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2"/>
  <workbookPr codeName="ThisWorkbook" defaultThemeVersion="124226"/>
  <mc:AlternateContent xmlns:mc="http://schemas.openxmlformats.org/markup-compatibility/2006">
    <mc:Choice Requires="x15">
      <x15ac:absPath xmlns:x15ac="http://schemas.microsoft.com/office/spreadsheetml/2010/11/ac" url="https://hkustconnect-my.sharepoint.com/personal/whkwanab_connect_ust_hk/Documents/AIBC_OPEN/"/>
    </mc:Choice>
  </mc:AlternateContent>
  <xr:revisionPtr revIDLastSave="0" documentId="8_{0E41A7C6-7456-488D-8D36-B1AFC0E64F77}" xr6:coauthVersionLast="47" xr6:coauthVersionMax="47" xr10:uidLastSave="{00000000-0000-0000-0000-000000000000}"/>
  <bookViews>
    <workbookView xWindow="-108" yWindow="-108" windowWidth="23256" windowHeight="12576" firstSheet="11" activeTab="11" xr2:uid="{00000000-000D-0000-FFFF-FFFF00000000}"/>
  </bookViews>
  <sheets>
    <sheet name="Cover page" sheetId="83" r:id="rId1"/>
    <sheet name="PnL" sheetId="77" r:id="rId2"/>
    <sheet name="Quarterly PnL" sheetId="89" r:id="rId3"/>
    <sheet name="BS" sheetId="5" r:id="rId4"/>
    <sheet name="CF" sheetId="6" r:id="rId5"/>
    <sheet name="DCF" sheetId="86" r:id="rId6"/>
    <sheet name="WACC Assumption" sheetId="84" r:id="rId7"/>
    <sheet name="Comparables" sheetId="87" r:id="rId8"/>
    <sheet name="Forecast_Assumption" sheetId="82" r:id="rId9"/>
    <sheet name="Risk" sheetId="88" r:id="rId10"/>
    <sheet name="Share_price_projection" sheetId="91" r:id="rId11"/>
    <sheet name="Presentation Idea" sheetId="90"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__123Graph_A" hidden="1">[1]INTERBREW!#REF!</definedName>
    <definedName name="__123Graph_ACHART7" hidden="1">[1]INTERBREW!#REF!</definedName>
    <definedName name="__123Graph_ACURRENT" hidden="1">[1]INTERBREW!#REF!</definedName>
    <definedName name="__123Graph_APROFIT" hidden="1">'[2]NEW FINANCIALS'!#REF!</definedName>
    <definedName name="__123Graph_B" hidden="1">'[2]NEW FINANCIALS'!#REF!</definedName>
    <definedName name="__123Graph_BPROFIT" hidden="1">'[2]NEW FINANCIALS'!#REF!</definedName>
    <definedName name="__123Graph_BTURNOVER" hidden="1">'[2]NEW FINANCIALS'!#REF!</definedName>
    <definedName name="__123Graph_C" hidden="1">'[2]NEW FINANCIALS'!#REF!</definedName>
    <definedName name="__123Graph_CPROFIT" hidden="1">'[2]NEW FINANCIALS'!#REF!</definedName>
    <definedName name="__123Graph_CTURNOVER" hidden="1">'[2]NEW FINANCIALS'!#REF!</definedName>
    <definedName name="__123Graph_D" hidden="1">'[2]NEW FINANCIALS'!#REF!</definedName>
    <definedName name="__123Graph_DPROFIT" hidden="1">'[2]NEW FINANCIALS'!#REF!</definedName>
    <definedName name="__123Graph_DTURNOVER" hidden="1">'[2]NEW FINANCIALS'!#REF!</definedName>
    <definedName name="__tab4">#REF!</definedName>
    <definedName name="_1_0EBITDA_Sh">[3]NOPAT_VDF!#REF!</definedName>
    <definedName name="_10_._0SGA_gro">[3]NOPAT_VDF!#REF!</definedName>
    <definedName name="_10_0FAMERangeGCI_BAL">[4]eva!#REF!</definedName>
    <definedName name="_10_0NOPAT_Sh">[3]NOPAT_VDF!#REF!</definedName>
    <definedName name="_10FAMERangeDJ_BALA">[4]eva!#REF!</definedName>
    <definedName name="_11_0Revenu">'[5]#REF'!#REF!</definedName>
    <definedName name="_11FAMERangeDJ_BALA">[4]eva!#REF!</definedName>
    <definedName name="_12_._0Shares_repurchase_liabil">'[3]Invested capital_VDF'!#REF!</definedName>
    <definedName name="_12_0UniqueRang">[4]eva!#REF!</definedName>
    <definedName name="_123Graph_A" hidden="1">[1]INTERBREW!#REF!</definedName>
    <definedName name="_12FAMERangeDJ_BALA">[4]eva!#REF!</definedName>
    <definedName name="_13_3_0Income_before_ta">[3]NOPAT_VDF!#REF!</definedName>
    <definedName name="_13FAMERangeGCI_BAL">[4]eva!#REF!</definedName>
    <definedName name="_14_0FAMERangeDJ_BALA">[4]eva!#REF!</definedName>
    <definedName name="_14_3_0Increase_in_other_liabilit">[3]NOPAT_VDF!#REF!</definedName>
    <definedName name="_14Revenu">'[5]#REF'!#REF!</definedName>
    <definedName name="_15_._0Gross_inc_gro">[3]NOPAT_VDF!#REF!</definedName>
    <definedName name="_15_3_0Other_Segment_Reven">[3]NOPAT_VDF!#REF!</definedName>
    <definedName name="_15UniqueRang">[4]eva!#REF!</definedName>
    <definedName name="_16_0FAMERangeDJ_BALA">[4]eva!#REF!</definedName>
    <definedName name="_18_0FAMERangeDJ_BALA">[4]eva!#REF!</definedName>
    <definedName name="_1EBITDA_Sh">[3]NOPAT_VDF!#REF!</definedName>
    <definedName name="_2_0EBITDA_Sh">[3]NOPAT_VDF!#REF!</definedName>
    <definedName name="_2_0NOPAT_Sh">[3]NOPAT_VDF!#REF!</definedName>
    <definedName name="_20_._0Restructuring_char">'[3]Invested capital_VDF'!#REF!</definedName>
    <definedName name="_20_0FAMERangeGCI_BAL">[4]eva!#REF!</definedName>
    <definedName name="_22_0Revenu">'[5]#REF'!#REF!</definedName>
    <definedName name="_24_0UniqueRang">[4]eva!#REF!</definedName>
    <definedName name="_25_._0SGA_gro">[3]NOPAT_VDF!#REF!</definedName>
    <definedName name="_26_3_0Income_before_ta">[3]NOPAT_VDF!#REF!</definedName>
    <definedName name="_28_3_0Increase_in_other_liabilit">[3]NOPAT_VDF!#REF!</definedName>
    <definedName name="_2NOPAT_Sh">[3]NOPAT_VDF!#REF!</definedName>
    <definedName name="_3_.__Gross_inc_gro">[3]NOPAT_VDF!#REF!</definedName>
    <definedName name="_3_._0Gross_inc_gro">[3]NOPAT_VDF!#REF!</definedName>
    <definedName name="_30_._0Shares_repurchase_liabil">'[3]Invested capital_VDF'!#REF!</definedName>
    <definedName name="_30_3_0Other_Segment_Reven">[3]NOPAT_VDF!#REF!</definedName>
    <definedName name="_35_0FAMERangeDJ_BALA">[4]eva!#REF!</definedName>
    <definedName name="_4_.__Restructuring_char">'[3]Invested capital_VDF'!#REF!</definedName>
    <definedName name="_4_._0Restructuring_char">'[3]Invested capital_VDF'!#REF!</definedName>
    <definedName name="_4_0NOPAT_Sh">[3]NOPAT_VDF!#REF!</definedName>
    <definedName name="_40_0FAMERangeDJ_BALA">[4]eva!#REF!</definedName>
    <definedName name="_45_0FAMERangeDJ_BALA">[4]eva!#REF!</definedName>
    <definedName name="_5_.__SGA_gro">[3]NOPAT_VDF!#REF!</definedName>
    <definedName name="_5_._0SGA_gro">[3]NOPAT_VDF!#REF!</definedName>
    <definedName name="_5_0EBITDA_Sh">[3]NOPAT_VDF!#REF!</definedName>
    <definedName name="_50_0FAMERangeGCI_BAL">[4]eva!#REF!</definedName>
    <definedName name="_55_0Revenu">'[5]#REF'!#REF!</definedName>
    <definedName name="_6_.__Shares_repurchase_liabil">'[3]Invested capital_VDF'!#REF!</definedName>
    <definedName name="_6_._0Gross_inc_gro">[3]NOPAT_VDF!#REF!</definedName>
    <definedName name="_6_._0Shares_repurchase_liabil">'[3]Invested capital_VDF'!#REF!</definedName>
    <definedName name="_60_0UniqueRang">[4]eva!#REF!</definedName>
    <definedName name="_65_3_0Income_before_ta">[3]NOPAT_VDF!#REF!</definedName>
    <definedName name="_7_0FAMERangeDJ_BALA">[4]eva!#REF!</definedName>
    <definedName name="_7_3__Income_before_ta">[3]NOPAT_VDF!#REF!</definedName>
    <definedName name="_70_3_0Increase_in_other_liabilit">[3]NOPAT_VDF!#REF!</definedName>
    <definedName name="_75_3_0Other_Segment_Reven">[3]NOPAT_VDF!#REF!</definedName>
    <definedName name="_8_._0Restructuring_char">'[3]Invested capital_VDF'!#REF!</definedName>
    <definedName name="_8_0FAMERangeDJ_BALA">[4]eva!#REF!</definedName>
    <definedName name="_8_3__Increase_in_other_liabilit">[3]NOPAT_VDF!#REF!</definedName>
    <definedName name="_9_0FAMERangeDJ_BALA">[4]eva!#REF!</definedName>
    <definedName name="_9_3__Other_Segment_Reven">[3]NOPAT_VDF!#REF!</definedName>
    <definedName name="_C__CP_BREAKDOWN_ITEMS">"c_PUB_DRIVER:B1,B2,B3,B4"</definedName>
    <definedName name="_C__CP_BREAKDOWN_NAMES">"c_PUB_DRIVER:Secondary market transaction volume,Primary market transaction volume,Secondary market price growth,Primary market price growth"</definedName>
    <definedName name="_C__CP_EXPANDED_ITEMS">"PROP|cp_3131817"</definedName>
    <definedName name="_C__CP_HIDDEN_ITEMS">"c_I_P_NET_INCOME,c_I_GROSS_PROPINC,c_I_P_RENT,c_I_CPARK_INCOME,c_I_PROP_OTHINC,c_I_P_EXPENSES,c_I_PROP_MGFEES,c_I_PROP_TAX,c_I_PROP_OTHEXP,c_I_OPINVINC,c_I_PRNI_MGMNT,c_I_PRNI_DEVL,c_I_PRNI_OTHACTIVE,c_I_PE_PMFEE,c_I_PE_PROFFEE,c_I_PE_TRUSFEE,c_I_PE_"</definedName>
    <definedName name="_C__CP_HIDDEN_ITEMS_VISIBLE">FALSE</definedName>
    <definedName name="_C__CP_HIDDEN_ITEMS1">"AUDITFEE,c_I_EQUITY_ACC,c_I_RES_AND_DEV,c_I_EXPLORATION_EXP,c_B_DERIV,c_B_NCA_CWIP,c_B_NCA_INV,c_B_NCA_INVEST,c_B_BRAND,c_C_EXPLORATION,c_B_DERIVLIAB,c_C_RECEIPTS,c_C_PAYMENTS,GSALES_NOR,GSALES_LU,GSALES_FI,GSALES_AT,GSALES_IE,GSALES_BE,GSALES_NL,GSA"</definedName>
    <definedName name="_C__CP_HIDDEN_ITEMS2">"LES_GR,GSALES_PT,GSALES_ES,GSALES_IT,GSALES_FR,GSALES_CH,GSALES_GB,GSALES_DK,GSALES_SE,GSALES_NO,GSALES_OEUROPE,GSALES_UA,GSALES_SK,GSALES_RS,GSALES_RO,GSALES_MD,GSALES_KZ,GSALES_HR,GSALES_BG,GSALES_HU,GSALES_CZ,GSALES_PL,GSALES_TR,GSALES_RU,GSALES_O"</definedName>
    <definedName name="_C__CP_HIDDEN_ITEMS3">"AMERICAS,GSALES_UY,GSALES_CO,GSALES_CL,GSALES_AR,GSALES_BR,GSALES_MX,GSALES_TH,GSALES_ID,GSALES_TW,GSALES_KR,GSALES_PK,GSALES_IN,GSALES_OASIA,GSALES_IOC,GSALES_VN,GSALES_PH,GSALES_SG,GSALES_MY,GSALES_OAFRICA,GSALES_EG,GSALES_MA,GSALES_NG,GSALES_ZA,GS"</definedName>
    <definedName name="_C__CP_HIDDEN_ITEMS4">"ALES_OME,GSALES_QA,GSALES_IL,GSALES_AE,GSALES_SA,GSALES_NZ,GSALES_AU"</definedName>
    <definedName name="_C_BALANCE_DATE_PD">"_C_BALANCE_DATE_PS_7_2002_2018"</definedName>
    <definedName name="_C_BALANCE_DATE_PS_7_2002_2018">#REF!</definedName>
    <definedName name="_C_BS_SCALE">#REF!</definedName>
    <definedName name="_C_c_ANAV_PS_PD">"_C_c_ANAV_PS_PS_7_2002_2018"</definedName>
    <definedName name="_C_c_ANAV_PS_PS_7_2002_2018">#REF!</definedName>
    <definedName name="_C_c_AUDUSD_PA_PD">"_C_c_AUDUSD_PA_PS_7_2002_2018"</definedName>
    <definedName name="_C_c_AUDUSD_PA_PS_7_2002_2018">#REF!</definedName>
    <definedName name="_C_c_AUDUSD_PE_PD">"_C_c_AUDUSD_PE_PS_7_2002_2018"</definedName>
    <definedName name="_C_c_AUDUSD_PE_PS_7_2002_2018">#REF!</definedName>
    <definedName name="_C_c_B_BRAND_PD">"_C_c_B_BRAND_PS_7_2002_2018"</definedName>
    <definedName name="_C_c_B_BRAND_PS_7_2002_2018">#REF!</definedName>
    <definedName name="_C_c_B_BV_GW_PD">"_C_c_B_BV_GW_PS_7_2002_2018"</definedName>
    <definedName name="_C_c_B_BV_GW_PS_7_2002_2018">#REF!</definedName>
    <definedName name="_C_c_B_CA_BAD_DEBT_PROV_PD">"_C_c_B_CA_BAD_DEBT_PROV_PS_7_2002_2018"</definedName>
    <definedName name="_C_c_B_CA_BAD_DEBT_PROV_PS_7_2002_2018">#REF!</definedName>
    <definedName name="_C_c_B_CA_CON_CR_FA_PD">"_C_c_B_CA_CON_CR_FA_PS_7_2002_2018"</definedName>
    <definedName name="_C_c_B_CA_CON_CR_FA_PS_7_2002_2018">#REF!</definedName>
    <definedName name="_C_c_B_CA_DEFCOST_PD">"_C_c_B_CA_DEFCOST_PS_7_2002_2018"</definedName>
    <definedName name="_C_c_B_CA_DEFCOST_PS_7_2002_2018">#REF!</definedName>
    <definedName name="_C_c_B_CA_DEVPROP_PD">"_C_c_B_CA_DEVPROP_PS_7_2002_2018"</definedName>
    <definedName name="_C_c_B_CA_DEVPROP_PS_7_2002_2018">#REF!</definedName>
    <definedName name="_C_c_B_CA_INV_PD">"_C_c_B_CA_INV_PS_7_2002_2018"</definedName>
    <definedName name="_C_c_B_CA_INV_PS_7_2002_2018">#REF!</definedName>
    <definedName name="_C_c_B_CA_INVEST_PD">"_C_c_B_CA_INVEST_PS_7_2002_2018"</definedName>
    <definedName name="_C_c_B_CA_INVEST_PS_7_2002_2018">#REF!</definedName>
    <definedName name="_C_c_B_CA_OTH_REC_PD">"_C_c_B_CA_OTH_REC_PS_7_2002_2018"</definedName>
    <definedName name="_C_c_B_CA_OTH_REC_PS_7_2002_2018">#REF!</definedName>
    <definedName name="_C_c_B_CA_OTHER_PD">"_C_c_B_CA_OTHER_PS_7_2002_2018"</definedName>
    <definedName name="_C_c_B_CA_OTHER_PS_7_2002_2018">#REF!</definedName>
    <definedName name="_C_c_B_CA_PREPAY_PD">"_C_c_B_CA_PREPAY_PS_7_2002_2018"</definedName>
    <definedName name="_C_c_B_CA_PREPAY_PS_7_2002_2018">#REF!</definedName>
    <definedName name="_C_c_B_CA_REC_PD">"_C_c_B_CA_REC_PS_7_2002_2018"</definedName>
    <definedName name="_C_c_B_CA_REC_PS_7_2002_2018">#REF!</definedName>
    <definedName name="_C_c_B_CA_TRADE_REC_PD">"_C_c_B_CA_TRADE_REC_PS_7_2002_2018"</definedName>
    <definedName name="_C_c_B_CA_TRADE_REC_PS_7_2002_2018">#REF!</definedName>
    <definedName name="_C_c_B_CAP_EXP_PD">"_C_c_B_CAP_EXP_PS_7_2002_2018"</definedName>
    <definedName name="_C_c_B_CAP_EXP_PS_7_2002_2018">#REF!</definedName>
    <definedName name="_C_c_B_CASH_PD">"_C_c_B_CASH_PS_7_2002_2018"</definedName>
    <definedName name="_C_c_B_CASH_PS_7_2002_2018">#REF!</definedName>
    <definedName name="_C_c_B_CL_ACCREXP_PD">"_C_c_B_CL_ACCREXP_PS_7_2002_2018"</definedName>
    <definedName name="_C_c_B_CL_ACCREXP_PS_7_2002_2018">#REF!</definedName>
    <definedName name="_C_c_B_CL_CON_CR_REFIN_PD">"_C_c_B_CL_CON_CR_REFIN_PS_7_2002_2018"</definedName>
    <definedName name="_C_c_B_CL_CON_CR_REFIN_PS_7_2002_2018">#REF!</definedName>
    <definedName name="_C_c_B_CL_CUSTADV_PD">"_C_c_B_CL_CUSTADV_PS_7_2002_2018"</definedName>
    <definedName name="_C_c_B_CL_CUSTADV_PS_7_2002_2018">#REF!</definedName>
    <definedName name="_C_c_B_CL_DEF_REV_PD">"_C_c_B_CL_DEF_REV_PS_7_2002_2018"</definedName>
    <definedName name="_C_c_B_CL_DEF_REV_PS_7_2002_2018">#REF!</definedName>
    <definedName name="_C_c_B_CL_DIV_PROV_PD">"_C_c_B_CL_DIV_PROV_PS_7_2002_2018"</definedName>
    <definedName name="_C_c_B_CL_DIV_PROV_PS_7_2002_2018">#REF!</definedName>
    <definedName name="_C_c_B_CL_EMP_PROV_PD">"_C_c_B_CL_EMP_PROV_PS_7_2002_2018"</definedName>
    <definedName name="_C_c_B_CL_EMP_PROV_PS_7_2002_2018">#REF!</definedName>
    <definedName name="_C_c_B_CL_OTH_PROV_PD">"_C_c_B_CL_OTH_PROV_PS_7_2002_2018"</definedName>
    <definedName name="_C_c_B_CL_OTH_PROV_PS_7_2002_2018">#REF!</definedName>
    <definedName name="_C_c_B_CL_PROV_PD">"_C_c_B_CL_PROV_PS_7_2002_2018"</definedName>
    <definedName name="_C_c_B_CL_PROV_PS_7_2002_2018">#REF!</definedName>
    <definedName name="_C_c_B_CL_RESTR_PROV_PD">"_C_c_B_CL_RESTR_PROV_PS_7_2002_2018"</definedName>
    <definedName name="_C_c_B_CL_RESTR_PROV_PS_7_2002_2018">#REF!</definedName>
    <definedName name="_C_c_B_CL_TAX_PROV_PD">"_C_c_B_CL_TAX_PROV_PS_7_2002_2018"</definedName>
    <definedName name="_C_c_B_CL_TAX_PROV_PS_7_2002_2018">#REF!</definedName>
    <definedName name="_C_c_B_CURR_ASS_PD">"_C_c_B_CURR_ASS_PS_7_2002_2018"</definedName>
    <definedName name="_C_c_B_CURR_ASS_PS_7_2002_2018">#REF!</definedName>
    <definedName name="_C_c_B_CURR_BORROW_PD">"_C_c_B_CURR_BORROW_PS_7_2002_2018"</definedName>
    <definedName name="_C_c_B_CURR_BORROW_PS_7_2002_2018">#REF!</definedName>
    <definedName name="_C_c_B_CURR_CRED_PD">"_C_c_B_CURR_CRED_PS_7_2002_2018"</definedName>
    <definedName name="_C_c_B_CURR_CRED_PS_7_2002_2018">#REF!</definedName>
    <definedName name="_C_c_B_CURR_DEBT_PD">"_C_c_B_CURR_DEBT_PS_7_2002_2018"</definedName>
    <definedName name="_C_c_B_CURR_DEBT_PS_7_2002_2018">#REF!</definedName>
    <definedName name="_C_c_B_CURR_LIAB_PD">"_C_c_B_CURR_LIAB_PS_7_2002_2018"</definedName>
    <definedName name="_C_c_B_CURR_LIAB_PS_7_2002_2018">#REF!</definedName>
    <definedName name="_C_c_B_DERIV_PD">"_C_c_B_DERIV_PS_7_2002_2018"</definedName>
    <definedName name="_C_c_B_DERIV_PS_7_2002_2018">#REF!</definedName>
    <definedName name="_C_c_B_DERIVLIAB_PD">"_C_c_B_DERIVLIAB_PS_7_2002_2018"</definedName>
    <definedName name="_C_c_B_DERIVLIAB_PS_7_2002_2018">#REF!</definedName>
    <definedName name="_C_c_B_EV_ADJASSOC_PD">"_C_c_B_EV_ADJASSOC_PS_7_2002_2018"</definedName>
    <definedName name="_C_c_B_EV_ADJASSOC_PS_7_2002_2018">#REF!</definedName>
    <definedName name="_C_c_B_EV_ADJINV_PD">"_C_c_B_EV_ADJINV_PS_7_2002_2018"</definedName>
    <definedName name="_C_c_B_EV_ADJINV_PS_7_2002_2018">#REF!</definedName>
    <definedName name="_C_c_B_EV_ADJLEAS_PD">"_C_c_B_EV_ADJLEAS_PS_7_2002_2018"</definedName>
    <definedName name="_C_c_B_EV_ADJLEAS_PS_7_2002_2018">#REF!</definedName>
    <definedName name="_C_c_B_EV_ADJMINOR_PD">"_C_c_B_EV_ADJMINOR_PS_7_2002_2018"</definedName>
    <definedName name="_C_c_B_EV_ADJMINOR_PS_7_2002_2018">#REF!</definedName>
    <definedName name="_C_c_B_EV_ADJNONC_PD">"_C_c_B_EV_ADJNONC_PS_7_2002_2018"</definedName>
    <definedName name="_C_c_B_EV_ADJNONC_PS_7_2002_2018">#REF!</definedName>
    <definedName name="_C_c_B_EV_ADJOBLIG_PD">"_C_c_B_EV_ADJOBLIG_PS_7_2002_2018"</definedName>
    <definedName name="_C_c_B_EV_ADJOBLIG_PS_7_2002_2018">#REF!</definedName>
    <definedName name="_C_c_B_EV_ADJPENS_PD">"_C_c_B_EV_ADJPENS_PS_7_2002_2018"</definedName>
    <definedName name="_C_c_B_EV_ADJPENS_PS_7_2002_2018">#REF!</definedName>
    <definedName name="_C_c_B_EV_ADJUST_PD">"_C_c_B_EV_ADJUST_PS_7_2002_2018"</definedName>
    <definedName name="_C_c_B_EV_ADJUST_PS_7_2002_2018">#REF!</definedName>
    <definedName name="_C_c_B_FUT_TAX_PD">"_C_c_B_FUT_TAX_PS_7_2002_2018"</definedName>
    <definedName name="_C_c_B_FUT_TAX_PS_7_2002_2018">#REF!</definedName>
    <definedName name="_C_c_B_GW_AMORT_PD">"_C_c_B_GW_AMORT_PS_7_2002_2018"</definedName>
    <definedName name="_C_c_B_GW_AMORT_PS_7_2002_2018">#REF!</definedName>
    <definedName name="_C_c_B_GW_PD">"_C_c_B_GW_PS_7_2002_2018"</definedName>
    <definedName name="_C_c_B_GW_PS_7_2002_2018">#REF!</definedName>
    <definedName name="_C_c_B_INTANG_PD">"_C_c_B_INTANG_PS_7_2002_2018"</definedName>
    <definedName name="_C_c_B_INTANG_PS_7_2002_2018">#REF!</definedName>
    <definedName name="_C_c_B_NCA_ASSOC_PD">"_C_c_B_NCA_ASSOC_PS_7_2002_2018"</definedName>
    <definedName name="_C_c_B_NCA_ASSOC_PS_7_2002_2018">#REF!</definedName>
    <definedName name="_C_c_B_NCA_CWIP_PD">"_C_c_B_NCA_CWIP_PS_7_2002_2018"</definedName>
    <definedName name="_C_c_B_NCA_CWIP_PS_7_2002_2018">#REF!</definedName>
    <definedName name="_C_c_B_NCA_DEVPROP_PD">"_C_c_B_NCA_DEVPROP_PS_7_2002_2018"</definedName>
    <definedName name="_C_c_B_NCA_DEVPROP_PS_7_2002_2018">#REF!</definedName>
    <definedName name="_C_c_B_NCA_INV_PD">"_C_c_B_NCA_INV_PS_7_2002_2018"</definedName>
    <definedName name="_C_c_B_NCA_INV_PS_7_2002_2018">#REF!</definedName>
    <definedName name="_C_c_B_NCA_INVEST_PD">"_C_c_B_NCA_INVEST_PS_7_2002_2018"</definedName>
    <definedName name="_C_c_B_NCA_INVEST_PS_7_2002_2018">#REF!</definedName>
    <definedName name="_C_c_B_NCA_INVPROP_PD">"_C_c_B_NCA_INVPROP_PS_7_2002_2018"</definedName>
    <definedName name="_C_c_B_NCA_INVPROP_PS_7_2002_2018">#REF!</definedName>
    <definedName name="_C_c_B_NCA_OTHINV_PD">"_C_c_B_NCA_OTHINV_PS_7_2002_2018"</definedName>
    <definedName name="_C_c_B_NCA_OTHINV_PS_7_2002_2018">#REF!</definedName>
    <definedName name="_C_c_B_NCA_REC_PD">"_C_c_B_NCA_REC_PS_7_2002_2018"</definedName>
    <definedName name="_C_c_B_NCA_REC_PS_7_2002_2018">#REF!</definedName>
    <definedName name="_C_c_B_NCL_BONDS_PD">"_C_c_B_NCL_BONDS_PS_7_2002_2018"</definedName>
    <definedName name="_C_c_B_NCL_BONDS_PS_7_2002_2018">#REF!</definedName>
    <definedName name="_C_c_B_NCL_BORROW_PD">"_C_c_B_NCL_BORROW_PS_7_2002_2018"</definedName>
    <definedName name="_C_c_B_NCL_BORROW_PS_7_2002_2018">#REF!</definedName>
    <definedName name="_C_c_B_NCL_CONV_DEBT_PD">"_C_c_B_NCL_CONV_DEBT_PS_7_2002_2018"</definedName>
    <definedName name="_C_c_B_NCL_CONV_DEBT_PS_7_2002_2018">#REF!</definedName>
    <definedName name="_C_c_B_NCL_CRED_PD">"_C_c_B_NCL_CRED_PS_7_2002_2018"</definedName>
    <definedName name="_C_c_B_NCL_CRED_PS_7_2002_2018">#REF!</definedName>
    <definedName name="_C_c_B_NCL_EMP_PROV_PD">"_C_c_B_NCL_EMP_PROV_PS_7_2002_2018"</definedName>
    <definedName name="_C_c_B_NCL_EMP_PROV_PS_7_2002_2018">#REF!</definedName>
    <definedName name="_C_c_B_NCL_LEASES_PD">"_C_c_B_NCL_LEASES_PS_7_2002_2018"</definedName>
    <definedName name="_C_c_B_NCL_LEASES_PS_7_2002_2018">#REF!</definedName>
    <definedName name="_C_c_B_NCL_OTH_PROV_PD">"_C_c_B_NCL_OTH_PROV_PS_7_2002_2018"</definedName>
    <definedName name="_C_c_B_NCL_OTH_PROV_PS_7_2002_2018">#REF!</definedName>
    <definedName name="_C_c_B_NCL_PROV_PD">"_C_c_B_NCL_PROV_PS_7_2002_2018"</definedName>
    <definedName name="_C_c_B_NCL_PROV_PS_7_2002_2018">#REF!</definedName>
    <definedName name="_C_c_B_NCL_RESTR_PROV_PD">"_C_c_B_NCL_RESTR_PROV_PS_7_2002_2018"</definedName>
    <definedName name="_C_c_B_NCL_RESTR_PROV_PS_7_2002_2018">#REF!</definedName>
    <definedName name="_C_c_B_NCL_TAX_PROV_PD">"_C_c_B_NCL_TAX_PROV_PS_7_2002_2018"</definedName>
    <definedName name="_C_c_B_NCL_TAX_PROV_PS_7_2002_2018">#REF!</definedName>
    <definedName name="_C_c_B_NON_CURR_ASS_PD">"_C_c_B_NON_CURR_ASS_PS_7_2002_2018"</definedName>
    <definedName name="_C_c_B_NON_CURR_ASS_PS_7_2002_2018">#REF!</definedName>
    <definedName name="_C_c_B_NON_CURR_LIAB_PD">"_C_c_B_NON_CURR_LIAB_PS_7_2002_2018"</definedName>
    <definedName name="_C_c_B_NON_CURR_LIAB_PS_7_2002_2018">#REF!</definedName>
    <definedName name="_C_c_B_OTH_INT_PD">"_C_c_B_OTH_INT_PS_7_2002_2018"</definedName>
    <definedName name="_C_c_B_OTH_INT_PS_7_2002_2018">#REF!</definedName>
    <definedName name="_C_c_B_OTH_NCA_PD">"_C_c_B_OTH_NCA_PS_7_2002_2018"</definedName>
    <definedName name="_C_c_B_OTH_NCA_PS_7_2002_2018">#REF!</definedName>
    <definedName name="_C_c_B_OTHER_CL_PD">"_C_c_B_OTHER_CL_PS_7_2002_2018"</definedName>
    <definedName name="_C_c_B_OTHER_CL_PS_7_2002_2018">#REF!</definedName>
    <definedName name="_C_c_B_OTHER_NCL_PD">"_C_c_B_OTHER_NCL_PS_7_2002_2018"</definedName>
    <definedName name="_C_c_B_OTHER_NCL_PS_7_2002_2018">#REF!</definedName>
    <definedName name="_C_c_B_PPE_ACC_DEPR_PD">"_C_c_B_PPE_ACC_DEPR_PS_7_2002_2018"</definedName>
    <definedName name="_C_c_B_PPE_ACC_DEPR_PS_7_2002_2018">#REF!</definedName>
    <definedName name="_C_c_B_PPE_BOOK_VAL_PD">"_C_c_B_PPE_BOOK_VAL_PS_7_2002_2018"</definedName>
    <definedName name="_C_c_B_PPE_BOOK_VAL_PS_7_2002_2018">#REF!</definedName>
    <definedName name="_C_c_B_PPE_PD">"_C_c_B_PPE_PS_7_2002_2018"</definedName>
    <definedName name="_C_c_B_PPE_PS_7_2002_2018">#REF!</definedName>
    <definedName name="_C_c_B_RESTR_CASH_PD">"_C_c_B_RESTR_CASH_PS_7_2002_2018"</definedName>
    <definedName name="_C_c_B_RESTR_CASH_PS_7_2002_2018">#REF!</definedName>
    <definedName name="_C_c_B_SECURITIES_PD">"_C_c_B_SECURITIES_PS_7_2002_2018"</definedName>
    <definedName name="_C_c_B_SECURITIES_PS_7_2002_2018">#REF!</definedName>
    <definedName name="_C_c_B_TANGIBLES_PD">"_C_c_B_TANGIBLES_PS_7_2002_2018"</definedName>
    <definedName name="_C_c_B_TANGIBLES_PS_7_2002_2018">#REF!</definedName>
    <definedName name="_C_c_B_TOT_ASS_PD">"_C_c_B_TOT_ASS_PS_7_2002_2018"</definedName>
    <definedName name="_C_c_B_TOT_ASS_PS_7_2002_2018">#REF!</definedName>
    <definedName name="_C_c_B_TOT_LIAB_PD">"_C_c_B_TOT_LIAB_PS_7_2002_2018"</definedName>
    <definedName name="_C_c_B_TOT_LIAB_PS_7_2002_2018">#REF!</definedName>
    <definedName name="_C_c_BETA">#REF!</definedName>
    <definedName name="_C_c_BORROW_PD">"_C_c_BORROW_PS_7_2002_2018"</definedName>
    <definedName name="_C_c_BORROW_PS_7_2002_2018">#REF!</definedName>
    <definedName name="_C_c_BPS_PD">"_C_c_BPS_PS_7_2002_2018"</definedName>
    <definedName name="_C_c_BPS_PS_7_2002_2018">#REF!</definedName>
    <definedName name="_C_c_C_ACQUISITIONS_PD">"_C_c_C_ACQUISITIONS_PS_7_2002_2018"</definedName>
    <definedName name="_C_c_C_ACQUISITIONS_PS_7_2002_2018">#REF!</definedName>
    <definedName name="_C_c_C_CAP_RAISING_PD">"_C_c_C_CAP_RAISING_PS_7_2002_2018"</definedName>
    <definedName name="_C_c_C_CAP_RAISING_PS_7_2002_2018">#REF!</definedName>
    <definedName name="_C_c_C_CAPEX_PD">"_C_c_C_CAPEX_PS_7_2002_2018"</definedName>
    <definedName name="_C_c_C_CAPEX_PS_7_2002_2018">#REF!</definedName>
    <definedName name="_C_c_C_CHG_WC_PD">"_C_c_C_CHG_WC_PS_7_2002_2018"</definedName>
    <definedName name="_C_c_C_CHG_WC_PS_7_2002_2018">#REF!</definedName>
    <definedName name="_C_c_C_DISPOSALES_PD">"_C_c_C_DISPOSALES_PS_7_2002_2018"</definedName>
    <definedName name="_C_c_C_DISPOSALES_PS_7_2002_2018">#REF!</definedName>
    <definedName name="_C_c_C_DIV_PAID_PD">"_C_c_C_DIV_PAID_PS_7_2002_2018"</definedName>
    <definedName name="_C_c_C_DIV_PAID_PS_7_2002_2018">#REF!</definedName>
    <definedName name="_C_c_C_DIV_REC_PD">"_C_c_C_DIV_REC_PS_7_2002_2018"</definedName>
    <definedName name="_C_c_C_DIV_REC_PS_7_2002_2018">#REF!</definedName>
    <definedName name="_C_c_C_EBIT_PD">"_C_c_C_EBIT_PS_7_2002_2018"</definedName>
    <definedName name="_C_c_C_EBIT_PS_7_2002_2018">#REF!</definedName>
    <definedName name="_C_c_C_EXP_CAPEX_PD">"_C_c_C_EXP_CAPEX_PS_7_2002_2018"</definedName>
    <definedName name="_C_c_C_EXP_CAPEX_PS_7_2002_2018">#REF!</definedName>
    <definedName name="_C_c_C_EXPLORATION_PD">"_C_c_C_EXPLORATION_PS_7_2002_2018"</definedName>
    <definedName name="_C_c_C_EXPLORATION_PS_7_2002_2018">#REF!</definedName>
    <definedName name="_C_c_C_FINANCING_PD">"_C_c_C_FINANCING_PS_7_2002_2018"</definedName>
    <definedName name="_C_c_C_FINANCING_PS_7_2002_2018">#REF!</definedName>
    <definedName name="_C_c_C_FOREX_PD">"_C_c_C_FOREX_PS_7_2002_2018"</definedName>
    <definedName name="_C_c_C_FOREX_PS_7_2002_2018">#REF!</definedName>
    <definedName name="_C_c_C_GROSS_PROFIT_PD">"_C_c_C_GROSS_PROFIT_PS_7_2002_2018"</definedName>
    <definedName name="_C_c_C_GROSS_PROFIT_PS_7_2002_2018">#REF!</definedName>
    <definedName name="_C_c_C_INT_PAID_PD">"_C_c_C_INT_PAID_PS_7_2002_2018"</definedName>
    <definedName name="_C_c_C_INT_PAID_PS_7_2002_2018">#REF!</definedName>
    <definedName name="_C_c_C_INT_REC_PD">"_C_c_C_INT_REC_PS_7_2002_2018"</definedName>
    <definedName name="_C_c_C_INT_REC_PS_7_2002_2018">#REF!</definedName>
    <definedName name="_C_c_C_INTEREST_PD">"_C_c_C_INTEREST_PS_7_2002_2018"</definedName>
    <definedName name="_C_c_C_INTEREST_PS_7_2002_2018">#REF!</definedName>
    <definedName name="_C_c_C_INVESTING_PD">"_C_c_C_INVESTING_PS_7_2002_2018"</definedName>
    <definedName name="_C_c_C_INVESTING_PS_7_2002_2018">#REF!</definedName>
    <definedName name="_C_c_C_LAND_PD">"_C_c_C_LAND_PS_7_2002_2018"</definedName>
    <definedName name="_C_c_C_LAND_PS_7_2002_2018">#REF!</definedName>
    <definedName name="_C_c_C_MAINT_CAPEX_PD">"_C_c_C_MAINT_CAPEX_PS_7_2002_2018"</definedName>
    <definedName name="_C_c_C_MAINT_CAPEX_PS_7_2002_2018">#REF!</definedName>
    <definedName name="_C_c_C_NET_BORROW_PD">"_C_c_C_NET_BORROW_PS_7_2002_2018"</definedName>
    <definedName name="_C_c_C_NET_BORROW_PS_7_2002_2018">#REF!</definedName>
    <definedName name="_C_c_C_NON_CASH_PD">"_C_c_C_NON_CASH_PS_7_2002_2018"</definedName>
    <definedName name="_C_c_C_NON_CASH_PS_7_2002_2018">#REF!</definedName>
    <definedName name="_C_c_C_OPERATING_PD">"_C_c_C_OPERATING_PS_7_2002_2018"</definedName>
    <definedName name="_C_c_C_OPERATING_PS_7_2002_2018">#REF!</definedName>
    <definedName name="_C_c_C_OTHER_FC_PD">"_C_c_C_OTHER_FC_PS_7_2002_2018"</definedName>
    <definedName name="_C_c_C_OTHER_FC_PS_7_2002_2018">#REF!</definedName>
    <definedName name="_C_c_C_OTHER_IC_PD">"_C_c_C_OTHER_IC_PS_7_2002_2018"</definedName>
    <definedName name="_C_c_C_OTHER_IC_PS_7_2002_2018">#REF!</definedName>
    <definedName name="_C_c_C_OTHER_OC_PD">"_C_c_C_OTHER_OC_PS_7_2002_2018"</definedName>
    <definedName name="_C_c_C_OTHER_OC_PS_7_2002_2018">#REF!</definedName>
    <definedName name="_C_c_C_PAYMENTS_PD">"_C_c_C_PAYMENTS_PS_7_2002_2018"</definedName>
    <definedName name="_C_c_C_PAYMENTS_PS_7_2002_2018">#REF!</definedName>
    <definedName name="_C_c_C_PURCHASE_PPE_PD">"_C_c_C_PURCHASE_PPE_PS_7_2002_2018"</definedName>
    <definedName name="_C_c_C_PURCHASE_PPE_PS_7_2002_2018">#REF!</definedName>
    <definedName name="_C_c_C_RECEIPTS_PD">"_C_c_C_RECEIPTS_PS_7_2002_2018"</definedName>
    <definedName name="_C_c_C_RECEIPTS_PS_7_2002_2018">#REF!</definedName>
    <definedName name="_C_c_C_SALE_PPE_PD">"_C_c_C_SALE_PPE_PS_7_2002_2018"</definedName>
    <definedName name="_C_c_C_SALE_PPE_PS_7_2002_2018">#REF!</definedName>
    <definedName name="_C_c_C_TAX_PD">"_C_c_C_TAX_PS_7_2002_2018"</definedName>
    <definedName name="_C_c_C_TAX_PS_7_2002_2018">#REF!</definedName>
    <definedName name="_C_c_CASH_CHANGE_PD">"_C_c_CASH_CHANGE_PS_7_2002_2018"</definedName>
    <definedName name="_C_c_CASH_CHANGE_PS_7_2002_2018">#REF!</definedName>
    <definedName name="_C_c_CP_CONVERTIBLE_PD">"_C_c_CP_CONVERTIBLE_PS_7_2002_2018"</definedName>
    <definedName name="_C_c_CP_CONVERTIBLE_PS_7_2002_2018">#REF!</definedName>
    <definedName name="_C_c_CP_LIMITED_VOTE_PD">"_C_c_CP_LIMITED_VOTE_PS_7_2002_2018"</definedName>
    <definedName name="_C_c_CP_LIMITED_VOTE_PS_7_2002_2018">#REF!</definedName>
    <definedName name="_C_c_CP_OPTIONS_PD">"_C_c_CP_OPTIONS_PS_7_2002_2018"</definedName>
    <definedName name="_C_c_CP_OPTIONS_PS_7_2002_2018">#REF!</definedName>
    <definedName name="_C_c_CP_ORDINARY_PD">"_C_c_CP_ORDINARY_PS_7_2002_2018"</definedName>
    <definedName name="_C_c_CP_ORDINARY_PS_7_2002_2018">#REF!</definedName>
    <definedName name="_C_c_CP_OTHER_PD">"_C_c_CP_OTHER_PS_7_2002_2018"</definedName>
    <definedName name="_C_c_CP_OTHER_PS_7_2002_2018">#REF!</definedName>
    <definedName name="_C_c_CP_PARTLY_PAID_PD">"_C_c_CP_PARTLY_PAID_PS_7_2002_2018"</definedName>
    <definedName name="_C_c_CP_PARTLY_PAID_PS_7_2002_2018">#REF!</definedName>
    <definedName name="_C_c_CP_PREF_DEBT_PD">"_C_c_CP_PREF_DEBT_PS_7_2002_2018"</definedName>
    <definedName name="_C_c_CP_PREF_DEBT_PS_7_2002_2018">#REF!</definedName>
    <definedName name="_C_c_CP_PREF_EQUITY_PD">"_C_c_CP_PREF_EQUITY_PS_7_2002_2018"</definedName>
    <definedName name="_C_c_CP_PREF_EQUITY_PS_7_2002_2018">#REF!</definedName>
    <definedName name="_C_c_CP_SHARES_PD">"_C_c_CP_SHARES_PS_7_2002_2018"</definedName>
    <definedName name="_C_c_CP_SHARES_PS_7_2002_2018">#REF!</definedName>
    <definedName name="_C_c_CPS_PD">"_C_c_CPS_PS_7_2002_2018"</definedName>
    <definedName name="_C_c_CPS_PS_7_2002_2018">#REF!</definedName>
    <definedName name="_C_c_CS_EPS_BASIC_PD">"_C_c_CS_EPS_BASIC_PS_7_2002_2018"</definedName>
    <definedName name="_C_c_CS_EPS_BASIC_PS_7_2002_2018">#REF!</definedName>
    <definedName name="_C_c_CT_CONVERTIBLE_PD">"_C_c_CT_CONVERTIBLE_PS_7_2002_2018"</definedName>
    <definedName name="_C_c_CT_CONVERTIBLE_PS_7_2002_2018">#REF!</definedName>
    <definedName name="_C_c_CT_LIMITED_VOTE_PD">"_C_c_CT_LIMITED_VOTE_PS_7_2002_2018"</definedName>
    <definedName name="_C_c_CT_LIMITED_VOTE_PS_7_2002_2018">#REF!</definedName>
    <definedName name="_C_c_CT_OPTIONS_PD">"_C_c_CT_OPTIONS_PS_7_2002_2018"</definedName>
    <definedName name="_C_c_CT_OPTIONS_PS_7_2002_2018">#REF!</definedName>
    <definedName name="_C_c_CT_ORDINARY_PD">"_C_c_CT_ORDINARY_PS_7_2002_2018"</definedName>
    <definedName name="_C_c_CT_ORDINARY_PS_7_2002_2018">#REF!</definedName>
    <definedName name="_C_c_CT_OTHER_PD">"_C_c_CT_OTHER_PS_7_2002_2018"</definedName>
    <definedName name="_C_c_CT_OTHER_PS_7_2002_2018">#REF!</definedName>
    <definedName name="_C_c_CT_PARTLY_PAID_PD">"_C_c_CT_PARTLY_PAID_PS_7_2002_2018"</definedName>
    <definedName name="_C_c_CT_PARTLY_PAID_PS_7_2002_2018">#REF!</definedName>
    <definedName name="_C_c_CT_PREF_DEBT_PD">"_C_c_CT_PREF_DEBT_PS_7_2002_2018"</definedName>
    <definedName name="_C_c_CT_PREF_DEBT_PS_7_2002_2018">#REF!</definedName>
    <definedName name="_C_c_CT_PREF_EQUITY_PD">"_C_c_CT_PREF_EQUITY_PS_7_2002_2018"</definedName>
    <definedName name="_C_c_CT_PREF_EQUITY_PS_7_2002_2018">#REF!</definedName>
    <definedName name="_C_c_CT_SHARES_PD">"_C_c_CT_SHARES_PS_7_2002_2018"</definedName>
    <definedName name="_C_c_CT_SHARES_PS_7_2002_2018">#REF!</definedName>
    <definedName name="_C_c_DIV_YIELD_PD">"_C_c_DIV_YIELD_PS_7_2002_2018"</definedName>
    <definedName name="_C_c_DIV_YIELD_PS_7_2002_2018">#REF!</definedName>
    <definedName name="_C_c_DPS_FINAL_EX_PD">"_C_c_DPS_FINAL_EX_PS_7_2002_2018"</definedName>
    <definedName name="_C_c_DPS_FINAL_EX_PS_7_2002_2018">#REF!</definedName>
    <definedName name="_C_c_DPS_FINAL_PD">"_C_c_DPS_FINAL_PS_7_2002_2018"</definedName>
    <definedName name="_C_c_DPS_FINAL_PS_7_2002_2018">#REF!</definedName>
    <definedName name="_C_c_DPS_INTERIM_EX_PD">"_C_c_DPS_INTERIM_EX_PS_7_2002_2018"</definedName>
    <definedName name="_C_c_DPS_INTERIM_EX_PS_7_2002_2018">#REF!</definedName>
    <definedName name="_C_c_DPS_INTERIM_PD">"_C_c_DPS_INTERIM_PS_7_2002_2018"</definedName>
    <definedName name="_C_c_DPS_INTERIM_PS_7_2002_2018">#REF!</definedName>
    <definedName name="_C_c_DPS_PD">"_C_c_DPS_PS_7_2002_2018"</definedName>
    <definedName name="_C_c_DPS_PS_7_2002_2018">#REF!</definedName>
    <definedName name="_C_c_DPS_SPECIAL_EX_PD">"_C_c_DPS_SPECIAL_EX_PS_7_2002_2018"</definedName>
    <definedName name="_C_c_DPS_SPECIAL_EX_PS_7_2002_2018">#REF!</definedName>
    <definedName name="_C_c_DPS_SPECIAL_PD">"_C_c_DPS_SPECIAL_PS_7_2002_2018"</definedName>
    <definedName name="_C_c_DPS_SPECIAL_PS_7_2002_2018">#REF!</definedName>
    <definedName name="_C_c_EBIT_MARGIN_PD">"_C_c_EBIT_MARGIN_PS_7_2002_2018"</definedName>
    <definedName name="_C_c_EBIT_MARGIN_PS_7_2002_2018">#REF!</definedName>
    <definedName name="_C_c_EBIT_MULTIPLE_PD">"_C_c_EBIT_MULTIPLE_PS_7_2002_2018"</definedName>
    <definedName name="_C_c_EBIT_MULTIPLE_PS_7_2002_2018">#REF!</definedName>
    <definedName name="_C_c_EBITDA_MARGIN_PD">"_C_c_EBITDA_MARGIN_PS_7_2002_2018"</definedName>
    <definedName name="_C_c_EBITDA_MARGIN_PS_7_2002_2018">#REF!</definedName>
    <definedName name="_C_c_EBITDA_MULTIPLE_PD">"_C_c_EBITDA_MULTIPLE_PS_7_2002_2018"</definedName>
    <definedName name="_C_c_EBITDA_MULTIPLE_PS_7_2002_2018">#REF!</definedName>
    <definedName name="_C_c_ENTVAL">#REF!</definedName>
    <definedName name="_C_c_ENTVAL_ANNUAL_PD">"_C_c_ENTVAL_ANNUAL_PS_7_2002_2018"</definedName>
    <definedName name="_C_c_ENTVAL_ANNUAL_PS_7_2002_2018">#REF!</definedName>
    <definedName name="_C_c_EPS_PD">"_C_c_EPS_PS_7_2002_2018"</definedName>
    <definedName name="_C_c_EPS_PRE_GW_PD">"_C_c_EPS_PRE_GW_PS_7_2002_2018"</definedName>
    <definedName name="_C_c_EPS_PRE_GW_PS_7_2002_2018">#REF!</definedName>
    <definedName name="_C_c_EPS_PS_7_2002_2018">#REF!</definedName>
    <definedName name="_C_c_EPS_SHARES_PD">"_C_c_EPS_SHARES_PS_7_2002_2018"</definedName>
    <definedName name="_C_c_EPS_SHARES_PS_7_2002_2018">#REF!</definedName>
    <definedName name="_C_c_EQ_CONVERT_PD">"_C_c_EQ_CONVERT_PS_7_2002_2018"</definedName>
    <definedName name="_C_c_EQ_CONVERT_PS_7_2002_2018">#REF!</definedName>
    <definedName name="_C_c_EQ_LIFE_FUND_PD">"_C_c_EQ_LIFE_FUND_PS_7_2002_2018"</definedName>
    <definedName name="_C_c_EQ_LIFE_FUND_PS_7_2002_2018">#REF!</definedName>
    <definedName name="_C_c_EQ_MINOR_PD">"_C_c_EQ_MINOR_PS_7_2002_2018"</definedName>
    <definedName name="_C_c_EQ_MINOR_PS_7_2002_2018">#REF!</definedName>
    <definedName name="_C_c_EQ_PREF_PD">"_C_c_EQ_PREF_PS_7_2002_2018"</definedName>
    <definedName name="_C_c_EQ_PREF_PS_7_2002_2018">#REF!</definedName>
    <definedName name="_C_c_EQ_RESERV_ASSREV_PD">"_C_c_EQ_RESERV_ASSREV_PS_7_2002_2018"</definedName>
    <definedName name="_C_c_EQ_RESERV_ASSREV_PS_7_2002_2018">#REF!</definedName>
    <definedName name="_C_c_EQ_RESERV_OTHER_PD">"_C_c_EQ_RESERV_OTHER_PS_7_2002_2018"</definedName>
    <definedName name="_C_c_EQ_RESERV_OTHER_PS_7_2002_2018">#REF!</definedName>
    <definedName name="_C_c_EQ_RESERV_PD">"_C_c_EQ_RESERV_PS_7_2002_2018"</definedName>
    <definedName name="_C_c_EQ_RESERV_PS_7_2002_2018">#REF!</definedName>
    <definedName name="_C_c_EQ_RETAIN_PROF_PD">"_C_c_EQ_RETAIN_PROF_PS_7_2002_2018"</definedName>
    <definedName name="_C_c_EQ_RETAIN_PROF_PS_7_2002_2018">#REF!</definedName>
    <definedName name="_C_c_EQ_SHARE_RESERV_PD">"_C_c_EQ_SHARE_RESERV_PS_7_2002_2018"</definedName>
    <definedName name="_C_c_EQ_SHARE_RESERV_PS_7_2002_2018">#REF!</definedName>
    <definedName name="_C_c_EQ_SHAREHOLD_PD">"_C_c_EQ_SHAREHOLD_PS_7_2002_2018"</definedName>
    <definedName name="_C_c_EQ_SHAREHOLD_PS_7_2002_2018">#REF!</definedName>
    <definedName name="_C_c_EQ_SUM_PD">"_C_c_EQ_SUM_PS_7_2002_2018"</definedName>
    <definedName name="_C_c_EQ_SUM_PS_7_2002_2018">#REF!</definedName>
    <definedName name="_C_c_EURUSD_PA_PD">"_C_c_EURUSD_PA_PS_7_2002_2018"</definedName>
    <definedName name="_C_c_EURUSD_PA_PS_7_2002_2018">#REF!</definedName>
    <definedName name="_C_c_EURUSD_PE_PD">"_C_c_EURUSD_PE_PS_7_2002_2018"</definedName>
    <definedName name="_C_c_EURUSD_PE_PS_7_2002_2018">#REF!</definedName>
    <definedName name="_C_c_FCF_PS_PD">"_C_c_FCF_PS_PS_7_2002_2018"</definedName>
    <definedName name="_C_c_FCF_PS_PS_7_2002_2018">#REF!</definedName>
    <definedName name="_C_C_FREE_CF_PD">"_C_C_FREE_CF_PS_7_2002_2018"</definedName>
    <definedName name="_C_C_FREE_CF_PS_7_2002_2018">#REF!</definedName>
    <definedName name="_C_c_GBPUSD_PA_PD">"_C_c_GBPUSD_PA_PS_7_2002_2018"</definedName>
    <definedName name="_C_c_GBPUSD_PA_PS_7_2002_2018">#REF!</definedName>
    <definedName name="_C_c_GBPUSD_PE_PD">"_C_c_GBPUSD_PE_PS_7_2002_2018"</definedName>
    <definedName name="_C_c_GBPUSD_PE_PS_7_2002_2018">#REF!</definedName>
    <definedName name="_C_c_GEARING_PD">"_C_c_GEARING_PS_7_2002_2018"</definedName>
    <definedName name="_C_c_GEARING_PS_7_2002_2018">#REF!</definedName>
    <definedName name="_C_c_GROSS_MARGIN_PD">"_C_c_GROSS_MARGIN_PS_7_2002_2018"</definedName>
    <definedName name="_C_c_GROSS_MARGIN_PS_7_2002_2018">#REF!</definedName>
    <definedName name="_C_c_I_ABNORMAL_NPAT_PD">"_C_c_I_ABNORMAL_NPAT_PS_7_2002_2018"</definedName>
    <definedName name="_C_c_I_ABNORMAL_NPAT_PS_7_2002_2018">#REF!</definedName>
    <definedName name="_C_c_I_ABNORMAL_PBT_PD">"_C_c_I_ABNORMAL_PBT_PS_7_2002_2018"</definedName>
    <definedName name="_C_c_I_ABNORMAL_PBT_PS_7_2002_2018">#REF!</definedName>
    <definedName name="_C_c_I_AMORT_GW_PD">"_C_c_I_AMORT_GW_PS_7_2002_2018"</definedName>
    <definedName name="_C_c_I_AMORT_GW_PS_7_2002_2018">#REF!</definedName>
    <definedName name="_C_c_I_AMORT_INTAN_PD">"_C_c_I_AMORT_INTAN_PS_7_2002_2018"</definedName>
    <definedName name="_C_c_I_AMORT_INTAN_PS_7_2002_2018">#REF!</definedName>
    <definedName name="_C_c_I_AMORT_OTHER_PD">"_C_c_I_AMORT_OTHER_PS_7_2002_2018"</definedName>
    <definedName name="_C_c_I_AMORT_OTHER_PS_7_2002_2018">#REF!</definedName>
    <definedName name="_C_c_I_ANALYST_ADJ_PD">"_C_c_I_ANALYST_ADJ_PS_7_2002_2018"</definedName>
    <definedName name="_C_c_I_ANALYST_ADJ_PS_7_2002_2018">#REF!</definedName>
    <definedName name="_C_c_I_ASSET_SALES_PD">"_C_c_I_ASSET_SALES_PS_7_2002_2018"</definedName>
    <definedName name="_C_c_I_ASSET_SALES_PS_7_2002_2018">#REF!</definedName>
    <definedName name="_C_c_I_B_BRCOM_EXP_PD">"_C_c_I_B_BRCOM_EXP_PS_7_2002_2018"</definedName>
    <definedName name="_C_c_I_B_BRCOM_EXP_PS_7_2002_2018">#REF!</definedName>
    <definedName name="_C_c_I_B_TRADING_PD">"_C_c_I_B_TRADING_PS_7_2002_2018"</definedName>
    <definedName name="_C_c_I_B_TRADING_PS_7_2002_2018">#REF!</definedName>
    <definedName name="_C_c_I_COGS_PD">"_C_c_I_COGS_PS_7_2002_2018"</definedName>
    <definedName name="_C_c_I_COGS_PS_7_2002_2018">#REF!</definedName>
    <definedName name="_C_c_I_CPARK_INCOME_PD">"_C_c_I_CPARK_INCOME_PS_7_2002_2018"</definedName>
    <definedName name="_C_c_I_CPARK_INCOME_PS_7_2002_2018">#REF!</definedName>
    <definedName name="_C_c_I_DEPR_AMORT_PD">"_C_c_I_DEPR_AMORT_PS_7_2002_2018"</definedName>
    <definedName name="_C_c_I_DEPR_AMORT_PS_7_2002_2018">#REF!</definedName>
    <definedName name="_C_c_I_DEPR_PD">"_C_c_I_DEPR_PS_7_2002_2018"</definedName>
    <definedName name="_C_c_I_DEPR_PS_7_2002_2018">#REF!</definedName>
    <definedName name="_C_c_I_DIVIDENDS_PD">"_C_c_I_DIVIDENDS_PS_7_2002_2018"</definedName>
    <definedName name="_C_c_I_DIVIDENDS_PS_7_2002_2018">#REF!</definedName>
    <definedName name="_C_c_I_EBIT_PD">"_C_c_I_EBIT_PS_7_2002_2018"</definedName>
    <definedName name="_C_c_I_EBIT_PS_7_2002_2018">#REF!</definedName>
    <definedName name="_C_c_I_EBITA_PD">"_C_c_I_EBITA_PS_7_2002_2018"</definedName>
    <definedName name="_C_c_I_EBITA_PS_7_2002_2018">#REF!</definedName>
    <definedName name="_C_c_I_EBITDA_PD">"_C_c_I_EBITDA_PS_7_2002_2018"</definedName>
    <definedName name="_C_c_I_EBITDA_PS_7_2002_2018">#REF!</definedName>
    <definedName name="_C_c_I_EMP_COST_PD">"_C_c_I_EMP_COST_PS_7_2002_2018"</definedName>
    <definedName name="_C_c_I_EMP_COST_PS_7_2002_2018">#REF!</definedName>
    <definedName name="_C_c_I_EMP_SHARES_PD">"_C_c_I_EMP_SHARES_PS_7_2002_2018"</definedName>
    <definedName name="_C_c_I_EMP_SHARES_PS_7_2002_2018">#REF!</definedName>
    <definedName name="_C_c_I_EQ_ACC_PAT_PD">"_C_c_I_EQ_ACC_PAT_PS_7_2002_2018"</definedName>
    <definedName name="_C_c_I_EQ_ACC_PAT_PS_7_2002_2018">#REF!</definedName>
    <definedName name="_C_c_I_EQ_ACC_PBT_PD">"_C_c_I_EQ_ACC_PBT_PS_7_2002_2018"</definedName>
    <definedName name="_C_c_I_EQ_ACC_PBT_PS_7_2002_2018">#REF!</definedName>
    <definedName name="_C_c_I_EQ_ACC_TAX_PD">"_C_c_I_EQ_ACC_TAX_PS_7_2002_2018"</definedName>
    <definedName name="_C_c_I_EQ_ACC_TAX_PS_7_2002_2018">#REF!</definedName>
    <definedName name="_C_c_I_FOREX_LOSS_PD">"_C_c_I_FOREX_LOSS_PS_7_2002_2018"</definedName>
    <definedName name="_C_c_I_FOREX_LOSS_PS_7_2002_2018">#REF!</definedName>
    <definedName name="_C_c_I_GROSS_PROFIT_PD">"_C_c_I_GROSS_PROFIT_PS_7_2002_2018"</definedName>
    <definedName name="_C_c_I_GROSS_PROFIT_PS_7_2002_2018">#REF!</definedName>
    <definedName name="_C_c_I_GROSS_PROPINC_PD">"_C_c_I_GROSS_PROPINC_PS_7_2002_2018"</definedName>
    <definedName name="_C_c_I_GROSS_PROPINC_PS_7_2002_2018">#REF!</definedName>
    <definedName name="_C_c_I_HEDGE_EXP_PD">"_C_c_I_HEDGE_EXP_PS_7_2002_2018"</definedName>
    <definedName name="_C_c_I_HEDGE_EXP_PS_7_2002_2018">#REF!</definedName>
    <definedName name="_C_c_I_IMPAIRMENT_PD">"_C_c_I_IMPAIRMENT_PS_7_2002_2018"</definedName>
    <definedName name="_C_c_I_IMPAIRMENT_PS_7_2002_2018">#REF!</definedName>
    <definedName name="_C_c_I_INC_DISC_PD">"_C_c_I_INC_DISC_PS_7_2002_2018"</definedName>
    <definedName name="_C_c_I_INC_DISC_PS_7_2002_2018">#REF!</definedName>
    <definedName name="_C_c_I_INC_TAX_PD">"_C_c_I_INC_TAX_PS_7_2002_2018"</definedName>
    <definedName name="_C_c_I_INC_TAX_PS_7_2002_2018">#REF!</definedName>
    <definedName name="_C_c_I_INDINC_PD">"_C_c_I_INDINC_PS_7_2002_2018"</definedName>
    <definedName name="_C_c_I_INDINC_PS_7_2002_2018">#REF!</definedName>
    <definedName name="_C_c_I_INT_CONV_EXP_PD">"_C_c_I_INT_CONV_EXP_PS_7_2002_2018"</definedName>
    <definedName name="_C_c_I_INT_CONV_EXP_PS_7_2002_2018">#REF!</definedName>
    <definedName name="_C_c_I_INT_EXP_PD">"_C_c_I_INT_EXP_PS_7_2002_2018"</definedName>
    <definedName name="_C_c_I_INT_EXP_PS_7_2002_2018">#REF!</definedName>
    <definedName name="_C_c_I_INT_INCOME_PD">"_C_c_I_INT_INCOME_PS_7_2002_2018"</definedName>
    <definedName name="_C_c_I_INT_INCOME_PS_7_2002_2018">#REF!</definedName>
    <definedName name="_C_c_I_INT_LEASE_EXP_PD">"_C_c_I_INT_LEASE_EXP_PS_7_2002_2018"</definedName>
    <definedName name="_C_c_I_INT_LEASE_EXP_PS_7_2002_2018">#REF!</definedName>
    <definedName name="_C_c_I_INVEST_INCOME_PD">"_C_c_I_INVEST_INCOME_PS_7_2002_2018"</definedName>
    <definedName name="_C_c_I_INVEST_INCOME_PS_7_2002_2018">#REF!</definedName>
    <definedName name="_C_c_I_LANDCGTAX_PD">"_C_c_I_LANDCGTAX_PS_7_2002_2018"</definedName>
    <definedName name="_C_c_I_LANDCGTAX_PS_7_2002_2018">#REF!</definedName>
    <definedName name="_C_c_I_MINOR_PD">"_C_c_I_MINOR_PS_7_2002_2018"</definedName>
    <definedName name="_C_c_I_MINOR_PS_7_2002_2018">#REF!</definedName>
    <definedName name="_C_c_I_NET_INTEREST_PD">"_C_c_I_NET_INTEREST_PS_7_2002_2018"</definedName>
    <definedName name="_C_c_I_NET_INTEREST_PS_7_2002_2018">#REF!</definedName>
    <definedName name="_C_c_I_NONREC_ITEMS_PD">"_C_c_I_NONREC_ITEMS_PS_7_2002_2018"</definedName>
    <definedName name="_C_c_I_NONREC_ITEMS_PS_7_2002_2018">#REF!</definedName>
    <definedName name="_C_c_I_NOP_ITEMS_PD">"_C_c_I_NOP_ITEMS_PS_7_2002_2018"</definedName>
    <definedName name="_C_c_I_NOP_ITEMS_PS_7_2002_2018">#REF!</definedName>
    <definedName name="_C_c_I_NPAT_PD">"_C_c_I_NPAT_PS_7_2002_2018"</definedName>
    <definedName name="_C_c_I_NPAT_PS_7_2002_2018">#REF!</definedName>
    <definedName name="_C_c_I_OCC_IT_COST_PD">"_C_c_I_OCC_IT_COST_PS_7_2002_2018"</definedName>
    <definedName name="_C_c_I_OCC_IT_COST_PS_7_2002_2018">#REF!</definedName>
    <definedName name="_C_c_I_OOP_ITEMS_PD">"_C_c_I_OOP_ITEMS_PS_7_2002_2018"</definedName>
    <definedName name="_C_c_I_OOP_ITEMS_PS_7_2002_2018">#REF!</definedName>
    <definedName name="_C_c_I_OP_DIVIDEND_PD">"_C_c_I_OP_DIVIDEND_PS_7_2002_2018"</definedName>
    <definedName name="_C_c_I_OP_DIVIDEND_PS_7_2002_2018">#REF!</definedName>
    <definedName name="_C_c_I_OPERATING_INC_PD">"_C_c_I_OPERATING_INC_PS_7_2002_2018"</definedName>
    <definedName name="_C_c_I_OPERATING_INC_PS_7_2002_2018">#REF!</definedName>
    <definedName name="_C_c_I_OPINVINC_PD">"_C_c_I_OPINVINC_PS_7_2002_2018"</definedName>
    <definedName name="_C_c_I_OPINVINC_PS_7_2002_2018">#REF!</definedName>
    <definedName name="_C_c_I_OTH_EBITADJ_PD">"_C_c_I_OTH_EBITADJ_PS_7_2002_2018"</definedName>
    <definedName name="_C_c_I_OTH_EBITADJ_PS_7_2002_2018">#REF!</definedName>
    <definedName name="_C_c_I_OTH_EXP_PD">"_C_c_I_OTH_EXP_PS_7_2002_2018"</definedName>
    <definedName name="_C_c_I_OTH_EXP_PS_7_2002_2018">#REF!</definedName>
    <definedName name="_C_c_I_OTHER_PAT_PD">"_C_c_I_OTHER_PAT_PS_7_2002_2018"</definedName>
    <definedName name="_C_c_I_OTHER_PAT_PS_7_2002_2018">#REF!</definedName>
    <definedName name="_C_c_I_OTHER_PBT_PD">"_C_c_I_OTHER_PBT_PS_7_2002_2018"</definedName>
    <definedName name="_C_c_I_OTHER_PBT_PS_7_2002_2018">#REF!</definedName>
    <definedName name="_C_c_I_OTHER_PD">"_C_c_I_OTHER_PS_7_2002_2018"</definedName>
    <definedName name="_C_c_I_OTHER_PS_7_2002_2018">#REF!</definedName>
    <definedName name="_C_c_I_OTHER_TAX_PD">"_C_c_I_OTHER_TAX_PS_7_2002_2018"</definedName>
    <definedName name="_C_c_I_OTHER_TAX_PS_7_2002_2018">#REF!</definedName>
    <definedName name="_C_c_I_P_EXPENSES_PD">"_C_c_I_P_EXPENSES_PS_7_2002_2018"</definedName>
    <definedName name="_C_c_I_P_EXPENSES_PS_7_2002_2018">#REF!</definedName>
    <definedName name="_C_c_I_P_NET_INCOME_PD">"_C_c_I_P_NET_INCOME_PS_7_2002_2018"</definedName>
    <definedName name="_C_c_I_P_NET_INCOME_PS_7_2002_2018">#REF!</definedName>
    <definedName name="_C_c_I_P_RENT_PD">"_C_c_I_P_RENT_PS_7_2002_2018"</definedName>
    <definedName name="_C_c_I_P_RENT_PS_7_2002_2018">#REF!</definedName>
    <definedName name="_C_c_I_PBT_PD">"_C_c_I_PBT_PS_7_2002_2018"</definedName>
    <definedName name="_C_c_I_PBT_PS_7_2002_2018">#REF!</definedName>
    <definedName name="_C_c_I_PBT_REPORTED_PD">"_C_c_I_PBT_REPORTED_PS_7_2002_2018"</definedName>
    <definedName name="_C_c_I_PBT_REPORTED_PS_7_2002_2018">#REF!</definedName>
    <definedName name="_C_c_I_PE_AUDITFEE_PD">"_C_c_I_PE_AUDITFEE_PS_7_2002_2018"</definedName>
    <definedName name="_C_c_I_PE_AUDITFEE_PS_7_2002_2018">#REF!</definedName>
    <definedName name="_C_c_I_PE_PMFEE_PD">"_C_c_I_PE_PMFEE_PS_7_2002_2018"</definedName>
    <definedName name="_C_c_I_PE_PMFEE_PS_7_2002_2018">#REF!</definedName>
    <definedName name="_C_c_I_PE_PROFFEE_PD">"_C_c_I_PE_PROFFEE_PS_7_2002_2018"</definedName>
    <definedName name="_C_c_I_PE_PROFFEE_PS_7_2002_2018">#REF!</definedName>
    <definedName name="_C_c_I_PE_TRUSFEE_PD">"_C_c_I_PE_TRUSFEE_PS_7_2002_2018"</definedName>
    <definedName name="_C_c_I_PE_TRUSFEE_PS_7_2002_2018">#REF!</definedName>
    <definedName name="_C_c_I_PREF_DIV_PAID_PD">"_C_c_I_PREF_DIV_PAID_PS_7_2002_2018"</definedName>
    <definedName name="_C_c_I_PREF_DIV_PAID_PS_7_2002_2018">#REF!</definedName>
    <definedName name="_C_c_I_PRNI_DEVL_PD">"_C_c_I_PRNI_DEVL_PS_7_2002_2018"</definedName>
    <definedName name="_C_c_I_PRNI_DEVL_PS_7_2002_2018">#REF!</definedName>
    <definedName name="_C_c_I_PRNI_MGMNT_PD">"_C_c_I_PRNI_MGMNT_PS_7_2002_2018"</definedName>
    <definedName name="_C_c_I_PRNI_MGMNT_PS_7_2002_2018">#REF!</definedName>
    <definedName name="_C_c_I_PRNI_OTHACTIVE_PD">"_C_c_I_PRNI_OTHACTIVE_PS_7_2002_2018"</definedName>
    <definedName name="_C_c_I_PRNI_OTHACTIVE_PS_7_2002_2018">#REF!</definedName>
    <definedName name="_C_c_I_PROP_MGFEES_PD">"_C_c_I_PROP_MGFEES_PS_7_2002_2018"</definedName>
    <definedName name="_C_c_I_PROP_MGFEES_PS_7_2002_2018">#REF!</definedName>
    <definedName name="_C_c_I_PROP_OTHEXP_PD">"_C_c_I_PROP_OTHEXP_PS_7_2002_2018"</definedName>
    <definedName name="_C_c_I_PROP_OTHEXP_PS_7_2002_2018">#REF!</definedName>
    <definedName name="_C_c_I_PROP_OTHINC_PD">"_C_c_I_PROP_OTHINC_PS_7_2002_2018"</definedName>
    <definedName name="_C_c_I_PROP_OTHINC_PS_7_2002_2018">#REF!</definedName>
    <definedName name="_C_c_I_PROP_TAX_PD">"_C_c_I_PROP_TAX_PS_7_2002_2018"</definedName>
    <definedName name="_C_c_I_PROP_TAX_PS_7_2002_2018">#REF!</definedName>
    <definedName name="_C_c_I_REP_NPAT_PD">"_C_c_I_REP_NPAT_PS_7_2002_2018"</definedName>
    <definedName name="_C_c_I_REP_NPAT_PS_7_2002_2018">#REF!</definedName>
    <definedName name="_C_c_I_RES_AND_DEV_PD">"_C_c_I_RES_AND_DEV_PS_7_2002_2018"</definedName>
    <definedName name="_C_c_I_RES_AND_DEV_PS_7_2002_2018">#REF!</definedName>
    <definedName name="_C_c_I_RESTRUCT_EXP_PD">"_C_c_I_RESTRUCT_EXP_PS_7_2002_2018"</definedName>
    <definedName name="_C_c_I_RESTRUCT_EXP_PS_7_2002_2018">#REF!</definedName>
    <definedName name="_C_c_I_REVAL_NONREC_PD">"_C_c_I_REVAL_NONREC_PS_7_2002_2018"</definedName>
    <definedName name="_C_c_I_REVAL_NONREC_PS_7_2002_2018">#REF!</definedName>
    <definedName name="_C_c_I_REVALS_AT_PD">"_C_c_I_REVALS_AT_PS_7_2002_2018"</definedName>
    <definedName name="_C_c_I_REVALS_AT_PS_7_2002_2018">#REF!</definedName>
    <definedName name="_C_c_I_REVALUATIONS_PD">"_C_c_I_REVALUATIONS_PS_7_2002_2018"</definedName>
    <definedName name="_C_c_I_REVALUATIONS_PS_7_2002_2018">#REF!</definedName>
    <definedName name="_C_c_I_ROYALTIES_PD">"_C_c_I_ROYALTIES_PS_7_2002_2018"</definedName>
    <definedName name="_C_c_I_ROYALTIES_PS_7_2002_2018">#REF!</definedName>
    <definedName name="_C_c_I_SALES_GWTH_PD">"_C_c_I_SALES_GWTH_PS_7_2002_2018"</definedName>
    <definedName name="_C_c_I_SALES_GWTH_PS_7_2002_2018">#REF!</definedName>
    <definedName name="_C_c_I_SALES_PD">"_C_c_I_SALES_PS_7_2002_2018"</definedName>
    <definedName name="_C_c_I_SALES_PS_7_2002_2018">#REF!</definedName>
    <definedName name="_C_c_I_SGA_PD">"_C_c_I_SGA_PS_7_2002_2018"</definedName>
    <definedName name="_C_c_I_SGA_PS_7_2002_2018">#REF!</definedName>
    <definedName name="_C_c_I_TAX_PD">"_C_c_I_TAX_PS_7_2002_2018"</definedName>
    <definedName name="_C_c_I_TAX_PS_7_2002_2018">#REF!</definedName>
    <definedName name="_C_c_INT_COVER_PD">"_C_c_INT_COVER_PS_7_2002_2018"</definedName>
    <definedName name="_C_c_INT_COVER_PS_7_2002_2018">#REF!</definedName>
    <definedName name="_C_c_KD">#REF!</definedName>
    <definedName name="_C_c_KE">#REF!</definedName>
    <definedName name="_C_c_LEVERAGE_PD">"_C_c_LEVERAGE_PS_7_2002_2018"</definedName>
    <definedName name="_C_c_LEVERAGE_PS_7_2002_2018">#REF!</definedName>
    <definedName name="_C_c_MAJOR_SHARE">#REF!</definedName>
    <definedName name="_C_c_NDE_PD">"_C_c_NDE_PS_7_2002_2018"</definedName>
    <definedName name="_C_c_NDE_PS_7_2002_2018">#REF!</definedName>
    <definedName name="_C_c_NET_DEBT_ADJ_PD">"_C_c_NET_DEBT_ADJ_PS_7_2002_2018"</definedName>
    <definedName name="_C_c_NET_DEBT_ADJ_PS_7_2002_2018">#REF!</definedName>
    <definedName name="_C_c_NET_DEBT_PD">"_C_c_NET_DEBT_PS_7_2002_2018"</definedName>
    <definedName name="_C_c_NET_DEBT_PS_7_2002_2018">#REF!</definedName>
    <definedName name="_C_c_NOT_INTEREST_PD">"_C_c_NOT_INTEREST_PS_7_2002_2018"</definedName>
    <definedName name="_C_c_NOT_INTEREST_PS_7_2002_2018">#REF!</definedName>
    <definedName name="_C_c_NTA_PS_PD">"_C_c_NTA_PS_PS_7_2002_2018"</definedName>
    <definedName name="_C_c_NTA_PS_PS_7_2002_2018">#REF!</definedName>
    <definedName name="_C_c_NZDUSD_PA_PD">"_C_c_NZDUSD_PA_PS_7_2002_2018"</definedName>
    <definedName name="_C_c_NZDUSD_PA_PS_7_2002_2018">#REF!</definedName>
    <definedName name="_C_c_NZDUSD_PE_PD">"_C_c_NZDUSD_PE_PS_7_2002_2018"</definedName>
    <definedName name="_C_c_NZDUSD_PE_PS_7_2002_2018">#REF!</definedName>
    <definedName name="_C_c_OTHER_NONREC_PD">"_C_c_OTHER_NONREC_PS_7_2002_2018"</definedName>
    <definedName name="_C_c_OTHER_NONREC_PS_7_2002_2018">#REF!</definedName>
    <definedName name="_C_c_PAYOUT_PD">"_C_c_PAYOUT_PS_7_2002_2018"</definedName>
    <definedName name="_C_c_PAYOUT_PS_7_2002_2018">#REF!</definedName>
    <definedName name="_C_c_PB_PD">"_C_c_PB_PS_7_2002_2018"</definedName>
    <definedName name="_C_c_PB_PS_7_2002_2018">#REF!</definedName>
    <definedName name="_C_c_PE_PD">"_C_c_PE_PS_7_2002_2018"</definedName>
    <definedName name="_C_c_PE_PS_7_2002_2018">#REF!</definedName>
    <definedName name="_C_c_PEN_LIAB_PD">"_C_c_PEN_LIAB_PS_7_2002_2018"</definedName>
    <definedName name="_C_c_PEN_LIAB_PS_7_2002_2018">#REF!</definedName>
    <definedName name="_C_c_PNTA_PD">"_C_c_PNTA_PS_7_2002_2018"</definedName>
    <definedName name="_C_c_PNTA_PS_7_2002_2018">#REF!</definedName>
    <definedName name="_C_c_PSALES_PD">"_C_c_PSALES_PS_7_2002_2018"</definedName>
    <definedName name="_C_c_PSALES_PS_7_2002_2018">#REF!</definedName>
    <definedName name="_C_c_PUB_DPS_PD">"_C_c_PUB_DPS_PS_7_2002_2018"</definedName>
    <definedName name="_C_c_PUB_DPS_PS_7_2002_2018">#REF!</definedName>
    <definedName name="_C_c_PUB_DRIVER_B1_PD">"_C_c_PUB_DRIVER_B1_PS_7_2002_2018"</definedName>
    <definedName name="_C_c_PUB_DRIVER_B1_PS_7_2002_2018">#REF!</definedName>
    <definedName name="_C_c_PUB_DRIVER_B2_PD">"_C_c_PUB_DRIVER_B2_PS_7_2002_2018"</definedName>
    <definedName name="_C_c_PUB_DRIVER_B2_PS_7_2002_2018">#REF!</definedName>
    <definedName name="_C_c_PUB_DRIVER_B3_PD">"_C_c_PUB_DRIVER_B3_PS_7_2002_2018"</definedName>
    <definedName name="_C_c_PUB_DRIVER_B3_PS_7_2002_2018">#REF!</definedName>
    <definedName name="_C_c_PUB_DRIVER_B4_PD">"_C_c_PUB_DRIVER_B4_PS_7_2002_2018"</definedName>
    <definedName name="_C_c_PUB_DRIVER_B4_PS_7_2002_2018">#REF!</definedName>
    <definedName name="_C_c_PUB_DRIVER_PD">"_C_c_PUB_DRIVER_PS_7_2002_2018"</definedName>
    <definedName name="_C_c_PUB_DRIVER_PS_7_2002_2018">#REF!</definedName>
    <definedName name="_C_c_PUB_EPS_PD">"_C_c_PUB_EPS_PS_7_2002_2018"</definedName>
    <definedName name="_C_c_PUB_EPS_PS_7_2002_2018">#REF!</definedName>
    <definedName name="_C_c_PUB_EPSGWTH_5YR">#REF!</definedName>
    <definedName name="_C_c_PUB_FREEFLOAT">#REF!</definedName>
    <definedName name="_C_c_PUB_NETINC_PD">"_C_c_PUB_NETINC_PS_7_2002_2018"</definedName>
    <definedName name="_C_c_PUB_NETINC_PS_7_2002_2018">#REF!</definedName>
    <definedName name="_C_c_PUB_OP_INCOME_PD">"_C_c_PUB_OP_INCOME_PS_7_2002_2018"</definedName>
    <definedName name="_C_c_PUB_OP_INCOME_PS_7_2002_2018">#REF!</definedName>
    <definedName name="_C_c_PUB_PARCON">#REF!</definedName>
    <definedName name="_C_c_PUB_PBT_PD">"_C_c_PUB_PBT_PS_7_2002_2018"</definedName>
    <definedName name="_C_c_PUB_PBT_PS_7_2002_2018">#REF!</definedName>
    <definedName name="_C_c_PUB_RECURRING_PROF_PD">"_C_c_PUB_RECURRING_PROF_PS_7_2002_2018"</definedName>
    <definedName name="_C_c_PUB_RECURRING_PROF_PS_7_2002_2018">#REF!</definedName>
    <definedName name="_C_c_PUB_REVENUES_PD">"_C_c_PUB_REVENUES_PS_7_2002_2018"</definedName>
    <definedName name="_C_c_PUB_REVENUES_PS_7_2002_2018">#REF!</definedName>
    <definedName name="_C_c_PUB_WEBSITE">#REF!</definedName>
    <definedName name="_C_c_REP_EPS_BASIC_PD">"_C_c_REP_EPS_BASIC_PS_7_2002_2018"</definedName>
    <definedName name="_C_c_REP_EPS_BASIC_PS_7_2002_2018">#REF!</definedName>
    <definedName name="_C_c_REP_EPS_PD">"_C_c_REP_EPS_PS_7_2002_2018"</definedName>
    <definedName name="_C_c_REP_EPS_PS_7_2002_2018">#REF!</definedName>
    <definedName name="_C_c_ROA_PD">"_C_c_ROA_PS_7_2002_2018"</definedName>
    <definedName name="_C_c_ROA_PS_7_2002_2018">#REF!</definedName>
    <definedName name="_C_c_ROE_PD">"_C_c_ROE_PS_7_2002_2018"</definedName>
    <definedName name="_C_c_ROE_PS_7_2002_2018">#REF!</definedName>
    <definedName name="_C_c_ROIC_PD">"_C_c_ROIC_PS_7_2002_2018"</definedName>
    <definedName name="_C_c_ROIC_PS_7_2002_2018">#REF!</definedName>
    <definedName name="_C_c_SA_DATA00">#REF!</definedName>
    <definedName name="_C_c_SA_DATA01">#REF!</definedName>
    <definedName name="_C_c_SA_DATA02">#REF!</definedName>
    <definedName name="_C_c_SA_DATA03">#REF!</definedName>
    <definedName name="_C_c_SA_DATA04">#REF!</definedName>
    <definedName name="_C_c_SA_DATA10">#REF!</definedName>
    <definedName name="_C_c_SA_DATA11">#REF!</definedName>
    <definedName name="_C_c_SA_DATA12">#REF!</definedName>
    <definedName name="_C_c_SA_DATA13">#REF!</definedName>
    <definedName name="_C_c_SA_DATA14">#REF!</definedName>
    <definedName name="_C_c_SA_DATA20">#REF!</definedName>
    <definedName name="_C_c_SA_DATA21">#REF!</definedName>
    <definedName name="_C_c_SA_DATA22">#REF!</definedName>
    <definedName name="_C_c_SA_DATA23">#REF!</definedName>
    <definedName name="_C_c_SA_DATA24">#REF!</definedName>
    <definedName name="_C_c_SA_DATA30">#REF!</definedName>
    <definedName name="_C_c_SA_DATA31">#REF!</definedName>
    <definedName name="_C_c_SA_DATA32">#REF!</definedName>
    <definedName name="_C_c_SA_DATA33">#REF!</definedName>
    <definedName name="_C_c_SA_DATA34">#REF!</definedName>
    <definedName name="_C_c_SA_DATA40">#REF!</definedName>
    <definedName name="_C_c_SA_DATA41">#REF!</definedName>
    <definedName name="_C_c_SA_DATA42">#REF!</definedName>
    <definedName name="_C_c_SA_DATA43">#REF!</definedName>
    <definedName name="_C_c_SA_DATA44">#REF!</definedName>
    <definedName name="_C_c_SA_DEPVAR">#REF!</definedName>
    <definedName name="_C_c_SA_INDEPVAR1">#REF!</definedName>
    <definedName name="_C_c_SA_INDEPVAR2">#REF!</definedName>
    <definedName name="_C_c_SA_SENSE1_0">#REF!</definedName>
    <definedName name="_C_c_SA_SENSE1_m2">#REF!</definedName>
    <definedName name="_C_c_SA_SENSE1_minus1">#REF!</definedName>
    <definedName name="_C_c_SA_SENSE1_PLUS1">#REF!</definedName>
    <definedName name="_C_c_SA_SENSE1_plus2">#REF!</definedName>
    <definedName name="_C_c_SA_SENSE2_0">#REF!</definedName>
    <definedName name="_C_c_SA_SENSE2_minus1">#REF!</definedName>
    <definedName name="_C_c_SA_SENSE2_minus2">#REF!</definedName>
    <definedName name="_C_c_SA_SENSE2_plus1">#REF!</definedName>
    <definedName name="_C_c_SA_SENSE2_plus2">#REF!</definedName>
    <definedName name="_C_c_TAX_RATE_PD">"_C_c_TAX_RATE_PS_7_2002_2018"</definedName>
    <definedName name="_C_c_TAX_RATE_PS_7_2002_2018">#REF!</definedName>
    <definedName name="_C_c_TOTAL_CF_PD">"_C_c_TOTAL_CF_PS_7_2002_2018"</definedName>
    <definedName name="_C_c_TOTAL_CF_PS_7_2002_2018">#REF!</definedName>
    <definedName name="_C_c_TP_BLUESKY">#REF!</definedName>
    <definedName name="_C_c_TP_TROUGH">#REF!</definedName>
    <definedName name="_C_c_TPCOMM_BLUESKY">#REF!</definedName>
    <definedName name="_C_c_TPCOMM_TROUGH">#REF!</definedName>
    <definedName name="_C_c_USDBRL_PA_PD">"_C_c_USDBRL_PA_PS_7_2002_2018"</definedName>
    <definedName name="_C_c_USDBRL_PA_PS_7_2002_2018">#REF!</definedName>
    <definedName name="_C_c_USDBRL_PE_PD">"_C_c_USDBRL_PE_PS_7_2002_2018"</definedName>
    <definedName name="_C_c_USDBRL_PE_PS_7_2002_2018">#REF!</definedName>
    <definedName name="_C_c_USDCAD_PA_PD">"_C_c_USDCAD_PA_PS_7_2002_2018"</definedName>
    <definedName name="_C_c_USDCAD_PA_PS_7_2002_2018">#REF!</definedName>
    <definedName name="_C_c_USDCAD_PE_PD">"_C_c_USDCAD_PE_PS_7_2002_2018"</definedName>
    <definedName name="_C_c_USDCAD_PE_PS_7_2002_2018">#REF!</definedName>
    <definedName name="_C_c_USDCHF_PA_PD">"_C_c_USDCHF_PA_PS_7_2002_2018"</definedName>
    <definedName name="_C_c_USDCHF_PA_PS_7_2002_2018">#REF!</definedName>
    <definedName name="_C_c_USDCHF_PE_PD">"_C_c_USDCHF_PE_PS_7_2002_2018"</definedName>
    <definedName name="_C_c_USDCHF_PE_PS_7_2002_2018">#REF!</definedName>
    <definedName name="_C_c_USDJPY_PA_PD">"_C_c_USDJPY_PA_PS_7_2002_2018"</definedName>
    <definedName name="_C_c_USDJPY_PA_PS_7_2002_2018">#REF!</definedName>
    <definedName name="_C_c_USDJPY_PE_PD">"_C_c_USDJPY_PE_PS_7_2002_2018"</definedName>
    <definedName name="_C_c_USDJPY_PE_PS_7_2002_2018">#REF!</definedName>
    <definedName name="_C_c_USDKRW_PA_PD">"_C_c_USDKRW_PA_PS_7_2002_2018"</definedName>
    <definedName name="_C_c_USDKRW_PA_PS_7_2002_2018">#REF!</definedName>
    <definedName name="_C_c_USDKRW_PE_PD">"_C_c_USDKRW_PE_PS_7_2002_2018"</definedName>
    <definedName name="_C_c_USDKRW_PE_PS_7_2002_2018">#REF!</definedName>
    <definedName name="_C_c_USDMYR_PA_PD">"_C_c_USDMYR_PA_PS_7_2002_2018"</definedName>
    <definedName name="_C_c_USDMYR_PA_PS_7_2002_2018">#REF!</definedName>
    <definedName name="_C_c_USDMYR_PE_PD">"_C_c_USDMYR_PE_PS_7_2002_2018"</definedName>
    <definedName name="_C_c_USDMYR_PE_PS_7_2002_2018">#REF!</definedName>
    <definedName name="_C_c_USDPHP_PA_PD">"_C_c_USDPHP_PA_PS_7_2002_2018"</definedName>
    <definedName name="_C_c_USDPHP_PA_PS_7_2002_2018">#REF!</definedName>
    <definedName name="_C_c_USDPHP_PE_PD">"_C_c_USDPHP_PE_PS_7_2002_2018"</definedName>
    <definedName name="_C_c_USDPHP_PE_PS_7_2002_2018">#REF!</definedName>
    <definedName name="_C_c_USDSGD_PA_PD">"_C_c_USDSGD_PA_PS_7_2002_2018"</definedName>
    <definedName name="_C_c_USDSGD_PA_PS_7_2002_2018">#REF!</definedName>
    <definedName name="_C_c_USDSGD_PE_PD">"_C_c_USDSGD_PE_PS_7_2002_2018"</definedName>
    <definedName name="_C_c_USDSGD_PE_PS_7_2002_2018">#REF!</definedName>
    <definedName name="_C_c_USDTWD_PA_PD">"_C_c_USDTWD_PA_PS_7_2002_2018"</definedName>
    <definedName name="_C_c_USDTWD_PA_PS_7_2002_2018">#REF!</definedName>
    <definedName name="_C_c_USDTWD_PE_PD">"_C_c_USDTWD_PE_PS_7_2002_2018"</definedName>
    <definedName name="_C_c_USDTWD_PE_PS_7_2002_2018">#REF!</definedName>
    <definedName name="_C_c_USDZAR_PA_PD">"_C_c_USDZAR_PA_PS_7_2002_2018"</definedName>
    <definedName name="_C_c_USDZAR_PA_PS_7_2002_2018">#REF!</definedName>
    <definedName name="_C_c_USDZAR_PE_PD">"_C_c_USDZAR_PE_PS_7_2002_2018"</definedName>
    <definedName name="_C_c_USDZAR_PE_PS_7_2002_2018">#REF!</definedName>
    <definedName name="_C_c_VAL_METHOD">#REF!</definedName>
    <definedName name="_C_c_WACC_PD">"_C_c_WACC_PS_7_2002_2018"</definedName>
    <definedName name="_C_c_WACC_PS_7_2002_2018">#REF!</definedName>
    <definedName name="_C_CF_SCALE">#REF!</definedName>
    <definedName name="_C_COMPANY_CODE">#REF!</definedName>
    <definedName name="_C_EXPENSE_CHF_PD">"_C_EXPENSE_CHF_PS_7_2002_2018"</definedName>
    <definedName name="_C_EXPENSE_CHF_PS_7_2002_2018">#REF!</definedName>
    <definedName name="_C_EXPENSES_CCYTOT_PD">"_C_EXPENSES_CCYTOT_PS_7_2002_2018"</definedName>
    <definedName name="_C_EXPENSES_CCYTOT_PS_7_2002_2018">#REF!</definedName>
    <definedName name="_C_EXPENSES_EUR_PD">"_C_EXPENSES_EUR_PS_7_2002_2018"</definedName>
    <definedName name="_C_EXPENSES_EUR_PS_7_2002_2018">#REF!</definedName>
    <definedName name="_C_EXPENSES_GBP_PD">"_C_EXPENSES_GBP_PS_7_2002_2018"</definedName>
    <definedName name="_C_EXPENSES_GBP_PS_7_2002_2018">#REF!</definedName>
    <definedName name="_C_EXPENSES_JPY_PD">"_C_EXPENSES_JPY_PS_7_2002_2018"</definedName>
    <definedName name="_C_EXPENSES_JPY_PS_7_2002_2018">#REF!</definedName>
    <definedName name="_C_EXPENSES_OTH_PD">"_C_EXPENSES_OTH_PS_7_2002_2018"</definedName>
    <definedName name="_C_EXPENSES_OTH_PS_7_2002_2018">#REF!</definedName>
    <definedName name="_C_EXPENSES_USD_PD">"_C_EXPENSES_USD_PS_7_2002_2018"</definedName>
    <definedName name="_C_EXPENSES_USD_PS_7_2002_2018">#REF!</definedName>
    <definedName name="_C_FYE_DATE">#REF!</definedName>
    <definedName name="_C_GSALES_AE_PD">"_C_GSALES_AE_PS_7_2002_2018"</definedName>
    <definedName name="_C_GSALES_AE_PS_7_2002_2018">#REF!</definedName>
    <definedName name="_C_GSALES_AFRICA_PD">"_C_GSALES_AFRICA_PS_7_2002_2018"</definedName>
    <definedName name="_C_GSALES_AFRICA_PS_7_2002_2018">#REF!</definedName>
    <definedName name="_C_GSALES_AMERICAS_PD">"_C_GSALES_AMERICAS_PS_7_2002_2018"</definedName>
    <definedName name="_C_GSALES_AMERICAS_PS_7_2002_2018">#REF!</definedName>
    <definedName name="_C_GSALES_AR_PD">"_C_GSALES_AR_PS_7_2002_2018"</definedName>
    <definedName name="_C_GSALES_AR_PS_7_2002_2018">#REF!</definedName>
    <definedName name="_C_GSALES_ASIA_PD">"_C_GSALES_ASIA_PS_7_2002_2018"</definedName>
    <definedName name="_C_GSALES_ASIA_PS_7_2002_2018">#REF!</definedName>
    <definedName name="_C_GSALES_AT_PD">"_C_GSALES_AT_PS_7_2002_2018"</definedName>
    <definedName name="_C_GSALES_AT_PS_7_2002_2018">#REF!</definedName>
    <definedName name="_C_GSALES_AU_PD">"_C_GSALES_AU_PS_7_2002_2018"</definedName>
    <definedName name="_C_GSALES_AU_PS_7_2002_2018">#REF!</definedName>
    <definedName name="_C_GSALES_BE_PD">"_C_GSALES_BE_PS_7_2002_2018"</definedName>
    <definedName name="_C_GSALES_BE_PS_7_2002_2018">#REF!</definedName>
    <definedName name="_C_GSALES_BG_PD">"_C_GSALES_BG_PS_7_2002_2018"</definedName>
    <definedName name="_C_GSALES_BG_PS_7_2002_2018">#REF!</definedName>
    <definedName name="_C_GSALES_BR_PD">"_C_GSALES_BR_PS_7_2002_2018"</definedName>
    <definedName name="_C_GSALES_BR_PS_7_2002_2018">#REF!</definedName>
    <definedName name="_C_GSALES_CA_PD">"_C_GSALES_CA_PS_7_2002_2018"</definedName>
    <definedName name="_C_GSALES_CA_PS_7_2002_2018">#REF!</definedName>
    <definedName name="_C_GSALES_CH_PD">"_C_GSALES_CH_PS_7_2002_2018"</definedName>
    <definedName name="_C_GSALES_CH_PS_7_2002_2018">#REF!</definedName>
    <definedName name="_C_GSALES_CL_PD">"_C_GSALES_CL_PS_7_2002_2018"</definedName>
    <definedName name="_C_GSALES_CL_PS_7_2002_2018">#REF!</definedName>
    <definedName name="_C_GSALES_CN_PD">"_C_GSALES_CN_PS_7_2002_2018"</definedName>
    <definedName name="_C_GSALES_CN_PS_7_2002_2018">#REF!</definedName>
    <definedName name="_C_GSALES_CO_PD">"_C_GSALES_CO_PS_7_2002_2018"</definedName>
    <definedName name="_C_GSALES_CO_PS_7_2002_2018">#REF!</definedName>
    <definedName name="_C_GSALES_CZ_PD">"_C_GSALES_CZ_PS_7_2002_2018"</definedName>
    <definedName name="_C_GSALES_CZ_PS_7_2002_2018">#REF!</definedName>
    <definedName name="_C_GSALES_DE_PD">"_C_GSALES_DE_PS_7_2002_2018"</definedName>
    <definedName name="_C_GSALES_DE_PS_7_2002_2018">#REF!</definedName>
    <definedName name="_C_GSALES_DEV_EUR_PD">"_C_GSALES_DEV_EUR_PS_7_2002_2018"</definedName>
    <definedName name="_C_GSALES_DEV_EUR_PS_7_2002_2018">#REF!</definedName>
    <definedName name="_C_GSALES_DK_PD">"_C_GSALES_DK_PS_7_2002_2018"</definedName>
    <definedName name="_C_GSALES_DK_PS_7_2002_2018">#REF!</definedName>
    <definedName name="_C_GSALES_EG_PD">"_C_GSALES_EG_PS_7_2002_2018"</definedName>
    <definedName name="_C_GSALES_EG_PS_7_2002_2018">#REF!</definedName>
    <definedName name="_C_GSALES_EME_PD">"_C_GSALES_EME_PS_7_2002_2018"</definedName>
    <definedName name="_C_GSALES_EME_PS_7_2002_2018">#REF!</definedName>
    <definedName name="_C_GSALES_ES_PD">"_C_GSALES_ES_PS_7_2002_2018"</definedName>
    <definedName name="_C_GSALES_ES_PS_7_2002_2018">#REF!</definedName>
    <definedName name="_C_GSALES_EUROPE_PD">"_C_GSALES_EUROPE_PS_7_2002_2018"</definedName>
    <definedName name="_C_GSALES_EUROPE_PS_7_2002_2018">#REF!</definedName>
    <definedName name="_C_GSALES_EUROZ_PD">"_C_GSALES_EUROZ_PS_7_2002_2018"</definedName>
    <definedName name="_C_GSALES_EUROZ_PS_7_2002_2018">#REF!</definedName>
    <definedName name="_C_GSALES_FI_PD">"_C_GSALES_FI_PS_7_2002_2018"</definedName>
    <definedName name="_C_GSALES_FI_PS_7_2002_2018">#REF!</definedName>
    <definedName name="_C_GSALES_FR_PD">"_C_GSALES_FR_PS_7_2002_2018"</definedName>
    <definedName name="_C_GSALES_FR_PS_7_2002_2018">#REF!</definedName>
    <definedName name="_C_GSALES_GB_PD">"_C_GSALES_GB_PS_7_2002_2018"</definedName>
    <definedName name="_C_GSALES_GB_PS_7_2002_2018">#REF!</definedName>
    <definedName name="_C_GSALES_GR_PD">"_C_GSALES_GR_PS_7_2002_2018"</definedName>
    <definedName name="_C_GSALES_GR_PS_7_2002_2018">#REF!</definedName>
    <definedName name="_C_GSALES_HK_PD">"_C_GSALES_HK_PS_7_2002_2018"</definedName>
    <definedName name="_C_GSALES_HK_PS_7_2002_2018">#REF!</definedName>
    <definedName name="_C_GSALES_HR_PD">"_C_GSALES_HR_PS_7_2002_2018"</definedName>
    <definedName name="_C_GSALES_HR_PS_7_2002_2018">#REF!</definedName>
    <definedName name="_C_GSALES_HU_PD">"_C_GSALES_HU_PS_7_2002_2018"</definedName>
    <definedName name="_C_GSALES_HU_PS_7_2002_2018">#REF!</definedName>
    <definedName name="_C_GSALES_ID_PD">"_C_GSALES_ID_PS_7_2002_2018"</definedName>
    <definedName name="_C_GSALES_ID_PS_7_2002_2018">#REF!</definedName>
    <definedName name="_C_GSALES_IE_PD">"_C_GSALES_IE_PS_7_2002_2018"</definedName>
    <definedName name="_C_GSALES_IE_PS_7_2002_2018">#REF!</definedName>
    <definedName name="_C_GSALES_IL_PD">"_C_GSALES_IL_PS_7_2002_2018"</definedName>
    <definedName name="_C_GSALES_IL_PS_7_2002_2018">#REF!</definedName>
    <definedName name="_C_GSALES_IN_PD">"_C_GSALES_IN_PS_7_2002_2018"</definedName>
    <definedName name="_C_GSALES_IN_PS_7_2002_2018">#REF!</definedName>
    <definedName name="_C_GSALES_IOC_PD">"_C_GSALES_IOC_PS_7_2002_2018"</definedName>
    <definedName name="_C_GSALES_IOC_PS_7_2002_2018">#REF!</definedName>
    <definedName name="_C_GSALES_IT_PD">"_C_GSALES_IT_PS_7_2002_2018"</definedName>
    <definedName name="_C_GSALES_IT_PS_7_2002_2018">#REF!</definedName>
    <definedName name="_C_GSALES_JP_PD">"_C_GSALES_JP_PS_7_2002_2018"</definedName>
    <definedName name="_C_GSALES_JP_PS_7_2002_2018">#REF!</definedName>
    <definedName name="_C_GSALES_KR_PD">"_C_GSALES_KR_PS_7_2002_2018"</definedName>
    <definedName name="_C_GSALES_KR_PS_7_2002_2018">#REF!</definedName>
    <definedName name="_C_GSALES_KZ_PD">"_C_GSALES_KZ_PS_7_2002_2018"</definedName>
    <definedName name="_C_GSALES_KZ_PS_7_2002_2018">#REF!</definedName>
    <definedName name="_C_GSALES_LU_PD">"_C_GSALES_LU_PS_7_2002_2018"</definedName>
    <definedName name="_C_GSALES_LU_PS_7_2002_2018">#REF!</definedName>
    <definedName name="_C_GSALES_MA_PD">"_C_GSALES_MA_PS_7_2002_2018"</definedName>
    <definedName name="_C_GSALES_MA_PS_7_2002_2018">#REF!</definedName>
    <definedName name="_C_GSALES_MD_PD">"_C_GSALES_MD_PS_7_2002_2018"</definedName>
    <definedName name="_C_GSALES_MD_PS_7_2002_2018">#REF!</definedName>
    <definedName name="_C_GSALES_MIDEAST_PD">"_C_GSALES_MIDEAST_PS_7_2002_2018"</definedName>
    <definedName name="_C_GSALES_MIDEAST_PS_7_2002_2018">#REF!</definedName>
    <definedName name="_C_GSALES_MX_PD">"_C_GSALES_MX_PS_7_2002_2018"</definedName>
    <definedName name="_C_GSALES_MX_PS_7_2002_2018">#REF!</definedName>
    <definedName name="_C_GSALES_MY_PD">"_C_GSALES_MY_PS_7_2002_2018"</definedName>
    <definedName name="_C_GSALES_MY_PS_7_2002_2018">#REF!</definedName>
    <definedName name="_C_GSALES_NG_PD">"_C_GSALES_NG_PS_7_2002_2018"</definedName>
    <definedName name="_C_GSALES_NG_PS_7_2002_2018">#REF!</definedName>
    <definedName name="_C_GSALES_NJA_PD">"_C_GSALES_NJA_PS_7_2002_2018"</definedName>
    <definedName name="_C_GSALES_NJA_PS_7_2002_2018">#REF!</definedName>
    <definedName name="_C_GSALES_NL_PD">"_C_GSALES_NL_PS_7_2002_2018"</definedName>
    <definedName name="_C_GSALES_NL_PS_7_2002_2018">#REF!</definedName>
    <definedName name="_C_GSALES_NO_PD">"_C_GSALES_NO_PS_7_2002_2018"</definedName>
    <definedName name="_C_GSALES_NO_PS_7_2002_2018">#REF!</definedName>
    <definedName name="_C_GSALES_NOR_PD">"_C_GSALES_NOR_PS_7_2002_2018"</definedName>
    <definedName name="_C_GSALES_NOR_PS_7_2002_2018">#REF!</definedName>
    <definedName name="_C_GSALES_NTHAM_PD">"_C_GSALES_NTHAM_PS_7_2002_2018"</definedName>
    <definedName name="_C_GSALES_NTHAM_PS_7_2002_2018">#REF!</definedName>
    <definedName name="_C_GSALES_NZ_PD">"_C_GSALES_NZ_PS_7_2002_2018"</definedName>
    <definedName name="_C_GSALES_NZ_PS_7_2002_2018">#REF!</definedName>
    <definedName name="_C_GSALES_OAFRICA_PD">"_C_GSALES_OAFRICA_PS_7_2002_2018"</definedName>
    <definedName name="_C_GSALES_OAFRICA_PS_7_2002_2018">#REF!</definedName>
    <definedName name="_C_GSALES_OAMERICAS_PD">"_C_GSALES_OAMERICAS_PS_7_2002_2018"</definedName>
    <definedName name="_C_GSALES_OAMERICAS_PS_7_2002_2018">#REF!</definedName>
    <definedName name="_C_GSALES_OASIA_PD">"_C_GSALES_OASIA_PS_7_2002_2018"</definedName>
    <definedName name="_C_GSALES_OASIA_PS_7_2002_2018">#REF!</definedName>
    <definedName name="_C_GSALES_OCEANIA_PD">"_C_GSALES_OCEANIA_PS_7_2002_2018"</definedName>
    <definedName name="_C_GSALES_OCEANIA_PS_7_2002_2018">#REF!</definedName>
    <definedName name="_C_GSALES_ODE_PD">"_C_GSALES_ODE_PS_7_2002_2018"</definedName>
    <definedName name="_C_GSALES_ODE_PS_7_2002_2018">#REF!</definedName>
    <definedName name="_C_GSALES_OEUROPE_PD">"_C_GSALES_OEUROPE_PS_7_2002_2018"</definedName>
    <definedName name="_C_GSALES_OEUROPE_PS_7_2002_2018">#REF!</definedName>
    <definedName name="_C_GSALES_OME_PD">"_C_GSALES_OME_PS_7_2002_2018"</definedName>
    <definedName name="_C_GSALES_OME_PS_7_2002_2018">#REF!</definedName>
    <definedName name="_C_GSALES_OTHER_PD">"_C_GSALES_OTHER_PS_7_2002_2018"</definedName>
    <definedName name="_C_GSALES_OTHER_PS_7_2002_2018">#REF!</definedName>
    <definedName name="_C_GSALES_PH_PD">"_C_GSALES_PH_PS_7_2002_2018"</definedName>
    <definedName name="_C_GSALES_PH_PS_7_2002_2018">#REF!</definedName>
    <definedName name="_C_GSALES_PK_PD">"_C_GSALES_PK_PS_7_2002_2018"</definedName>
    <definedName name="_C_GSALES_PK_PS_7_2002_2018">#REF!</definedName>
    <definedName name="_C_GSALES_PL_PD">"_C_GSALES_PL_PS_7_2002_2018"</definedName>
    <definedName name="_C_GSALES_PL_PS_7_2002_2018">#REF!</definedName>
    <definedName name="_C_GSALES_PT_PD">"_C_GSALES_PT_PS_7_2002_2018"</definedName>
    <definedName name="_C_GSALES_PT_PS_7_2002_2018">#REF!</definedName>
    <definedName name="_C_GSALES_QA_PD">"_C_GSALES_QA_PS_7_2002_2018"</definedName>
    <definedName name="_C_GSALES_QA_PS_7_2002_2018">#REF!</definedName>
    <definedName name="_C_GSALES_RO_PD">"_C_GSALES_RO_PS_7_2002_2018"</definedName>
    <definedName name="_C_GSALES_RO_PS_7_2002_2018">#REF!</definedName>
    <definedName name="_C_GSALES_RS_PD">"_C_GSALES_RS_PS_7_2002_2018"</definedName>
    <definedName name="_C_GSALES_RS_PS_7_2002_2018">#REF!</definedName>
    <definedName name="_C_GSALES_RU_PD">"_C_GSALES_RU_PS_7_2002_2018"</definedName>
    <definedName name="_C_GSALES_RU_PS_7_2002_2018">#REF!</definedName>
    <definedName name="_C_GSALES_SA_PD">"_C_GSALES_SA_PS_7_2002_2018"</definedName>
    <definedName name="_C_GSALES_SA_PS_7_2002_2018">#REF!</definedName>
    <definedName name="_C_GSALES_SE_PD">"_C_GSALES_SE_PS_7_2002_2018"</definedName>
    <definedName name="_C_GSALES_SE_PS_7_2002_2018">#REF!</definedName>
    <definedName name="_C_GSALES_SG_PD">"_C_GSALES_SG_PS_7_2002_2018"</definedName>
    <definedName name="_C_GSALES_SG_PS_7_2002_2018">#REF!</definedName>
    <definedName name="_C_GSALES_SK_PD">"_C_GSALES_SK_PS_7_2002_2018"</definedName>
    <definedName name="_C_GSALES_SK_PS_7_2002_2018">#REF!</definedName>
    <definedName name="_C_GSALES_STHAM_PD">"_C_GSALES_STHAM_PS_7_2002_2018"</definedName>
    <definedName name="_C_GSALES_STHAM_PS_7_2002_2018">#REF!</definedName>
    <definedName name="_C_GSALES_TH_PD">"_C_GSALES_TH_PS_7_2002_2018"</definedName>
    <definedName name="_C_GSALES_TH_PS_7_2002_2018">#REF!</definedName>
    <definedName name="_C_GSALES_TOTAL_PD">"_C_GSALES_TOTAL_PS_7_2002_2018"</definedName>
    <definedName name="_C_GSALES_TOTAL_PS_7_2002_2018">#REF!</definedName>
    <definedName name="_C_GSALES_TR_PD">"_C_GSALES_TR_PS_7_2002_2018"</definedName>
    <definedName name="_C_GSALES_TR_PS_7_2002_2018">#REF!</definedName>
    <definedName name="_C_GSALES_TW_PD">"_C_GSALES_TW_PS_7_2002_2018"</definedName>
    <definedName name="_C_GSALES_TW_PS_7_2002_2018">#REF!</definedName>
    <definedName name="_C_GSALES_UA_PD">"_C_GSALES_UA_PS_7_2002_2018"</definedName>
    <definedName name="_C_GSALES_UA_PS_7_2002_2018">#REF!</definedName>
    <definedName name="_C_GSALES_US_PD">"_C_GSALES_US_PS_7_2002_2018"</definedName>
    <definedName name="_C_GSALES_US_PS_7_2002_2018">#REF!</definedName>
    <definedName name="_C_GSALES_UY_PD">"_C_GSALES_UY_PS_7_2002_2018"</definedName>
    <definedName name="_C_GSALES_UY_PS_7_2002_2018">#REF!</definedName>
    <definedName name="_C_GSALES_VN_PD">"_C_GSALES_VN_PS_7_2002_2018"</definedName>
    <definedName name="_C_GSALES_VN_PS_7_2002_2018">#REF!</definedName>
    <definedName name="_C_GSALES_ZA_PD">"_C_GSALES_ZA_PS_7_2002_2018"</definedName>
    <definedName name="_C_GSALES_ZA_PS_7_2002_2018">#REF!</definedName>
    <definedName name="_C_I_EXP_INCL_DA_FLAG">#REF!</definedName>
    <definedName name="_C_IS_DILUTED">#REF!</definedName>
    <definedName name="_C_LAST_ACTUAL">#REF!</definedName>
    <definedName name="_C_LAST_ACTUAL_YEAR">#REF!</definedName>
    <definedName name="_C_OPEN_ASSUMPTION_PAGES">"RAT|SENS|PUB|CCY|GEOS"</definedName>
    <definedName name="_C_PL_SCALE">#REF!</definedName>
    <definedName name="_C_RATING">#REF!</definedName>
    <definedName name="_C_REP_CURRENCY">#REF!</definedName>
    <definedName name="_C_SH_SCALE">#REF!</definedName>
    <definedName name="_C_TARGET_PRICE">#REF!</definedName>
    <definedName name="_C_TEMPLATE_BUSINESS_TYPES">"NJA,NONFIN,PROP"</definedName>
    <definedName name="_C_TEMPLATE_COIN_DISPLAY">"DEFAULT"</definedName>
    <definedName name="_C_TEMPLATE_CREATED">"#6-Aug-2010 18:45#"</definedName>
    <definedName name="_C_TEMPLATE_CREATED_BY">"sbubna1"</definedName>
    <definedName name="_C_TEMPLATE_TEMPLATE_NAME">"LIVE"</definedName>
    <definedName name="_C_VALUATION">#REF!</definedName>
    <definedName name="_MatInverse_In" hidden="1">[6]finstats!#REF!</definedName>
    <definedName name="_MatInverse_Out" hidden="1">[6]finstats!#REF!</definedName>
    <definedName name="_tab4">#REF!</definedName>
    <definedName name="A_ALL_000625.SZ_">#REF!</definedName>
    <definedName name="A_ALL_000725.SZ">'[7]000725.SZ_Annotation_Sheet'!$A$1:$BE$278</definedName>
    <definedName name="A_ALL_002415.SZ_">#REF!</definedName>
    <definedName name="A_ALL_002456.SZ">'[8]002456.SZ_Annotation_Sheet'!$A$1:$AF$225</definedName>
    <definedName name="A_ALL_0175.HK_">#REF!</definedName>
    <definedName name="A_ALL_0881.HK_">#REF!</definedName>
    <definedName name="A_ALL_1211.HK_">#REF!</definedName>
    <definedName name="A_ALL_1268.HK">'[9]1268.HK_Annotation_Sheet'!$A$1:$AF$441</definedName>
    <definedName name="A_ALL_1316.HK">'[10]1316.HK_Annotation_Sheet'!$A$1:$L$383</definedName>
    <definedName name="A_ALL_2238.HK">'[11]2238.HK_Annotation_Sheet'!$A$1:$BD$432</definedName>
    <definedName name="A_ALL_2238.HK_">#REF!</definedName>
    <definedName name="A_ALL_3836.HK">'[12]3836.HK_Annotation_Sheet'!$A$1:$AM$441</definedName>
    <definedName name="A_ALL_600104.SS">'[13]600104.SS_Annotation_Sheet'!$A$1:$BL$384</definedName>
    <definedName name="A_ALL_600104.SS_">#REF!</definedName>
    <definedName name="A_ALL_600699.SS">'[14]600699.SS_Annotation_Sheet'!$A$1:$AG$225</definedName>
    <definedName name="A_ALL_KEYWORDS_TYPE_Breakdown_EQTY_200012327">#REF!</definedName>
    <definedName name="A_ALL_KEYWORDS_TYPE_ScalarContributed_EQTY_200006489">'[15]1114.HK_Annotation_Sheet'!$380:$400,'[15]1114.HK_Annotation_Sheet'!$440:$442</definedName>
    <definedName name="A_ALL_KEYWORDS_TYPE_ScalarContributed_EQTY_200006934">'[16]600104.SS_Annotation_Sheet'!$441:$443,'[16]600104.SS_Annotation_Sheet'!$376:$399</definedName>
    <definedName name="A_ALL_KEYWORDS_TYPE_ScalarContributed_EQTY_200008920">'[17]1211.HK_Annotation_Sheet'!$442:$444,'[17]1211.HK_Annotation_Sheet'!$376:$400</definedName>
    <definedName name="A_ALL_KEYWORDS_TYPE_ScalarContributed_EQTY_200011172">'[18]000422.SZ_Annotation_Sheet'!$261:$281,'[18]000422.SZ_Annotation_Sheet'!$320:$322</definedName>
    <definedName name="A_ALL_KEYWORDS_TYPE_ScalarContributed_EQTY_200012735">'[19]002405.SZ_Annotation_Sheet'!$215:$235,'[19]002405.SZ_Annotation_Sheet'!$275:$277</definedName>
    <definedName name="A_ALL_KEYWORDS_TYPE_ScalarContributed_EQTY_200012909">'[20]300002.SZ_Annotation_Sheet'!$218:$239,'[20]300002.SZ_Annotation_Sheet'!$279:$281</definedName>
    <definedName name="A_ALL_KEYWORDS_TYPE_ScalarContributed_EQTY_200012913">'[21]002230.SZ_Annotation_Sheet'!$215:$237,'[21]002230.SZ_Annotation_Sheet'!$277:$279</definedName>
    <definedName name="A_ALL_KEYWORDS_TYPE_ScalarContributed_EQTY_200013037">'[22]0881.HK_Annotation_Sheet'!$490:$492,'[22]0881.HK_Annotation_Sheet'!$428:$450</definedName>
    <definedName name="A_ALL_KEYWORDS_TYPE_ScalarContributed_EQTY_200013142">'[10]600741.SS_Annotation_Sheet'!$387:$407,'[10]600741.SS_Annotation_Sheet'!$447:$449</definedName>
    <definedName name="A_ALL_KEYWORDS_TYPE_ScalarContributed_EQTY_200014262">'[17]002594.SZ_Annotation_Sheet'!$439:$441,'[17]002594.SZ_Annotation_Sheet'!$376:$397</definedName>
    <definedName name="A_ALL_KEYWORDS_TYPE_ScalarContributed_EQTY_200015911">'[11]601238.SS_Annotation_Sheet'!$430:$432,'[11]601238.SS_Annotation_Sheet'!$369:$390</definedName>
    <definedName name="A_ALL_KEYWORDS_TYPE_ScalarContributed_EQTY_200016087">'[23]002236.SZ_Annotation_Sheet'!$223:$242,'[23]002236.SZ_Annotation_Sheet'!$282:$284</definedName>
    <definedName name="A_ALL_KEYWORDS_TYPE_ScalarContributed_EQTY_200019558">'[24]000050.SZ_Annotation_Sheet'!$276:$278,'[24]000050.SZ_Annotation_Sheet'!$215:$236</definedName>
    <definedName name="A_ALL_KEYWORDS_TYPE_ScalarContributed_ISSR_208001826">'[15]1114.HK_Annotation_Sheet'!$126:$128,'[15]1114.HK_Annotation_Sheet'!$130:$132</definedName>
    <definedName name="A_ALL_KEYWORDS_TYPE_ScalarContributed_ISSR_208002371">'[16]600104.SS_Annotation_Sheet'!$139:$141,'[16]600104.SS_Annotation_Sheet'!$143:$145,'[16]600104.SS_Annotation_Sheet'!$44:$44</definedName>
    <definedName name="A_ALL_KEYWORDS_TYPE_ScalarContributed_ISSR_208007029">'[25]000625.SZ_Annotation_Sheet'!$128:$130,'[25]000625.SZ_Annotation_Sheet'!$132:$134,'[25]000625.SZ_Annotation_Sheet'!$9:$9</definedName>
    <definedName name="A_ALL_KEYWORDS_TYPE_ScalarContributed_ISSR_208007070">'[17]1211.HK_Annotation_Sheet'!$139:$141,'[17]1211.HK_Annotation_Sheet'!$143:$145,'[17]1211.HK_Annotation_Sheet'!$44:$44</definedName>
    <definedName name="A_ALL_KEYWORDS_TYPE_ScalarContributed_ISSR_208010083">'[10]600741.SS_Annotation_Sheet'!$126:$128,'[10]600741.SS_Annotation_Sheet'!$130:$132</definedName>
    <definedName name="A_ALL_KEYWORDS_TYPE_ScalarContributed_ISSR_208010933">'[17]002594.SZ_Annotation_Sheet'!$9:$9,'[17]002594.SZ_Annotation_Sheet'!$139:$141,'[17]002594.SZ_Annotation_Sheet'!$143:$145,'[17]002594.SZ_Annotation_Sheet'!$44:$44</definedName>
    <definedName name="A_ALL_KEYWORDS_TYPE_ScalarContributed_ISSR_208018361">'[26]300750.SZ_Annotation_Sheet'!$139:$141,'[26]300750.SZ_Annotation_Sheet'!$143:$145,'[26]300750.SZ_Annotation_Sheet'!$44:$44</definedName>
    <definedName name="A_ALL_KEYWORDS_TYPE_ScalarContributed_ISSR_208018457">[27]NIO_Annotation_Sheet!$9:$9,[27]NIO_Annotation_Sheet!$139:$141,[27]NIO_Annotation_Sheet!$143:$145,[27]NIO_Annotation_Sheet!$44:$44</definedName>
    <definedName name="A_ALL_KEYWORDS_TYPE_Vector_EQTY_200006489">'[15]1114.HK_Annotation_Sheet'!$416:$431,'[15]1114.HK_Annotation_Sheet'!$433:$434,'[15]1114.HK_Annotation_Sheet'!$436:$436,'[15]1114.HK_Annotation_Sheet'!$438:$438,'[15]1114.HK_Annotation_Sheet'!$402:$414</definedName>
    <definedName name="A_ALL_KEYWORDS_TYPE_Vector_EQTY_200006934">'[16]600104.SS_Annotation_Sheet'!$417:$432,'[16]600104.SS_Annotation_Sheet'!$434:$435,'[16]600104.SS_Annotation_Sheet'!$437:$437,'[16]600104.SS_Annotation_Sheet'!$439:$439,'[16]600104.SS_Annotation_Sheet'!$401:$415</definedName>
    <definedName name="A_ALL_KEYWORDS_TYPE_Vector_EQTY_200008920">'[17]1211.HK_Annotation_Sheet'!$418:$433,'[17]1211.HK_Annotation_Sheet'!$435:$436,'[17]1211.HK_Annotation_Sheet'!$438:$438,'[17]1211.HK_Annotation_Sheet'!$440:$440,'[17]1211.HK_Annotation_Sheet'!$402:$416</definedName>
    <definedName name="A_ALL_KEYWORDS_TYPE_Vector_EQTY_200011172">'[18]000422.SZ_Annotation_Sheet'!$283:$294,'[18]000422.SZ_Annotation_Sheet'!$296:$311,'[18]000422.SZ_Annotation_Sheet'!$313:$314,'[18]000422.SZ_Annotation_Sheet'!$316:$316,'[18]000422.SZ_Annotation_Sheet'!$318:$318</definedName>
    <definedName name="A_ALL_KEYWORDS_TYPE_Vector_EQTY_200012302">[28]TSLA_Annotation_Sheet!$301:$305,[28]TSLA_Annotation_Sheet!$319:$334,[28]TSLA_Annotation_Sheet!$336:$336,[28]TSLA_Annotation_Sheet!$338:$341,[28]TSLA_Annotation_Sheet!$344:$344,[28]TSLA_Annotation_Sheet!$349:$349,[28]TSLA_Annotation_Sheet!$351:$351,[28]TSLA_Annotation_Sheet!$307:$317</definedName>
    <definedName name="A_ALL_KEYWORDS_TYPE_Vector_EQTY_200012735">'[19]002405.SZ_Annotation_Sheet'!$251:$266,'[19]002405.SZ_Annotation_Sheet'!$268:$269,'[19]002405.SZ_Annotation_Sheet'!$271:$271,'[19]002405.SZ_Annotation_Sheet'!$273:$273,'[19]002405.SZ_Annotation_Sheet'!$237:$249</definedName>
    <definedName name="A_ALL_KEYWORDS_TYPE_Vector_EQTY_200012909">'[20]300002.SZ_Annotation_Sheet'!$255:$270,'[20]300002.SZ_Annotation_Sheet'!$272:$273,'[20]300002.SZ_Annotation_Sheet'!$275:$275,'[20]300002.SZ_Annotation_Sheet'!$277:$277,'[20]300002.SZ_Annotation_Sheet'!$241:$253</definedName>
    <definedName name="A_ALL_KEYWORDS_TYPE_Vector_EQTY_200012913">'[21]002230.SZ_Annotation_Sheet'!$253:$268,'[21]002230.SZ_Annotation_Sheet'!$270:$271,'[21]002230.SZ_Annotation_Sheet'!$273:$273,'[21]002230.SZ_Annotation_Sheet'!$275:$275,'[21]002230.SZ_Annotation_Sheet'!$239:$251</definedName>
    <definedName name="A_ALL_KEYWORDS_TYPE_Vector_EQTY_200013037">'[22]0881.HK_Annotation_Sheet'!$466:$481,'[22]0881.HK_Annotation_Sheet'!$483:$484,'[22]0881.HK_Annotation_Sheet'!$486:$486,'[22]0881.HK_Annotation_Sheet'!$488:$488,'[22]0881.HK_Annotation_Sheet'!$452:$464</definedName>
    <definedName name="A_ALL_KEYWORDS_TYPE_Vector_EQTY_200013142">'[10]600741.SS_Annotation_Sheet'!$423:$438,'[10]600741.SS_Annotation_Sheet'!$440:$441,'[10]600741.SS_Annotation_Sheet'!$443:$443,'[10]600741.SS_Annotation_Sheet'!$445:$445,'[10]600741.SS_Annotation_Sheet'!$409:$421</definedName>
    <definedName name="A_ALL_KEYWORDS_TYPE_Vector_EQTY_200014262">'[17]002594.SZ_Annotation_Sheet'!$415:$430,'[17]002594.SZ_Annotation_Sheet'!$432:$433,'[17]002594.SZ_Annotation_Sheet'!$435:$435,'[17]002594.SZ_Annotation_Sheet'!$437:$437,'[17]002594.SZ_Annotation_Sheet'!$399:$413</definedName>
    <definedName name="A_ALL_KEYWORDS_TYPE_Vector_EQTY_200016087">'[23]002236.SZ_Annotation_Sheet'!$258:$273,'[23]002236.SZ_Annotation_Sheet'!$275:$276,'[23]002236.SZ_Annotation_Sheet'!$278:$278,'[23]002236.SZ_Annotation_Sheet'!$280:$280,'[23]002236.SZ_Annotation_Sheet'!$244:$256</definedName>
    <definedName name="A_ALL_KEYWORDS_TYPE_Vector_EQTY_200018245">'[29]600570.SS_Annotation_Sheet'!$255:$270,'[29]600570.SS_Annotation_Sheet'!$272:$273,'[29]600570.SS_Annotation_Sheet'!$275:$275,'[29]600570.SS_Annotation_Sheet'!$277:$277,'[29]600570.SS_Annotation_Sheet'!$241:$253</definedName>
    <definedName name="A_ALL_KEYWORDS_TYPE_Vector_EQTY_200019752">'[26]300750.SZ_Annotation_Sheet'!$424:$439,'[26]300750.SZ_Annotation_Sheet'!$441:$442,'[26]300750.SZ_Annotation_Sheet'!$444:$444,'[26]300750.SZ_Annotation_Sheet'!$446:$446,'[26]300750.SZ_Annotation_Sheet'!$408:$422</definedName>
    <definedName name="A_ALL_KEYWORDS_TYPE_Vector_EQTY_200019837">[27]NIO_Annotation_Sheet!$416:$431,[27]NIO_Annotation_Sheet!$433:$434,[27]NIO_Annotation_Sheet!$436:$436,[27]NIO_Annotation_Sheet!$438:$438,[27]NIO_Annotation_Sheet!$400:$414</definedName>
    <definedName name="A_ALL_KEYWORDS_TYPE_Vector_ISSR_208001826">'[15]1114.HK_Annotation_Sheet'!$2:$3,'[15]1114.HK_Annotation_Sheet'!$9:$28,'[15]1114.HK_Annotation_Sheet'!$41:$78,'[15]1114.HK_Annotation_Sheet'!$80:$93,'[15]1114.HK_Annotation_Sheet'!$95:$112,'[15]1114.HK_Annotation_Sheet'!$114:$124,'[15]1114.HK_Annotation_Sheet'!$150:$150,'[15]1114.HK_Annotation_Sheet'!$258:$262,'[15]1114.HK_Annotation_Sheet'!$294:$295,'[15]1114.HK_Annotation_Sheet'!$333:$336,'[15]1114.HK_Annotation_Sheet'!$370:$370,'[15]1114.HK_Annotation_Sheet'!$30:$39,'[15]1114.HK_Annotation_Sheet'!$138:$148,'[15]1114.HK_Annotation_Sheet'!$152:$158,'[15]1114.HK_Annotation_Sheet'!$129:$129,'[15]1114.HK_Annotation_Sheet'!$133:$136,'[15]1114.HK_Annotation_Sheet'!$358:$368,'[15]1114.HK_Annotation_Sheet'!$160:$239,'[15]1114.HK_Annotation_Sheet'!$341:$356,'[15]1114.HK_Annotation_Sheet'!$254:$256,'[15]1114.HK_Annotation_Sheet'!$241:$252,'[15]1114.HK_Annotation_Sheet'!$279:$291</definedName>
    <definedName name="A_ALL_KEYWORDS_TYPE_Vector_ISSR_208002371">'[16]600104.SS_Annotation_Sheet'!$2:$3,'[16]600104.SS_Annotation_Sheet'!$11:$30,'[16]600104.SS_Annotation_Sheet'!$32:$41,'[16]600104.SS_Annotation_Sheet'!$46:$85,'[16]600104.SS_Annotation_Sheet'!$91:$104,'[16]600104.SS_Annotation_Sheet'!$107:$125,'[16]600104.SS_Annotation_Sheet'!$127:$137,'[16]600104.SS_Annotation_Sheet'!$142:$142,'[16]600104.SS_Annotation_Sheet'!$146:$149,'[16]600104.SS_Annotation_Sheet'!$151:$161,'[16]600104.SS_Annotation_Sheet'!$163:$163,'[16]600104.SS_Annotation_Sheet'!$165:$171,'[16]600104.SS_Annotation_Sheet'!$173:$252,'[16]600104.SS_Annotation_Sheet'!$254:$265,'[16]600104.SS_Annotation_Sheet'!$268:$323,'[16]600104.SS_Annotation_Sheet'!$326:$341,'[16]600104.SS_Annotation_Sheet'!$343:$353,'[16]600104.SS_Annotation_Sheet'!$366:$366,'[16]600104.SS_Annotation_Sheet'!$43:$43</definedName>
    <definedName name="A_ALL_KEYWORDS_TYPE_Vector_ISSR_208007070">'[17]1211.HK_Annotation_Sheet'!$2:$3,'[17]1211.HK_Annotation_Sheet'!$11:$30,'[17]1211.HK_Annotation_Sheet'!$32:$41,'[17]1211.HK_Annotation_Sheet'!$46:$85,'[17]1211.HK_Annotation_Sheet'!$91:$104,'[17]1211.HK_Annotation_Sheet'!$107:$125,'[17]1211.HK_Annotation_Sheet'!$127:$137,'[17]1211.HK_Annotation_Sheet'!$142:$142,'[17]1211.HK_Annotation_Sheet'!$146:$149,'[17]1211.HK_Annotation_Sheet'!$151:$161,'[17]1211.HK_Annotation_Sheet'!$163:$163,'[17]1211.HK_Annotation_Sheet'!$165:$171,'[17]1211.HK_Annotation_Sheet'!$173:$252,'[17]1211.HK_Annotation_Sheet'!$254:$265,'[17]1211.HK_Annotation_Sheet'!$268:$323,'[17]1211.HK_Annotation_Sheet'!$326:$341,'[17]1211.HK_Annotation_Sheet'!$343:$353,'[17]1211.HK_Annotation_Sheet'!$366:$366,'[17]1211.HK_Annotation_Sheet'!$43:$43</definedName>
    <definedName name="A_ALL_KEYWORDS_TYPE_Vector_ISSR_208008548">'[18]000422.SZ_Annotation_Sheet'!$2:$3,'[18]000422.SZ_Annotation_Sheet'!$9:$28,'[18]000422.SZ_Annotation_Sheet'!$30:$35,'[18]000422.SZ_Annotation_Sheet'!$37:$64,'[18]000422.SZ_Annotation_Sheet'!$66:$78,'[18]000422.SZ_Annotation_Sheet'!$80:$95,'[18]000422.SZ_Annotation_Sheet'!$97:$107,'[18]000422.SZ_Annotation_Sheet'!$109:$109,'[18]000422.SZ_Annotation_Sheet'!$111:$112,'[18]000422.SZ_Annotation_Sheet'!$114:$118,'[18]000422.SZ_Annotation_Sheet'!$148:$149,'[18]000422.SZ_Annotation_Sheet'!$135:$145,'[18]000422.SZ_Annotation_Sheet'!$187:$190,'[18]000422.SZ_Annotation_Sheet'!$242:$251,'[18]000422.SZ_Annotation_Sheet'!$195:$216,'[18]000422.SZ_Annotation_Sheet'!$218:$240</definedName>
    <definedName name="A_ALL_KEYWORDS_TYPE_Vector_ISSR_208009698">'[19]002405.SZ_Annotation_Sheet'!$2:$3,'[19]002405.SZ_Annotation_Sheet'!$9:$28,'[19]002405.SZ_Annotation_Sheet'!$30:$35,'[19]002405.SZ_Annotation_Sheet'!$37:$64,'[19]002405.SZ_Annotation_Sheet'!$66:$78,'[19]002405.SZ_Annotation_Sheet'!$80:$95,'[19]002405.SZ_Annotation_Sheet'!$97:$107,'[19]002405.SZ_Annotation_Sheet'!$109:$109,'[19]002405.SZ_Annotation_Sheet'!$111:$112,'[19]002405.SZ_Annotation_Sheet'!$114:$118,'[19]002405.SZ_Annotation_Sheet'!$135:$144,'[19]002405.SZ_Annotation_Sheet'!$148:$149,'[19]002405.SZ_Annotation_Sheet'!$187:$189,'[19]002405.SZ_Annotation_Sheet'!$205:$205</definedName>
    <definedName name="A_ALL_KEYWORDS_TYPE_Vector_ISSR_208009912">'[20]300002.SZ_Annotation_Sheet'!$2:$3,'[20]300002.SZ_Annotation_Sheet'!$9:$28,'[20]300002.SZ_Annotation_Sheet'!$30:$35,'[20]300002.SZ_Annotation_Sheet'!$37:$64,'[20]300002.SZ_Annotation_Sheet'!$66:$78,'[20]300002.SZ_Annotation_Sheet'!$80:$95,'[20]300002.SZ_Annotation_Sheet'!$97:$107,'[20]300002.SZ_Annotation_Sheet'!$109:$109,'[20]300002.SZ_Annotation_Sheet'!$111:$112,'[20]300002.SZ_Annotation_Sheet'!$114:$118,'[20]300002.SZ_Annotation_Sheet'!$148:$149,'[20]300002.SZ_Annotation_Sheet'!$135:$145,'[20]300002.SZ_Annotation_Sheet'!$187:$190,'[20]300002.SZ_Annotation_Sheet'!$198:$208,'[20]300002.SZ_Annotation_Sheet'!$195:$196</definedName>
    <definedName name="A_ALL_KEYWORDS_TYPE_Vector_ISSR_208009916">'[21]002230.SZ_Annotation_Sheet'!$2:$3,'[21]002230.SZ_Annotation_Sheet'!$9:$28,'[21]002230.SZ_Annotation_Sheet'!$30:$35,'[21]002230.SZ_Annotation_Sheet'!$37:$64,'[21]002230.SZ_Annotation_Sheet'!$66:$78,'[21]002230.SZ_Annotation_Sheet'!$80:$95,'[21]002230.SZ_Annotation_Sheet'!$97:$107,'[21]002230.SZ_Annotation_Sheet'!$109:$109,'[21]002230.SZ_Annotation_Sheet'!$111:$112,'[21]002230.SZ_Annotation_Sheet'!$114:$118,'[21]002230.SZ_Annotation_Sheet'!$135:$144,'[21]002230.SZ_Annotation_Sheet'!$148:$149,'[21]002230.SZ_Annotation_Sheet'!$187:$189,'[21]002230.SZ_Annotation_Sheet'!$205:$205</definedName>
    <definedName name="A_ALL_KEYWORDS_TYPE_Vector_ISSR_208010083">'[10]600741.SS_Annotation_Sheet'!$2:$3,'[10]600741.SS_Annotation_Sheet'!$9:$28,'[10]600741.SS_Annotation_Sheet'!$41:$78,'[10]600741.SS_Annotation_Sheet'!$80:$93,'[10]600741.SS_Annotation_Sheet'!$95:$112,'[10]600741.SS_Annotation_Sheet'!$114:$124,'[10]600741.SS_Annotation_Sheet'!$150:$150,'[10]600741.SS_Annotation_Sheet'!$265:$269,'[10]600741.SS_Annotation_Sheet'!$301:$302,'[10]600741.SS_Annotation_Sheet'!$340:$343,'[10]600741.SS_Annotation_Sheet'!$377:$377,'[10]600741.SS_Annotation_Sheet'!$30:$39,'[10]600741.SS_Annotation_Sheet'!$241:$246,'[10]600741.SS_Annotation_Sheet'!$138:$148,'[10]600741.SS_Annotation_Sheet'!$152:$158,'[10]600741.SS_Annotation_Sheet'!$129:$129,'[10]600741.SS_Annotation_Sheet'!$133:$136,'[10]600741.SS_Annotation_Sheet'!$365:$375,'[10]600741.SS_Annotation_Sheet'!$160:$239,'[10]600741.SS_Annotation_Sheet'!$348:$363,'[10]600741.SS_Annotation_Sheet'!$261:$263,'[10]600741.SS_Annotation_Sheet'!$248:$259,'[10]600741.SS_Annotation_Sheet'!$286:$298</definedName>
    <definedName name="A_ALL_KEYWORDS_TYPE_Vector_ISSR_208010933">'[17]002594.SZ_Annotation_Sheet'!$2:$3,'[17]002594.SZ_Annotation_Sheet'!$11:$30,'[17]002594.SZ_Annotation_Sheet'!$32:$41,'[17]002594.SZ_Annotation_Sheet'!$46:$85,'[17]002594.SZ_Annotation_Sheet'!$87:$104,'[17]002594.SZ_Annotation_Sheet'!$107:$125,'[17]002594.SZ_Annotation_Sheet'!$127:$137,'[17]002594.SZ_Annotation_Sheet'!$142:$142,'[17]002594.SZ_Annotation_Sheet'!$146:$149,'[17]002594.SZ_Annotation_Sheet'!$151:$161,'[17]002594.SZ_Annotation_Sheet'!$163:$163,'[17]002594.SZ_Annotation_Sheet'!$165:$171,'[17]002594.SZ_Annotation_Sheet'!$173:$252,'[17]002594.SZ_Annotation_Sheet'!$254:$265,'[17]002594.SZ_Annotation_Sheet'!$267:$324,'[17]002594.SZ_Annotation_Sheet'!$326:$341,'[17]002594.SZ_Annotation_Sheet'!$343:$353,'[17]002594.SZ_Annotation_Sheet'!$355:$364,'[17]002594.SZ_Annotation_Sheet'!$366:$366,'[17]002594.SZ_Annotation_Sheet'!$43:$43</definedName>
    <definedName name="A_ALL_KEYWORDS_TYPE_Vector_ISSR_208013035">'[23]002236.SZ_Annotation_Sheet'!$2:$3,'[23]002236.SZ_Annotation_Sheet'!$9:$28,'[23]002236.SZ_Annotation_Sheet'!$30:$35,'[23]002236.SZ_Annotation_Sheet'!$37:$64,'[23]002236.SZ_Annotation_Sheet'!$66:$78,'[23]002236.SZ_Annotation_Sheet'!$80:$95,'[23]002236.SZ_Annotation_Sheet'!$97:$107,'[23]002236.SZ_Annotation_Sheet'!$109:$109,'[23]002236.SZ_Annotation_Sheet'!$111:$112,'[23]002236.SZ_Annotation_Sheet'!$114:$118,'[23]002236.SZ_Annotation_Sheet'!$148:$149,'[23]002236.SZ_Annotation_Sheet'!$135:$145,'[23]002236.SZ_Annotation_Sheet'!$187:$190,'[23]002236.SZ_Annotation_Sheet'!$203:$213,'[23]002236.SZ_Annotation_Sheet'!$195:$201</definedName>
    <definedName name="A_ALL_KEYWORDS_TYPE_Vector_ISSR_208015997">'[29]600570.SS_Annotation_Sheet'!$2:$3,'[29]600570.SS_Annotation_Sheet'!$11:$30,'[29]600570.SS_Annotation_Sheet'!$32:$37,'[29]600570.SS_Annotation_Sheet'!$39:$66,'[29]600570.SS_Annotation_Sheet'!$68:$80,'[29]600570.SS_Annotation_Sheet'!$82:$97,'[29]600570.SS_Annotation_Sheet'!$99:$109,'[29]600570.SS_Annotation_Sheet'!$111:$111,'[29]600570.SS_Annotation_Sheet'!$113:$114,'[29]600570.SS_Annotation_Sheet'!$116:$120,'[29]600570.SS_Annotation_Sheet'!$137:$146,'[29]600570.SS_Annotation_Sheet'!$150:$151,'[29]600570.SS_Annotation_Sheet'!$189:$191,'[29]600570.SS_Annotation_Sheet'!$207:$207</definedName>
    <definedName name="A_ALL_KEYWORDS_TYPE_Vector_ISSR_208018361">'[26]300750.SZ_Annotation_Sheet'!$2:$3,'[26]300750.SZ_Annotation_Sheet'!$11:$30,'[26]300750.SZ_Annotation_Sheet'!$32:$41,'[26]300750.SZ_Annotation_Sheet'!$46:$85,'[26]300750.SZ_Annotation_Sheet'!$91:$104,'[26]300750.SZ_Annotation_Sheet'!$107:$125,'[26]300750.SZ_Annotation_Sheet'!$127:$137,'[26]300750.SZ_Annotation_Sheet'!$142:$142,'[26]300750.SZ_Annotation_Sheet'!$146:$149,'[26]300750.SZ_Annotation_Sheet'!$151:$161,'[26]300750.SZ_Annotation_Sheet'!$163:$163,'[26]300750.SZ_Annotation_Sheet'!$165:$171,'[26]300750.SZ_Annotation_Sheet'!$173:$252,'[26]300750.SZ_Annotation_Sheet'!$261:$272,'[26]300750.SZ_Annotation_Sheet'!$275:$330,'[26]300750.SZ_Annotation_Sheet'!$333:$348,'[26]300750.SZ_Annotation_Sheet'!$350:$360,'[26]300750.SZ_Annotation_Sheet'!$373:$373,'[26]300750.SZ_Annotation_Sheet'!$43:$43</definedName>
    <definedName name="A_ALL_KEYWORDS_TYPE_Vector_ISSR_208018457">[27]NIO_Annotation_Sheet!$2:$3,[27]NIO_Annotation_Sheet!$11:$30,[27]NIO_Annotation_Sheet!$32:$41,[27]NIO_Annotation_Sheet!$46:$85,[27]NIO_Annotation_Sheet!$91:$104,[27]NIO_Annotation_Sheet!$107:$125,[27]NIO_Annotation_Sheet!$127:$137,[27]NIO_Annotation_Sheet!$142:$142,[27]NIO_Annotation_Sheet!$146:$149,[27]NIO_Annotation_Sheet!$151:$161,[27]NIO_Annotation_Sheet!$163:$163,[27]NIO_Annotation_Sheet!$165:$171,[27]NIO_Annotation_Sheet!$173:$252,[27]NIO_Annotation_Sheet!$254:$265,[27]NIO_Annotation_Sheet!$268:$323,[27]NIO_Annotation_Sheet!$326:$341,[27]NIO_Annotation_Sheet!$343:$353,[27]NIO_Annotation_Sheet!$366:$366,[27]NIO_Annotation_Sheet!$43:$43</definedName>
    <definedName name="A_ALL_LI">[9]LI_Annotation_Sheet!$A$1:$Q$441</definedName>
    <definedName name="A_ALL_SECTION_KEYWORDS_ISSR_208002371_136E">'[16]600104.SS_Annotation_Sheet'!$C$355,'[16]600104.SS_Annotation_Sheet'!$C$364</definedName>
    <definedName name="A_ALL_SECTION_KEYWORDS_ISSR_208002371_13V">'[16]600104.SS_Annotation_Sheet'!$C$32:$C$41,'[16]600104.SS_Annotation_Sheet'!$C$44</definedName>
    <definedName name="A_ALL_SECTION_KEYWORDS_ISSR_208007070_136E">'[17]1211.HK_Annotation_Sheet'!$C$355,'[17]1211.HK_Annotation_Sheet'!$C$364</definedName>
    <definedName name="A_ALL_SECTION_KEYWORDS_ISSR_208007070_13V">'[17]1211.HK_Annotation_Sheet'!$C$32:$C$41,'[17]1211.HK_Annotation_Sheet'!$C$44</definedName>
    <definedName name="A_ALL_SECTION_KEYWORDS_ISSR_208009698_1316U">'[19]002405.SZ_Annotation_Sheet'!$C$195,'[19]002405.SZ_Annotation_Sheet'!$C$205</definedName>
    <definedName name="A_ALL_SECTION_KEYWORDS_ISSR_208009916_1316U">'[21]002230.SZ_Annotation_Sheet'!$C$195,'[21]002230.SZ_Annotation_Sheet'!$C$205</definedName>
    <definedName name="A_ALL_SECTION_KEYWORDS_ISSR_208010032_13178">'[22]0881.HK_Annotation_Sheet'!$C$247,'[22]0881.HK_Annotation_Sheet'!$C$258</definedName>
    <definedName name="A_ALL_SECTION_KEYWORDS_ISSR_208010032_136E">'[22]0881.HK_Annotation_Sheet'!$C$407,'[22]0881.HK_Annotation_Sheet'!$C$416</definedName>
    <definedName name="A_ALL_SECTION_KEYWORDS_ISSR_208010933_13V">'[17]002594.SZ_Annotation_Sheet'!$C$32:$C$41,'[17]002594.SZ_Annotation_Sheet'!$C$44</definedName>
    <definedName name="A_ALL_SECTION_KEYWORDS_ISSR_208015997_1316U">'[29]600570.SS_Annotation_Sheet'!$C$197,'[29]600570.SS_Annotation_Sheet'!$C$207</definedName>
    <definedName name="A_ALL_SECTION_KEYWORDS_ISSR_208018361_131P">'[26]300750.SZ_Annotation_Sheet'!$C$254,'[26]300750.SZ_Annotation_Sheet'!$C$259</definedName>
    <definedName name="A_ALL_SECTION_KEYWORDS_ISSR_208018361_136E">'[26]300750.SZ_Annotation_Sheet'!$C$362,'[26]300750.SZ_Annotation_Sheet'!$C$371</definedName>
    <definedName name="A_ALL_SECTION_KEYWORDS_ISSR_208018361_13V">'[26]300750.SZ_Annotation_Sheet'!$C$32:$C$41,'[26]300750.SZ_Annotation_Sheet'!$C$44</definedName>
    <definedName name="A_ALL_SECTION_KEYWORDS_ISSR_208018457_136E">[27]NIO_Annotation_Sheet!$C$355,[27]NIO_Annotation_Sheet!$C$364</definedName>
    <definedName name="A_ALL_SECTION_KEYWORDS_ISSR_208018457_13V">[27]NIO_Annotation_Sheet!$C$32:$C$41,[27]NIO_Annotation_Sheet!$C$44</definedName>
    <definedName name="A_ALL_SECTIONS_EQTY_200006489">'[15]1114.HK_Annotation_Sheet'!$372:$372,'[15]1114.HK_Annotation_Sheet'!$379:$379,'[15]1114.HK_Annotation_Sheet'!$401:$401,'[15]1114.HK_Annotation_Sheet'!$415:$415,'[15]1114.HK_Annotation_Sheet'!$432:$432,'[15]1114.HK_Annotation_Sheet'!$435:$435,'[15]1114.HK_Annotation_Sheet'!$437:$437,'[15]1114.HK_Annotation_Sheet'!$439:$439</definedName>
    <definedName name="A_ALL_SECTIONS_EQTY_200011172">'[18]000422.SZ_Annotation_Sheet'!$253:$253,'[18]000422.SZ_Annotation_Sheet'!$260:$260,'[18]000422.SZ_Annotation_Sheet'!$282:$282,'[18]000422.SZ_Annotation_Sheet'!$295:$295,'[18]000422.SZ_Annotation_Sheet'!$312:$312,'[18]000422.SZ_Annotation_Sheet'!$315:$315,'[18]000422.SZ_Annotation_Sheet'!$317:$317,'[18]000422.SZ_Annotation_Sheet'!$319:$319</definedName>
    <definedName name="A_ALL_SECTIONS_EQTY_200012735">'[19]002405.SZ_Annotation_Sheet'!$207:$207,'[19]002405.SZ_Annotation_Sheet'!$214:$214,'[19]002405.SZ_Annotation_Sheet'!$236:$236,'[19]002405.SZ_Annotation_Sheet'!$250:$250,'[19]002405.SZ_Annotation_Sheet'!$267:$267,'[19]002405.SZ_Annotation_Sheet'!$270:$270,'[19]002405.SZ_Annotation_Sheet'!$272:$272,'[19]002405.SZ_Annotation_Sheet'!$274:$274</definedName>
    <definedName name="A_ALL_SECTIONS_EQTY_200012909">'[20]300002.SZ_Annotation_Sheet'!$210:$210,'[20]300002.SZ_Annotation_Sheet'!$217:$217,'[20]300002.SZ_Annotation_Sheet'!$240:$240,'[20]300002.SZ_Annotation_Sheet'!$254:$254,'[20]300002.SZ_Annotation_Sheet'!$271:$271,'[20]300002.SZ_Annotation_Sheet'!$274:$274,'[20]300002.SZ_Annotation_Sheet'!$276:$276,'[20]300002.SZ_Annotation_Sheet'!$278:$278</definedName>
    <definedName name="A_ALL_SECTIONS_EQTY_200012913">'[21]002230.SZ_Annotation_Sheet'!$207:$207,'[21]002230.SZ_Annotation_Sheet'!$214:$214,'[21]002230.SZ_Annotation_Sheet'!$238:$238,'[21]002230.SZ_Annotation_Sheet'!$252:$252,'[21]002230.SZ_Annotation_Sheet'!$269:$269,'[21]002230.SZ_Annotation_Sheet'!$272:$272,'[21]002230.SZ_Annotation_Sheet'!$274:$274,'[21]002230.SZ_Annotation_Sheet'!$276:$276</definedName>
    <definedName name="A_ALL_SECTIONS_EQTY_200013037">'[22]0881.HK_Annotation_Sheet'!$420:$420,'[22]0881.HK_Annotation_Sheet'!$427:$427,'[22]0881.HK_Annotation_Sheet'!$451:$451,'[22]0881.HK_Annotation_Sheet'!$465:$465,'[22]0881.HK_Annotation_Sheet'!$482:$482,'[22]0881.HK_Annotation_Sheet'!$485:$485,'[22]0881.HK_Annotation_Sheet'!$487:$487,'[22]0881.HK_Annotation_Sheet'!$489:$489</definedName>
    <definedName name="A_ALL_SECTIONS_EQTY_200013142">'[10]600741.SS_Annotation_Sheet'!$379:$379,'[10]600741.SS_Annotation_Sheet'!$386:$386,'[10]600741.SS_Annotation_Sheet'!$408:$408,'[10]600741.SS_Annotation_Sheet'!$422:$422,'[10]600741.SS_Annotation_Sheet'!$439:$439,'[10]600741.SS_Annotation_Sheet'!$442:$442,'[10]600741.SS_Annotation_Sheet'!$444:$444,'[10]600741.SS_Annotation_Sheet'!$446:$446</definedName>
    <definedName name="A_ALL_SECTIONS_EQTY_200016087">'[23]002236.SZ_Annotation_Sheet'!$215:$215,'[23]002236.SZ_Annotation_Sheet'!$222:$222,'[23]002236.SZ_Annotation_Sheet'!$243:$243,'[23]002236.SZ_Annotation_Sheet'!$257:$257,'[23]002236.SZ_Annotation_Sheet'!$274:$274,'[23]002236.SZ_Annotation_Sheet'!$277:$277,'[23]002236.SZ_Annotation_Sheet'!$279:$279,'[23]002236.SZ_Annotation_Sheet'!$281:$281</definedName>
    <definedName name="A_ALL_SECTIONS_EQTY_200018245">'[29]600570.SS_Annotation_Sheet'!$209:$209,'[29]600570.SS_Annotation_Sheet'!$216:$216,'[29]600570.SS_Annotation_Sheet'!$240:$240,'[29]600570.SS_Annotation_Sheet'!$254:$254,'[29]600570.SS_Annotation_Sheet'!$271:$271,'[29]600570.SS_Annotation_Sheet'!$274:$274,'[29]600570.SS_Annotation_Sheet'!$276:$276,'[29]600570.SS_Annotation_Sheet'!$278:$278</definedName>
    <definedName name="A_ALL_SECTIONS_ISSR_208001826">'[15]1114.HK_Annotation_Sheet'!$5:$5,'[15]1114.HK_Annotation_Sheet'!$8:$8,'[15]1114.HK_Annotation_Sheet'!$29:$29,'[15]1114.HK_Annotation_Sheet'!$40:$40,'[15]1114.HK_Annotation_Sheet'!$79:$79,'[15]1114.HK_Annotation_Sheet'!$94:$94,'[15]1114.HK_Annotation_Sheet'!$113:$113,'[15]1114.HK_Annotation_Sheet'!$340:$357,'[15]1114.HK_Annotation_Sheet'!$125:$149,'[15]1114.HK_Annotation_Sheet'!$369:$369,'[15]1114.HK_Annotation_Sheet'!$151:$253</definedName>
    <definedName name="A_ALL_SECTIONS_ISSR_208008548">'[18]000422.SZ_Annotation_Sheet'!$5:$5,'[18]000422.SZ_Annotation_Sheet'!$8:$8,'[18]000422.SZ_Annotation_Sheet'!$29:$29,'[18]000422.SZ_Annotation_Sheet'!$36:$36,'[18]000422.SZ_Annotation_Sheet'!$65:$65,'[18]000422.SZ_Annotation_Sheet'!$79:$79,'[18]000422.SZ_Annotation_Sheet'!$96:$96,'[18]000422.SZ_Annotation_Sheet'!$108:$108,'[18]000422.SZ_Annotation_Sheet'!$110:$110,'[18]000422.SZ_Annotation_Sheet'!$194:$241</definedName>
    <definedName name="A_ALL_SECTIONS_ISSR_208009698">'[19]002405.SZ_Annotation_Sheet'!$5:$5,'[19]002405.SZ_Annotation_Sheet'!$8:$8,'[19]002405.SZ_Annotation_Sheet'!$29:$29,'[19]002405.SZ_Annotation_Sheet'!$36:$36,'[19]002405.SZ_Annotation_Sheet'!$65:$65,'[19]002405.SZ_Annotation_Sheet'!$79:$79,'[19]002405.SZ_Annotation_Sheet'!$96:$96,'[19]002405.SZ_Annotation_Sheet'!$108:$108,'[19]002405.SZ_Annotation_Sheet'!$110:$110</definedName>
    <definedName name="A_ALL_SECTIONS_ISSR_208009912">'[20]300002.SZ_Annotation_Sheet'!$5:$5,'[20]300002.SZ_Annotation_Sheet'!$8:$8,'[20]300002.SZ_Annotation_Sheet'!$29:$29,'[20]300002.SZ_Annotation_Sheet'!$36:$36,'[20]300002.SZ_Annotation_Sheet'!$65:$65,'[20]300002.SZ_Annotation_Sheet'!$79:$79,'[20]300002.SZ_Annotation_Sheet'!$96:$96,'[20]300002.SZ_Annotation_Sheet'!$108:$108,'[20]300002.SZ_Annotation_Sheet'!$110:$110,'[20]300002.SZ_Annotation_Sheet'!$194:$197</definedName>
    <definedName name="A_ALL_SECTIONS_ISSR_208009916">'[21]002230.SZ_Annotation_Sheet'!$5:$5,'[21]002230.SZ_Annotation_Sheet'!$8:$8,'[21]002230.SZ_Annotation_Sheet'!$29:$29,'[21]002230.SZ_Annotation_Sheet'!$36:$36,'[21]002230.SZ_Annotation_Sheet'!$65:$65,'[21]002230.SZ_Annotation_Sheet'!$79:$79,'[21]002230.SZ_Annotation_Sheet'!$96:$96,'[21]002230.SZ_Annotation_Sheet'!$108:$108,'[21]002230.SZ_Annotation_Sheet'!$110:$110</definedName>
    <definedName name="A_ALL_SECTIONS_ISSR_208010083">'[10]600741.SS_Annotation_Sheet'!$5:$5,'[10]600741.SS_Annotation_Sheet'!$8:$8,'[10]600741.SS_Annotation_Sheet'!$29:$29,'[10]600741.SS_Annotation_Sheet'!$40:$40,'[10]600741.SS_Annotation_Sheet'!$79:$79,'[10]600741.SS_Annotation_Sheet'!$94:$94,'[10]600741.SS_Annotation_Sheet'!$113:$113,'[10]600741.SS_Annotation_Sheet'!$347:$364,'[10]600741.SS_Annotation_Sheet'!$125:$149,'[10]600741.SS_Annotation_Sheet'!$376:$376,'[10]600741.SS_Annotation_Sheet'!$151:$260</definedName>
    <definedName name="A_ALL_SECTIONS_ISSR_208013035">'[23]002236.SZ_Annotation_Sheet'!$5:$5,'[23]002236.SZ_Annotation_Sheet'!$8:$8,'[23]002236.SZ_Annotation_Sheet'!$29:$29,'[23]002236.SZ_Annotation_Sheet'!$36:$36,'[23]002236.SZ_Annotation_Sheet'!$65:$65,'[23]002236.SZ_Annotation_Sheet'!$79:$79,'[23]002236.SZ_Annotation_Sheet'!$96:$96,'[23]002236.SZ_Annotation_Sheet'!$108:$108,'[23]002236.SZ_Annotation_Sheet'!$110:$110,'[23]002236.SZ_Annotation_Sheet'!$194:$202</definedName>
    <definedName name="A_KEYWORD_ISSR_208010032_OP_AUSTRA">#REF!</definedName>
    <definedName name="A_KEYWORD_ISSR_208010032_OP_AUSTRIA">#REF!</definedName>
    <definedName name="A_KEYWORD_ISSR_208010032_OP_BEL">#REF!</definedName>
    <definedName name="A_KEYWORD_ISSR_208010032_OP_BRAZIL">#REF!</definedName>
    <definedName name="A_KEYWORD_ISSR_208010032_OP_CANADA">#REF!</definedName>
    <definedName name="A_KEYWORD_ISSR_208010032_OP_CEE">#REF!</definedName>
    <definedName name="A_KEYWORD_ISSR_208010032_OP_CHINA">#REF!</definedName>
    <definedName name="A_KEYWORD_ISSR_208010032_OP_CONS">#REF!</definedName>
    <definedName name="A_KEYWORD_ISSR_208010032_OP_DEN">#REF!</definedName>
    <definedName name="A_KEYWORD_ISSR_208010032_OP_EU_EX_UK">#REF!</definedName>
    <definedName name="A_KEYWORD_ISSR_208010032_OP_FIN">#REF!</definedName>
    <definedName name="A_KEYWORD_ISSR_208010032_OP_FRA">#REF!</definedName>
    <definedName name="A_KEYWORD_ISSR_208010032_OP_GER">#REF!</definedName>
    <definedName name="A_KEYWORD_ISSR_208010032_OP_GOV">#REF!</definedName>
    <definedName name="A_KEYWORD_ISSR_208010032_OP_GRE">#REF!</definedName>
    <definedName name="A_KEYWORD_ISSR_208010032_OP_ICE">#REF!</definedName>
    <definedName name="A_KEYWORD_ISSR_208010032_OP_IND">#REF!</definedName>
    <definedName name="A_KEYWORD_ISSR_208010032_OP_INDIA">#REF!</definedName>
    <definedName name="A_KEYWORD_ISSR_208010032_OP_IRE">#REF!</definedName>
    <definedName name="A_KEYWORD_ISSR_208010032_OP_ITA">#REF!</definedName>
    <definedName name="A_KEYWORD_ISSR_208010032_OP_JAPAN">#REF!</definedName>
    <definedName name="A_KEYWORD_ISSR_208010032_OP_ME">#REF!</definedName>
    <definedName name="A_KEYWORD_ISSR_208010032_OP_NETH">#REF!</definedName>
    <definedName name="A_KEYWORD_ISSR_208010032_OP_NOR">#REF!</definedName>
    <definedName name="A_KEYWORD_ISSR_208010032_OP_NZ">#REF!</definedName>
    <definedName name="A_KEYWORD_ISSR_208010032_OP_OTH_AEJ">#REF!</definedName>
    <definedName name="A_KEYWORD_ISSR_208010032_OP_OTH_AM">#REF!</definedName>
    <definedName name="A_KEYWORD_ISSR_208010032_OP_OTH_EMEA">#REF!</definedName>
    <definedName name="A_KEYWORD_ISSR_208010032_OP_OTHER">#REF!</definedName>
    <definedName name="A_KEYWORD_ISSR_208010032_OP_POR">#REF!</definedName>
    <definedName name="A_KEYWORD_ISSR_208010032_OP_RUSSIA">#REF!</definedName>
    <definedName name="A_KEYWORD_ISSR_208010032_OP_SK">#REF!</definedName>
    <definedName name="A_KEYWORD_ISSR_208010032_OP_SPA">#REF!</definedName>
    <definedName name="A_KEYWORD_ISSR_208010032_OP_SWE">#REF!</definedName>
    <definedName name="A_KEYWORD_ISSR_208010032_OP_SWIT">#REF!</definedName>
    <definedName name="A_KEYWORD_ISSR_208010032_OP_TOT_AM">#REF!</definedName>
    <definedName name="A_KEYWORD_ISSR_208010032_OP_TOT_ASIA">#REF!</definedName>
    <definedName name="A_KEYWORD_ISSR_208010032_OP_TOT_EMEA">#REF!</definedName>
    <definedName name="A_KEYWORD_ISSR_208010032_OP_UK">#REF!</definedName>
    <definedName name="A_KEYWORD_ISSR_208010032_OP_US">#REF!</definedName>
    <definedName name="A_KEYWORD_ISSR_208010032_SALES_DEN">#REF!</definedName>
    <definedName name="A_KEYWORD_ISSR_208010032_SALES_FIN">#REF!</definedName>
    <definedName name="A_KEYWORD_ISSR_208010032_SALES_ICE">#REF!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Camel_Korea2">#REF!</definedName>
    <definedName name="Camel_Korea3">#REF!</definedName>
    <definedName name="Camel_Korea4">#REF!</definedName>
    <definedName name="Camelot_korea">#REF!</definedName>
    <definedName name="Case">PnL!$A$1</definedName>
    <definedName name="Case1">PnL!$A$1</definedName>
    <definedName name="caution">#REF!</definedName>
    <definedName name="cmdOK2_click">#N/A</definedName>
    <definedName name="Consensus">'[30]Data Input'!$V$17:$V$18</definedName>
    <definedName name="CopyArea">'[31]ACE-OUT'!$A$3:$H$60</definedName>
    <definedName name="d" hidden="1">{"FTSE100","COMPANIES",TRUE}</definedName>
    <definedName name="DataItem">'[30]Data Input'!$O$17:$O$23</definedName>
    <definedName name="DATES">#REF!</definedName>
    <definedName name="dcf" hidden="1">[1]INTERBREW!#REF!</definedName>
    <definedName name="DES">#REF!</definedName>
    <definedName name="E_ALL_000050.SZ">'[32]000050.SZ_Exchange_Sheet'!$A$1:$BE$276</definedName>
    <definedName name="E_ALL_000422.SZ">'[18]000422.SZ_Exchange_Sheet'!$A$1:$BY$322</definedName>
    <definedName name="E_ALL_000625.SZ">'[25]000625.SZ_Exchange_Sheet'!$A$1:$BK$457</definedName>
    <definedName name="E_ALL_000725.SZ">'[7]000725.SZ_Exchange_Sheet'!$A$1:$BE$278</definedName>
    <definedName name="E_ALL_002153.SZ">'[33]002153.SZ_Exchange_Sheet'!$A$1:$AN$225</definedName>
    <definedName name="E_ALL_002230.SZ">'[34]002230.SZ_Exchange_Sheet'!$A$1:$BX$279</definedName>
    <definedName name="E_ALL_002236.SZ">'[23]002236.SZ_Exchange_Sheet'!$A$1:$AO$284</definedName>
    <definedName name="E_ALL_002261.SZ">'[35]002261.SZ_Exchange_Sheet'!$A$1:$AR$263</definedName>
    <definedName name="E_ALL_002405.SZ">'[19]002405.SZ_Exchange_Sheet'!$A$1:$BD$277</definedName>
    <definedName name="E_ALL_002456.SZ">'[8]002456.SZ_Exchange_Sheet'!$A$1:$AF$225</definedName>
    <definedName name="E_ALL_002594.SZ">'[17]002594.SZ_Exchange_Sheet'!$A$1:$BQ$441</definedName>
    <definedName name="E_ALL_0175.HK">'[36]0175.HK_Exchange_Sheet'!$A$1:$BD$442</definedName>
    <definedName name="E_ALL_0881.HK">'[22]0881.HK_Exchange_Sheet'!$A$1:$AX$492</definedName>
    <definedName name="E_ALL_1114.HK">'[15]1114.HK_Exchange_Sheet'!$A$1:$AO$442</definedName>
    <definedName name="E_ALL_1211.HK">'[17]1211.HK_Exchange_Sheet'!$A$1:$BM$444</definedName>
    <definedName name="E_ALL_1268.HK">'[9]1268.HK_Exchange_Sheet'!$A$1:$AF$441</definedName>
    <definedName name="E_ALL_1316.HK">'[10]1316.HK_Exchange_Sheet'!$A$1:$L$383</definedName>
    <definedName name="E_ALL_2238.HK">'[11]2238.HK_Exchange_Sheet'!$A$1:$BD$432</definedName>
    <definedName name="E_ALL_2333.HK">'[37]2333.HK_Exchange_Sheet'!$A$1:$AO$426</definedName>
    <definedName name="E_ALL_300002.SZ">'[20]300002.SZ_Exchange_Sheet'!$A$1:$BD$281</definedName>
    <definedName name="E_ALL_300750.SZ">'[26]300750.SZ_Exchange_Sheet'!$A$1:$AH$450</definedName>
    <definedName name="E_ALL_3669.HK">'[38]3669.HK_Exchange_Sheet'!$A$1:$U$441</definedName>
    <definedName name="E_ALL_3836.HK">'[12]3836.HK_Exchange_Sheet'!$A$1:$AM$441</definedName>
    <definedName name="E_ALL_600104.SS">'[13]600104.SS_Exchange_Sheet'!$A$1:$BL$384</definedName>
    <definedName name="E_ALL_600271.SS">'[39]600271.SS_Exchange_Sheet'!$A$1:$AM$225</definedName>
    <definedName name="E_ALL_600570.SS">'[29]600570.SS_Exchange_Sheet'!$A$1:$BH$281</definedName>
    <definedName name="E_ALL_600699.SS">'[14]600699.SS_Exchange_Sheet'!$A$1:$AG$225</definedName>
    <definedName name="E_ALL_600741.SS">[10]backup600741.SS_Exchange_Sheet!$A$1:$BF$449</definedName>
    <definedName name="E_ALL_601238.SS">'[11]601238.SS_Exchange_Sheet'!$A$1:$BA$432</definedName>
    <definedName name="E_ALL_CDNS">[40]CDNS_Exchange_Sheet!$A$1:$CM$303</definedName>
    <definedName name="E_ALL_KEYWORDS_TYPE_Breakdown_EQTY_200012327">#REF!</definedName>
    <definedName name="E_ALL_KEYWORDS_TYPE_ScalarContributed_EQTY_200006489">'[15]1114.HK_Exchange_Sheet'!$380:$400,'[15]1114.HK_Exchange_Sheet'!$440:$442</definedName>
    <definedName name="E_ALL_KEYWORDS_TYPE_ScalarContributed_EQTY_200006934">'[26]300750.SZ_Exchange_Sheet'!$448:$450,'[26]300750.SZ_Exchange_Sheet'!$383:$406</definedName>
    <definedName name="E_ALL_KEYWORDS_TYPE_ScalarContributed_EQTY_200011172">'[18]000422.SZ_Exchange_Sheet'!$261:$281,'[18]000422.SZ_Exchange_Sheet'!$320:$322</definedName>
    <definedName name="E_ALL_KEYWORDS_TYPE_ScalarContributed_EQTY_200012735">'[19]002405.SZ_Exchange_Sheet'!$215:$235,'[19]002405.SZ_Exchange_Sheet'!$275:$277</definedName>
    <definedName name="E_ALL_KEYWORDS_TYPE_ScalarContributed_EQTY_200012909">'[20]300002.SZ_Exchange_Sheet'!$218:$239,'[20]300002.SZ_Exchange_Sheet'!$279:$281</definedName>
    <definedName name="E_ALL_KEYWORDS_TYPE_ScalarContributed_EQTY_200012913">'[21]002230.SZ_Exchange_Sheet'!$215:$237,'[21]002230.SZ_Exchange_Sheet'!$277:$279</definedName>
    <definedName name="E_ALL_KEYWORDS_TYPE_ScalarContributed_EQTY_200013037">'[22]0881.HK_Exchange_Sheet'!$490:$492,'[22]0881.HK_Exchange_Sheet'!$428:$450</definedName>
    <definedName name="E_ALL_KEYWORDS_TYPE_ScalarContributed_EQTY_200013142">[10]backup600741.SS_Exchange_Sheet!$387:$407,[10]backup600741.SS_Exchange_Sheet!$447:$449</definedName>
    <definedName name="E_ALL_KEYWORDS_TYPE_ScalarContributed_EQTY_200016087">'[23]002236.SZ_Exchange_Sheet'!$223:$242,'[23]002236.SZ_Exchange_Sheet'!$282:$284</definedName>
    <definedName name="E_ALL_KEYWORDS_TYPE_ScalarContributed_EQTY_200019558">'[24]000050.SZ_Exchange_Sheet'!$276:$278,'[24]000050.SZ_Exchange_Sheet'!$215:$236</definedName>
    <definedName name="E_ALL_KEYWORDS_TYPE_ScalarContributed_ISSR_208001826">'[15]1114.HK_Exchange_Sheet'!$126:$128,'[15]1114.HK_Exchange_Sheet'!$130:$132</definedName>
    <definedName name="E_ALL_KEYWORDS_TYPE_ScalarContributed_ISSR_208002371">'[26]300750.SZ_Exchange_Sheet'!$139:$141,'[26]300750.SZ_Exchange_Sheet'!$143:$145,'[26]300750.SZ_Exchange_Sheet'!$9:$9</definedName>
    <definedName name="E_ALL_KEYWORDS_TYPE_ScalarContributed_ISSR_208007070">'[17]1211.HK_Exchange_Sheet'!$139:$141,'[17]1211.HK_Exchange_Sheet'!$143:$145,'[17]1211.HK_Exchange_Sheet'!$9:$9,'[17]1211.HK_Exchange_Sheet'!$44:$44</definedName>
    <definedName name="E_ALL_KEYWORDS_TYPE_ScalarContributed_ISSR_208010083">[10]backup600741.SS_Exchange_Sheet!$126:$128,[10]backup600741.SS_Exchange_Sheet!$130:$132</definedName>
    <definedName name="E_ALL_KEYWORDS_TYPE_ScalarContributed_ISSR_208018361">'[26]300750.SZ_Exchange_Sheet'!$139:$141,'[26]300750.SZ_Exchange_Sheet'!$143:$145,'[26]300750.SZ_Exchange_Sheet'!$44:$44</definedName>
    <definedName name="E_ALL_KEYWORDS_TYPE_Vector_EQTY_200006489">'[15]1114.HK_Exchange_Sheet'!$416:$431,'[15]1114.HK_Exchange_Sheet'!$433:$434,'[15]1114.HK_Exchange_Sheet'!$436:$436,'[15]1114.HK_Exchange_Sheet'!$438:$438,'[15]1114.HK_Exchange_Sheet'!$402:$414</definedName>
    <definedName name="E_ALL_KEYWORDS_TYPE_Vector_EQTY_200008920">'[17]1211.HK_Exchange_Sheet'!$418:$433,'[17]1211.HK_Exchange_Sheet'!$435:$436,'[17]1211.HK_Exchange_Sheet'!$438:$438,'[17]1211.HK_Exchange_Sheet'!$440:$440,'[17]1211.HK_Exchange_Sheet'!$402:$416</definedName>
    <definedName name="E_ALL_KEYWORDS_TYPE_Vector_EQTY_200011172">'[18]000422.SZ_Exchange_Sheet'!$283:$294,'[18]000422.SZ_Exchange_Sheet'!$296:$311,'[18]000422.SZ_Exchange_Sheet'!$313:$314,'[18]000422.SZ_Exchange_Sheet'!$316:$316,'[18]000422.SZ_Exchange_Sheet'!$318:$318</definedName>
    <definedName name="E_ALL_KEYWORDS_TYPE_Vector_EQTY_200012735">'[19]002405.SZ_Exchange_Sheet'!$251:$266,'[19]002405.SZ_Exchange_Sheet'!$268:$269,'[19]002405.SZ_Exchange_Sheet'!$271:$271,'[19]002405.SZ_Exchange_Sheet'!$273:$273,'[19]002405.SZ_Exchange_Sheet'!$237:$249</definedName>
    <definedName name="E_ALL_KEYWORDS_TYPE_Vector_EQTY_200012909">'[20]300002.SZ_Exchange_Sheet'!$255:$270,'[20]300002.SZ_Exchange_Sheet'!$272:$273,'[20]300002.SZ_Exchange_Sheet'!$275:$275,'[20]300002.SZ_Exchange_Sheet'!$277:$277,'[20]300002.SZ_Exchange_Sheet'!$241:$253</definedName>
    <definedName name="E_ALL_KEYWORDS_TYPE_Vector_EQTY_200012913">'[21]002230.SZ_Exchange_Sheet'!$253:$268,'[21]002230.SZ_Exchange_Sheet'!$270:$271,'[21]002230.SZ_Exchange_Sheet'!$273:$273,'[21]002230.SZ_Exchange_Sheet'!$275:$275,'[21]002230.SZ_Exchange_Sheet'!$239:$251</definedName>
    <definedName name="E_ALL_KEYWORDS_TYPE_Vector_EQTY_200013037">'[22]0881.HK_Exchange_Sheet'!$466:$481,'[22]0881.HK_Exchange_Sheet'!$483:$484,'[22]0881.HK_Exchange_Sheet'!$486:$486,'[22]0881.HK_Exchange_Sheet'!$488:$488,'[22]0881.HK_Exchange_Sheet'!$452:$464</definedName>
    <definedName name="E_ALL_KEYWORDS_TYPE_Vector_EQTY_200013142">[10]backup600741.SS_Exchange_Sheet!$423:$438,[10]backup600741.SS_Exchange_Sheet!$440:$441,[10]backup600741.SS_Exchange_Sheet!$443:$443,[10]backup600741.SS_Exchange_Sheet!$445:$445,[10]backup600741.SS_Exchange_Sheet!$409:$421</definedName>
    <definedName name="E_ALL_KEYWORDS_TYPE_Vector_EQTY_200016087">'[23]002236.SZ_Exchange_Sheet'!$258:$273,'[23]002236.SZ_Exchange_Sheet'!$275:$276,'[23]002236.SZ_Exchange_Sheet'!$278:$278,'[23]002236.SZ_Exchange_Sheet'!$280:$280,'[23]002236.SZ_Exchange_Sheet'!$244:$256</definedName>
    <definedName name="E_ALL_KEYWORDS_TYPE_Vector_EQTY_200018245">'[29]600570.SS_Exchange_Sheet'!$255:$270,'[29]600570.SS_Exchange_Sheet'!$272:$273,'[29]600570.SS_Exchange_Sheet'!$275:$275,'[29]600570.SS_Exchange_Sheet'!$277:$277,'[29]600570.SS_Exchange_Sheet'!$241:$253</definedName>
    <definedName name="E_ALL_KEYWORDS_TYPE_Vector_EQTY_200019752">'[26]300750.SZ_Exchange_Sheet'!$424:$439,'[26]300750.SZ_Exchange_Sheet'!$441:$442,'[26]300750.SZ_Exchange_Sheet'!$444:$444,'[26]300750.SZ_Exchange_Sheet'!$446:$446,'[26]300750.SZ_Exchange_Sheet'!$408:$422</definedName>
    <definedName name="E_ALL_KEYWORDS_TYPE_Vector_ISSR_208001826">'[15]1114.HK_Exchange_Sheet'!$2:$3,'[15]1114.HK_Exchange_Sheet'!$9:$28,'[15]1114.HK_Exchange_Sheet'!$41:$78,'[15]1114.HK_Exchange_Sheet'!$80:$93,'[15]1114.HK_Exchange_Sheet'!$95:$112,'[15]1114.HK_Exchange_Sheet'!$114:$124,'[15]1114.HK_Exchange_Sheet'!$150:$150,'[15]1114.HK_Exchange_Sheet'!$258:$262,'[15]1114.HK_Exchange_Sheet'!$294:$295,'[15]1114.HK_Exchange_Sheet'!$333:$336,'[15]1114.HK_Exchange_Sheet'!$370:$370,'[15]1114.HK_Exchange_Sheet'!$30:$39,'[15]1114.HK_Exchange_Sheet'!$138:$148,'[15]1114.HK_Exchange_Sheet'!$152:$158,'[15]1114.HK_Exchange_Sheet'!$129:$129,'[15]1114.HK_Exchange_Sheet'!$133:$136,'[15]1114.HK_Exchange_Sheet'!$358:$368,'[15]1114.HK_Exchange_Sheet'!$160:$239,'[15]1114.HK_Exchange_Sheet'!$341:$356,'[15]1114.HK_Exchange_Sheet'!$254:$256,'[15]1114.HK_Exchange_Sheet'!$241:$252,'[15]1114.HK_Exchange_Sheet'!$279:$291</definedName>
    <definedName name="E_ALL_KEYWORDS_TYPE_Vector_ISSR_208002371">'[26]300750.SZ_Exchange_Sheet'!$2:$3,'[26]300750.SZ_Exchange_Sheet'!$11:$30,'[26]300750.SZ_Exchange_Sheet'!$32:$41,'[26]300750.SZ_Exchange_Sheet'!$46:$85,'[26]300750.SZ_Exchange_Sheet'!$91:$104,'[26]300750.SZ_Exchange_Sheet'!$107:$125,'[26]300750.SZ_Exchange_Sheet'!$127:$137,'[26]300750.SZ_Exchange_Sheet'!$142:$142,'[26]300750.SZ_Exchange_Sheet'!$146:$149,'[26]300750.SZ_Exchange_Sheet'!$151:$161,'[26]300750.SZ_Exchange_Sheet'!$163:$163,'[26]300750.SZ_Exchange_Sheet'!$165:$171,'[26]300750.SZ_Exchange_Sheet'!$173:$252,'[26]300750.SZ_Exchange_Sheet'!$261:$272,'[26]300750.SZ_Exchange_Sheet'!$333:$348,'[26]300750.SZ_Exchange_Sheet'!$350:$360,'[26]300750.SZ_Exchange_Sheet'!$373:$373,'[26]300750.SZ_Exchange_Sheet'!$362:$371,'[26]300750.SZ_Exchange_Sheet'!$274:$331</definedName>
    <definedName name="E_ALL_KEYWORDS_TYPE_Vector_ISSR_208007070">'[17]1211.HK_Exchange_Sheet'!$2:$3,'[17]1211.HK_Exchange_Sheet'!$11:$30,'[17]1211.HK_Exchange_Sheet'!$32:$41,'[17]1211.HK_Exchange_Sheet'!$46:$85,'[17]1211.HK_Exchange_Sheet'!$91:$104,'[17]1211.HK_Exchange_Sheet'!$107:$125,'[17]1211.HK_Exchange_Sheet'!$127:$137,'[17]1211.HK_Exchange_Sheet'!$142:$142,'[17]1211.HK_Exchange_Sheet'!$146:$149,'[17]1211.HK_Exchange_Sheet'!$151:$161,'[17]1211.HK_Exchange_Sheet'!$163:$163,'[17]1211.HK_Exchange_Sheet'!$165:$171,'[17]1211.HK_Exchange_Sheet'!$173:$252,'[17]1211.HK_Exchange_Sheet'!$254:$265,'[17]1211.HK_Exchange_Sheet'!$268:$323,'[17]1211.HK_Exchange_Sheet'!$326:$341,'[17]1211.HK_Exchange_Sheet'!$343:$353,'[17]1211.HK_Exchange_Sheet'!$366:$366,'[17]1211.HK_Exchange_Sheet'!$43:$43</definedName>
    <definedName name="E_ALL_KEYWORDS_TYPE_Vector_ISSR_208008548">'[18]000422.SZ_Exchange_Sheet'!$2:$3,'[18]000422.SZ_Exchange_Sheet'!$9:$28,'[18]000422.SZ_Exchange_Sheet'!$30:$35,'[18]000422.SZ_Exchange_Sheet'!$37:$64,'[18]000422.SZ_Exchange_Sheet'!$66:$78,'[18]000422.SZ_Exchange_Sheet'!$80:$95,'[18]000422.SZ_Exchange_Sheet'!$97:$107,'[18]000422.SZ_Exchange_Sheet'!$109:$109,'[18]000422.SZ_Exchange_Sheet'!$111:$112,'[18]000422.SZ_Exchange_Sheet'!$114:$118,'[18]000422.SZ_Exchange_Sheet'!$148:$149,'[18]000422.SZ_Exchange_Sheet'!$135:$145,'[18]000422.SZ_Exchange_Sheet'!$187:$190,'[18]000422.SZ_Exchange_Sheet'!$242:$251,'[18]000422.SZ_Exchange_Sheet'!$195:$216,'[18]000422.SZ_Exchange_Sheet'!$218:$240</definedName>
    <definedName name="E_ALL_KEYWORDS_TYPE_Vector_ISSR_208009042">[27]NIO_Exchange_Sheet!$2:$3,[27]NIO_Exchange_Sheet!$11:$30,[27]NIO_Exchange_Sheet!$32:$41,[27]NIO_Exchange_Sheet!$46:$85,[27]NIO_Exchange_Sheet!$91:$104,[27]NIO_Exchange_Sheet!$107:$125,[27]NIO_Exchange_Sheet!$127:$137,[27]NIO_Exchange_Sheet!$142:$142,[27]NIO_Exchange_Sheet!$146:$149,[27]NIO_Exchange_Sheet!$151:$161,[27]NIO_Exchange_Sheet!$163:$163,[27]NIO_Exchange_Sheet!$165:$171,[27]NIO_Exchange_Sheet!$173:$252,[27]NIO_Exchange_Sheet!$254:$265,[27]NIO_Exchange_Sheet!$326:$341,[27]NIO_Exchange_Sheet!$343:$353,[27]NIO_Exchange_Sheet!$366:$366,[27]NIO_Exchange_Sheet!$268:$323</definedName>
    <definedName name="E_ALL_KEYWORDS_TYPE_Vector_ISSR_208009698">'[19]002405.SZ_Exchange_Sheet'!$2:$3,'[19]002405.SZ_Exchange_Sheet'!$9:$28,'[19]002405.SZ_Exchange_Sheet'!$30:$35,'[19]002405.SZ_Exchange_Sheet'!$37:$64,'[19]002405.SZ_Exchange_Sheet'!$66:$78,'[19]002405.SZ_Exchange_Sheet'!$80:$95,'[19]002405.SZ_Exchange_Sheet'!$97:$107,'[19]002405.SZ_Exchange_Sheet'!$109:$109,'[19]002405.SZ_Exchange_Sheet'!$111:$193</definedName>
    <definedName name="E_ALL_KEYWORDS_TYPE_Vector_ISSR_208009912">'[20]300002.SZ_Exchange_Sheet'!$2:$3,'[20]300002.SZ_Exchange_Sheet'!$9:$28,'[20]300002.SZ_Exchange_Sheet'!$30:$35,'[20]300002.SZ_Exchange_Sheet'!$37:$64,'[20]300002.SZ_Exchange_Sheet'!$66:$78,'[20]300002.SZ_Exchange_Sheet'!$80:$95,'[20]300002.SZ_Exchange_Sheet'!$97:$107,'[20]300002.SZ_Exchange_Sheet'!$109:$109,'[20]300002.SZ_Exchange_Sheet'!$111:$112,'[20]300002.SZ_Exchange_Sheet'!$114:$118,'[20]300002.SZ_Exchange_Sheet'!$148:$149,'[20]300002.SZ_Exchange_Sheet'!$135:$145,'[20]300002.SZ_Exchange_Sheet'!$187:$190,'[20]300002.SZ_Exchange_Sheet'!$198:$208,'[20]300002.SZ_Exchange_Sheet'!$195:$196</definedName>
    <definedName name="E_ALL_KEYWORDS_TYPE_Vector_ISSR_208009916">'[21]002230.SZ_Exchange_Sheet'!$2:$3,'[21]002230.SZ_Exchange_Sheet'!$9:$28,'[21]002230.SZ_Exchange_Sheet'!$30:$35,'[21]002230.SZ_Exchange_Sheet'!$37:$64,'[21]002230.SZ_Exchange_Sheet'!$66:$78,'[21]002230.SZ_Exchange_Sheet'!$80:$95,'[21]002230.SZ_Exchange_Sheet'!$97:$107,'[21]002230.SZ_Exchange_Sheet'!$109:$109,'[21]002230.SZ_Exchange_Sheet'!$111:$193</definedName>
    <definedName name="E_ALL_KEYWORDS_TYPE_Vector_ISSR_208010083">[10]backup600741.SS_Exchange_Sheet!$2:$3,[10]backup600741.SS_Exchange_Sheet!$9:$28,[10]backup600741.SS_Exchange_Sheet!$41:$78,[10]backup600741.SS_Exchange_Sheet!$80:$93,[10]backup600741.SS_Exchange_Sheet!$95:$112,[10]backup600741.SS_Exchange_Sheet!$114:$124,[10]backup600741.SS_Exchange_Sheet!$150:$150,[10]backup600741.SS_Exchange_Sheet!$265:$269,[10]backup600741.SS_Exchange_Sheet!$301:$302,[10]backup600741.SS_Exchange_Sheet!$340:$343,[10]backup600741.SS_Exchange_Sheet!$377:$377,[10]backup600741.SS_Exchange_Sheet!$30:$39,[10]backup600741.SS_Exchange_Sheet!$241:$246,[10]backup600741.SS_Exchange_Sheet!$138:$148,[10]backup600741.SS_Exchange_Sheet!$152:$158,[10]backup600741.SS_Exchange_Sheet!$129:$129,[10]backup600741.SS_Exchange_Sheet!$133:$136,[10]backup600741.SS_Exchange_Sheet!$365:$375,[10]backup600741.SS_Exchange_Sheet!$160:$239,[10]backup600741.SS_Exchange_Sheet!$348:$363,[10]backup600741.SS_Exchange_Sheet!$261:$263,[10]backup600741.SS_Exchange_Sheet!$248:$259,[10]backup600741.SS_Exchange_Sheet!$286:$298</definedName>
    <definedName name="E_ALL_KEYWORDS_TYPE_Vector_ISSR_208013035">'[23]002236.SZ_Exchange_Sheet'!$2:$3,'[23]002236.SZ_Exchange_Sheet'!$9:$28,'[23]002236.SZ_Exchange_Sheet'!$30:$35,'[23]002236.SZ_Exchange_Sheet'!$37:$64,'[23]002236.SZ_Exchange_Sheet'!$66:$78,'[23]002236.SZ_Exchange_Sheet'!$80:$95,'[23]002236.SZ_Exchange_Sheet'!$97:$107,'[23]002236.SZ_Exchange_Sheet'!$109:$109,'[23]002236.SZ_Exchange_Sheet'!$111:$112,'[23]002236.SZ_Exchange_Sheet'!$114:$118,'[23]002236.SZ_Exchange_Sheet'!$148:$149,'[23]002236.SZ_Exchange_Sheet'!$135:$145,'[23]002236.SZ_Exchange_Sheet'!$187:$190,'[23]002236.SZ_Exchange_Sheet'!$203:$213,'[23]002236.SZ_Exchange_Sheet'!$195:$201</definedName>
    <definedName name="E_ALL_KEYWORDS_TYPE_Vector_ISSR_208018361">'[26]300750.SZ_Exchange_Sheet'!$2:$3,'[26]300750.SZ_Exchange_Sheet'!$11:$30,'[26]300750.SZ_Exchange_Sheet'!$32:$41,'[26]300750.SZ_Exchange_Sheet'!$46:$85,'[26]300750.SZ_Exchange_Sheet'!$91:$104,'[26]300750.SZ_Exchange_Sheet'!$107:$125,'[26]300750.SZ_Exchange_Sheet'!$127:$137,'[26]300750.SZ_Exchange_Sheet'!$142:$142,'[26]300750.SZ_Exchange_Sheet'!$146:$149,'[26]300750.SZ_Exchange_Sheet'!$151:$161,'[26]300750.SZ_Exchange_Sheet'!$163:$163,'[26]300750.SZ_Exchange_Sheet'!$165:$171,'[26]300750.SZ_Exchange_Sheet'!$173:$252,'[26]300750.SZ_Exchange_Sheet'!$261:$272,'[26]300750.SZ_Exchange_Sheet'!$333:$348,'[26]300750.SZ_Exchange_Sheet'!$350:$360,'[26]300750.SZ_Exchange_Sheet'!$373:$373,'[26]300750.SZ_Exchange_Sheet'!$362:$371,'[26]300750.SZ_Exchange_Sheet'!$274:$331,'[26]300750.SZ_Exchange_Sheet'!$254:$259,'[26]300750.SZ_Exchange_Sheet'!$43:$43</definedName>
    <definedName name="E_ALL_LI">[9]LI_Exchange_Sheet!$A$1:$Q$441</definedName>
    <definedName name="E_ALL_NIO">[27]NIO_Exchange_Sheet!$A$1:$AE$442</definedName>
    <definedName name="E_ALL_SECTION_KEYWORDS_ISSR_208007070_136E">'[17]1211.HK_Exchange_Sheet'!$C$355,'[17]1211.HK_Exchange_Sheet'!$C$364</definedName>
    <definedName name="E_ALL_SECTION_KEYWORDS_ISSR_208007070_13V">'[17]1211.HK_Exchange_Sheet'!$C$32:$C$41,'[17]1211.HK_Exchange_Sheet'!$C$44</definedName>
    <definedName name="E_ALL_SECTION_KEYWORDS_ISSR_208009042_136E">[27]NIO_Exchange_Sheet!$C$355,[27]NIO_Exchange_Sheet!$C$364</definedName>
    <definedName name="E_ALL_SECTION_KEYWORDS_ISSR_208018361_13V">'[26]300750.SZ_Exchange_Sheet'!$C$32:$C$41,'[26]300750.SZ_Exchange_Sheet'!$C$44</definedName>
    <definedName name="E_ALL_SECTIONS_EQTY_200006489">'[15]1114.HK_Exchange_Sheet'!$372:$372,'[15]1114.HK_Exchange_Sheet'!$379:$379,'[15]1114.HK_Exchange_Sheet'!$401:$401,'[15]1114.HK_Exchange_Sheet'!$415:$415,'[15]1114.HK_Exchange_Sheet'!$432:$432,'[15]1114.HK_Exchange_Sheet'!$435:$435,'[15]1114.HK_Exchange_Sheet'!$437:$437,'[15]1114.HK_Exchange_Sheet'!$439:$439</definedName>
    <definedName name="E_ALL_SECTIONS_EQTY_200011172">'[18]000422.SZ_Exchange_Sheet'!$253:$253,'[18]000422.SZ_Exchange_Sheet'!$260:$260,'[18]000422.SZ_Exchange_Sheet'!$282:$282,'[18]000422.SZ_Exchange_Sheet'!$295:$295,'[18]000422.SZ_Exchange_Sheet'!$312:$312,'[18]000422.SZ_Exchange_Sheet'!$315:$315,'[18]000422.SZ_Exchange_Sheet'!$317:$317,'[18]000422.SZ_Exchange_Sheet'!$319:$319</definedName>
    <definedName name="E_ALL_SECTIONS_EQTY_200012735">'[19]002405.SZ_Exchange_Sheet'!$207:$207,'[19]002405.SZ_Exchange_Sheet'!$214:$214,'[19]002405.SZ_Exchange_Sheet'!$236:$236,'[19]002405.SZ_Exchange_Sheet'!$250:$250,'[19]002405.SZ_Exchange_Sheet'!$267:$267,'[19]002405.SZ_Exchange_Sheet'!$270:$270,'[19]002405.SZ_Exchange_Sheet'!$272:$272,'[19]002405.SZ_Exchange_Sheet'!$274:$274</definedName>
    <definedName name="E_ALL_SECTIONS_EQTY_200012909">'[20]300002.SZ_Exchange_Sheet'!$210:$210,'[20]300002.SZ_Exchange_Sheet'!$217:$217,'[20]300002.SZ_Exchange_Sheet'!$240:$240,'[20]300002.SZ_Exchange_Sheet'!$254:$254,'[20]300002.SZ_Exchange_Sheet'!$271:$271,'[20]300002.SZ_Exchange_Sheet'!$274:$274,'[20]300002.SZ_Exchange_Sheet'!$276:$276,'[20]300002.SZ_Exchange_Sheet'!$278:$278</definedName>
    <definedName name="E_ALL_SECTIONS_EQTY_200012913">'[21]002230.SZ_Exchange_Sheet'!$207:$207,'[21]002230.SZ_Exchange_Sheet'!$214:$214,'[21]002230.SZ_Exchange_Sheet'!$238:$238,'[21]002230.SZ_Exchange_Sheet'!$252:$252,'[21]002230.SZ_Exchange_Sheet'!$269:$269,'[21]002230.SZ_Exchange_Sheet'!$272:$272,'[21]002230.SZ_Exchange_Sheet'!$274:$274,'[21]002230.SZ_Exchange_Sheet'!$276:$276</definedName>
    <definedName name="E_ALL_SECTIONS_EQTY_200013037">'[22]0881.HK_Exchange_Sheet'!$420:$420,'[22]0881.HK_Exchange_Sheet'!$427:$427,'[22]0881.HK_Exchange_Sheet'!$451:$451,'[22]0881.HK_Exchange_Sheet'!$465:$465,'[22]0881.HK_Exchange_Sheet'!$482:$482,'[22]0881.HK_Exchange_Sheet'!$485:$485,'[22]0881.HK_Exchange_Sheet'!$487:$487,'[22]0881.HK_Exchange_Sheet'!$489:$489</definedName>
    <definedName name="E_ALL_SECTIONS_EQTY_200013142">[10]backup600741.SS_Exchange_Sheet!$379:$379,[10]backup600741.SS_Exchange_Sheet!$386:$386,[10]backup600741.SS_Exchange_Sheet!$408:$408,[10]backup600741.SS_Exchange_Sheet!$422:$422,[10]backup600741.SS_Exchange_Sheet!$439:$439,[10]backup600741.SS_Exchange_Sheet!$442:$442,[10]backup600741.SS_Exchange_Sheet!$444:$444,[10]backup600741.SS_Exchange_Sheet!$446:$446</definedName>
    <definedName name="E_ALL_SECTIONS_EQTY_200016087">'[23]002236.SZ_Exchange_Sheet'!$215:$215,'[23]002236.SZ_Exchange_Sheet'!$222:$222,'[23]002236.SZ_Exchange_Sheet'!$243:$243,'[23]002236.SZ_Exchange_Sheet'!$257:$257,'[23]002236.SZ_Exchange_Sheet'!$274:$274,'[23]002236.SZ_Exchange_Sheet'!$277:$277,'[23]002236.SZ_Exchange_Sheet'!$279:$279,'[23]002236.SZ_Exchange_Sheet'!$281:$281</definedName>
    <definedName name="E_ALL_SECTIONS_EQTY_200018245">'[29]600570.SS_Exchange_Sheet'!$209:$209,'[29]600570.SS_Exchange_Sheet'!$216:$216,'[29]600570.SS_Exchange_Sheet'!$240:$240,'[29]600570.SS_Exchange_Sheet'!$254:$254,'[29]600570.SS_Exchange_Sheet'!$271:$271,'[29]600570.SS_Exchange_Sheet'!$274:$274,'[29]600570.SS_Exchange_Sheet'!$276:$276,'[29]600570.SS_Exchange_Sheet'!$278:$278</definedName>
    <definedName name="E_ALL_SECTIONS_ISSR_208001826">'[15]1114.HK_Exchange_Sheet'!$5:$5,'[15]1114.HK_Exchange_Sheet'!$8:$8,'[15]1114.HK_Exchange_Sheet'!$29:$29,'[15]1114.HK_Exchange_Sheet'!$40:$40,'[15]1114.HK_Exchange_Sheet'!$79:$79,'[15]1114.HK_Exchange_Sheet'!$94:$94,'[15]1114.HK_Exchange_Sheet'!$113:$113,'[15]1114.HK_Exchange_Sheet'!$340:$357,'[15]1114.HK_Exchange_Sheet'!$125:$149,'[15]1114.HK_Exchange_Sheet'!$369:$369,'[15]1114.HK_Exchange_Sheet'!$151:$253</definedName>
    <definedName name="E_ALL_SECTIONS_ISSR_208008548">'[18]000422.SZ_Exchange_Sheet'!$5:$5,'[18]000422.SZ_Exchange_Sheet'!$8:$8,'[18]000422.SZ_Exchange_Sheet'!$29:$29,'[18]000422.SZ_Exchange_Sheet'!$36:$36,'[18]000422.SZ_Exchange_Sheet'!$65:$65,'[18]000422.SZ_Exchange_Sheet'!$79:$79,'[18]000422.SZ_Exchange_Sheet'!$96:$96,'[18]000422.SZ_Exchange_Sheet'!$108:$108,'[18]000422.SZ_Exchange_Sheet'!$110:$110,'[18]000422.SZ_Exchange_Sheet'!$194:$241</definedName>
    <definedName name="E_ALL_SECTIONS_ISSR_208009698">'[19]002405.SZ_Exchange_Sheet'!$5:$5,'[19]002405.SZ_Exchange_Sheet'!$8:$8,'[19]002405.SZ_Exchange_Sheet'!$29:$29,'[19]002405.SZ_Exchange_Sheet'!$36:$36,'[19]002405.SZ_Exchange_Sheet'!$65:$65,'[19]002405.SZ_Exchange_Sheet'!$79:$79,'[19]002405.SZ_Exchange_Sheet'!$96:$96,'[19]002405.SZ_Exchange_Sheet'!$108:$108,'[19]002405.SZ_Exchange_Sheet'!$110:$110</definedName>
    <definedName name="E_ALL_SECTIONS_ISSR_208009912">'[20]300002.SZ_Exchange_Sheet'!$5:$5,'[20]300002.SZ_Exchange_Sheet'!$8:$8,'[20]300002.SZ_Exchange_Sheet'!$29:$29,'[20]300002.SZ_Exchange_Sheet'!$36:$36,'[20]300002.SZ_Exchange_Sheet'!$65:$65,'[20]300002.SZ_Exchange_Sheet'!$79:$79,'[20]300002.SZ_Exchange_Sheet'!$96:$96,'[20]300002.SZ_Exchange_Sheet'!$108:$108,'[20]300002.SZ_Exchange_Sheet'!$110:$110,'[20]300002.SZ_Exchange_Sheet'!$194:$197</definedName>
    <definedName name="E_ALL_SECTIONS_ISSR_208009916">'[21]002230.SZ_Exchange_Sheet'!$5:$5,'[21]002230.SZ_Exchange_Sheet'!$8:$8,'[21]002230.SZ_Exchange_Sheet'!$29:$29,'[21]002230.SZ_Exchange_Sheet'!$36:$36,'[21]002230.SZ_Exchange_Sheet'!$65:$65,'[21]002230.SZ_Exchange_Sheet'!$79:$79,'[21]002230.SZ_Exchange_Sheet'!$96:$96,'[21]002230.SZ_Exchange_Sheet'!$108:$108,'[21]002230.SZ_Exchange_Sheet'!$110:$110</definedName>
    <definedName name="E_ALL_SECTIONS_ISSR_208010032">'[22]0881.HK_Exchange_Sheet'!$5:$5,'[22]0881.HK_Exchange_Sheet'!$10:$10,'[22]0881.HK_Exchange_Sheet'!$31:$31,'[22]0881.HK_Exchange_Sheet'!$42:$42,'[22]0881.HK_Exchange_Sheet'!$81:$81,'[22]0881.HK_Exchange_Sheet'!$100:$100,'[22]0881.HK_Exchange_Sheet'!$119:$119,'[22]0881.HK_Exchange_Sheet'!$377:$394,'[22]0881.HK_Exchange_Sheet'!$131:$155,'[22]0881.HK_Exchange_Sheet'!$157:$259,'[22]0881.HK_Exchange_Sheet'!$417:$417</definedName>
    <definedName name="E_ALL_SECTIONS_ISSR_208010083">[10]backup600741.SS_Exchange_Sheet!$5:$5,[10]backup600741.SS_Exchange_Sheet!$8:$8,[10]backup600741.SS_Exchange_Sheet!$29:$29,[10]backup600741.SS_Exchange_Sheet!$40:$40,[10]backup600741.SS_Exchange_Sheet!$79:$79,[10]backup600741.SS_Exchange_Sheet!$94:$94,[10]backup600741.SS_Exchange_Sheet!$113:$113,[10]backup600741.SS_Exchange_Sheet!$347:$364,[10]backup600741.SS_Exchange_Sheet!$125:$149,[10]backup600741.SS_Exchange_Sheet!$376:$376,[10]backup600741.SS_Exchange_Sheet!$151:$260</definedName>
    <definedName name="E_ALL_SECTIONS_ISSR_208013035">'[23]002236.SZ_Exchange_Sheet'!$5:$5,'[23]002236.SZ_Exchange_Sheet'!$8:$8,'[23]002236.SZ_Exchange_Sheet'!$29:$29,'[23]002236.SZ_Exchange_Sheet'!$36:$36,'[23]002236.SZ_Exchange_Sheet'!$65:$65,'[23]002236.SZ_Exchange_Sheet'!$79:$79,'[23]002236.SZ_Exchange_Sheet'!$96:$96,'[23]002236.SZ_Exchange_Sheet'!$108:$108,'[23]002236.SZ_Exchange_Sheet'!$110:$110,'[23]002236.SZ_Exchange_Sheet'!$194:$202</definedName>
    <definedName name="E_ALL_TSLA">#REF!</definedName>
    <definedName name="E_CURRENCY_EQTY_200006489_PRI">'[15]1114.HK_Exchange_Sheet'!$E$377</definedName>
    <definedName name="E_CURRENCY_EQTY_200006489_PUB">'[15]1114.HK_Exchange_Sheet'!$E$376</definedName>
    <definedName name="E_CURRENCY_EQTY_200006489_REP">'[15]1114.HK_Exchange_Sheet'!$E$378</definedName>
    <definedName name="E_CURRENCY_EQTY_200011172_PRI">'[18]000422.SZ_Exchange_Sheet'!$E$258</definedName>
    <definedName name="E_CURRENCY_EQTY_200011172_PUB">'[18]000422.SZ_Exchange_Sheet'!$E$257</definedName>
    <definedName name="E_CURRENCY_EQTY_200011172_REP">'[18]000422.SZ_Exchange_Sheet'!$E$259</definedName>
    <definedName name="E_CURRENCY_EQTY_200012735_PRI">'[19]002405.SZ_Exchange_Sheet'!$E$212</definedName>
    <definedName name="E_CURRENCY_EQTY_200012735_PUB">'[19]002405.SZ_Exchange_Sheet'!$E$211</definedName>
    <definedName name="E_CURRENCY_EQTY_200012735_REP">'[19]002405.SZ_Exchange_Sheet'!$E$213</definedName>
    <definedName name="E_CURRENCY_EQTY_200012909_PRI">'[20]300002.SZ_Exchange_Sheet'!$E$215</definedName>
    <definedName name="E_CURRENCY_EQTY_200012909_PUB">'[20]300002.SZ_Exchange_Sheet'!$E$214</definedName>
    <definedName name="E_CURRENCY_EQTY_200012909_REP">'[20]300002.SZ_Exchange_Sheet'!$E$216</definedName>
    <definedName name="E_CURRENCY_EQTY_200012913_PRI">'[21]002230.SZ_Exchange_Sheet'!$E$212</definedName>
    <definedName name="E_CURRENCY_EQTY_200012913_PUB">'[21]002230.SZ_Exchange_Sheet'!$E$211</definedName>
    <definedName name="E_CURRENCY_EQTY_200012913_REP">'[21]002230.SZ_Exchange_Sheet'!$E$213</definedName>
    <definedName name="E_CURRENCY_EQTY_200013037_PRI">'[22]0881.HK_Exchange_Sheet'!$E$425</definedName>
    <definedName name="E_CURRENCY_EQTY_200013037_PUB">'[22]0881.HK_Exchange_Sheet'!$E$424</definedName>
    <definedName name="E_CURRENCY_EQTY_200013037_REP">'[22]0881.HK_Exchange_Sheet'!$E$426</definedName>
    <definedName name="E_CURRENCY_EQTY_200013142_PRI">[10]backup600741.SS_Exchange_Sheet!$E$384</definedName>
    <definedName name="E_CURRENCY_EQTY_200013142_PUB">[10]backup600741.SS_Exchange_Sheet!$E$383</definedName>
    <definedName name="E_CURRENCY_EQTY_200013142_REP">[10]backup600741.SS_Exchange_Sheet!$E$385</definedName>
    <definedName name="E_CURRENCY_EQTY_200016087_PRI">'[23]002236.SZ_Exchange_Sheet'!$E$220</definedName>
    <definedName name="E_CURRENCY_EQTY_200016087_PUB">'[23]002236.SZ_Exchange_Sheet'!$E$219</definedName>
    <definedName name="E_CURRENCY_EQTY_200016087_REP">'[23]002236.SZ_Exchange_Sheet'!$E$221</definedName>
    <definedName name="E_CURRENCY_EQTY_200018245_PRI">'[29]600570.SS_Exchange_Sheet'!$E$214</definedName>
    <definedName name="E_CURRENCY_EQTY_200018245_PUB">'[29]600570.SS_Exchange_Sheet'!$E$213</definedName>
    <definedName name="E_CURRENCY_EQTY_200018245_REP">'[29]600570.SS_Exchange_Sheet'!$E$215</definedName>
    <definedName name="E_CURRENCY_ISSR_208001826_REP">'[15]1114.HK_Exchange_Sheet'!$E$7</definedName>
    <definedName name="E_CURRENCY_ISSR_208008548_REP">'[18]000422.SZ_Exchange_Sheet'!$E$7</definedName>
    <definedName name="E_CURRENCY_ISSR_208009698_REP">'[19]002405.SZ_Exchange_Sheet'!$E$7</definedName>
    <definedName name="E_CURRENCY_ISSR_208009912_REP">'[20]300002.SZ_Exchange_Sheet'!$E$7</definedName>
    <definedName name="E_CURRENCY_ISSR_208009916_REP">'[21]002230.SZ_Exchange_Sheet'!$E$7</definedName>
    <definedName name="E_CURRENCY_ISSR_208010032_REP">'[22]0881.HK_Exchange_Sheet'!$E$7</definedName>
    <definedName name="E_CURRENCY_ISSR_208010083_REP">[10]backup600741.SS_Exchange_Sheet!$E$7</definedName>
    <definedName name="E_CURRENCY_ISSR_208013035_REP">'[23]002236.SZ_Exchange_Sheet'!$E$7</definedName>
    <definedName name="E_CURRENCY_ISSR_208015997_REP">'[29]600570.SS_Exchange_Sheet'!$E$7</definedName>
    <definedName name="E_KEYWORD_ISSR_208010032_OP_AUSTRA">#REF!</definedName>
    <definedName name="E_KEYWORD_ISSR_208010032_OP_AUSTRIA">#REF!</definedName>
    <definedName name="E_KEYWORD_ISSR_208010032_OP_BEL">#REF!</definedName>
    <definedName name="E_KEYWORD_ISSR_208010032_OP_BRAZIL">#REF!</definedName>
    <definedName name="E_KEYWORD_ISSR_208010032_OP_CANADA">#REF!</definedName>
    <definedName name="E_KEYWORD_ISSR_208010032_OP_CEE">#REF!</definedName>
    <definedName name="E_KEYWORD_ISSR_208010032_OP_CHINA">#REF!</definedName>
    <definedName name="E_KEYWORD_ISSR_208010032_OP_CONS">#REF!</definedName>
    <definedName name="E_KEYWORD_ISSR_208010032_OP_DEN">#REF!</definedName>
    <definedName name="E_KEYWORD_ISSR_208010032_OP_EU_EX_UK">#REF!</definedName>
    <definedName name="E_KEYWORD_ISSR_208010032_OP_FIN">#REF!</definedName>
    <definedName name="E_KEYWORD_ISSR_208010032_OP_FRA">#REF!</definedName>
    <definedName name="E_KEYWORD_ISSR_208010032_OP_GER">#REF!</definedName>
    <definedName name="E_KEYWORD_ISSR_208010032_OP_GOV">#REF!</definedName>
    <definedName name="E_KEYWORD_ISSR_208010032_OP_GRE">#REF!</definedName>
    <definedName name="E_KEYWORD_ISSR_208010032_OP_ICE">#REF!</definedName>
    <definedName name="E_KEYWORD_ISSR_208010032_OP_IND">#REF!</definedName>
    <definedName name="E_KEYWORD_ISSR_208010032_OP_INDIA">#REF!</definedName>
    <definedName name="E_KEYWORD_ISSR_208010032_OP_IRE">#REF!</definedName>
    <definedName name="E_KEYWORD_ISSR_208010032_OP_ITA">#REF!</definedName>
    <definedName name="E_KEYWORD_ISSR_208010032_OP_JAPAN">#REF!</definedName>
    <definedName name="E_KEYWORD_ISSR_208010032_OP_ME">#REF!</definedName>
    <definedName name="E_KEYWORD_ISSR_208010032_OP_NETH">#REF!</definedName>
    <definedName name="E_KEYWORD_ISSR_208010032_OP_NOR">#REF!</definedName>
    <definedName name="E_KEYWORD_ISSR_208010032_OP_NZ">#REF!</definedName>
    <definedName name="E_KEYWORD_ISSR_208010032_OP_OTH_AEJ">#REF!</definedName>
    <definedName name="E_KEYWORD_ISSR_208010032_OP_OTH_AM">#REF!</definedName>
    <definedName name="E_KEYWORD_ISSR_208010032_OP_OTH_EMEA">#REF!</definedName>
    <definedName name="E_KEYWORD_ISSR_208010032_OP_OTHER">#REF!</definedName>
    <definedName name="E_KEYWORD_ISSR_208010032_OP_POR">#REF!</definedName>
    <definedName name="E_KEYWORD_ISSR_208010032_OP_RUSSIA">#REF!</definedName>
    <definedName name="E_KEYWORD_ISSR_208010032_OP_SK">#REF!</definedName>
    <definedName name="E_KEYWORD_ISSR_208010032_OP_SPA">#REF!</definedName>
    <definedName name="E_KEYWORD_ISSR_208010032_OP_SWE">#REF!</definedName>
    <definedName name="E_KEYWORD_ISSR_208010032_OP_SWIT">#REF!</definedName>
    <definedName name="E_KEYWORD_ISSR_208010032_OP_TOT_AM">#REF!</definedName>
    <definedName name="E_KEYWORD_ISSR_208010032_OP_TOT_ASIA">#REF!</definedName>
    <definedName name="E_KEYWORD_ISSR_208010032_OP_TOT_EMEA">#REF!</definedName>
    <definedName name="E_KEYWORD_ISSR_208010032_OP_UK">#REF!</definedName>
    <definedName name="E_KEYWORD_ISSR_208010032_OP_US">#REF!</definedName>
    <definedName name="E_KEYWORD_ISSR_208010032_SALES_DEN">#REF!</definedName>
    <definedName name="E_KEYWORD_ISSR_208010032_SALES_FIN">#REF!</definedName>
    <definedName name="E_KEYWORD_ISSR_208010032_SALES_ICE">#REF!</definedName>
    <definedName name="E_KEYWORD_ISSR_208010933_OP_AUSTRA">#REF!</definedName>
    <definedName name="E_KEYWORD_ISSR_208010933_OP_AUSTRIA">#REF!</definedName>
    <definedName name="E_KEYWORD_ISSR_208010933_OP_BEL">#REF!</definedName>
    <definedName name="E_KEYWORD_ISSR_208010933_OP_BRAZIL">#REF!</definedName>
    <definedName name="E_KEYWORD_ISSR_208010933_OP_CANADA">#REF!</definedName>
    <definedName name="E_KEYWORD_ISSR_208010933_OP_CEE">#REF!</definedName>
    <definedName name="E_KEYWORD_ISSR_208010933_OP_CHINA">#REF!</definedName>
    <definedName name="E_KEYWORD_ISSR_208010933_OP_CONS">#REF!</definedName>
    <definedName name="E_KEYWORD_ISSR_208010933_OP_DEN">#REF!</definedName>
    <definedName name="E_KEYWORD_ISSR_208010933_OP_EU_EX_UK">#REF!</definedName>
    <definedName name="E_KEYWORD_ISSR_208010933_OP_FIN">#REF!</definedName>
    <definedName name="E_KEYWORD_ISSR_208010933_OP_FRA">#REF!</definedName>
    <definedName name="E_KEYWORD_ISSR_208010933_OP_GER">#REF!</definedName>
    <definedName name="E_KEYWORD_ISSR_208010933_OP_GOV">#REF!</definedName>
    <definedName name="E_KEYWORD_ISSR_208010933_OP_GRE">#REF!</definedName>
    <definedName name="E_KEYWORD_ISSR_208010933_OP_ICE">#REF!</definedName>
    <definedName name="E_KEYWORD_ISSR_208010933_OP_IND">#REF!</definedName>
    <definedName name="E_KEYWORD_ISSR_208010933_OP_INDIA">#REF!</definedName>
    <definedName name="E_KEYWORD_ISSR_208010933_OP_IRE">#REF!</definedName>
    <definedName name="E_KEYWORD_ISSR_208010933_OP_ITA">#REF!</definedName>
    <definedName name="E_KEYWORD_ISSR_208010933_OP_JAPAN">#REF!</definedName>
    <definedName name="E_KEYWORD_ISSR_208010933_OP_ME">#REF!</definedName>
    <definedName name="E_KEYWORD_ISSR_208010933_OP_NETH">#REF!</definedName>
    <definedName name="E_KEYWORD_ISSR_208010933_OP_NOR">#REF!</definedName>
    <definedName name="E_KEYWORD_ISSR_208010933_OP_NZ">#REF!</definedName>
    <definedName name="E_KEYWORD_ISSR_208010933_OP_OTH_AEJ">#REF!</definedName>
    <definedName name="E_KEYWORD_ISSR_208010933_OP_OTH_AM">#REF!</definedName>
    <definedName name="E_KEYWORD_ISSR_208010933_OP_OTH_EMEA">#REF!</definedName>
    <definedName name="E_KEYWORD_ISSR_208010933_OP_OTHER">#REF!</definedName>
    <definedName name="E_KEYWORD_ISSR_208010933_OP_POR">#REF!</definedName>
    <definedName name="E_KEYWORD_ISSR_208010933_OP_RUSSIA">#REF!</definedName>
    <definedName name="E_KEYWORD_ISSR_208010933_OP_SK">#REF!</definedName>
    <definedName name="E_KEYWORD_ISSR_208010933_OP_SPA">#REF!</definedName>
    <definedName name="E_KEYWORD_ISSR_208010933_OP_SWE">#REF!</definedName>
    <definedName name="E_KEYWORD_ISSR_208010933_OP_SWIT">#REF!</definedName>
    <definedName name="E_KEYWORD_ISSR_208010933_OP_TOT_AM">#REF!</definedName>
    <definedName name="E_KEYWORD_ISSR_208010933_OP_TOT_ASIA">#REF!</definedName>
    <definedName name="E_KEYWORD_ISSR_208010933_OP_TOT_EMEA">#REF!</definedName>
    <definedName name="E_KEYWORD_ISSR_208010933_OP_UK">#REF!</definedName>
    <definedName name="E_KEYWORD_ISSR_208010933_OP_US">#REF!</definedName>
    <definedName name="E_KEYWORD_ISSR_208010933_SALES_DEN">#REF!</definedName>
    <definedName name="E_KEYWORD_ISSR_208010933_SALES_FIN">#REF!</definedName>
    <definedName name="E_KEYWORD_ISSR_208010933_SALES_ICE">#REF!</definedName>
    <definedName name="earniing">[41]FORMEARN!$A$5:$AK$68</definedName>
    <definedName name="esnrc100c1_values" hidden="1">{"FTSE100","COMPANIES",TRUE}</definedName>
    <definedName name="esnrc33c1_values" hidden="1">{"EUMOT","COMPANIES",TRUE}</definedName>
    <definedName name="esnrc56c1_values" hidden="1">{"ASCONGRP","COMPANIES",TRUE}</definedName>
    <definedName name="esnrc63c1_values" hidden="1">{"EUUTIGRP","COMPANIES",TRUE}</definedName>
    <definedName name="esnrc91c1_values" hidden="1">{"EUUTI","COMPANIES",TRUE}</definedName>
    <definedName name="esnrc91c2_values" hidden="1">{"EUUTI","COMPANIES",TRUE}</definedName>
    <definedName name="fff">#N/A</definedName>
    <definedName name="FiscalYear">'[30]Data Input'!$T$17:$T$19</definedName>
    <definedName name="Foreearn">[41]FORMEARN!$A$5:$AI$65</definedName>
    <definedName name="GS_Camelot">#REF!</definedName>
    <definedName name="GSCAMELOT">#REF!</definedName>
    <definedName name="HTML_CodePage" hidden="1">950</definedName>
    <definedName name="HTML_Control" hidden="1">{"'Data 99'!$A$1:$S$30","'Data 99'!$A$33:$A$36","'Data 99'!$O$34"}</definedName>
    <definedName name="HTML_Description" hidden="1">""</definedName>
    <definedName name="HTML_Email" hidden="1">""</definedName>
    <definedName name="HTML_Header" hidden="1">"Data 99"</definedName>
    <definedName name="HTML_LastUpdate" hidden="1">"19/01/1999"</definedName>
    <definedName name="HTML_LineAfter" hidden="1">FALSE</definedName>
    <definedName name="HTML_LineBefore" hidden="1">FALSE</definedName>
    <definedName name="HTML_Name" hidden="1">"Patrick"</definedName>
    <definedName name="HTML_OBDlg2" hidden="1">TRUE</definedName>
    <definedName name="HTML_OBDlg4" hidden="1">TRUE</definedName>
    <definedName name="HTML_OS" hidden="1">0</definedName>
    <definedName name="HTML_PathFile" hidden="1">"F:\dept\RES\RSH\MDB\RESIDENT\Month\E-MAIL\data\MyHTML.htm"</definedName>
    <definedName name="HTML_Title" hidden="1">"FORM"</definedName>
    <definedName name="IDS">#REF!</definedName>
    <definedName name="Img_ML_1k4g9u7k" hidden="1">"IMG_18"</definedName>
    <definedName name="Img_ML_1y7a6c1t" hidden="1">"IMG_11"</definedName>
    <definedName name="Img_ML_2b2b8h8h" hidden="1">"IMG_12"</definedName>
    <definedName name="Img_ML_2b5e9i4d" hidden="1">"IMG_4"</definedName>
    <definedName name="Img_ML_2e1r5p2m" hidden="1">"IMG_18"</definedName>
    <definedName name="Img_ML_2i4d6c2r" hidden="1">"IMG_11"</definedName>
    <definedName name="Img_ML_2j4h5d5y" hidden="1">"IMG_11"</definedName>
    <definedName name="Img_ML_2j6i5k6b" hidden="1">"IMG_18"</definedName>
    <definedName name="Img_ML_2m9t4m5q" hidden="1">"IMG_10"</definedName>
    <definedName name="Img_ML_3b3j3x9k" hidden="1">"IMG_11"</definedName>
    <definedName name="Img_ML_3b5m6a3d" hidden="1">"IMG_18"</definedName>
    <definedName name="Img_ML_3c6e9c4g" hidden="1">"IMG_18"</definedName>
    <definedName name="Img_ML_3c7g1a7g" hidden="1">"IMG_12"</definedName>
    <definedName name="Img_ML_3e2q4k7i" hidden="1">"IMG_11"</definedName>
    <definedName name="Img_ML_3h2n3p4v" hidden="1">"IMG_10"</definedName>
    <definedName name="Img_ML_3p5d9q5j" hidden="1">"IMG_11"</definedName>
    <definedName name="Img_ML_3y1j4m2m" hidden="1">"IMG_18"</definedName>
    <definedName name="Img_ML_4d2b6f6f" hidden="1">"IMG_12"</definedName>
    <definedName name="Img_ML_4k8k7q4x" hidden="1">"IMG_6"</definedName>
    <definedName name="Img_ML_4m3p5r8j" hidden="1">"IMG_18"</definedName>
    <definedName name="Img_ML_4s4r5e3c" hidden="1">"IMG_18"</definedName>
    <definedName name="Img_ML_5d3i8b5s" hidden="1">"IMG_18"</definedName>
    <definedName name="Img_ML_5e6f9i8h" hidden="1">"IMG_4"</definedName>
    <definedName name="Img_ML_5e7g5e5e" hidden="1">"IMG_12"</definedName>
    <definedName name="Img_ML_5e7s6t2u" hidden="1">"IMG_6"</definedName>
    <definedName name="Img_ML_5e9m1k3s" hidden="1">"IMG_11"</definedName>
    <definedName name="Img_ML_5f9d1i5x" hidden="1">"IMG_18"</definedName>
    <definedName name="Img_ML_5f9x9u4u" hidden="1">"IMG_6"</definedName>
    <definedName name="Img_ML_5k1g6v5e" hidden="1">"IMG_11"</definedName>
    <definedName name="Img_ML_5k7e4n8n" hidden="1">"IMG_18"</definedName>
    <definedName name="Img_ML_5k8u7s9i" hidden="1">"IMG_18"</definedName>
    <definedName name="Img_ML_6a6y1x1h" hidden="1">"IMG_18"</definedName>
    <definedName name="Img_ML_6f2p1m9g" hidden="1">"IMG_11"</definedName>
    <definedName name="Img_ML_6p2b6u6k" hidden="1">"IMG_18"</definedName>
    <definedName name="Img_ML_6r9u1n9k" hidden="1">"IMG_18"</definedName>
    <definedName name="Img_ML_7g5e5e2b" hidden="1">"IMG_12"</definedName>
    <definedName name="Img_ML_7m5m4k3b" hidden="1">"IMG_18"</definedName>
    <definedName name="Img_ML_7n6h3t1t" hidden="1">"IMG_18"</definedName>
    <definedName name="Img_ML_7s4w7c6r" hidden="1">"IMG_18"</definedName>
    <definedName name="Img_ML_8b9j5t1p" hidden="1">"IMG_11"</definedName>
    <definedName name="Img_ML_8c2q5i2r" hidden="1">"IMG_18"</definedName>
    <definedName name="Img_ML_8g3e4a7v" hidden="1">"IMG_11"</definedName>
    <definedName name="Img_ML_8h3m3i1m" hidden="1">"IMG_18"</definedName>
    <definedName name="Img_ML_8h5e9i3c" hidden="1">"IMG_12"</definedName>
    <definedName name="Img_ML_8h7g3c9i" hidden="1">"IMG_12"</definedName>
    <definedName name="Img_ML_8h7g4d4d" hidden="1">"IMG_12"</definedName>
    <definedName name="Img_ML_8i9u7w8k" hidden="1">"IMG_18"</definedName>
    <definedName name="Img_ML_8j3w6p4c" hidden="1">"IMG_18"</definedName>
    <definedName name="Img_ML_8r1k8t4y" hidden="1">"IMG_18"</definedName>
    <definedName name="Img_ML_8r9f4n4f" hidden="1">"IMG_18"</definedName>
    <definedName name="Img_ML_8s3q3c1i" hidden="1">"IMG_6"</definedName>
    <definedName name="Img_ML_8t3m5u6f" hidden="1">"IMG_18"</definedName>
    <definedName name="Img_ML_9h6h8h8e" hidden="1">"IMG_18"</definedName>
    <definedName name="Img_ML_9j3t2m3v" hidden="1">"IMG_11"</definedName>
    <definedName name="Img_ML_9n1s4m5f" hidden="1">"IMG_18"</definedName>
    <definedName name="Img_ML_9u2c1d4e" hidden="1">"IMG_11"</definedName>
    <definedName name="Img_ML_9v6s2g1u" hidden="1">"IMG_11"</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REPAIR" hidden="1">"c2087"</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Z_SCORE" hidden="1">"c1339"</definedName>
    <definedName name="iQShowHideColumns" hidden="1">"iQShowAnnual"</definedName>
    <definedName name="L_ALL_000050.SZ">'[32]000050.SZ_Live_Sheet'!$A$1:$BE$276</definedName>
    <definedName name="L_ALL_000422.SZ">'[18]000422.SZ_Live_Sheet'!$A$1:$BY$322</definedName>
    <definedName name="L_ALL_000625.SZ">'[25]000625.SZ_Live_Sheet'!$A$1:$BK$457</definedName>
    <definedName name="L_ALL_000625.SZ_">#REF!</definedName>
    <definedName name="L_ALL_000725.SZ">'[7]000725.SZ_Live_Sheet'!$A$1:$BE$278</definedName>
    <definedName name="L_ALL_002153.SZ">'[33]002153.SZ_Live_Sheet'!$A$1:$AN$225</definedName>
    <definedName name="L_ALL_002230.SZ">'[34]002230.SZ_Live_Sheet'!$A$1:$BX$279</definedName>
    <definedName name="L_ALL_002236.SZ">'[23]002236.SZ_Live_Sheet'!$A$1:$AO$284</definedName>
    <definedName name="L_ALL_002261.SZ">'[35]002261.SZ_Live_Sheet'!$A$1:$AR$261</definedName>
    <definedName name="L_ALL_002405.SZ">'[19]002405.SZ_Live_Sheet'!$A$1:$BD$277</definedName>
    <definedName name="L_ALL_002415.SZ_">#REF!</definedName>
    <definedName name="L_ALL_002456.SZ">'[8]002456.SZ_Live_Sheet'!$A$1:$AF$225</definedName>
    <definedName name="L_ALL_002594.SZ">'[17]002594.SZ_Live_Sheet'!$A$1:$BQ$441</definedName>
    <definedName name="L_ALL_0175.HK">'[36]0175.HK_Live_Sheet'!$A$1:$BD$442</definedName>
    <definedName name="L_ALL_0175.HK_">#REF!</definedName>
    <definedName name="L_ALL_0881.HK">'[22]0881.HK_Live_Sheet'!$A$1:$AX$492</definedName>
    <definedName name="L_ALL_0881.HK_">#REF!</definedName>
    <definedName name="L_ALL_1114.HK">'[15]1114.HK_Live_Sheet'!$A$1:$AO$442</definedName>
    <definedName name="L_ALL_1211.HK">'[17]1211.HK_Live_Sheet'!$A$1:$BM$444</definedName>
    <definedName name="L_ALL_1211.HK_">#REF!</definedName>
    <definedName name="L_ALL_1268.HK">'[9]1268.HK_Live_Sheet'!$A$1:$AF$441</definedName>
    <definedName name="L_ALL_1316.HK">'[10]1316.HK_Live_Sheet'!$A$1:$L$383</definedName>
    <definedName name="L_ALL_2238.HK">'[11]2238.HK_Live_Sheet'!$A$1:$BD$432</definedName>
    <definedName name="L_ALL_2238.HK_">#REF!</definedName>
    <definedName name="L_ALL_2333.HK">'[37]2333.HK_Live_Sheet'!$A$1:$AO$426</definedName>
    <definedName name="L_ALL_300002.SZ">'[20]300002.SZ_Live_Sheet'!$A$1:$BD$281</definedName>
    <definedName name="L_ALL_300750.SZ">'[26]300750.SZ_Live_Sheet'!$A$1:$AH$450</definedName>
    <definedName name="L_ALL_3669.HK">'[38]3669.HK_Live_Sheet'!$A$1:$U$441</definedName>
    <definedName name="L_ALL_3836.HK">'[12]3836.HK_Live_Sheet'!$A$1:$AM$441</definedName>
    <definedName name="L_ALL_600104.SS">'[13]600104.SS_Live_Sheet'!$A$1:$BL$384</definedName>
    <definedName name="L_ALL_600104.SS_">#REF!</definedName>
    <definedName name="L_ALL_600271.SS">'[39]600271.SS_Live_Sheet'!$A$1:$AM$225</definedName>
    <definedName name="L_ALL_600570.SS">'[29]600570.SS_Live_Sheet'!$A$1:$BH$281</definedName>
    <definedName name="L_ALL_600699.SS">'[14]600699.SS_Live_Sheet'!$A$1:$AG$225</definedName>
    <definedName name="L_ALL_600741.SS">'[10]600741.SS_Live_Sheet'!$A$1:$BF$449</definedName>
    <definedName name="L_ALL_601238.SS">'[11]601238.SS_Live_Sheet'!$A$1:$BA$432</definedName>
    <definedName name="L_ALL_CDNS">[40]CDNS_Live_Sheet!$A$1:$CM$303</definedName>
    <definedName name="L_ALL_KEYWORDS_TYPE_Breakdown_EQTY_200012327">#REF!</definedName>
    <definedName name="L_ALL_KEYWORDS_TYPE_ScalarContributed_EQTY_200006489">'[15]1114.HK_Live_Sheet'!$380:$400,'[15]1114.HK_Live_Sheet'!$440:$442</definedName>
    <definedName name="L_ALL_KEYWORDS_TYPE_ScalarContributed_EQTY_200006934">'[16]600104.SS_Live_Sheet'!$441:$443,'[16]600104.SS_Live_Sheet'!$376:$399</definedName>
    <definedName name="L_ALL_KEYWORDS_TYPE_ScalarContributed_EQTY_200008920">'[17]1211.HK_Live_Sheet'!$442:$444,'[17]1211.HK_Live_Sheet'!$376:$400</definedName>
    <definedName name="L_ALL_KEYWORDS_TYPE_ScalarContributed_EQTY_200011172">'[18]000422.SZ_Live_Sheet'!$261:$281,'[18]000422.SZ_Live_Sheet'!$320:$322</definedName>
    <definedName name="L_ALL_KEYWORDS_TYPE_ScalarContributed_EQTY_200012735">'[19]002405.SZ_Live_Sheet'!$215:$235,'[19]002405.SZ_Live_Sheet'!$275:$277</definedName>
    <definedName name="L_ALL_KEYWORDS_TYPE_ScalarContributed_EQTY_200012909">'[20]300002.SZ_Live_Sheet'!$218:$239,'[20]300002.SZ_Live_Sheet'!$279:$281</definedName>
    <definedName name="L_ALL_KEYWORDS_TYPE_ScalarContributed_EQTY_200012913">'[21]002230.SZ_Live_Sheet'!$215:$237,'[21]002230.SZ_Live_Sheet'!$277:$279</definedName>
    <definedName name="L_ALL_KEYWORDS_TYPE_ScalarContributed_EQTY_200013037">'[22]0881.HK_Live_Sheet'!$490:$492,'[22]0881.HK_Live_Sheet'!$428:$450</definedName>
    <definedName name="L_ALL_KEYWORDS_TYPE_ScalarContributed_EQTY_200013142">'[10]600741.SS_Live_Sheet'!$387:$407,'[10]600741.SS_Live_Sheet'!$447:$449</definedName>
    <definedName name="L_ALL_KEYWORDS_TYPE_ScalarContributed_EQTY_200014262">'[17]002594.SZ_Live_Sheet'!$439:$441,'[17]002594.SZ_Live_Sheet'!$376:$397</definedName>
    <definedName name="L_ALL_KEYWORDS_TYPE_ScalarContributed_EQTY_200015911">'[11]601238.SS_Live_Sheet'!$430:$432,'[11]601238.SS_Live_Sheet'!$369:$390</definedName>
    <definedName name="L_ALL_KEYWORDS_TYPE_ScalarContributed_EQTY_200016087">'[23]002236.SZ_Live_Sheet'!$223:$242,'[23]002236.SZ_Live_Sheet'!$282:$284</definedName>
    <definedName name="L_ALL_KEYWORDS_TYPE_ScalarContributed_EQTY_200019558">'[24]000050.SZ_Live_Sheet'!$276:$278,'[24]000050.SZ_Live_Sheet'!$215:$236</definedName>
    <definedName name="L_ALL_KEYWORDS_TYPE_ScalarContributed_ISSR_208001826">'[15]1114.HK_Live_Sheet'!$126:$128,'[15]1114.HK_Live_Sheet'!$130:$132</definedName>
    <definedName name="L_ALL_KEYWORDS_TYPE_ScalarContributed_ISSR_208002371">'[16]600104.SS_Live_Sheet'!$139:$141,'[16]600104.SS_Live_Sheet'!$143:$145,'[16]600104.SS_Live_Sheet'!$44:$44</definedName>
    <definedName name="L_ALL_KEYWORDS_TYPE_ScalarContributed_ISSR_208007029">'[25]000625.SZ_Live_Sheet'!$128:$130,'[25]000625.SZ_Live_Sheet'!$132:$134,'[25]000625.SZ_Live_Sheet'!$9:$9</definedName>
    <definedName name="L_ALL_KEYWORDS_TYPE_ScalarContributed_ISSR_208007070">'[17]1211.HK_Live_Sheet'!$139:$141,'[17]1211.HK_Live_Sheet'!$143:$145,'[17]1211.HK_Live_Sheet'!$44:$44</definedName>
    <definedName name="L_ALL_KEYWORDS_TYPE_ScalarContributed_ISSR_208010083">'[10]600741.SS_Live_Sheet'!$126:$128,'[10]600741.SS_Live_Sheet'!$130:$132</definedName>
    <definedName name="L_ALL_KEYWORDS_TYPE_ScalarContributed_ISSR_208010933">'[17]002594.SZ_Live_Sheet'!$9:$9,'[17]002594.SZ_Live_Sheet'!$139:$141,'[17]002594.SZ_Live_Sheet'!$143:$145,'[17]002594.SZ_Live_Sheet'!$44:$44</definedName>
    <definedName name="L_ALL_KEYWORDS_TYPE_ScalarContributed_ISSR_208018361">'[26]300750.SZ_Live_Sheet'!$139:$141,'[26]300750.SZ_Live_Sheet'!$143:$145,'[26]300750.SZ_Live_Sheet'!$44:$44</definedName>
    <definedName name="L_ALL_KEYWORDS_TYPE_ScalarContributed_ISSR_208018457">[27]NIO_Live_Sheet!$9:$9,[27]NIO_Live_Sheet!$139:$141,[27]NIO_Live_Sheet!$143:$145,[27]NIO_Live_Sheet!$44:$44</definedName>
    <definedName name="L_ALL_KEYWORDS_TYPE_Vector_EQTY_200006489">'[15]1114.HK_Live_Sheet'!$416:$431,'[15]1114.HK_Live_Sheet'!$433:$434,'[15]1114.HK_Live_Sheet'!$436:$436,'[15]1114.HK_Live_Sheet'!$438:$438,'[15]1114.HK_Live_Sheet'!$402:$414</definedName>
    <definedName name="L_ALL_KEYWORDS_TYPE_Vector_EQTY_200006934">'[16]600104.SS_Live_Sheet'!$417:$432,'[16]600104.SS_Live_Sheet'!$434:$435,'[16]600104.SS_Live_Sheet'!$437:$437,'[16]600104.SS_Live_Sheet'!$439:$439,'[16]600104.SS_Live_Sheet'!$401:$415</definedName>
    <definedName name="L_ALL_KEYWORDS_TYPE_Vector_EQTY_200008920">'[17]1211.HK_Live_Sheet'!$418:$433,'[17]1211.HK_Live_Sheet'!$435:$436,'[17]1211.HK_Live_Sheet'!$438:$438,'[17]1211.HK_Live_Sheet'!$440:$440,'[17]1211.HK_Live_Sheet'!$402:$416</definedName>
    <definedName name="L_ALL_KEYWORDS_TYPE_Vector_EQTY_200011172">'[18]000422.SZ_Live_Sheet'!$283:$294,'[18]000422.SZ_Live_Sheet'!$296:$311,'[18]000422.SZ_Live_Sheet'!$313:$314,'[18]000422.SZ_Live_Sheet'!$316:$316,'[18]000422.SZ_Live_Sheet'!$318:$318</definedName>
    <definedName name="L_ALL_KEYWORDS_TYPE_Vector_EQTY_200012302">[28]TSLA_Live_Sheet!$301:$305,[28]TSLA_Live_Sheet!$319:$334,[28]TSLA_Live_Sheet!$336:$336,[28]TSLA_Live_Sheet!$338:$341,[28]TSLA_Live_Sheet!$344:$344,[28]TSLA_Live_Sheet!$349:$349,[28]TSLA_Live_Sheet!$351:$351,[28]TSLA_Live_Sheet!$307:$317</definedName>
    <definedName name="L_ALL_KEYWORDS_TYPE_Vector_EQTY_200012735">'[19]002405.SZ_Live_Sheet'!$251:$266,'[19]002405.SZ_Live_Sheet'!$268:$269,'[19]002405.SZ_Live_Sheet'!$271:$271,'[19]002405.SZ_Live_Sheet'!$273:$273,'[19]002405.SZ_Live_Sheet'!$237:$249</definedName>
    <definedName name="L_ALL_KEYWORDS_TYPE_Vector_EQTY_200012909">'[20]300002.SZ_Live_Sheet'!$255:$270,'[20]300002.SZ_Live_Sheet'!$272:$273,'[20]300002.SZ_Live_Sheet'!$275:$275,'[20]300002.SZ_Live_Sheet'!$277:$277,'[20]300002.SZ_Live_Sheet'!$241:$253</definedName>
    <definedName name="L_ALL_KEYWORDS_TYPE_Vector_EQTY_200012913">'[21]002230.SZ_Live_Sheet'!$253:$268,'[21]002230.SZ_Live_Sheet'!$270:$271,'[21]002230.SZ_Live_Sheet'!$273:$273,'[21]002230.SZ_Live_Sheet'!$275:$275,'[21]002230.SZ_Live_Sheet'!$239:$251</definedName>
    <definedName name="L_ALL_KEYWORDS_TYPE_Vector_EQTY_200013037">'[22]0881.HK_Live_Sheet'!$466:$481,'[22]0881.HK_Live_Sheet'!$483:$484,'[22]0881.HK_Live_Sheet'!$486:$486,'[22]0881.HK_Live_Sheet'!$488:$488,'[22]0881.HK_Live_Sheet'!$452:$464</definedName>
    <definedName name="L_ALL_KEYWORDS_TYPE_Vector_EQTY_200013142">'[10]600741.SS_Live_Sheet'!$423:$438,'[10]600741.SS_Live_Sheet'!$440:$441,'[10]600741.SS_Live_Sheet'!$443:$443,'[10]600741.SS_Live_Sheet'!$445:$445,'[10]600741.SS_Live_Sheet'!$409:$421</definedName>
    <definedName name="L_ALL_KEYWORDS_TYPE_Vector_EQTY_200014262">'[17]002594.SZ_Live_Sheet'!$415:$430,'[17]002594.SZ_Live_Sheet'!$432:$433,'[17]002594.SZ_Live_Sheet'!$435:$435,'[17]002594.SZ_Live_Sheet'!$437:$437,'[17]002594.SZ_Live_Sheet'!$399:$413</definedName>
    <definedName name="L_ALL_KEYWORDS_TYPE_Vector_EQTY_200016087">'[23]002236.SZ_Live_Sheet'!$258:$273,'[23]002236.SZ_Live_Sheet'!$275:$276,'[23]002236.SZ_Live_Sheet'!$278:$278,'[23]002236.SZ_Live_Sheet'!$280:$280,'[23]002236.SZ_Live_Sheet'!$244:$256</definedName>
    <definedName name="L_ALL_KEYWORDS_TYPE_Vector_EQTY_200018245">'[29]600570.SS_Live_Sheet'!$255:$270,'[29]600570.SS_Live_Sheet'!$272:$273,'[29]600570.SS_Live_Sheet'!$275:$275,'[29]600570.SS_Live_Sheet'!$277:$277,'[29]600570.SS_Live_Sheet'!$241:$253</definedName>
    <definedName name="L_ALL_KEYWORDS_TYPE_Vector_EQTY_200019752">'[26]300750.SZ_Live_Sheet'!$424:$439,'[26]300750.SZ_Live_Sheet'!$441:$442,'[26]300750.SZ_Live_Sheet'!$444:$444,'[26]300750.SZ_Live_Sheet'!$446:$446,'[26]300750.SZ_Live_Sheet'!$408:$422</definedName>
    <definedName name="L_ALL_KEYWORDS_TYPE_Vector_EQTY_200019837">[27]NIO_Live_Sheet!$416:$431,[27]NIO_Live_Sheet!$433:$434,[27]NIO_Live_Sheet!$436:$436,[27]NIO_Live_Sheet!$438:$438,[27]NIO_Live_Sheet!$400:$414</definedName>
    <definedName name="L_ALL_KEYWORDS_TYPE_Vector_ISSR_208001826">'[15]1114.HK_Live_Sheet'!$2:$3,'[15]1114.HK_Live_Sheet'!$9:$28,'[15]1114.HK_Live_Sheet'!$41:$78,'[15]1114.HK_Live_Sheet'!$80:$93,'[15]1114.HK_Live_Sheet'!$95:$112,'[15]1114.HK_Live_Sheet'!$114:$124,'[15]1114.HK_Live_Sheet'!$150:$150,'[15]1114.HK_Live_Sheet'!$258:$262,'[15]1114.HK_Live_Sheet'!$294:$295,'[15]1114.HK_Live_Sheet'!$333:$336,'[15]1114.HK_Live_Sheet'!$370:$370,'[15]1114.HK_Live_Sheet'!$30:$39,'[15]1114.HK_Live_Sheet'!$138:$148,'[15]1114.HK_Live_Sheet'!$152:$158,'[15]1114.HK_Live_Sheet'!$129:$129,'[15]1114.HK_Live_Sheet'!$133:$136,'[15]1114.HK_Live_Sheet'!$358:$368,'[15]1114.HK_Live_Sheet'!$160:$239,'[15]1114.HK_Live_Sheet'!$341:$356,'[15]1114.HK_Live_Sheet'!$254:$256,'[15]1114.HK_Live_Sheet'!$241:$252,'[15]1114.HK_Live_Sheet'!$279:$291</definedName>
    <definedName name="L_ALL_KEYWORDS_TYPE_Vector_ISSR_208002371">'[16]600104.SS_Live_Sheet'!$2:$3,'[16]600104.SS_Live_Sheet'!$11:$30,'[16]600104.SS_Live_Sheet'!$32:$41,'[16]600104.SS_Live_Sheet'!$46:$85,'[16]600104.SS_Live_Sheet'!$91:$104,'[16]600104.SS_Live_Sheet'!$107:$125,'[16]600104.SS_Live_Sheet'!$127:$137,'[16]600104.SS_Live_Sheet'!$142:$142,'[16]600104.SS_Live_Sheet'!$146:$149,'[16]600104.SS_Live_Sheet'!$151:$161,'[16]600104.SS_Live_Sheet'!$163:$163,'[16]600104.SS_Live_Sheet'!$165:$171,'[16]600104.SS_Live_Sheet'!$173:$252,'[16]600104.SS_Live_Sheet'!$254:$265,'[16]600104.SS_Live_Sheet'!$268:$323,'[16]600104.SS_Live_Sheet'!$326:$341,'[16]600104.SS_Live_Sheet'!$343:$353,'[16]600104.SS_Live_Sheet'!$366:$366,'[16]600104.SS_Live_Sheet'!$43:$43</definedName>
    <definedName name="L_ALL_KEYWORDS_TYPE_Vector_ISSR_208007070">'[17]1211.HK_Live_Sheet'!$2:$3,'[17]1211.HK_Live_Sheet'!$11:$30,'[17]1211.HK_Live_Sheet'!$32:$41,'[17]1211.HK_Live_Sheet'!$46:$85,'[17]1211.HK_Live_Sheet'!$91:$104,'[17]1211.HK_Live_Sheet'!$107:$125,'[17]1211.HK_Live_Sheet'!$127:$137,'[17]1211.HK_Live_Sheet'!$142:$142,'[17]1211.HK_Live_Sheet'!$146:$149,'[17]1211.HK_Live_Sheet'!$151:$161,'[17]1211.HK_Live_Sheet'!$163:$163,'[17]1211.HK_Live_Sheet'!$165:$171,'[17]1211.HK_Live_Sheet'!$173:$252,'[17]1211.HK_Live_Sheet'!$254:$265,'[17]1211.HK_Live_Sheet'!$268:$323,'[17]1211.HK_Live_Sheet'!$326:$341,'[17]1211.HK_Live_Sheet'!$343:$353,'[17]1211.HK_Live_Sheet'!$366:$366,'[17]1211.HK_Live_Sheet'!$43:$43</definedName>
    <definedName name="L_ALL_KEYWORDS_TYPE_Vector_ISSR_208008548">'[18]000422.SZ_Live_Sheet'!$2:$3,'[18]000422.SZ_Live_Sheet'!$9:$28,'[18]000422.SZ_Live_Sheet'!$30:$35,'[18]000422.SZ_Live_Sheet'!$37:$64,'[18]000422.SZ_Live_Sheet'!$66:$78,'[18]000422.SZ_Live_Sheet'!$80:$95,'[18]000422.SZ_Live_Sheet'!$97:$107,'[18]000422.SZ_Live_Sheet'!$109:$109,'[18]000422.SZ_Live_Sheet'!$111:$112,'[18]000422.SZ_Live_Sheet'!$114:$118,'[18]000422.SZ_Live_Sheet'!$148:$149,'[18]000422.SZ_Live_Sheet'!$135:$145,'[18]000422.SZ_Live_Sheet'!$187:$190,'[18]000422.SZ_Live_Sheet'!$242:$251,'[18]000422.SZ_Live_Sheet'!$195:$216,'[18]000422.SZ_Live_Sheet'!$218:$240</definedName>
    <definedName name="L_ALL_KEYWORDS_TYPE_Vector_ISSR_208009698">'[19]002405.SZ_Live_Sheet'!$2:$3,'[19]002405.SZ_Live_Sheet'!$9:$28,'[19]002405.SZ_Live_Sheet'!$30:$35,'[19]002405.SZ_Live_Sheet'!$37:$64,'[19]002405.SZ_Live_Sheet'!$66:$78,'[19]002405.SZ_Live_Sheet'!$80:$95,'[19]002405.SZ_Live_Sheet'!$97:$107,'[19]002405.SZ_Live_Sheet'!$109:$109,'[19]002405.SZ_Live_Sheet'!$111:$112,'[19]002405.SZ_Live_Sheet'!$114:$118,'[19]002405.SZ_Live_Sheet'!$135:$144,'[19]002405.SZ_Live_Sheet'!$148:$149,'[19]002405.SZ_Live_Sheet'!$187:$189,'[19]002405.SZ_Live_Sheet'!$205:$205</definedName>
    <definedName name="L_ALL_KEYWORDS_TYPE_Vector_ISSR_208009912">'[20]300002.SZ_Live_Sheet'!$2:$3,'[20]300002.SZ_Live_Sheet'!$9:$28,'[20]300002.SZ_Live_Sheet'!$30:$35,'[20]300002.SZ_Live_Sheet'!$37:$64,'[20]300002.SZ_Live_Sheet'!$66:$78,'[20]300002.SZ_Live_Sheet'!$80:$95,'[20]300002.SZ_Live_Sheet'!$97:$107,'[20]300002.SZ_Live_Sheet'!$109:$109,'[20]300002.SZ_Live_Sheet'!$111:$112,'[20]300002.SZ_Live_Sheet'!$114:$118,'[20]300002.SZ_Live_Sheet'!$148:$149,'[20]300002.SZ_Live_Sheet'!$135:$145,'[20]300002.SZ_Live_Sheet'!$187:$190,'[20]300002.SZ_Live_Sheet'!$198:$208,'[20]300002.SZ_Live_Sheet'!$195:$196</definedName>
    <definedName name="L_ALL_KEYWORDS_TYPE_Vector_ISSR_208009916">'[21]002230.SZ_Live_Sheet'!$2:$3,'[21]002230.SZ_Live_Sheet'!$9:$28,'[21]002230.SZ_Live_Sheet'!$30:$35,'[21]002230.SZ_Live_Sheet'!$37:$64,'[21]002230.SZ_Live_Sheet'!$66:$78,'[21]002230.SZ_Live_Sheet'!$80:$95,'[21]002230.SZ_Live_Sheet'!$97:$107,'[21]002230.SZ_Live_Sheet'!$109:$109,'[21]002230.SZ_Live_Sheet'!$111:$112,'[21]002230.SZ_Live_Sheet'!$114:$118,'[21]002230.SZ_Live_Sheet'!$135:$144,'[21]002230.SZ_Live_Sheet'!$148:$149,'[21]002230.SZ_Live_Sheet'!$187:$189,'[21]002230.SZ_Live_Sheet'!$205:$205</definedName>
    <definedName name="L_ALL_KEYWORDS_TYPE_Vector_ISSR_208010083">'[10]600741.SS_Live_Sheet'!$2:$3,'[10]600741.SS_Live_Sheet'!$9:$28,'[10]600741.SS_Live_Sheet'!$41:$78,'[10]600741.SS_Live_Sheet'!$80:$93,'[10]600741.SS_Live_Sheet'!$95:$112,'[10]600741.SS_Live_Sheet'!$114:$124,'[10]600741.SS_Live_Sheet'!$150:$150,'[10]600741.SS_Live_Sheet'!$265:$269,'[10]600741.SS_Live_Sheet'!$301:$302,'[10]600741.SS_Live_Sheet'!$340:$343,'[10]600741.SS_Live_Sheet'!$377:$377,'[10]600741.SS_Live_Sheet'!$30:$39,'[10]600741.SS_Live_Sheet'!$241:$246,'[10]600741.SS_Live_Sheet'!$138:$148,'[10]600741.SS_Live_Sheet'!$152:$158,'[10]600741.SS_Live_Sheet'!$129:$129,'[10]600741.SS_Live_Sheet'!$133:$136,'[10]600741.SS_Live_Sheet'!$365:$375,'[10]600741.SS_Live_Sheet'!$160:$239,'[10]600741.SS_Live_Sheet'!$348:$363,'[10]600741.SS_Live_Sheet'!$261:$263,'[10]600741.SS_Live_Sheet'!$248:$259,'[10]600741.SS_Live_Sheet'!$286:$298</definedName>
    <definedName name="L_ALL_KEYWORDS_TYPE_Vector_ISSR_208010933">'[17]002594.SZ_Live_Sheet'!$2:$3,'[17]002594.SZ_Live_Sheet'!$11:$30,'[17]002594.SZ_Live_Sheet'!$32:$41,'[17]002594.SZ_Live_Sheet'!$46:$85,'[17]002594.SZ_Live_Sheet'!$87:$104,'[17]002594.SZ_Live_Sheet'!$107:$125,'[17]002594.SZ_Live_Sheet'!$127:$137,'[17]002594.SZ_Live_Sheet'!$142:$142,'[17]002594.SZ_Live_Sheet'!$146:$149,'[17]002594.SZ_Live_Sheet'!$151:$161,'[17]002594.SZ_Live_Sheet'!$163:$163,'[17]002594.SZ_Live_Sheet'!$165:$171,'[17]002594.SZ_Live_Sheet'!$173:$252,'[17]002594.SZ_Live_Sheet'!$254:$265,'[17]002594.SZ_Live_Sheet'!$267:$324,'[17]002594.SZ_Live_Sheet'!$326:$341,'[17]002594.SZ_Live_Sheet'!$343:$353,'[17]002594.SZ_Live_Sheet'!$355:$364,'[17]002594.SZ_Live_Sheet'!$366:$366,'[17]002594.SZ_Live_Sheet'!$43:$43</definedName>
    <definedName name="L_ALL_KEYWORDS_TYPE_Vector_ISSR_208013035">'[23]002236.SZ_Live_Sheet'!$2:$3,'[23]002236.SZ_Live_Sheet'!$9:$28,'[23]002236.SZ_Live_Sheet'!$30:$35,'[23]002236.SZ_Live_Sheet'!$37:$64,'[23]002236.SZ_Live_Sheet'!$66:$78,'[23]002236.SZ_Live_Sheet'!$80:$95,'[23]002236.SZ_Live_Sheet'!$97:$107,'[23]002236.SZ_Live_Sheet'!$109:$109,'[23]002236.SZ_Live_Sheet'!$111:$112,'[23]002236.SZ_Live_Sheet'!$114:$118,'[23]002236.SZ_Live_Sheet'!$148:$149,'[23]002236.SZ_Live_Sheet'!$135:$145,'[23]002236.SZ_Live_Sheet'!$187:$190,'[23]002236.SZ_Live_Sheet'!$203:$213,'[23]002236.SZ_Live_Sheet'!$195:$201</definedName>
    <definedName name="L_ALL_KEYWORDS_TYPE_Vector_ISSR_208015997">'[29]600570.SS_Live_Sheet'!$2:$3,'[29]600570.SS_Live_Sheet'!$11:$30,'[29]600570.SS_Live_Sheet'!$32:$37,'[29]600570.SS_Live_Sheet'!$39:$66,'[29]600570.SS_Live_Sheet'!$68:$80,'[29]600570.SS_Live_Sheet'!$82:$97,'[29]600570.SS_Live_Sheet'!$99:$109,'[29]600570.SS_Live_Sheet'!$111:$111,'[29]600570.SS_Live_Sheet'!$113:$114,'[29]600570.SS_Live_Sheet'!$116:$120,'[29]600570.SS_Live_Sheet'!$137:$146,'[29]600570.SS_Live_Sheet'!$150:$151,'[29]600570.SS_Live_Sheet'!$189:$191,'[29]600570.SS_Live_Sheet'!$207:$207</definedName>
    <definedName name="L_ALL_KEYWORDS_TYPE_Vector_ISSR_208018361">'[26]300750.SZ_Live_Sheet'!$2:$3,'[26]300750.SZ_Live_Sheet'!$11:$30,'[26]300750.SZ_Live_Sheet'!$32:$41,'[26]300750.SZ_Live_Sheet'!$46:$85,'[26]300750.SZ_Live_Sheet'!$91:$104,'[26]300750.SZ_Live_Sheet'!$107:$125,'[26]300750.SZ_Live_Sheet'!$127:$137,'[26]300750.SZ_Live_Sheet'!$142:$142,'[26]300750.SZ_Live_Sheet'!$146:$149,'[26]300750.SZ_Live_Sheet'!$151:$161,'[26]300750.SZ_Live_Sheet'!$163:$163,'[26]300750.SZ_Live_Sheet'!$165:$171,'[26]300750.SZ_Live_Sheet'!$173:$252,'[26]300750.SZ_Live_Sheet'!$261:$272,'[26]300750.SZ_Live_Sheet'!$275:$330,'[26]300750.SZ_Live_Sheet'!$333:$348,'[26]300750.SZ_Live_Sheet'!$350:$360,'[26]300750.SZ_Live_Sheet'!$373:$373,'[26]300750.SZ_Live_Sheet'!$43:$43</definedName>
    <definedName name="L_ALL_KEYWORDS_TYPE_Vector_ISSR_208018457">[27]NIO_Live_Sheet!$2:$3,[27]NIO_Live_Sheet!$11:$30,[27]NIO_Live_Sheet!$32:$41,[27]NIO_Live_Sheet!$46:$85,[27]NIO_Live_Sheet!$91:$104,[27]NIO_Live_Sheet!$107:$125,[27]NIO_Live_Sheet!$127:$137,[27]NIO_Live_Sheet!$142:$142,[27]NIO_Live_Sheet!$146:$149,[27]NIO_Live_Sheet!$151:$161,[27]NIO_Live_Sheet!$163:$163,[27]NIO_Live_Sheet!$165:$171,[27]NIO_Live_Sheet!$173:$252,[27]NIO_Live_Sheet!$254:$265,[27]NIO_Live_Sheet!$268:$323,[27]NIO_Live_Sheet!$326:$341,[27]NIO_Live_Sheet!$343:$353,[27]NIO_Live_Sheet!$366:$366,[27]NIO_Live_Sheet!$43:$43</definedName>
    <definedName name="L_ALL_LI">[9]LI_Live_Sheet!$A$1:$Q$441</definedName>
    <definedName name="L_ALL_NIO">[27]NIO_Live_Sheet!$A$1:$AE$442</definedName>
    <definedName name="L_ALL_SECTION_KEYWORDS_ISSR_208002371_136E">'[16]600104.SS_Live_Sheet'!$C$355,'[16]600104.SS_Live_Sheet'!$C$364</definedName>
    <definedName name="L_ALL_SECTION_KEYWORDS_ISSR_208002371_13V">'[16]600104.SS_Live_Sheet'!$C$32:$C$41,'[16]600104.SS_Live_Sheet'!$C$44</definedName>
    <definedName name="L_ALL_SECTION_KEYWORDS_ISSR_208007070_136E">'[17]1211.HK_Live_Sheet'!$C$355,'[17]1211.HK_Live_Sheet'!$C$364</definedName>
    <definedName name="L_ALL_SECTION_KEYWORDS_ISSR_208007070_13V">'[17]1211.HK_Live_Sheet'!$C$32:$C$41,'[17]1211.HK_Live_Sheet'!$C$44</definedName>
    <definedName name="L_ALL_SECTION_KEYWORDS_ISSR_208009698_1316U">'[19]002405.SZ_Live_Sheet'!$C$195,'[19]002405.SZ_Live_Sheet'!$C$205</definedName>
    <definedName name="L_ALL_SECTION_KEYWORDS_ISSR_208009916_1316U">'[21]002230.SZ_Live_Sheet'!$C$195,'[21]002230.SZ_Live_Sheet'!$C$205</definedName>
    <definedName name="L_ALL_SECTION_KEYWORDS_ISSR_208010032_13178">'[22]0881.HK_Live_Sheet'!$C$247,'[22]0881.HK_Live_Sheet'!$C$258</definedName>
    <definedName name="L_ALL_SECTION_KEYWORDS_ISSR_208010032_136E">'[22]0881.HK_Live_Sheet'!$C$407,'[22]0881.HK_Live_Sheet'!$C$416</definedName>
    <definedName name="L_ALL_SECTION_KEYWORDS_ISSR_208010933_13V">'[17]002594.SZ_Live_Sheet'!$C$32:$C$41,'[17]002594.SZ_Live_Sheet'!$C$44</definedName>
    <definedName name="L_ALL_SECTION_KEYWORDS_ISSR_208015997_1316U">'[29]600570.SS_Live_Sheet'!$C$197,'[29]600570.SS_Live_Sheet'!$C$207</definedName>
    <definedName name="L_ALL_SECTION_KEYWORDS_ISSR_208018361_131P">'[26]300750.SZ_Live_Sheet'!$C$254,'[26]300750.SZ_Live_Sheet'!$C$259</definedName>
    <definedName name="L_ALL_SECTION_KEYWORDS_ISSR_208018361_136E">'[26]300750.SZ_Live_Sheet'!$C$362,'[26]300750.SZ_Live_Sheet'!$C$371</definedName>
    <definedName name="L_ALL_SECTION_KEYWORDS_ISSR_208018361_13V">'[26]300750.SZ_Live_Sheet'!$C$32:$C$41,'[26]300750.SZ_Live_Sheet'!$C$44</definedName>
    <definedName name="L_ALL_SECTION_KEYWORDS_ISSR_208018457_136E">[27]NIO_Live_Sheet!$C$355,[27]NIO_Live_Sheet!$C$364</definedName>
    <definedName name="L_ALL_SECTION_KEYWORDS_ISSR_208018457_13V">[27]NIO_Live_Sheet!$C$32:$C$41,[27]NIO_Live_Sheet!$C$44</definedName>
    <definedName name="L_ALL_SECTIONS_EQTY_200006489">'[15]1114.HK_Live_Sheet'!$372:$372,'[15]1114.HK_Live_Sheet'!$379:$379,'[15]1114.HK_Live_Sheet'!$401:$401,'[15]1114.HK_Live_Sheet'!$415:$415,'[15]1114.HK_Live_Sheet'!$432:$432,'[15]1114.HK_Live_Sheet'!$435:$435,'[15]1114.HK_Live_Sheet'!$437:$437,'[15]1114.HK_Live_Sheet'!$439:$439</definedName>
    <definedName name="L_ALL_SECTIONS_EQTY_200011172">'[18]000422.SZ_Live_Sheet'!$253:$253,'[18]000422.SZ_Live_Sheet'!$260:$260,'[18]000422.SZ_Live_Sheet'!$282:$282,'[18]000422.SZ_Live_Sheet'!$295:$295,'[18]000422.SZ_Live_Sheet'!$312:$312,'[18]000422.SZ_Live_Sheet'!$315:$315,'[18]000422.SZ_Live_Sheet'!$317:$317,'[18]000422.SZ_Live_Sheet'!$319:$319</definedName>
    <definedName name="L_ALL_SECTIONS_EQTY_200012735">'[19]002405.SZ_Live_Sheet'!$207:$207,'[19]002405.SZ_Live_Sheet'!$214:$214,'[19]002405.SZ_Live_Sheet'!$236:$236,'[19]002405.SZ_Live_Sheet'!$250:$250,'[19]002405.SZ_Live_Sheet'!$267:$267,'[19]002405.SZ_Live_Sheet'!$270:$270,'[19]002405.SZ_Live_Sheet'!$272:$272,'[19]002405.SZ_Live_Sheet'!$274:$274</definedName>
    <definedName name="L_ALL_SECTIONS_EQTY_200012909">'[20]300002.SZ_Live_Sheet'!$210:$210,'[20]300002.SZ_Live_Sheet'!$217:$217,'[20]300002.SZ_Live_Sheet'!$240:$240,'[20]300002.SZ_Live_Sheet'!$254:$254,'[20]300002.SZ_Live_Sheet'!$271:$271,'[20]300002.SZ_Live_Sheet'!$274:$274,'[20]300002.SZ_Live_Sheet'!$276:$276,'[20]300002.SZ_Live_Sheet'!$278:$278</definedName>
    <definedName name="L_ALL_SECTIONS_EQTY_200012913">'[21]002230.SZ_Live_Sheet'!$207:$207,'[21]002230.SZ_Live_Sheet'!$214:$214,'[21]002230.SZ_Live_Sheet'!$238:$238,'[21]002230.SZ_Live_Sheet'!$252:$252,'[21]002230.SZ_Live_Sheet'!$269:$269,'[21]002230.SZ_Live_Sheet'!$272:$272,'[21]002230.SZ_Live_Sheet'!$274:$274,'[21]002230.SZ_Live_Sheet'!$276:$276</definedName>
    <definedName name="L_ALL_SECTIONS_EQTY_200013037">'[22]0881.HK_Live_Sheet'!$420:$420,'[22]0881.HK_Live_Sheet'!$427:$427,'[22]0881.HK_Live_Sheet'!$451:$451,'[22]0881.HK_Live_Sheet'!$465:$465,'[22]0881.HK_Live_Sheet'!$482:$482,'[22]0881.HK_Live_Sheet'!$485:$485,'[22]0881.HK_Live_Sheet'!$487:$487,'[22]0881.HK_Live_Sheet'!$489:$489</definedName>
    <definedName name="L_ALL_SECTIONS_EQTY_200013142">'[10]600741.SS_Live_Sheet'!$379:$379,'[10]600741.SS_Live_Sheet'!$386:$386,'[10]600741.SS_Live_Sheet'!$408:$408,'[10]600741.SS_Live_Sheet'!$422:$422,'[10]600741.SS_Live_Sheet'!$439:$439,'[10]600741.SS_Live_Sheet'!$442:$442,'[10]600741.SS_Live_Sheet'!$444:$444,'[10]600741.SS_Live_Sheet'!$446:$446</definedName>
    <definedName name="L_ALL_SECTIONS_EQTY_200016087">'[23]002236.SZ_Live_Sheet'!$215:$215,'[23]002236.SZ_Live_Sheet'!$222:$222,'[23]002236.SZ_Live_Sheet'!$243:$243,'[23]002236.SZ_Live_Sheet'!$257:$257,'[23]002236.SZ_Live_Sheet'!$274:$274,'[23]002236.SZ_Live_Sheet'!$277:$277,'[23]002236.SZ_Live_Sheet'!$279:$279,'[23]002236.SZ_Live_Sheet'!$281:$281</definedName>
    <definedName name="L_ALL_SECTIONS_EQTY_200018245">'[29]600570.SS_Live_Sheet'!$209:$209,'[29]600570.SS_Live_Sheet'!$216:$216,'[29]600570.SS_Live_Sheet'!$240:$240,'[29]600570.SS_Live_Sheet'!$254:$254,'[29]600570.SS_Live_Sheet'!$271:$271,'[29]600570.SS_Live_Sheet'!$274:$274,'[29]600570.SS_Live_Sheet'!$276:$276,'[29]600570.SS_Live_Sheet'!$278:$278</definedName>
    <definedName name="L_ALL_SECTIONS_ISSR_208001826">'[15]1114.HK_Live_Sheet'!$5:$5,'[15]1114.HK_Live_Sheet'!$8:$8,'[15]1114.HK_Live_Sheet'!$29:$29,'[15]1114.HK_Live_Sheet'!$40:$40,'[15]1114.HK_Live_Sheet'!$79:$79,'[15]1114.HK_Live_Sheet'!$94:$94,'[15]1114.HK_Live_Sheet'!$113:$113,'[15]1114.HK_Live_Sheet'!$340:$357,'[15]1114.HK_Live_Sheet'!$125:$149,'[15]1114.HK_Live_Sheet'!$369:$369,'[15]1114.HK_Live_Sheet'!$151:$253</definedName>
    <definedName name="L_ALL_SECTIONS_ISSR_208008548">'[18]000422.SZ_Live_Sheet'!$5:$5,'[18]000422.SZ_Live_Sheet'!$8:$8,'[18]000422.SZ_Live_Sheet'!$29:$29,'[18]000422.SZ_Live_Sheet'!$36:$36,'[18]000422.SZ_Live_Sheet'!$65:$65,'[18]000422.SZ_Live_Sheet'!$79:$79,'[18]000422.SZ_Live_Sheet'!$96:$96,'[18]000422.SZ_Live_Sheet'!$108:$108,'[18]000422.SZ_Live_Sheet'!$110:$110,'[18]000422.SZ_Live_Sheet'!$194:$241</definedName>
    <definedName name="L_ALL_SECTIONS_ISSR_208009698">'[19]002405.SZ_Live_Sheet'!$5:$5,'[19]002405.SZ_Live_Sheet'!$8:$8,'[19]002405.SZ_Live_Sheet'!$29:$29,'[19]002405.SZ_Live_Sheet'!$36:$36,'[19]002405.SZ_Live_Sheet'!$65:$65,'[19]002405.SZ_Live_Sheet'!$79:$79,'[19]002405.SZ_Live_Sheet'!$96:$96,'[19]002405.SZ_Live_Sheet'!$108:$108,'[19]002405.SZ_Live_Sheet'!$110:$110</definedName>
    <definedName name="L_ALL_SECTIONS_ISSR_208009912">'[20]300002.SZ_Live_Sheet'!$5:$5,'[20]300002.SZ_Live_Sheet'!$8:$8,'[20]300002.SZ_Live_Sheet'!$29:$29,'[20]300002.SZ_Live_Sheet'!$36:$36,'[20]300002.SZ_Live_Sheet'!$65:$65,'[20]300002.SZ_Live_Sheet'!$79:$79,'[20]300002.SZ_Live_Sheet'!$96:$96,'[20]300002.SZ_Live_Sheet'!$108:$108,'[20]300002.SZ_Live_Sheet'!$110:$110,'[20]300002.SZ_Live_Sheet'!$194:$197</definedName>
    <definedName name="L_ALL_SECTIONS_ISSR_208009916">'[21]002230.SZ_Live_Sheet'!$5:$5,'[21]002230.SZ_Live_Sheet'!$8:$8,'[21]002230.SZ_Live_Sheet'!$29:$29,'[21]002230.SZ_Live_Sheet'!$36:$36,'[21]002230.SZ_Live_Sheet'!$65:$65,'[21]002230.SZ_Live_Sheet'!$79:$79,'[21]002230.SZ_Live_Sheet'!$96:$96,'[21]002230.SZ_Live_Sheet'!$108:$108,'[21]002230.SZ_Live_Sheet'!$110:$110</definedName>
    <definedName name="L_ALL_SECTIONS_ISSR_208010083">'[10]600741.SS_Live_Sheet'!$5:$5,'[10]600741.SS_Live_Sheet'!$8:$8,'[10]600741.SS_Live_Sheet'!$29:$29,'[10]600741.SS_Live_Sheet'!$40:$40,'[10]600741.SS_Live_Sheet'!$79:$79,'[10]600741.SS_Live_Sheet'!$94:$94,'[10]600741.SS_Live_Sheet'!$113:$113,'[10]600741.SS_Live_Sheet'!$347:$364,'[10]600741.SS_Live_Sheet'!$125:$149,'[10]600741.SS_Live_Sheet'!$376:$376,'[10]600741.SS_Live_Sheet'!$151:$260</definedName>
    <definedName name="L_ALL_SECTIONS_ISSR_208013035">'[23]002236.SZ_Live_Sheet'!$5:$5,'[23]002236.SZ_Live_Sheet'!$8:$8,'[23]002236.SZ_Live_Sheet'!$29:$29,'[23]002236.SZ_Live_Sheet'!$36:$36,'[23]002236.SZ_Live_Sheet'!$65:$65,'[23]002236.SZ_Live_Sheet'!$79:$79,'[23]002236.SZ_Live_Sheet'!$96:$96,'[23]002236.SZ_Live_Sheet'!$108:$108,'[23]002236.SZ_Live_Sheet'!$110:$110,'[23]002236.SZ_Live_Sheet'!$194:$202</definedName>
    <definedName name="L_CURRENCY_EQTY_200006489_PRI">'[15]1114.HK_Live_Sheet'!$E$377</definedName>
    <definedName name="L_CURRENCY_EQTY_200006489_PUB">'[15]1114.HK_Live_Sheet'!$E$376</definedName>
    <definedName name="L_CURRENCY_EQTY_200006489_REP">'[15]1114.HK_Live_Sheet'!$E$378</definedName>
    <definedName name="L_CURRENCY_EQTY_200011172_PRI">'[18]000422.SZ_Live_Sheet'!$E$258</definedName>
    <definedName name="L_CURRENCY_EQTY_200011172_PUB">'[18]000422.SZ_Live_Sheet'!$E$257</definedName>
    <definedName name="L_CURRENCY_EQTY_200011172_REP">'[18]000422.SZ_Live_Sheet'!$E$259</definedName>
    <definedName name="L_CURRENCY_EQTY_200012735_PRI">'[19]002405.SZ_Live_Sheet'!$E$212</definedName>
    <definedName name="L_CURRENCY_EQTY_200012735_PUB">'[19]002405.SZ_Live_Sheet'!$E$211</definedName>
    <definedName name="L_CURRENCY_EQTY_200012735_REP">'[19]002405.SZ_Live_Sheet'!$E$213</definedName>
    <definedName name="L_CURRENCY_EQTY_200012909_PRI">'[20]300002.SZ_Live_Sheet'!$E$215</definedName>
    <definedName name="L_CURRENCY_EQTY_200012909_PUB">'[20]300002.SZ_Live_Sheet'!$E$214</definedName>
    <definedName name="L_CURRENCY_EQTY_200012909_REP">'[20]300002.SZ_Live_Sheet'!$E$216</definedName>
    <definedName name="L_CURRENCY_EQTY_200012913_PRI">'[21]002230.SZ_Live_Sheet'!$E$212</definedName>
    <definedName name="L_CURRENCY_EQTY_200012913_PUB">'[21]002230.SZ_Live_Sheet'!$E$211</definedName>
    <definedName name="L_CURRENCY_EQTY_200012913_REP">'[21]002230.SZ_Live_Sheet'!$E$213</definedName>
    <definedName name="L_CURRENCY_EQTY_200013037_PRI">'[22]0881.HK_Live_Sheet'!$E$425</definedName>
    <definedName name="L_CURRENCY_EQTY_200013037_PUB">'[22]0881.HK_Live_Sheet'!$E$424</definedName>
    <definedName name="L_CURRENCY_EQTY_200013037_REP">'[22]0881.HK_Live_Sheet'!$E$426</definedName>
    <definedName name="L_CURRENCY_EQTY_200013142_PRI">'[10]600741.SS_Live_Sheet'!$E$384</definedName>
    <definedName name="L_CURRENCY_EQTY_200013142_PUB">'[10]600741.SS_Live_Sheet'!$E$383</definedName>
    <definedName name="L_CURRENCY_EQTY_200013142_REP">'[10]600741.SS_Live_Sheet'!$E$385</definedName>
    <definedName name="L_CURRENCY_EQTY_200016087_PRI">'[23]002236.SZ_Live_Sheet'!$E$220</definedName>
    <definedName name="L_CURRENCY_EQTY_200016087_PUB">'[23]002236.SZ_Live_Sheet'!$E$219</definedName>
    <definedName name="L_CURRENCY_EQTY_200016087_REP">'[23]002236.SZ_Live_Sheet'!$E$221</definedName>
    <definedName name="L_CURRENCY_EQTY_200018245_PRI">'[29]600570.SS_Live_Sheet'!$E$214</definedName>
    <definedName name="L_CURRENCY_EQTY_200018245_PUB">'[29]600570.SS_Live_Sheet'!$E$213</definedName>
    <definedName name="L_CURRENCY_EQTY_200018245_REP">'[29]600570.SS_Live_Sheet'!$E$215</definedName>
    <definedName name="L_CURRENCY_ISSR_208001826_REP">'[15]1114.HK_Live_Sheet'!$E$7</definedName>
    <definedName name="L_CURRENCY_ISSR_208008548_REP">'[18]000422.SZ_Live_Sheet'!$E$7</definedName>
    <definedName name="L_CURRENCY_ISSR_208009698_REP">'[19]002405.SZ_Live_Sheet'!$E$7</definedName>
    <definedName name="L_CURRENCY_ISSR_208009912_REP">'[20]300002.SZ_Live_Sheet'!$E$7</definedName>
    <definedName name="L_CURRENCY_ISSR_208009916_REP">'[21]002230.SZ_Live_Sheet'!$E$7</definedName>
    <definedName name="L_CURRENCY_ISSR_208010032_REP">'[22]0881.HK_Live_Sheet'!$E$7</definedName>
    <definedName name="L_CURRENCY_ISSR_208010083_REP">'[10]600741.SS_Live_Sheet'!$E$7</definedName>
    <definedName name="L_CURRENCY_ISSR_208013035_REP">'[23]002236.SZ_Live_Sheet'!$E$7</definedName>
    <definedName name="L_CURRENCY_ISSR_208015997_REP">'[29]600570.SS_Live_Sheet'!$E$7</definedName>
    <definedName name="L_KEYWORD_ISSR_208010032_OP_AUSTRA">#REF!</definedName>
    <definedName name="L_KEYWORD_ISSR_208010032_OP_AUSTRIA">#REF!</definedName>
    <definedName name="L_KEYWORD_ISSR_208010032_OP_BEL">#REF!</definedName>
    <definedName name="L_KEYWORD_ISSR_208010032_OP_BRAZIL">#REF!</definedName>
    <definedName name="L_KEYWORD_ISSR_208010032_OP_CANADA">#REF!</definedName>
    <definedName name="L_KEYWORD_ISSR_208010032_OP_CEE">#REF!</definedName>
    <definedName name="L_KEYWORD_ISSR_208010032_OP_CHINA">#REF!</definedName>
    <definedName name="L_KEYWORD_ISSR_208010032_OP_CONS">#REF!</definedName>
    <definedName name="L_KEYWORD_ISSR_208010032_OP_DEN">#REF!</definedName>
    <definedName name="L_KEYWORD_ISSR_208010032_OP_EU_EX_UK">#REF!</definedName>
    <definedName name="L_KEYWORD_ISSR_208010032_OP_FIN">#REF!</definedName>
    <definedName name="L_KEYWORD_ISSR_208010032_OP_FRA">#REF!</definedName>
    <definedName name="L_KEYWORD_ISSR_208010032_OP_GER">#REF!</definedName>
    <definedName name="L_KEYWORD_ISSR_208010032_OP_GOV">#REF!</definedName>
    <definedName name="L_KEYWORD_ISSR_208010032_OP_GRE">#REF!</definedName>
    <definedName name="L_KEYWORD_ISSR_208010032_OP_ICE">#REF!</definedName>
    <definedName name="L_KEYWORD_ISSR_208010032_OP_IND">#REF!</definedName>
    <definedName name="L_KEYWORD_ISSR_208010032_OP_INDIA">#REF!</definedName>
    <definedName name="L_KEYWORD_ISSR_208010032_OP_IRE">#REF!</definedName>
    <definedName name="L_KEYWORD_ISSR_208010032_OP_ITA">#REF!</definedName>
    <definedName name="L_KEYWORD_ISSR_208010032_OP_JAPAN">#REF!</definedName>
    <definedName name="L_KEYWORD_ISSR_208010032_OP_ME">#REF!</definedName>
    <definedName name="L_KEYWORD_ISSR_208010032_OP_NETH">#REF!</definedName>
    <definedName name="L_KEYWORD_ISSR_208010032_OP_NOR">#REF!</definedName>
    <definedName name="L_KEYWORD_ISSR_208010032_OP_NZ">#REF!</definedName>
    <definedName name="L_KEYWORD_ISSR_208010032_OP_OTH_AEJ">#REF!</definedName>
    <definedName name="L_KEYWORD_ISSR_208010032_OP_OTH_AM">#REF!</definedName>
    <definedName name="L_KEYWORD_ISSR_208010032_OP_OTH_EMEA">#REF!</definedName>
    <definedName name="L_KEYWORD_ISSR_208010032_OP_OTHER">#REF!</definedName>
    <definedName name="L_KEYWORD_ISSR_208010032_OP_POR">#REF!</definedName>
    <definedName name="L_KEYWORD_ISSR_208010032_OP_RUSSIA">#REF!</definedName>
    <definedName name="L_KEYWORD_ISSR_208010032_OP_SK">#REF!</definedName>
    <definedName name="L_KEYWORD_ISSR_208010032_OP_SPA">#REF!</definedName>
    <definedName name="L_KEYWORD_ISSR_208010032_OP_SWE">#REF!</definedName>
    <definedName name="L_KEYWORD_ISSR_208010032_OP_SWIT">#REF!</definedName>
    <definedName name="L_KEYWORD_ISSR_208010032_OP_TOT_AM">#REF!</definedName>
    <definedName name="L_KEYWORD_ISSR_208010032_OP_TOT_ASIA">#REF!</definedName>
    <definedName name="L_KEYWORD_ISSR_208010032_OP_TOT_EMEA">#REF!</definedName>
    <definedName name="L_KEYWORD_ISSR_208010032_OP_UK">#REF!</definedName>
    <definedName name="L_KEYWORD_ISSR_208010032_OP_US">#REF!</definedName>
    <definedName name="L_KEYWORD_ISSR_208010032_SALES_DEN">#REF!</definedName>
    <definedName name="L_KEYWORD_ISSR_208010032_SALES_FIN">#REF!</definedName>
    <definedName name="L_KEYWORD_ISSR_208010032_SALES_ICE">#REF!</definedName>
    <definedName name="M_PlaceofPath" hidden="1">"\\SNYCEQT0100\HOME\LZURLO\DATA\TELMEX\Models\tmx_vdf.xls"</definedName>
    <definedName name="OBS">#REF!</definedName>
    <definedName name="Performance">'[42]Price Perf &amp; Share Rtgs (f)'!$B$4:$AP$72</definedName>
    <definedName name="Price">'[31]ACE-OUT'!#REF!</definedName>
    <definedName name="Price_Perf_f">'[42]Price Perf &amp; Share Rtgs (f)'!$A$4:$AP$79</definedName>
    <definedName name="_xlnm.Print_Area">'[31]ACE-OUT'!$A$2:$H$98</definedName>
    <definedName name="Projections">#REF!</definedName>
    <definedName name="Revlon" hidden="1">{"ASCONGRP","COMPANIES",TRUE}</definedName>
    <definedName name="Schematic">#REF!</definedName>
    <definedName name="Source">#REF!</definedName>
    <definedName name="Source_F5">#REF!</definedName>
    <definedName name="Source_HK">#REF!</definedName>
    <definedName name="T1Sumry">#REF!</definedName>
    <definedName name="T4f">#REF!</definedName>
    <definedName name="tab1Camelot">#REF!</definedName>
    <definedName name="Tab7SBI_Disct">#REF!</definedName>
    <definedName name="tab8_Adjustng">#REF!</definedName>
    <definedName name="tab9_Implied">#REF!</definedName>
    <definedName name="Table2">#REF!</definedName>
    <definedName name="Table3">#REF!</definedName>
    <definedName name="Tigr_Exhibit00400428_a0e0_415d_9c1b_269d646b3614" hidden="1">#REF!</definedName>
    <definedName name="Tigr_Exhibit00d43779_9baf_44e9_a854_8ff4c509d761" hidden="1">#REF!</definedName>
    <definedName name="Tigr_Exhibit04f61f54_cb71_447f_9cd4_0508dfeea188" hidden="1">#REF!</definedName>
    <definedName name="Tigr_Exhibit08ce656f_3d2e_4942_b713_8527d8503af7" hidden="1">#REF!</definedName>
    <definedName name="Tigr_Exhibit0a7039fc_5bd3_4fbd_956a_a17c77a00af2" hidden="1">#REF!</definedName>
    <definedName name="Tigr_Exhibit0bd510a9_2162_498c_80dc_ec28c6429915" hidden="1">#REF!</definedName>
    <definedName name="Tigr_Exhibit1ce9642f_d9c5_417d_b3d2_6a5fc861d074" hidden="1">#REF!</definedName>
    <definedName name="Tigr_Exhibit1fb0c544_2473_4216_84ce_2cf0c7cac4c8" hidden="1">#REF!</definedName>
    <definedName name="Tigr_Exhibit246ad763_7326_43d1_8812_e4f8575b9bd1" hidden="1">#REF!</definedName>
    <definedName name="Tigr_Exhibit27383d09_66a3_42b2_af98_c4f2888da1ef" hidden="1">#REF!</definedName>
    <definedName name="Tigr_Exhibit27f867b0_fb39_486e_bf48_806f0a8c0acf" hidden="1">#REF!</definedName>
    <definedName name="Tigr_Exhibit2b816ec0_33c5_45bf_b5fa_3e18a9a2b010" hidden="1">#REF!</definedName>
    <definedName name="Tigr_Exhibit31b91d07_1f8f_4088_a583_9357e81a697d" hidden="1">#REF!</definedName>
    <definedName name="Tigr_Exhibit34c5fed8_1f0f_46ab_a61a_c15d4d83118d" hidden="1">#REF!</definedName>
    <definedName name="Tigr_Exhibit3847e256_2a32_4b37_a4fe_cfbdce94e977" hidden="1">#REF!</definedName>
    <definedName name="Tigr_Exhibit3e9ba775_dd2e_47d5_995e_b8d75c6f17ff" hidden="1">#REF!</definedName>
    <definedName name="Tigr_Exhibit4205ad55_9781_4289_bf12_fd12592939eb" hidden="1">#REF!</definedName>
    <definedName name="Tigr_Exhibit46a5981a_2637_4fd9_b0ee_5d4da32cf041" hidden="1">#REF!</definedName>
    <definedName name="Tigr_Exhibit46da0b89_e3f8_4af2_a6b7_374f4d72efdd" hidden="1">#REF!</definedName>
    <definedName name="Tigr_Exhibit48c03c34_bf41_44b4_9198_c2efd7f2cfd5" hidden="1">#REF!</definedName>
    <definedName name="Tigr_Exhibit4bccbbfe_3ad9_4f53_87a4_ad3a53fe862d" hidden="1">#REF!</definedName>
    <definedName name="Tigr_Exhibit5060e0af_b901_4303_abf4_f018463d2da8" hidden="1">#REF!</definedName>
    <definedName name="Tigr_Exhibit50970383_b545_4790_a22f_d314d287a39d" hidden="1">#REF!</definedName>
    <definedName name="Tigr_Exhibit5678f479_ab39_47b4_a564_13adce34de70" hidden="1">#REF!</definedName>
    <definedName name="Tigr_Exhibit56b33795_7bf8_4e87_b4e0_e52176a1d3c7" hidden="1">#REF!</definedName>
    <definedName name="Tigr_Exhibit645d2d4c_0e81_44b4_bb81_72ed51e05625" hidden="1">#REF!</definedName>
    <definedName name="Tigr_Exhibit68c3ac07_1db5_4ce4_a48a_436ca76c6afe" hidden="1">#REF!</definedName>
    <definedName name="Tigr_Exhibit6bf0b7f9_553b_4d4a_98bf_5a833381aea5" hidden="1">#REF!</definedName>
    <definedName name="Tigr_Exhibit6ed60b5e_4317_480c_9250_19e130bf45ca" hidden="1">#REF!</definedName>
    <definedName name="Tigr_Exhibit6ffe68ea_519d_4321_863a_367f7828817b" hidden="1">#REF!</definedName>
    <definedName name="Tigr_Exhibit7a36d32f_4b26_487b_a867_57c9ef8426f7" hidden="1">#REF!</definedName>
    <definedName name="Tigr_Exhibit7cf40a10_0b2b_452d_ac9a_5efbe4c6eec9" hidden="1">#REF!</definedName>
    <definedName name="Tigr_Exhibit83b8cceb_54b2_4706_8b13_0ba852435a1c" hidden="1">#REF!</definedName>
    <definedName name="Tigr_Exhibit8995e510_4857_4bc8_9a54_82c5d2e72640" hidden="1">#REF!</definedName>
    <definedName name="Tigr_Exhibit8cf0eb35_0f5f_4b18_aba3_b9b35bad6830" hidden="1">#REF!</definedName>
    <definedName name="Tigr_Exhibit9b60f733_be0b_4edb_84d6_e981fb87781a" hidden="1">#REF!</definedName>
    <definedName name="Tigr_Exhibita2574a4e_eccc_46e3_ae3c_5b6e0beb3bfb" hidden="1">#REF!</definedName>
    <definedName name="Tigr_Exhibitaa369b83_5c2d_4559_bc2a_18bb2f1417af" hidden="1">#REF!</definedName>
    <definedName name="Tigr_Exhibitabc2b4ea_651d_47a2_a8c7_01a44eb74c1b" hidden="1">#REF!</definedName>
    <definedName name="Tigr_Exhibitabe68882_ec4c_4b5a_96ac_3a259ea90ff2" hidden="1" xml:space="preserve">      '[43]3Stage_modified'!$A$1:$AA$180</definedName>
    <definedName name="Tigr_Exhibitb1864d0f_5ddf_40cf_857f_2f221aa1077a" hidden="1">#REF!</definedName>
    <definedName name="Tigr_Exhibitb2021e48_6dc7_4936_80fa_19133aa82597" hidden="1">#REF!</definedName>
    <definedName name="Tigr_Exhibitc8c188a3_efb3_458f_a8ae_688200f91a6a" hidden="1">#REF!</definedName>
    <definedName name="Tigr_Exhibitc991769a_d749_44c3_86b1_55c02e61e0b6" hidden="1">#REF!</definedName>
    <definedName name="Tigr_Exhibitce41d915_d46b_4cac_afd1_e8237e513905" hidden="1">#REF!</definedName>
    <definedName name="Tigr_Exhibitcfe88003_4191_497e_a629_84140342cace" hidden="1">#REF!</definedName>
    <definedName name="Tigr_Exhibitd049700a_8937_496d_aea1_4a0b8c2b4ab2" hidden="1">#REF!</definedName>
    <definedName name="Tigr_Exhibitd7d712dc_0148_4d7c_a316_1279b6cc8325" hidden="1">#REF!</definedName>
    <definedName name="Tigr_Exhibitd90ccbb9_5936_4d33_b254_b357c0e30144" hidden="1">#REF!</definedName>
    <definedName name="Tigr_Exhibitdcc1eb0d_8551_47a4_a0c4_6fe3df77517e" hidden="1">#REF!</definedName>
    <definedName name="Tigr_Exhibitde6e44d7_7700_4102_8fca_1389eb4b0ec3" hidden="1">#REF!</definedName>
    <definedName name="Tigr_Exhibite291a57f_a430_4769_9d3d_2ed947406e56" hidden="1">#REF!</definedName>
    <definedName name="Tigr_Exhibite7b89801_728e_47d7_b690_b69a16dec4d1" hidden="1">#REF!</definedName>
    <definedName name="Tigr_Exhibitf558570c_782a_42bf_a8c9_fb2706b084f6" hidden="1">#REF!</definedName>
    <definedName name="Tigr_Exhibitf5a729f1_8c8d_4391_9d18_a4b71011d31c" hidden="1">#REF!</definedName>
    <definedName name="Tigr_Exhibitfd57b33f_9755_417a_b2de_aa548356a7b6" hidden="1">#REF!</definedName>
    <definedName name="Tigr_Exhibitffd5fa22_126f_4d88_a1cf_d0823c630436" hidden="1">#REF!</definedName>
    <definedName name="Title">#REF!</definedName>
    <definedName name="Title_F5">#REF!</definedName>
    <definedName name="Title_HK">#REF!</definedName>
    <definedName name="TRNR_2d4c52f13d9b42dea3647a7b56f037d2_3132_1" hidden="1">#REF!</definedName>
    <definedName name="Units">#REF!</definedName>
    <definedName name="V_ALL_000050.SZ">'[32]000050.SZ_Validation_Sheet'!$A$1:$BE$276</definedName>
    <definedName name="V_ALL_000422.SZ">'[18]000422.SZ_Validation_Sheet'!$A$1:$BY$322</definedName>
    <definedName name="V_ALL_000625.SZ">'[25]000625.SZ_Validation_Sheet'!$A$1:$BK$457</definedName>
    <definedName name="V_ALL_000625.SZ_">#REF!</definedName>
    <definedName name="V_ALL_000725.SZ">'[7]000725.SZ_Validation_Sheet'!$A$1:$BE$278</definedName>
    <definedName name="V_ALL_002153.SZ">'[33]002153.SZ_Validation_Sheet'!$A$1:$AN$225</definedName>
    <definedName name="V_ALL_002230.SZ">'[34]002230.SZ_Validation_Sheet'!$A$1:$BX$279</definedName>
    <definedName name="V_ALL_002236.SZ">'[23]002236.SZ_Validation_Sheet'!$A$1:$AO$284</definedName>
    <definedName name="V_ALL_002261.SZ">'[35]002261.SZ_Validation_Sheet'!$A$1:$AR$261</definedName>
    <definedName name="V_ALL_002405.SZ">'[19]002405.SZ_Validation_Sheet'!$A$1:$BD$277</definedName>
    <definedName name="V_ALL_002415.SZ_">#REF!</definedName>
    <definedName name="V_ALL_002456.SZ">'[8]002456.SZ_Validation_Sheet'!$A$1:$AF$225</definedName>
    <definedName name="V_ALL_002594.SZ">'[17]002594.SZ_Validation_Sheet'!$A$1:$BQ$441</definedName>
    <definedName name="V_ALL_0175.HK">'[36]0175.HK_Validation_Sheet'!$A$1:$BD$442</definedName>
    <definedName name="V_ALL_0175.HK_">#REF!</definedName>
    <definedName name="V_ALL_0881.HK">'[22]0881.HK_Validation_Sheet'!$A$1:$AX$492</definedName>
    <definedName name="V_ALL_0881.HK_">#REF!</definedName>
    <definedName name="V_ALL_1114.HK">'[15]1114.HK_Validation_Sheet'!$A$1:$AO$442</definedName>
    <definedName name="V_ALL_1211.HK">'[17]1211.HK_Validation_Sheet'!$A$1:$BM$444</definedName>
    <definedName name="V_ALL_1211.HK_">#REF!</definedName>
    <definedName name="V_ALL_1268.HK">'[9]1268.HK_Validation_Sheet'!$A$1:$AF$441</definedName>
    <definedName name="V_ALL_1316.HK">'[10]1316.HK_Validation_Sheet'!$A$1:$L$383</definedName>
    <definedName name="V_ALL_2238.HK_">#REF!</definedName>
    <definedName name="V_ALL_2333.HK">'[37]2333.HK_Validation_Sheet'!$A$1:$AO$426</definedName>
    <definedName name="V_ALL_300002.SZ">'[20]300002.SZ_Validation_Sheet'!$A$1:$BD$281</definedName>
    <definedName name="V_ALL_300750.SZ">'[26]300750.SZ_Validation_Sheet'!$A$1:$AH$450</definedName>
    <definedName name="V_ALL_3669.HK">'[38]3669.HK_Validation_Sheet'!$A$1:$U$441</definedName>
    <definedName name="V_ALL_3836.HK">'[12]3836.HK_Validation_Sheet'!$A$1:$AM$441</definedName>
    <definedName name="V_ALL_600104.SS">'[13]600104.SS_Validation_Sheet'!$A$1:$BL$384</definedName>
    <definedName name="V_ALL_600104.SS_">#REF!</definedName>
    <definedName name="V_ALL_600271.SS">'[39]600271.SS_Validation_Sheet'!$A$1:$AM$225</definedName>
    <definedName name="V_ALL_600570.SS">'[29]600570.SS_Validation_Sheet'!$A$1:$BH$281</definedName>
    <definedName name="V_ALL_600699.SS">'[14]600699.SS_Validation_Sheet'!$A$1:$AG$225</definedName>
    <definedName name="V_ALL_600741.SS">'[10]600741.SS_Validation_Sheet'!$A$1:$BF$449</definedName>
    <definedName name="V_ALL_CDNS">[40]CDNS_Validation_Sheet!$A$1:$CM$303</definedName>
    <definedName name="V_ALL_KEYWORDS_TYPE_Breakdown_EQTY_200012327">#REF!</definedName>
    <definedName name="V_ALL_KEYWORDS_TYPE_ScalarContributed_EQTY_200006489">'[15]1114.HK_Validation_Sheet'!$380:$400,'[15]1114.HK_Validation_Sheet'!$440:$442</definedName>
    <definedName name="V_ALL_KEYWORDS_TYPE_ScalarContributed_EQTY_200006934">'[16]600104.SS_Validation_Sheet'!$441:$443,'[16]600104.SS_Validation_Sheet'!$376:$399</definedName>
    <definedName name="V_ALL_KEYWORDS_TYPE_ScalarContributed_EQTY_200008920">'[17]1211.HK_Validation_Sheet'!$442:$444,'[17]1211.HK_Validation_Sheet'!$376:$400</definedName>
    <definedName name="V_ALL_KEYWORDS_TYPE_ScalarContributed_EQTY_200011172">'[18]000422.SZ_Validation_Sheet'!$261:$281,'[18]000422.SZ_Validation_Sheet'!$320:$322</definedName>
    <definedName name="V_ALL_KEYWORDS_TYPE_ScalarContributed_EQTY_200012735">'[19]002405.SZ_Validation_Sheet'!$215:$235,'[19]002405.SZ_Validation_Sheet'!$275:$277</definedName>
    <definedName name="V_ALL_KEYWORDS_TYPE_ScalarContributed_EQTY_200012909">'[20]300002.SZ_Validation_Sheet'!$218:$239,'[20]300002.SZ_Validation_Sheet'!$279:$281</definedName>
    <definedName name="V_ALL_KEYWORDS_TYPE_ScalarContributed_EQTY_200012913">'[21]002230.SZ_Validation_Sheet'!$215:$237,'[21]002230.SZ_Validation_Sheet'!$277:$279</definedName>
    <definedName name="V_ALL_KEYWORDS_TYPE_ScalarContributed_EQTY_200013037">'[22]0881.HK_Validation_Sheet'!$490:$492,'[22]0881.HK_Validation_Sheet'!$428:$450</definedName>
    <definedName name="V_ALL_KEYWORDS_TYPE_ScalarContributed_EQTY_200013142">'[10]600741.SS_Validation_Sheet'!$387:$407,'[10]600741.SS_Validation_Sheet'!$447:$449</definedName>
    <definedName name="V_ALL_KEYWORDS_TYPE_ScalarContributed_EQTY_200014262">'[17]002594.SZ_Validation_Sheet'!$439:$441,'[17]002594.SZ_Validation_Sheet'!$376:$397</definedName>
    <definedName name="V_ALL_KEYWORDS_TYPE_ScalarContributed_EQTY_200015911">'[11]601238.SS_Validation_Sheet'!$430:$432,'[11]601238.SS_Validation_Sheet'!$369:$390</definedName>
    <definedName name="V_ALL_KEYWORDS_TYPE_ScalarContributed_EQTY_200016087">'[23]002236.SZ_Validation_Sheet'!$223:$242,'[23]002236.SZ_Validation_Sheet'!$282:$284</definedName>
    <definedName name="V_ALL_KEYWORDS_TYPE_ScalarContributed_EQTY_200019558">'[24]000050.SZ_Validation_Sheet'!$276:$278,'[24]000050.SZ_Validation_Sheet'!$215:$236</definedName>
    <definedName name="V_ALL_KEYWORDS_TYPE_ScalarContributed_ISSR_208001826">'[15]1114.HK_Validation_Sheet'!$126:$128,'[15]1114.HK_Validation_Sheet'!$130:$132</definedName>
    <definedName name="V_ALL_KEYWORDS_TYPE_ScalarContributed_ISSR_208002371">'[16]600104.SS_Validation_Sheet'!$139:$141,'[16]600104.SS_Validation_Sheet'!$143:$145,'[16]600104.SS_Validation_Sheet'!$44:$44</definedName>
    <definedName name="V_ALL_KEYWORDS_TYPE_ScalarContributed_ISSR_208007029">'[25]000625.SZ_Validation_Sheet'!$128:$130,'[25]000625.SZ_Validation_Sheet'!$132:$134,'[25]000625.SZ_Validation_Sheet'!$9:$9</definedName>
    <definedName name="V_ALL_KEYWORDS_TYPE_ScalarContributed_ISSR_208007070">'[17]1211.HK_Validation_Sheet'!$139:$141,'[17]1211.HK_Validation_Sheet'!$143:$145,'[17]1211.HK_Validation_Sheet'!$44:$44</definedName>
    <definedName name="V_ALL_KEYWORDS_TYPE_ScalarContributed_ISSR_208010083">'[10]600741.SS_Validation_Sheet'!$126:$128,'[10]600741.SS_Validation_Sheet'!$130:$132</definedName>
    <definedName name="V_ALL_KEYWORDS_TYPE_ScalarContributed_ISSR_208010933">'[17]002594.SZ_Validation_Sheet'!$9:$9,'[17]002594.SZ_Validation_Sheet'!$139:$141,'[17]002594.SZ_Validation_Sheet'!$143:$145,'[17]002594.SZ_Validation_Sheet'!$44:$44</definedName>
    <definedName name="V_ALL_KEYWORDS_TYPE_ScalarContributed_ISSR_208018361">'[26]300750.SZ_Validation_Sheet'!$139:$141,'[26]300750.SZ_Validation_Sheet'!$143:$145,'[26]300750.SZ_Validation_Sheet'!$44:$44</definedName>
    <definedName name="V_ALL_KEYWORDS_TYPE_Vector_EQTY_200006489">'[15]1114.HK_Validation_Sheet'!$416:$431,'[15]1114.HK_Validation_Sheet'!$433:$434,'[15]1114.HK_Validation_Sheet'!$436:$436,'[15]1114.HK_Validation_Sheet'!$438:$438,'[15]1114.HK_Validation_Sheet'!$402:$414</definedName>
    <definedName name="V_ALL_KEYWORDS_TYPE_Vector_EQTY_200006934">'[16]600104.SS_Validation_Sheet'!$417:$432,'[16]600104.SS_Validation_Sheet'!$434:$435,'[16]600104.SS_Validation_Sheet'!$437:$437,'[16]600104.SS_Validation_Sheet'!$439:$439,'[16]600104.SS_Validation_Sheet'!$401:$415</definedName>
    <definedName name="V_ALL_KEYWORDS_TYPE_Vector_EQTY_200008920">'[17]1211.HK_Validation_Sheet'!$418:$433,'[17]1211.HK_Validation_Sheet'!$435:$436,'[17]1211.HK_Validation_Sheet'!$438:$438,'[17]1211.HK_Validation_Sheet'!$440:$440,'[17]1211.HK_Validation_Sheet'!$402:$416</definedName>
    <definedName name="V_ALL_KEYWORDS_TYPE_Vector_EQTY_200011172">'[18]000422.SZ_Validation_Sheet'!$283:$294,'[18]000422.SZ_Validation_Sheet'!$296:$311,'[18]000422.SZ_Validation_Sheet'!$313:$314,'[18]000422.SZ_Validation_Sheet'!$316:$316,'[18]000422.SZ_Validation_Sheet'!$318:$318</definedName>
    <definedName name="V_ALL_KEYWORDS_TYPE_Vector_EQTY_200012302">[28]TSLA_Validation_Sheet!$301:$305,[28]TSLA_Validation_Sheet!$319:$334,[28]TSLA_Validation_Sheet!$336:$336,[28]TSLA_Validation_Sheet!$338:$341,[28]TSLA_Validation_Sheet!$344:$344,[28]TSLA_Validation_Sheet!$349:$349,[28]TSLA_Validation_Sheet!$351:$351,[28]TSLA_Validation_Sheet!$307:$317</definedName>
    <definedName name="V_ALL_KEYWORDS_TYPE_Vector_EQTY_200012735">'[19]002405.SZ_Validation_Sheet'!$251:$266,'[19]002405.SZ_Validation_Sheet'!$268:$269,'[19]002405.SZ_Validation_Sheet'!$271:$271,'[19]002405.SZ_Validation_Sheet'!$273:$273,'[19]002405.SZ_Validation_Sheet'!$237:$249</definedName>
    <definedName name="V_ALL_KEYWORDS_TYPE_Vector_EQTY_200012909">'[20]300002.SZ_Validation_Sheet'!$255:$270,'[20]300002.SZ_Validation_Sheet'!$272:$273,'[20]300002.SZ_Validation_Sheet'!$275:$275,'[20]300002.SZ_Validation_Sheet'!$277:$277,'[20]300002.SZ_Validation_Sheet'!$241:$253</definedName>
    <definedName name="V_ALL_KEYWORDS_TYPE_Vector_EQTY_200012913">'[21]002230.SZ_Validation_Sheet'!$253:$268,'[21]002230.SZ_Validation_Sheet'!$270:$271,'[21]002230.SZ_Validation_Sheet'!$273:$273,'[21]002230.SZ_Validation_Sheet'!$275:$275,'[21]002230.SZ_Validation_Sheet'!$239:$251</definedName>
    <definedName name="V_ALL_KEYWORDS_TYPE_Vector_EQTY_200013037">'[22]0881.HK_Validation_Sheet'!$466:$481,'[22]0881.HK_Validation_Sheet'!$483:$484,'[22]0881.HK_Validation_Sheet'!$486:$486,'[22]0881.HK_Validation_Sheet'!$488:$488,'[22]0881.HK_Validation_Sheet'!$452:$464</definedName>
    <definedName name="V_ALL_KEYWORDS_TYPE_Vector_EQTY_200013142">'[10]600741.SS_Validation_Sheet'!$423:$438,'[10]600741.SS_Validation_Sheet'!$440:$441,'[10]600741.SS_Validation_Sheet'!$443:$443,'[10]600741.SS_Validation_Sheet'!$445:$445,'[10]600741.SS_Validation_Sheet'!$409:$421</definedName>
    <definedName name="V_ALL_KEYWORDS_TYPE_Vector_EQTY_200014262">'[17]002594.SZ_Validation_Sheet'!$415:$430,'[17]002594.SZ_Validation_Sheet'!$432:$433,'[17]002594.SZ_Validation_Sheet'!$435:$435,'[17]002594.SZ_Validation_Sheet'!$437:$437,'[17]002594.SZ_Validation_Sheet'!$399:$413</definedName>
    <definedName name="V_ALL_KEYWORDS_TYPE_Vector_EQTY_200016087">'[23]002236.SZ_Validation_Sheet'!$258:$273,'[23]002236.SZ_Validation_Sheet'!$275:$276,'[23]002236.SZ_Validation_Sheet'!$278:$278,'[23]002236.SZ_Validation_Sheet'!$280:$280,'[23]002236.SZ_Validation_Sheet'!$244:$256</definedName>
    <definedName name="V_ALL_KEYWORDS_TYPE_Vector_EQTY_200018245">'[29]600570.SS_Validation_Sheet'!$255:$270,'[29]600570.SS_Validation_Sheet'!$272:$273,'[29]600570.SS_Validation_Sheet'!$275:$275,'[29]600570.SS_Validation_Sheet'!$277:$277,'[29]600570.SS_Validation_Sheet'!$241:$253</definedName>
    <definedName name="V_ALL_KEYWORDS_TYPE_Vector_EQTY_200019752">'[26]300750.SZ_Validation_Sheet'!$424:$439,'[26]300750.SZ_Validation_Sheet'!$441:$442,'[26]300750.SZ_Validation_Sheet'!$444:$444,'[26]300750.SZ_Validation_Sheet'!$446:$446,'[26]300750.SZ_Validation_Sheet'!$408:$422</definedName>
    <definedName name="V_ALL_KEYWORDS_TYPE_Vector_EQTY_200019837">[27]NIO_Validation_Sheet!$416:$431,[27]NIO_Validation_Sheet!$433:$434,[27]NIO_Validation_Sheet!$436:$436,[27]NIO_Validation_Sheet!$438:$438,[27]NIO_Validation_Sheet!$400:$414</definedName>
    <definedName name="V_ALL_KEYWORDS_TYPE_Vector_ISSR_208001826">'[15]1114.HK_Validation_Sheet'!$2:$3,'[15]1114.HK_Validation_Sheet'!$9:$28,'[15]1114.HK_Validation_Sheet'!$41:$78,'[15]1114.HK_Validation_Sheet'!$80:$93,'[15]1114.HK_Validation_Sheet'!$95:$112,'[15]1114.HK_Validation_Sheet'!$114:$124,'[15]1114.HK_Validation_Sheet'!$150:$150,'[15]1114.HK_Validation_Sheet'!$258:$262,'[15]1114.HK_Validation_Sheet'!$294:$295,'[15]1114.HK_Validation_Sheet'!$333:$336,'[15]1114.HK_Validation_Sheet'!$370:$370,'[15]1114.HK_Validation_Sheet'!$30:$39,'[15]1114.HK_Validation_Sheet'!$138:$148,'[15]1114.HK_Validation_Sheet'!$152:$158,'[15]1114.HK_Validation_Sheet'!$129:$129,'[15]1114.HK_Validation_Sheet'!$133:$136,'[15]1114.HK_Validation_Sheet'!$358:$368,'[15]1114.HK_Validation_Sheet'!$160:$239,'[15]1114.HK_Validation_Sheet'!$341:$356,'[15]1114.HK_Validation_Sheet'!$254:$256,'[15]1114.HK_Validation_Sheet'!$241:$252,'[15]1114.HK_Validation_Sheet'!$279:$291</definedName>
    <definedName name="V_ALL_KEYWORDS_TYPE_Vector_ISSR_208002371">'[16]600104.SS_Validation_Sheet'!$2:$3,'[16]600104.SS_Validation_Sheet'!$11:$30,'[16]600104.SS_Validation_Sheet'!$32:$41,'[16]600104.SS_Validation_Sheet'!$46:$85,'[16]600104.SS_Validation_Sheet'!$91:$104,'[16]600104.SS_Validation_Sheet'!$107:$125,'[16]600104.SS_Validation_Sheet'!$127:$137,'[16]600104.SS_Validation_Sheet'!$142:$142,'[16]600104.SS_Validation_Sheet'!$146:$149,'[16]600104.SS_Validation_Sheet'!$151:$161,'[16]600104.SS_Validation_Sheet'!$163:$163,'[16]600104.SS_Validation_Sheet'!$165:$171,'[16]600104.SS_Validation_Sheet'!$173:$252,'[16]600104.SS_Validation_Sheet'!$254:$265,'[16]600104.SS_Validation_Sheet'!$268:$323,'[16]600104.SS_Validation_Sheet'!$326:$341,'[16]600104.SS_Validation_Sheet'!$343:$353,'[16]600104.SS_Validation_Sheet'!$366:$366,'[16]600104.SS_Validation_Sheet'!$43:$43</definedName>
    <definedName name="V_ALL_KEYWORDS_TYPE_Vector_ISSR_208007070">'[17]1211.HK_Validation_Sheet'!$2:$3,'[17]1211.HK_Validation_Sheet'!$11:$30,'[17]1211.HK_Validation_Sheet'!$32:$41,'[17]1211.HK_Validation_Sheet'!$46:$85,'[17]1211.HK_Validation_Sheet'!$91:$104,'[17]1211.HK_Validation_Sheet'!$107:$125,'[17]1211.HK_Validation_Sheet'!$127:$137,'[17]1211.HK_Validation_Sheet'!$142:$142,'[17]1211.HK_Validation_Sheet'!$146:$149,'[17]1211.HK_Validation_Sheet'!$151:$161,'[17]1211.HK_Validation_Sheet'!$163:$163,'[17]1211.HK_Validation_Sheet'!$165:$171,'[17]1211.HK_Validation_Sheet'!$173:$252,'[17]1211.HK_Validation_Sheet'!$254:$265,'[17]1211.HK_Validation_Sheet'!$268:$323,'[17]1211.HK_Validation_Sheet'!$326:$341,'[17]1211.HK_Validation_Sheet'!$343:$353,'[17]1211.HK_Validation_Sheet'!$366:$366,'[17]1211.HK_Validation_Sheet'!$43:$43</definedName>
    <definedName name="V_ALL_KEYWORDS_TYPE_Vector_ISSR_208008548">'[18]000422.SZ_Validation_Sheet'!$2:$3,'[18]000422.SZ_Validation_Sheet'!$9:$28,'[18]000422.SZ_Validation_Sheet'!$30:$35,'[18]000422.SZ_Validation_Sheet'!$37:$64,'[18]000422.SZ_Validation_Sheet'!$66:$78,'[18]000422.SZ_Validation_Sheet'!$80:$95,'[18]000422.SZ_Validation_Sheet'!$97:$107,'[18]000422.SZ_Validation_Sheet'!$109:$109,'[18]000422.SZ_Validation_Sheet'!$111:$112,'[18]000422.SZ_Validation_Sheet'!$114:$118,'[18]000422.SZ_Validation_Sheet'!$148:$149,'[18]000422.SZ_Validation_Sheet'!$135:$145,'[18]000422.SZ_Validation_Sheet'!$187:$190,'[18]000422.SZ_Validation_Sheet'!$242:$251,'[18]000422.SZ_Validation_Sheet'!$195:$216,'[18]000422.SZ_Validation_Sheet'!$218:$240</definedName>
    <definedName name="V_ALL_KEYWORDS_TYPE_Vector_ISSR_208009698">'[19]002405.SZ_Validation_Sheet'!$2:$3,'[19]002405.SZ_Validation_Sheet'!$9:$28,'[19]002405.SZ_Validation_Sheet'!$30:$35,'[19]002405.SZ_Validation_Sheet'!$37:$64,'[19]002405.SZ_Validation_Sheet'!$66:$78,'[19]002405.SZ_Validation_Sheet'!$80:$95,'[19]002405.SZ_Validation_Sheet'!$97:$107,'[19]002405.SZ_Validation_Sheet'!$109:$109,'[19]002405.SZ_Validation_Sheet'!$111:$112,'[19]002405.SZ_Validation_Sheet'!$114:$118,'[19]002405.SZ_Validation_Sheet'!$135:$144,'[19]002405.SZ_Validation_Sheet'!$148:$149,'[19]002405.SZ_Validation_Sheet'!$187:$189,'[19]002405.SZ_Validation_Sheet'!$205:$205</definedName>
    <definedName name="V_ALL_KEYWORDS_TYPE_Vector_ISSR_208009912">'[20]300002.SZ_Validation_Sheet'!$2:$3,'[20]300002.SZ_Validation_Sheet'!$9:$28,'[20]300002.SZ_Validation_Sheet'!$30:$35,'[20]300002.SZ_Validation_Sheet'!$37:$64,'[20]300002.SZ_Validation_Sheet'!$66:$78,'[20]300002.SZ_Validation_Sheet'!$80:$95,'[20]300002.SZ_Validation_Sheet'!$97:$107,'[20]300002.SZ_Validation_Sheet'!$109:$109,'[20]300002.SZ_Validation_Sheet'!$111:$112,'[20]300002.SZ_Validation_Sheet'!$114:$118,'[20]300002.SZ_Validation_Sheet'!$148:$149,'[20]300002.SZ_Validation_Sheet'!$135:$145,'[20]300002.SZ_Validation_Sheet'!$187:$190,'[20]300002.SZ_Validation_Sheet'!$198:$208,'[20]300002.SZ_Validation_Sheet'!$195:$196</definedName>
    <definedName name="V_ALL_KEYWORDS_TYPE_Vector_ISSR_208009916">'[21]002230.SZ_Validation_Sheet'!$2:$3,'[21]002230.SZ_Validation_Sheet'!$9:$28,'[21]002230.SZ_Validation_Sheet'!$30:$35,'[21]002230.SZ_Validation_Sheet'!$37:$64,'[21]002230.SZ_Validation_Sheet'!$66:$78,'[21]002230.SZ_Validation_Sheet'!$80:$95,'[21]002230.SZ_Validation_Sheet'!$97:$107,'[21]002230.SZ_Validation_Sheet'!$109:$109,'[21]002230.SZ_Validation_Sheet'!$111:$112,'[21]002230.SZ_Validation_Sheet'!$114:$118,'[21]002230.SZ_Validation_Sheet'!$135:$144,'[21]002230.SZ_Validation_Sheet'!$148:$149,'[21]002230.SZ_Validation_Sheet'!$187:$189,'[21]002230.SZ_Validation_Sheet'!$205:$205</definedName>
    <definedName name="V_ALL_KEYWORDS_TYPE_Vector_ISSR_208010083">'[10]600741.SS_Validation_Sheet'!$2:$3,'[10]600741.SS_Validation_Sheet'!$9:$28,'[10]600741.SS_Validation_Sheet'!$41:$78,'[10]600741.SS_Validation_Sheet'!$80:$93,'[10]600741.SS_Validation_Sheet'!$95:$112,'[10]600741.SS_Validation_Sheet'!$114:$124,'[10]600741.SS_Validation_Sheet'!$150:$150,'[10]600741.SS_Validation_Sheet'!$265:$269,'[10]600741.SS_Validation_Sheet'!$301:$302,'[10]600741.SS_Validation_Sheet'!$340:$343,'[10]600741.SS_Validation_Sheet'!$377:$377,'[10]600741.SS_Validation_Sheet'!$30:$39,'[10]600741.SS_Validation_Sheet'!$241:$246,'[10]600741.SS_Validation_Sheet'!$138:$148,'[10]600741.SS_Validation_Sheet'!$152:$158,'[10]600741.SS_Validation_Sheet'!$129:$129,'[10]600741.SS_Validation_Sheet'!$133:$136,'[10]600741.SS_Validation_Sheet'!$365:$375,'[10]600741.SS_Validation_Sheet'!$160:$239,'[10]600741.SS_Validation_Sheet'!$348:$363,'[10]600741.SS_Validation_Sheet'!$261:$263,'[10]600741.SS_Validation_Sheet'!$248:$259,'[10]600741.SS_Validation_Sheet'!$286:$298</definedName>
    <definedName name="V_ALL_KEYWORDS_TYPE_Vector_ISSR_208010933">'[17]002594.SZ_Validation_Sheet'!$2:$3,'[17]002594.SZ_Validation_Sheet'!$11:$30,'[17]002594.SZ_Validation_Sheet'!$32:$41,'[17]002594.SZ_Validation_Sheet'!$46:$85,'[17]002594.SZ_Validation_Sheet'!$87:$104,'[17]002594.SZ_Validation_Sheet'!$107:$125,'[17]002594.SZ_Validation_Sheet'!$127:$137,'[17]002594.SZ_Validation_Sheet'!$142:$142,'[17]002594.SZ_Validation_Sheet'!$146:$149,'[17]002594.SZ_Validation_Sheet'!$151:$161,'[17]002594.SZ_Validation_Sheet'!$163:$163,'[17]002594.SZ_Validation_Sheet'!$165:$171,'[17]002594.SZ_Validation_Sheet'!$173:$252,'[17]002594.SZ_Validation_Sheet'!$254:$265,'[17]002594.SZ_Validation_Sheet'!$267:$324,'[17]002594.SZ_Validation_Sheet'!$326:$341,'[17]002594.SZ_Validation_Sheet'!$343:$353,'[17]002594.SZ_Validation_Sheet'!$355:$364,'[17]002594.SZ_Validation_Sheet'!$366:$366,'[17]002594.SZ_Validation_Sheet'!$43:$43</definedName>
    <definedName name="V_ALL_KEYWORDS_TYPE_Vector_ISSR_208013035">'[23]002236.SZ_Validation_Sheet'!$2:$3,'[23]002236.SZ_Validation_Sheet'!$9:$28,'[23]002236.SZ_Validation_Sheet'!$30:$35,'[23]002236.SZ_Validation_Sheet'!$37:$64,'[23]002236.SZ_Validation_Sheet'!$66:$78,'[23]002236.SZ_Validation_Sheet'!$80:$95,'[23]002236.SZ_Validation_Sheet'!$97:$107,'[23]002236.SZ_Validation_Sheet'!$109:$109,'[23]002236.SZ_Validation_Sheet'!$111:$112,'[23]002236.SZ_Validation_Sheet'!$114:$118,'[23]002236.SZ_Validation_Sheet'!$148:$149,'[23]002236.SZ_Validation_Sheet'!$135:$145,'[23]002236.SZ_Validation_Sheet'!$187:$190,'[23]002236.SZ_Validation_Sheet'!$203:$213,'[23]002236.SZ_Validation_Sheet'!$195:$201</definedName>
    <definedName name="V_ALL_KEYWORDS_TYPE_Vector_ISSR_208015997">'[29]600570.SS_Validation_Sheet'!$2:$3,'[29]600570.SS_Validation_Sheet'!$11:$30,'[29]600570.SS_Validation_Sheet'!$32:$37,'[29]600570.SS_Validation_Sheet'!$39:$66,'[29]600570.SS_Validation_Sheet'!$68:$80,'[29]600570.SS_Validation_Sheet'!$82:$97,'[29]600570.SS_Validation_Sheet'!$99:$109,'[29]600570.SS_Validation_Sheet'!$111:$111,'[29]600570.SS_Validation_Sheet'!$113:$114,'[29]600570.SS_Validation_Sheet'!$116:$120,'[29]600570.SS_Validation_Sheet'!$137:$146,'[29]600570.SS_Validation_Sheet'!$150:$151,'[29]600570.SS_Validation_Sheet'!$189:$191,'[29]600570.SS_Validation_Sheet'!$207:$207</definedName>
    <definedName name="V_ALL_KEYWORDS_TYPE_Vector_ISSR_208018361">'[26]300750.SZ_Validation_Sheet'!$2:$3,'[26]300750.SZ_Validation_Sheet'!$11:$30,'[26]300750.SZ_Validation_Sheet'!$32:$41,'[26]300750.SZ_Validation_Sheet'!$46:$85,'[26]300750.SZ_Validation_Sheet'!$91:$104,'[26]300750.SZ_Validation_Sheet'!$107:$125,'[26]300750.SZ_Validation_Sheet'!$127:$137,'[26]300750.SZ_Validation_Sheet'!$142:$142,'[26]300750.SZ_Validation_Sheet'!$146:$149,'[26]300750.SZ_Validation_Sheet'!$151:$161,'[26]300750.SZ_Validation_Sheet'!$163:$163,'[26]300750.SZ_Validation_Sheet'!$165:$171,'[26]300750.SZ_Validation_Sheet'!$173:$252,'[26]300750.SZ_Validation_Sheet'!$261:$272,'[26]300750.SZ_Validation_Sheet'!$275:$330,'[26]300750.SZ_Validation_Sheet'!$333:$348,'[26]300750.SZ_Validation_Sheet'!$350:$360,'[26]300750.SZ_Validation_Sheet'!$373:$373,'[26]300750.SZ_Validation_Sheet'!$43:$43</definedName>
    <definedName name="V_ALL_LI">[9]LI_Validation_Sheet!$A$1:$Q$441</definedName>
    <definedName name="V_ALL_NIO">[27]NIO_Validation_Sheet!$A$1:$AE$442</definedName>
    <definedName name="V_ALL_SECTION_KEYWORDS_ISSR_208002371_136E">'[16]600104.SS_Validation_Sheet'!$C$355,'[16]600104.SS_Validation_Sheet'!$C$364</definedName>
    <definedName name="V_ALL_SECTION_KEYWORDS_ISSR_208002371_13V">'[16]600104.SS_Validation_Sheet'!$C$32:$C$41,'[16]600104.SS_Validation_Sheet'!$C$44</definedName>
    <definedName name="V_ALL_SECTION_KEYWORDS_ISSR_208007070_136E">'[17]1211.HK_Validation_Sheet'!$C$355,'[17]1211.HK_Validation_Sheet'!$C$364</definedName>
    <definedName name="V_ALL_SECTION_KEYWORDS_ISSR_208007070_13V">'[17]1211.HK_Validation_Sheet'!$C$32:$C$41,'[17]1211.HK_Validation_Sheet'!$C$44</definedName>
    <definedName name="V_ALL_SECTION_KEYWORDS_ISSR_208009698_1316U">'[19]002405.SZ_Validation_Sheet'!$C$195,'[19]002405.SZ_Validation_Sheet'!$C$205</definedName>
    <definedName name="V_ALL_SECTION_KEYWORDS_ISSR_208009916_1316U">'[21]002230.SZ_Validation_Sheet'!$C$195,'[21]002230.SZ_Validation_Sheet'!$C$205</definedName>
    <definedName name="V_ALL_SECTION_KEYWORDS_ISSR_208010032_13178">'[22]0881.HK_Validation_Sheet'!$C$247,'[22]0881.HK_Validation_Sheet'!$C$258</definedName>
    <definedName name="V_ALL_SECTION_KEYWORDS_ISSR_208010032_136E">'[22]0881.HK_Validation_Sheet'!$C$407,'[22]0881.HK_Validation_Sheet'!$C$416</definedName>
    <definedName name="V_ALL_SECTION_KEYWORDS_ISSR_208010933_13V">'[17]002594.SZ_Validation_Sheet'!$C$32:$C$41,'[17]002594.SZ_Validation_Sheet'!$C$44</definedName>
    <definedName name="V_ALL_SECTION_KEYWORDS_ISSR_208015997_1316U">'[29]600570.SS_Validation_Sheet'!$C$197,'[29]600570.SS_Validation_Sheet'!$C$207</definedName>
    <definedName name="V_ALL_SECTION_KEYWORDS_ISSR_208018361_131P">'[26]300750.SZ_Validation_Sheet'!$C$254,'[26]300750.SZ_Validation_Sheet'!$C$259</definedName>
    <definedName name="V_ALL_SECTION_KEYWORDS_ISSR_208018361_136E">'[26]300750.SZ_Validation_Sheet'!$C$362,'[26]300750.SZ_Validation_Sheet'!$C$371</definedName>
    <definedName name="V_ALL_SECTION_KEYWORDS_ISSR_208018361_13V">'[26]300750.SZ_Validation_Sheet'!$C$32:$C$41,'[26]300750.SZ_Validation_Sheet'!$C$44</definedName>
    <definedName name="V_ALL_SECTIONS_EQTY_200006489">'[15]1114.HK_Validation_Sheet'!$372:$372,'[15]1114.HK_Validation_Sheet'!$379:$379,'[15]1114.HK_Validation_Sheet'!$401:$401,'[15]1114.HK_Validation_Sheet'!$415:$415,'[15]1114.HK_Validation_Sheet'!$432:$432,'[15]1114.HK_Validation_Sheet'!$435:$435,'[15]1114.HK_Validation_Sheet'!$437:$437,'[15]1114.HK_Validation_Sheet'!$439:$439</definedName>
    <definedName name="V_ALL_SECTIONS_EQTY_200011172">'[18]000422.SZ_Validation_Sheet'!$253:$253,'[18]000422.SZ_Validation_Sheet'!$260:$260,'[18]000422.SZ_Validation_Sheet'!$282:$282,'[18]000422.SZ_Validation_Sheet'!$295:$295,'[18]000422.SZ_Validation_Sheet'!$312:$312,'[18]000422.SZ_Validation_Sheet'!$315:$315,'[18]000422.SZ_Validation_Sheet'!$317:$317,'[18]000422.SZ_Validation_Sheet'!$319:$319</definedName>
    <definedName name="V_ALL_SECTIONS_EQTY_200012735">'[19]002405.SZ_Validation_Sheet'!$207:$207,'[19]002405.SZ_Validation_Sheet'!$214:$214,'[19]002405.SZ_Validation_Sheet'!$236:$236,'[19]002405.SZ_Validation_Sheet'!$250:$250,'[19]002405.SZ_Validation_Sheet'!$267:$267,'[19]002405.SZ_Validation_Sheet'!$270:$270,'[19]002405.SZ_Validation_Sheet'!$272:$272,'[19]002405.SZ_Validation_Sheet'!$274:$274</definedName>
    <definedName name="V_ALL_SECTIONS_EQTY_200012909">'[20]300002.SZ_Validation_Sheet'!$210:$210,'[20]300002.SZ_Validation_Sheet'!$217:$217,'[20]300002.SZ_Validation_Sheet'!$240:$240,'[20]300002.SZ_Validation_Sheet'!$254:$254,'[20]300002.SZ_Validation_Sheet'!$271:$271,'[20]300002.SZ_Validation_Sheet'!$274:$274,'[20]300002.SZ_Validation_Sheet'!$276:$276,'[20]300002.SZ_Validation_Sheet'!$278:$278</definedName>
    <definedName name="V_ALL_SECTIONS_EQTY_200012913">'[21]002230.SZ_Validation_Sheet'!$207:$207,'[21]002230.SZ_Validation_Sheet'!$214:$214,'[21]002230.SZ_Validation_Sheet'!$238:$238,'[21]002230.SZ_Validation_Sheet'!$252:$252,'[21]002230.SZ_Validation_Sheet'!$269:$269,'[21]002230.SZ_Validation_Sheet'!$272:$272,'[21]002230.SZ_Validation_Sheet'!$274:$274,'[21]002230.SZ_Validation_Sheet'!$276:$276</definedName>
    <definedName name="V_ALL_SECTIONS_EQTY_200013037">'[22]0881.HK_Validation_Sheet'!$420:$420,'[22]0881.HK_Validation_Sheet'!$427:$427,'[22]0881.HK_Validation_Sheet'!$451:$451,'[22]0881.HK_Validation_Sheet'!$465:$465,'[22]0881.HK_Validation_Sheet'!$482:$482,'[22]0881.HK_Validation_Sheet'!$485:$485,'[22]0881.HK_Validation_Sheet'!$487:$487,'[22]0881.HK_Validation_Sheet'!$489:$489</definedName>
    <definedName name="V_ALL_SECTIONS_EQTY_200013142">'[10]600741.SS_Validation_Sheet'!$379:$379,'[10]600741.SS_Validation_Sheet'!$386:$386,'[10]600741.SS_Validation_Sheet'!$408:$408,'[10]600741.SS_Validation_Sheet'!$422:$422,'[10]600741.SS_Validation_Sheet'!$439:$439,'[10]600741.SS_Validation_Sheet'!$442:$442,'[10]600741.SS_Validation_Sheet'!$444:$444,'[10]600741.SS_Validation_Sheet'!$446:$446</definedName>
    <definedName name="V_ALL_SECTIONS_EQTY_200016087">'[23]002236.SZ_Validation_Sheet'!$215:$215,'[23]002236.SZ_Validation_Sheet'!$222:$222,'[23]002236.SZ_Validation_Sheet'!$243:$243,'[23]002236.SZ_Validation_Sheet'!$257:$257,'[23]002236.SZ_Validation_Sheet'!$274:$274,'[23]002236.SZ_Validation_Sheet'!$277:$277,'[23]002236.SZ_Validation_Sheet'!$279:$279,'[23]002236.SZ_Validation_Sheet'!$281:$281</definedName>
    <definedName name="V_ALL_SECTIONS_EQTY_200018245">'[29]600570.SS_Validation_Sheet'!$209:$209,'[29]600570.SS_Validation_Sheet'!$216:$216,'[29]600570.SS_Validation_Sheet'!$240:$240,'[29]600570.SS_Validation_Sheet'!$254:$254,'[29]600570.SS_Validation_Sheet'!$271:$271,'[29]600570.SS_Validation_Sheet'!$274:$274,'[29]600570.SS_Validation_Sheet'!$276:$276,'[29]600570.SS_Validation_Sheet'!$278:$278</definedName>
    <definedName name="V_ALL_SECTIONS_ISSR_208001826">'[15]1114.HK_Validation_Sheet'!$5:$5,'[15]1114.HK_Validation_Sheet'!$8:$8,'[15]1114.HK_Validation_Sheet'!$29:$29,'[15]1114.HK_Validation_Sheet'!$40:$40,'[15]1114.HK_Validation_Sheet'!$79:$79,'[15]1114.HK_Validation_Sheet'!$94:$94,'[15]1114.HK_Validation_Sheet'!$113:$113,'[15]1114.HK_Validation_Sheet'!$340:$357,'[15]1114.HK_Validation_Sheet'!$125:$149,'[15]1114.HK_Validation_Sheet'!$369:$369,'[15]1114.HK_Validation_Sheet'!$151:$253</definedName>
    <definedName name="V_ALL_SECTIONS_ISSR_208008548">'[18]000422.SZ_Validation_Sheet'!$5:$5,'[18]000422.SZ_Validation_Sheet'!$8:$8,'[18]000422.SZ_Validation_Sheet'!$29:$29,'[18]000422.SZ_Validation_Sheet'!$36:$36,'[18]000422.SZ_Validation_Sheet'!$65:$65,'[18]000422.SZ_Validation_Sheet'!$79:$79,'[18]000422.SZ_Validation_Sheet'!$96:$96,'[18]000422.SZ_Validation_Sheet'!$108:$108,'[18]000422.SZ_Validation_Sheet'!$110:$110,'[18]000422.SZ_Validation_Sheet'!$194:$241</definedName>
    <definedName name="V_ALL_SECTIONS_ISSR_208009698">'[19]002405.SZ_Validation_Sheet'!$5:$5,'[19]002405.SZ_Validation_Sheet'!$8:$8,'[19]002405.SZ_Validation_Sheet'!$29:$29,'[19]002405.SZ_Validation_Sheet'!$36:$36,'[19]002405.SZ_Validation_Sheet'!$65:$65,'[19]002405.SZ_Validation_Sheet'!$79:$79,'[19]002405.SZ_Validation_Sheet'!$96:$96,'[19]002405.SZ_Validation_Sheet'!$108:$108,'[19]002405.SZ_Validation_Sheet'!$110:$110</definedName>
    <definedName name="V_ALL_SECTIONS_ISSR_208009912">'[20]300002.SZ_Validation_Sheet'!$5:$5,'[20]300002.SZ_Validation_Sheet'!$8:$8,'[20]300002.SZ_Validation_Sheet'!$29:$29,'[20]300002.SZ_Validation_Sheet'!$36:$36,'[20]300002.SZ_Validation_Sheet'!$65:$65,'[20]300002.SZ_Validation_Sheet'!$79:$79,'[20]300002.SZ_Validation_Sheet'!$96:$96,'[20]300002.SZ_Validation_Sheet'!$108:$108,'[20]300002.SZ_Validation_Sheet'!$110:$110,'[20]300002.SZ_Validation_Sheet'!$194:$197</definedName>
    <definedName name="V_ALL_SECTIONS_ISSR_208009916">'[21]002230.SZ_Validation_Sheet'!$5:$5,'[21]002230.SZ_Validation_Sheet'!$8:$8,'[21]002230.SZ_Validation_Sheet'!$29:$29,'[21]002230.SZ_Validation_Sheet'!$36:$36,'[21]002230.SZ_Validation_Sheet'!$65:$65,'[21]002230.SZ_Validation_Sheet'!$79:$79,'[21]002230.SZ_Validation_Sheet'!$96:$96,'[21]002230.SZ_Validation_Sheet'!$108:$108,'[21]002230.SZ_Validation_Sheet'!$110:$110</definedName>
    <definedName name="V_ALL_SECTIONS_ISSR_208010083">'[10]600741.SS_Validation_Sheet'!$5:$5,'[10]600741.SS_Validation_Sheet'!$8:$8,'[10]600741.SS_Validation_Sheet'!$29:$29,'[10]600741.SS_Validation_Sheet'!$40:$40,'[10]600741.SS_Validation_Sheet'!$79:$79,'[10]600741.SS_Validation_Sheet'!$94:$94,'[10]600741.SS_Validation_Sheet'!$113:$113,'[10]600741.SS_Validation_Sheet'!$347:$364,'[10]600741.SS_Validation_Sheet'!$125:$149,'[10]600741.SS_Validation_Sheet'!$376:$376,'[10]600741.SS_Validation_Sheet'!$151:$260</definedName>
    <definedName name="V_ALL_SECTIONS_ISSR_208013035">'[23]002236.SZ_Validation_Sheet'!$5:$5,'[23]002236.SZ_Validation_Sheet'!$8:$8,'[23]002236.SZ_Validation_Sheet'!$29:$29,'[23]002236.SZ_Validation_Sheet'!$36:$36,'[23]002236.SZ_Validation_Sheet'!$65:$65,'[23]002236.SZ_Validation_Sheet'!$79:$79,'[23]002236.SZ_Validation_Sheet'!$96:$96,'[23]002236.SZ_Validation_Sheet'!$108:$108,'[23]002236.SZ_Validation_Sheet'!$110:$110,'[23]002236.SZ_Validation_Sheet'!$194:$202</definedName>
    <definedName name="V_KEYWORD_ISSR_208010032_OP_AUSTRA">#REF!</definedName>
    <definedName name="V_KEYWORD_ISSR_208010032_OP_AUSTRIA">#REF!</definedName>
    <definedName name="V_KEYWORD_ISSR_208010032_OP_BEL">#REF!</definedName>
    <definedName name="V_KEYWORD_ISSR_208010032_OP_BRAZIL">#REF!</definedName>
    <definedName name="V_KEYWORD_ISSR_208010032_OP_CANADA">#REF!</definedName>
    <definedName name="V_KEYWORD_ISSR_208010032_OP_CEE">#REF!</definedName>
    <definedName name="V_KEYWORD_ISSR_208010032_OP_CHINA">#REF!</definedName>
    <definedName name="V_KEYWORD_ISSR_208010032_OP_CONS">#REF!</definedName>
    <definedName name="V_KEYWORD_ISSR_208010032_OP_DEN">#REF!</definedName>
    <definedName name="V_KEYWORD_ISSR_208010032_OP_EU_EX_UK">#REF!</definedName>
    <definedName name="V_KEYWORD_ISSR_208010032_OP_FIN">#REF!</definedName>
    <definedName name="V_KEYWORD_ISSR_208010032_OP_FRA">#REF!</definedName>
    <definedName name="V_KEYWORD_ISSR_208010032_OP_GER">#REF!</definedName>
    <definedName name="V_KEYWORD_ISSR_208010032_OP_GOV">#REF!</definedName>
    <definedName name="V_KEYWORD_ISSR_208010032_OP_GRE">#REF!</definedName>
    <definedName name="V_KEYWORD_ISSR_208010032_OP_ICE">#REF!</definedName>
    <definedName name="V_KEYWORD_ISSR_208010032_OP_IND">#REF!</definedName>
    <definedName name="V_KEYWORD_ISSR_208010032_OP_INDIA">#REF!</definedName>
    <definedName name="V_KEYWORD_ISSR_208010032_OP_IRE">#REF!</definedName>
    <definedName name="V_KEYWORD_ISSR_208010032_OP_ITA">#REF!</definedName>
    <definedName name="V_KEYWORD_ISSR_208010032_OP_JAPAN">#REF!</definedName>
    <definedName name="V_KEYWORD_ISSR_208010032_OP_ME">#REF!</definedName>
    <definedName name="V_KEYWORD_ISSR_208010032_OP_NETH">#REF!</definedName>
    <definedName name="V_KEYWORD_ISSR_208010032_OP_NOR">#REF!</definedName>
    <definedName name="V_KEYWORD_ISSR_208010032_OP_NZ">#REF!</definedName>
    <definedName name="V_KEYWORD_ISSR_208010032_OP_OTH_AEJ">#REF!</definedName>
    <definedName name="V_KEYWORD_ISSR_208010032_OP_OTH_AM">#REF!</definedName>
    <definedName name="V_KEYWORD_ISSR_208010032_OP_OTH_EMEA">#REF!</definedName>
    <definedName name="V_KEYWORD_ISSR_208010032_OP_OTHER">#REF!</definedName>
    <definedName name="V_KEYWORD_ISSR_208010032_OP_POR">#REF!</definedName>
    <definedName name="V_KEYWORD_ISSR_208010032_OP_RUSSIA">#REF!</definedName>
    <definedName name="V_KEYWORD_ISSR_208010032_OP_SK">#REF!</definedName>
    <definedName name="V_KEYWORD_ISSR_208010032_OP_SPA">#REF!</definedName>
    <definedName name="V_KEYWORD_ISSR_208010032_OP_SWE">#REF!</definedName>
    <definedName name="V_KEYWORD_ISSR_208010032_OP_SWIT">#REF!</definedName>
    <definedName name="V_KEYWORD_ISSR_208010032_OP_TOT_AM">#REF!</definedName>
    <definedName name="V_KEYWORD_ISSR_208010032_OP_TOT_ASIA">#REF!</definedName>
    <definedName name="V_KEYWORD_ISSR_208010032_OP_TOT_EMEA">#REF!</definedName>
    <definedName name="V_KEYWORD_ISSR_208010032_OP_UK">#REF!</definedName>
    <definedName name="V_KEYWORD_ISSR_208010032_OP_US">#REF!</definedName>
    <definedName name="V_KEYWORD_ISSR_208010032_SALES_DEN">#REF!</definedName>
    <definedName name="V_KEYWORD_ISSR_208010032_SALES_FIN">#REF!</definedName>
    <definedName name="V_KEYWORD_ISSR_208010032_SALES_ICE">#REF!</definedName>
    <definedName name="wrn.Level._.4." hidden="1">{#N/A,#N/A,FALSE,"Income";#N/A,#N/A,FALSE,"EPS";#N/A,#N/A,FALSE,"CashFlow";#N/A,#N/A,FALSE,"Quarterly";#N/A,#N/A,FALSE,"Dividend";#N/A,#N/A,FALSE,"DetailedRegional";#N/A,#N/A,FALSE,"Return On Equity";#N/A,#N/A,FALSE,"Financials &amp; Ratios";#N/A,#N/A,FALSE,"Other";#N/A,#N/A,FALSE,"Inventory"}</definedName>
    <definedName name="wrn.Model._.Level._.3." hidden="1">{"Income (All hidden)",#N/A,FALSE,"Income";"EPS (All Hidden)",#N/A,FALSE,"EPS";"EPS (All Hidden)",#N/A,FALSE,"CashFlow";"Quarterly (Last, Current and Next)",#N/A,FALSE,"Quarterly"}</definedName>
    <definedName name="x" hidden="1">{"EUUTI","COMPANIES",TRUE}</definedName>
    <definedName name="zz" hidden="1">{"EUMOT","COMPANIES",TRUE}</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4" i="5" l="1"/>
  <c r="D84" i="5"/>
  <c r="F84" i="5"/>
  <c r="F85" i="5" s="1"/>
  <c r="D85" i="5"/>
  <c r="G85" i="5" s="1"/>
  <c r="B81" i="5"/>
  <c r="F11" i="5"/>
  <c r="F81" i="5" s="1"/>
  <c r="F82" i="5" s="1"/>
  <c r="E11" i="5"/>
  <c r="E81" i="5" s="1"/>
  <c r="E82" i="5" s="1"/>
  <c r="D11" i="5"/>
  <c r="D81" i="5" s="1"/>
  <c r="D82" i="5" s="1"/>
  <c r="D82" i="77"/>
  <c r="D81" i="77"/>
  <c r="F81" i="77"/>
  <c r="G81" i="77"/>
  <c r="E81" i="77"/>
  <c r="D76" i="77"/>
  <c r="F78" i="77"/>
  <c r="E76" i="77"/>
  <c r="G74" i="77"/>
  <c r="B75" i="5"/>
  <c r="H85" i="5" l="1"/>
  <c r="G82" i="5"/>
  <c r="H82" i="5"/>
  <c r="I82" i="5" s="1"/>
  <c r="J109" i="5"/>
  <c r="L94" i="6"/>
  <c r="M94" i="6" s="1"/>
  <c r="L77" i="86" s="1"/>
  <c r="L93" i="6"/>
  <c r="M93" i="6" s="1"/>
  <c r="L76" i="86" s="1"/>
  <c r="L92" i="6"/>
  <c r="M92" i="6" s="1"/>
  <c r="AM13" i="90"/>
  <c r="M33" i="87"/>
  <c r="M35" i="87" s="1"/>
  <c r="M31" i="87"/>
  <c r="M34" i="87"/>
  <c r="M32" i="87"/>
  <c r="N33" i="87"/>
  <c r="N35" i="87" s="1"/>
  <c r="N34" i="87"/>
  <c r="L34" i="87"/>
  <c r="L35" i="87" s="1"/>
  <c r="N32" i="87"/>
  <c r="N31" i="87"/>
  <c r="L33" i="87"/>
  <c r="L32" i="87"/>
  <c r="L31" i="87"/>
  <c r="C35" i="90"/>
  <c r="E34" i="90"/>
  <c r="C34" i="90"/>
  <c r="C33" i="90"/>
  <c r="C32" i="90"/>
  <c r="C31" i="90"/>
  <c r="I27" i="90"/>
  <c r="D25" i="90"/>
  <c r="C25" i="90"/>
  <c r="C24" i="90"/>
  <c r="D24" i="90"/>
  <c r="F27" i="90" s="1"/>
  <c r="C22" i="90"/>
  <c r="C20" i="90"/>
  <c r="C19" i="90"/>
  <c r="C17" i="90"/>
  <c r="C16" i="90"/>
  <c r="C15" i="90"/>
  <c r="C14" i="90"/>
  <c r="C12" i="90"/>
  <c r="C11" i="90"/>
  <c r="C10" i="90"/>
  <c r="B120" i="86"/>
  <c r="C21" i="84"/>
  <c r="C20" i="84"/>
  <c r="E14" i="88"/>
  <c r="F14" i="88"/>
  <c r="D14" i="88"/>
  <c r="F13" i="88"/>
  <c r="E13" i="88"/>
  <c r="D13" i="88"/>
  <c r="I115" i="86"/>
  <c r="J115" i="86"/>
  <c r="K115" i="86"/>
  <c r="L115" i="86"/>
  <c r="H115" i="86"/>
  <c r="J114" i="86"/>
  <c r="K114" i="86"/>
  <c r="L114" i="86"/>
  <c r="H114" i="86"/>
  <c r="I113" i="86"/>
  <c r="J113" i="86"/>
  <c r="K113" i="86"/>
  <c r="L113" i="86"/>
  <c r="H113" i="86"/>
  <c r="F105" i="5"/>
  <c r="F108" i="86" s="1"/>
  <c r="D105" i="5"/>
  <c r="D108" i="86" s="1"/>
  <c r="E104" i="5"/>
  <c r="E107" i="86" s="1"/>
  <c r="F104" i="5"/>
  <c r="F107" i="86" s="1"/>
  <c r="D104" i="5"/>
  <c r="D107" i="86" s="1"/>
  <c r="E102" i="5"/>
  <c r="E105" i="86" s="1"/>
  <c r="F102" i="5"/>
  <c r="D102" i="5"/>
  <c r="L109" i="5"/>
  <c r="K109" i="5"/>
  <c r="I109" i="5"/>
  <c r="H109" i="5"/>
  <c r="F125" i="86"/>
  <c r="H40" i="6"/>
  <c r="I40" i="6" s="1"/>
  <c r="J40" i="6" s="1"/>
  <c r="J37" i="6"/>
  <c r="I77" i="86"/>
  <c r="J77" i="86"/>
  <c r="K77" i="86"/>
  <c r="H77" i="86"/>
  <c r="I76" i="86"/>
  <c r="J76" i="86"/>
  <c r="H76" i="86"/>
  <c r="I75" i="86"/>
  <c r="J75" i="86"/>
  <c r="H75" i="86"/>
  <c r="E90" i="6"/>
  <c r="F90" i="6"/>
  <c r="G90" i="6"/>
  <c r="D90" i="6"/>
  <c r="K91" i="6"/>
  <c r="J91" i="6"/>
  <c r="I91" i="6"/>
  <c r="I89" i="86"/>
  <c r="J89" i="86"/>
  <c r="K89" i="86"/>
  <c r="L89" i="86"/>
  <c r="I88" i="86"/>
  <c r="J88" i="86"/>
  <c r="K88" i="86"/>
  <c r="L88" i="86"/>
  <c r="H89" i="86"/>
  <c r="H88" i="86"/>
  <c r="I87" i="86"/>
  <c r="J87" i="86"/>
  <c r="K87" i="86"/>
  <c r="L87" i="86"/>
  <c r="H87" i="86"/>
  <c r="E99" i="6"/>
  <c r="F99" i="6"/>
  <c r="G99" i="6"/>
  <c r="D99" i="6"/>
  <c r="I100" i="6"/>
  <c r="I85" i="5" l="1"/>
  <c r="L91" i="6"/>
  <c r="K75" i="86"/>
  <c r="M91" i="6"/>
  <c r="L75" i="86"/>
  <c r="K76" i="86"/>
  <c r="G27" i="90"/>
  <c r="J27" i="90"/>
  <c r="H27" i="90"/>
  <c r="D105" i="86"/>
  <c r="F105" i="86"/>
  <c r="D73" i="86"/>
  <c r="F73" i="86"/>
  <c r="E73" i="86"/>
  <c r="K100" i="6"/>
  <c r="J100" i="6"/>
  <c r="I50" i="86"/>
  <c r="J50" i="86"/>
  <c r="K50" i="86"/>
  <c r="L50" i="86"/>
  <c r="H50" i="86"/>
  <c r="I47" i="86"/>
  <c r="J47" i="86"/>
  <c r="K47" i="86"/>
  <c r="L47" i="86"/>
  <c r="H47" i="86"/>
  <c r="I46" i="86"/>
  <c r="J46" i="86"/>
  <c r="J44" i="86" s="1"/>
  <c r="K46" i="86"/>
  <c r="K44" i="86" s="1"/>
  <c r="L46" i="86"/>
  <c r="H46" i="86"/>
  <c r="I45" i="86"/>
  <c r="J45" i="86"/>
  <c r="K45" i="86"/>
  <c r="L45" i="86"/>
  <c r="H45" i="86"/>
  <c r="I41" i="86"/>
  <c r="J41" i="86"/>
  <c r="K41" i="86"/>
  <c r="L41" i="86"/>
  <c r="H41" i="86"/>
  <c r="I40" i="86"/>
  <c r="J40" i="86"/>
  <c r="K40" i="86"/>
  <c r="L40" i="86"/>
  <c r="L38" i="86" s="1"/>
  <c r="H40" i="86"/>
  <c r="H38" i="86" s="1"/>
  <c r="I39" i="86"/>
  <c r="J39" i="86"/>
  <c r="K39" i="86"/>
  <c r="L39" i="86"/>
  <c r="H39" i="86"/>
  <c r="I27" i="86"/>
  <c r="J27" i="86"/>
  <c r="K27" i="86"/>
  <c r="L27" i="86"/>
  <c r="I26" i="86"/>
  <c r="J26" i="86"/>
  <c r="K26" i="86"/>
  <c r="L26" i="86"/>
  <c r="H27" i="86"/>
  <c r="H26" i="86"/>
  <c r="I25" i="86"/>
  <c r="J25" i="86"/>
  <c r="K25" i="86"/>
  <c r="L25" i="86"/>
  <c r="H25" i="86"/>
  <c r="I17" i="86"/>
  <c r="J17" i="86"/>
  <c r="K17" i="86"/>
  <c r="L17" i="86"/>
  <c r="H17" i="86"/>
  <c r="I16" i="86"/>
  <c r="J16" i="86"/>
  <c r="K16" i="86"/>
  <c r="L16" i="86"/>
  <c r="H16" i="86"/>
  <c r="H14" i="86" s="1"/>
  <c r="I15" i="86"/>
  <c r="J15" i="86"/>
  <c r="K15" i="86"/>
  <c r="L15" i="86"/>
  <c r="H15" i="86"/>
  <c r="E97" i="5"/>
  <c r="E71" i="86" s="1"/>
  <c r="F97" i="5"/>
  <c r="D97" i="5"/>
  <c r="E90" i="5"/>
  <c r="F90" i="5"/>
  <c r="D90" i="5"/>
  <c r="L93" i="5"/>
  <c r="L96" i="86" s="1"/>
  <c r="K93" i="5"/>
  <c r="K96" i="86" s="1"/>
  <c r="J93" i="5"/>
  <c r="J96" i="86" s="1"/>
  <c r="I93" i="5"/>
  <c r="I96" i="86" s="1"/>
  <c r="H93" i="5"/>
  <c r="H96" i="86" s="1"/>
  <c r="E66" i="86"/>
  <c r="E125" i="86" s="1"/>
  <c r="D66" i="86"/>
  <c r="D125" i="86" s="1"/>
  <c r="L112" i="86"/>
  <c r="K112" i="86"/>
  <c r="J112" i="86"/>
  <c r="I112" i="86"/>
  <c r="H112" i="86"/>
  <c r="J74" i="86"/>
  <c r="H74" i="86"/>
  <c r="H62" i="86"/>
  <c r="J62" i="86" s="1"/>
  <c r="E61" i="86"/>
  <c r="F61" i="86"/>
  <c r="D61" i="86"/>
  <c r="E60" i="86"/>
  <c r="F60" i="86"/>
  <c r="D60" i="86"/>
  <c r="E59" i="86"/>
  <c r="F59" i="86"/>
  <c r="D59" i="86"/>
  <c r="E49" i="86"/>
  <c r="F49" i="86"/>
  <c r="D49" i="86"/>
  <c r="E43" i="86"/>
  <c r="F43" i="86"/>
  <c r="D43" i="86"/>
  <c r="E37" i="86"/>
  <c r="F37" i="86"/>
  <c r="D37" i="86"/>
  <c r="I65" i="77"/>
  <c r="J65" i="77" s="1"/>
  <c r="K65" i="77" s="1"/>
  <c r="L65" i="77" s="1"/>
  <c r="M65" i="77" s="1"/>
  <c r="I67" i="77"/>
  <c r="J67" i="77" s="1"/>
  <c r="K67" i="77" s="1"/>
  <c r="L67" i="77" s="1"/>
  <c r="M67" i="77" s="1"/>
  <c r="E23" i="86"/>
  <c r="D23" i="86"/>
  <c r="E13" i="86"/>
  <c r="F13" i="86"/>
  <c r="D13" i="86"/>
  <c r="M48" i="89"/>
  <c r="H48" i="89"/>
  <c r="B122" i="77"/>
  <c r="M49" i="77"/>
  <c r="L49" i="77"/>
  <c r="K49" i="77"/>
  <c r="J49" i="77"/>
  <c r="I49" i="77"/>
  <c r="M43" i="77"/>
  <c r="L43" i="77"/>
  <c r="K43" i="77"/>
  <c r="J43" i="77"/>
  <c r="I43" i="77"/>
  <c r="J31" i="77"/>
  <c r="K31" i="77"/>
  <c r="L31" i="77"/>
  <c r="M31" i="77"/>
  <c r="I31" i="77"/>
  <c r="J21" i="77"/>
  <c r="K21" i="77"/>
  <c r="L21" i="77"/>
  <c r="M21" i="77"/>
  <c r="I21" i="77"/>
  <c r="G21" i="77"/>
  <c r="F14" i="86" s="1"/>
  <c r="F21" i="77"/>
  <c r="E14" i="86" s="1"/>
  <c r="E21" i="77"/>
  <c r="D14" i="86" s="1"/>
  <c r="M47" i="89"/>
  <c r="M66" i="89" s="1"/>
  <c r="H47" i="89"/>
  <c r="H66" i="89" s="1"/>
  <c r="P49" i="89"/>
  <c r="O49" i="89"/>
  <c r="L49" i="89"/>
  <c r="K49" i="89"/>
  <c r="J49" i="89"/>
  <c r="G49" i="89"/>
  <c r="F49" i="89"/>
  <c r="E49" i="89"/>
  <c r="H76" i="89"/>
  <c r="M64" i="89"/>
  <c r="P66" i="89"/>
  <c r="O66" i="89"/>
  <c r="K66" i="89"/>
  <c r="L66" i="89"/>
  <c r="J66" i="89"/>
  <c r="F66" i="89"/>
  <c r="G66" i="89"/>
  <c r="E66" i="89"/>
  <c r="H64" i="89"/>
  <c r="M58" i="89"/>
  <c r="H58" i="89"/>
  <c r="H46" i="89"/>
  <c r="M35" i="89"/>
  <c r="H35" i="89"/>
  <c r="M31" i="89"/>
  <c r="H31" i="89"/>
  <c r="M27" i="89"/>
  <c r="H27" i="89"/>
  <c r="H19" i="89"/>
  <c r="M12" i="89"/>
  <c r="H12" i="89"/>
  <c r="J14" i="89" s="1"/>
  <c r="L13" i="89"/>
  <c r="K13" i="89"/>
  <c r="J13" i="89"/>
  <c r="P14" i="89"/>
  <c r="L14" i="89"/>
  <c r="K14" i="89"/>
  <c r="G14" i="89"/>
  <c r="F14" i="89"/>
  <c r="I44" i="86" l="1"/>
  <c r="H44" i="86"/>
  <c r="I14" i="86"/>
  <c r="H24" i="86"/>
  <c r="I38" i="86"/>
  <c r="J38" i="86"/>
  <c r="L44" i="86"/>
  <c r="L14" i="86"/>
  <c r="J14" i="86"/>
  <c r="K24" i="86"/>
  <c r="J24" i="86"/>
  <c r="K14" i="86"/>
  <c r="I24" i="86"/>
  <c r="K38" i="86"/>
  <c r="L24" i="86"/>
  <c r="E91" i="5"/>
  <c r="D98" i="5"/>
  <c r="D71" i="86"/>
  <c r="D100" i="86" s="1"/>
  <c r="F98" i="5"/>
  <c r="F71" i="86"/>
  <c r="F100" i="86" s="1"/>
  <c r="L100" i="6"/>
  <c r="M100" i="6"/>
  <c r="I62" i="86"/>
  <c r="L62" i="86" s="1"/>
  <c r="K62" i="86"/>
  <c r="E98" i="5"/>
  <c r="F91" i="5"/>
  <c r="I20" i="77"/>
  <c r="H14" i="89"/>
  <c r="M13" i="89"/>
  <c r="M16" i="89"/>
  <c r="M33" i="89" s="1"/>
  <c r="O14" i="89"/>
  <c r="H16" i="89"/>
  <c r="H33" i="89" s="1"/>
  <c r="M14" i="89"/>
  <c r="O76" i="89"/>
  <c r="P69" i="89"/>
  <c r="O69" i="89"/>
  <c r="P52" i="89"/>
  <c r="O52" i="89"/>
  <c r="P51" i="89"/>
  <c r="O51" i="89"/>
  <c r="P39" i="89"/>
  <c r="O39" i="89"/>
  <c r="P36" i="89"/>
  <c r="O36" i="89"/>
  <c r="P32" i="89"/>
  <c r="O32" i="89"/>
  <c r="P28" i="89"/>
  <c r="O28" i="89"/>
  <c r="P22" i="89"/>
  <c r="O22" i="89"/>
  <c r="P20" i="89"/>
  <c r="O20" i="89"/>
  <c r="P16" i="89"/>
  <c r="O16" i="89"/>
  <c r="P13" i="89"/>
  <c r="O13" i="89"/>
  <c r="J76" i="89"/>
  <c r="L69" i="89"/>
  <c r="K69" i="89"/>
  <c r="J69" i="89"/>
  <c r="M69" i="89"/>
  <c r="L52" i="89"/>
  <c r="K52" i="89"/>
  <c r="J52" i="89"/>
  <c r="L51" i="89"/>
  <c r="K51" i="89"/>
  <c r="J51" i="89"/>
  <c r="M46" i="89"/>
  <c r="L39" i="89"/>
  <c r="K39" i="89"/>
  <c r="J39" i="89"/>
  <c r="L36" i="89"/>
  <c r="K36" i="89"/>
  <c r="J36" i="89"/>
  <c r="L32" i="89"/>
  <c r="K32" i="89"/>
  <c r="J32" i="89"/>
  <c r="L28" i="89"/>
  <c r="K28" i="89"/>
  <c r="J28" i="89"/>
  <c r="L22" i="89"/>
  <c r="L42" i="89" s="1"/>
  <c r="K22" i="89"/>
  <c r="K42" i="89" s="1"/>
  <c r="J22" i="89"/>
  <c r="L20" i="89"/>
  <c r="K20" i="89"/>
  <c r="J20" i="89"/>
  <c r="L16" i="89"/>
  <c r="K16" i="89"/>
  <c r="J16" i="89"/>
  <c r="G69" i="89"/>
  <c r="F69" i="89"/>
  <c r="E69" i="89"/>
  <c r="H69" i="89"/>
  <c r="G52" i="89"/>
  <c r="F52" i="89"/>
  <c r="E52" i="89"/>
  <c r="G51" i="89"/>
  <c r="F51" i="89"/>
  <c r="E51" i="89"/>
  <c r="G39" i="89"/>
  <c r="F39" i="89"/>
  <c r="E39" i="89"/>
  <c r="G22" i="89"/>
  <c r="F22" i="89"/>
  <c r="E22" i="89"/>
  <c r="G20" i="89"/>
  <c r="F20" i="89"/>
  <c r="E20" i="89"/>
  <c r="G16" i="89"/>
  <c r="F16" i="89"/>
  <c r="E16" i="89"/>
  <c r="Z6" i="89"/>
  <c r="G38" i="5"/>
  <c r="I86" i="86"/>
  <c r="J86" i="86"/>
  <c r="K86" i="86"/>
  <c r="L86" i="86"/>
  <c r="H86" i="86"/>
  <c r="E85" i="86"/>
  <c r="E126" i="86" s="1"/>
  <c r="F85" i="86"/>
  <c r="F126" i="86" s="1"/>
  <c r="D85" i="86"/>
  <c r="D126" i="86" s="1"/>
  <c r="E93" i="86"/>
  <c r="F93" i="86"/>
  <c r="D93" i="86"/>
  <c r="E100" i="86"/>
  <c r="C138" i="86"/>
  <c r="E31" i="90" s="1"/>
  <c r="H38" i="5" l="1"/>
  <c r="H108" i="5"/>
  <c r="H111" i="86" s="1"/>
  <c r="M76" i="89"/>
  <c r="H98" i="5"/>
  <c r="E54" i="89"/>
  <c r="E59" i="89" s="1"/>
  <c r="E60" i="89" s="1"/>
  <c r="H29" i="89"/>
  <c r="P40" i="89"/>
  <c r="E40" i="89"/>
  <c r="M37" i="89"/>
  <c r="J23" i="89"/>
  <c r="J42" i="89"/>
  <c r="O40" i="89"/>
  <c r="K40" i="89"/>
  <c r="L40" i="89"/>
  <c r="F40" i="89"/>
  <c r="G40" i="89"/>
  <c r="O23" i="89"/>
  <c r="O42" i="89"/>
  <c r="E23" i="89"/>
  <c r="E42" i="89"/>
  <c r="E43" i="89" s="1"/>
  <c r="P23" i="89"/>
  <c r="P42" i="89"/>
  <c r="F23" i="89"/>
  <c r="F42" i="89"/>
  <c r="J40" i="89"/>
  <c r="G23" i="89"/>
  <c r="G42" i="89"/>
  <c r="E37" i="89"/>
  <c r="E29" i="89"/>
  <c r="E33" i="89"/>
  <c r="F29" i="89"/>
  <c r="F37" i="89"/>
  <c r="F33" i="89"/>
  <c r="H37" i="89"/>
  <c r="G33" i="89"/>
  <c r="G37" i="89"/>
  <c r="G29" i="89"/>
  <c r="J33" i="89"/>
  <c r="J37" i="89"/>
  <c r="J29" i="89"/>
  <c r="O29" i="89"/>
  <c r="O33" i="89"/>
  <c r="O37" i="89"/>
  <c r="K33" i="89"/>
  <c r="K37" i="89"/>
  <c r="K29" i="89"/>
  <c r="P37" i="89"/>
  <c r="P29" i="89"/>
  <c r="P33" i="89"/>
  <c r="L29" i="89"/>
  <c r="L33" i="89"/>
  <c r="L37" i="89"/>
  <c r="M29" i="89"/>
  <c r="L17" i="89"/>
  <c r="M28" i="89"/>
  <c r="M17" i="89"/>
  <c r="O17" i="89"/>
  <c r="P17" i="89"/>
  <c r="J17" i="89"/>
  <c r="K17" i="89"/>
  <c r="F54" i="89"/>
  <c r="K54" i="89"/>
  <c r="L54" i="89"/>
  <c r="L73" i="89" s="1"/>
  <c r="L77" i="89" s="1"/>
  <c r="G54" i="89"/>
  <c r="G59" i="89" s="1"/>
  <c r="G60" i="89" s="1"/>
  <c r="J54" i="89"/>
  <c r="J59" i="89" s="1"/>
  <c r="J60" i="89" s="1"/>
  <c r="H20" i="89"/>
  <c r="O54" i="89"/>
  <c r="P54" i="89"/>
  <c r="K23" i="89"/>
  <c r="M32" i="89"/>
  <c r="L23" i="89"/>
  <c r="M36" i="89"/>
  <c r="M39" i="89"/>
  <c r="M40" i="89" s="1"/>
  <c r="H22" i="89"/>
  <c r="H39" i="89"/>
  <c r="H40" i="89" s="1"/>
  <c r="F94" i="86"/>
  <c r="D101" i="86"/>
  <c r="E94" i="86"/>
  <c r="F101" i="86"/>
  <c r="E101" i="86"/>
  <c r="I38" i="5" l="1"/>
  <c r="I98" i="5"/>
  <c r="H101" i="86"/>
  <c r="L81" i="89"/>
  <c r="L82" i="89" s="1"/>
  <c r="L74" i="89"/>
  <c r="G24" i="89"/>
  <c r="F24" i="89"/>
  <c r="P24" i="89"/>
  <c r="K24" i="89"/>
  <c r="H42" i="89"/>
  <c r="H43" i="89" s="1"/>
  <c r="G43" i="89"/>
  <c r="L43" i="89"/>
  <c r="P43" i="89"/>
  <c r="F43" i="89"/>
  <c r="O43" i="89"/>
  <c r="K43" i="89"/>
  <c r="J43" i="89"/>
  <c r="F55" i="89"/>
  <c r="L24" i="89"/>
  <c r="F59" i="89"/>
  <c r="F60" i="89" s="1"/>
  <c r="F61" i="89" s="1"/>
  <c r="F73" i="89"/>
  <c r="F77" i="89" s="1"/>
  <c r="K55" i="89"/>
  <c r="E73" i="89"/>
  <c r="E77" i="89" s="1"/>
  <c r="K59" i="89"/>
  <c r="K60" i="89" s="1"/>
  <c r="K61" i="89" s="1"/>
  <c r="K73" i="89"/>
  <c r="K77" i="89" s="1"/>
  <c r="E55" i="89"/>
  <c r="L55" i="89"/>
  <c r="L59" i="89"/>
  <c r="L60" i="89" s="1"/>
  <c r="J55" i="89"/>
  <c r="G73" i="89"/>
  <c r="G77" i="89" s="1"/>
  <c r="J73" i="89"/>
  <c r="J77" i="89" s="1"/>
  <c r="G55" i="89"/>
  <c r="O73" i="89"/>
  <c r="O77" i="89" s="1"/>
  <c r="O59" i="89"/>
  <c r="O60" i="89" s="1"/>
  <c r="O55" i="89"/>
  <c r="P55" i="89"/>
  <c r="P59" i="89"/>
  <c r="P60" i="89" s="1"/>
  <c r="P73" i="89"/>
  <c r="P77" i="89" s="1"/>
  <c r="H23" i="89"/>
  <c r="J98" i="5" l="1"/>
  <c r="I101" i="86"/>
  <c r="G74" i="89"/>
  <c r="G81" i="89"/>
  <c r="G82" i="89" s="1"/>
  <c r="K74" i="89"/>
  <c r="K81" i="89"/>
  <c r="K82" i="89" s="1"/>
  <c r="L83" i="89" s="1"/>
  <c r="P81" i="89"/>
  <c r="P82" i="89" s="1"/>
  <c r="P74" i="89"/>
  <c r="O74" i="89"/>
  <c r="O81" i="89"/>
  <c r="O82" i="89" s="1"/>
  <c r="E81" i="89"/>
  <c r="E82" i="89" s="1"/>
  <c r="E74" i="89"/>
  <c r="J74" i="89"/>
  <c r="J81" i="89"/>
  <c r="J82" i="89" s="1"/>
  <c r="K83" i="89" s="1"/>
  <c r="F81" i="89"/>
  <c r="F82" i="89" s="1"/>
  <c r="F74" i="89"/>
  <c r="G56" i="89"/>
  <c r="K56" i="89"/>
  <c r="G61" i="89"/>
  <c r="F56" i="89"/>
  <c r="L56" i="89"/>
  <c r="H24" i="89"/>
  <c r="J24" i="89"/>
  <c r="L61" i="89"/>
  <c r="P61" i="89"/>
  <c r="P56" i="89"/>
  <c r="H61" i="86"/>
  <c r="I61" i="86" s="1"/>
  <c r="K61" i="86" s="1"/>
  <c r="I60" i="86"/>
  <c r="J60" i="86"/>
  <c r="K60" i="86"/>
  <c r="L60" i="86"/>
  <c r="H60" i="86"/>
  <c r="H59" i="86"/>
  <c r="I59" i="86" s="1"/>
  <c r="J59" i="86" s="1"/>
  <c r="K59" i="86" s="1"/>
  <c r="L59" i="86" s="1"/>
  <c r="F50" i="86"/>
  <c r="E50" i="86"/>
  <c r="D50" i="86"/>
  <c r="F44" i="86"/>
  <c r="E44" i="86"/>
  <c r="D44" i="86"/>
  <c r="E53" i="86"/>
  <c r="F53" i="86"/>
  <c r="D53" i="86"/>
  <c r="E38" i="86"/>
  <c r="F38" i="86"/>
  <c r="D38" i="86"/>
  <c r="E30" i="86"/>
  <c r="D30" i="86"/>
  <c r="K98" i="5" l="1"/>
  <c r="J101" i="86"/>
  <c r="H13" i="86"/>
  <c r="H20" i="86" s="1"/>
  <c r="H73" i="86" s="1"/>
  <c r="F83" i="89"/>
  <c r="G83" i="89"/>
  <c r="P83" i="89"/>
  <c r="J61" i="86"/>
  <c r="L61" i="86" s="1"/>
  <c r="E32" i="86"/>
  <c r="H16" i="6"/>
  <c r="I16" i="6" s="1"/>
  <c r="J16" i="6" s="1"/>
  <c r="I110" i="77"/>
  <c r="J110" i="77" s="1"/>
  <c r="K110" i="77" s="1"/>
  <c r="L110" i="77" s="1"/>
  <c r="M110" i="77" s="1"/>
  <c r="H27" i="6"/>
  <c r="I27" i="6" s="1"/>
  <c r="J27" i="6" s="1"/>
  <c r="L98" i="5" l="1"/>
  <c r="L101" i="86" s="1"/>
  <c r="K101" i="86"/>
  <c r="I13" i="86"/>
  <c r="I23" i="86" s="1"/>
  <c r="I30" i="86" s="1"/>
  <c r="H49" i="86"/>
  <c r="H37" i="86"/>
  <c r="H23" i="86"/>
  <c r="H30" i="86" s="1"/>
  <c r="H34" i="86" s="1"/>
  <c r="H43" i="86"/>
  <c r="H85" i="86"/>
  <c r="H126" i="86" s="1"/>
  <c r="F16" i="90" s="1"/>
  <c r="I74" i="86"/>
  <c r="H53" i="86" l="1"/>
  <c r="J13" i="86"/>
  <c r="J23" i="86" s="1"/>
  <c r="J30" i="86" s="1"/>
  <c r="I43" i="86"/>
  <c r="I37" i="86"/>
  <c r="H31" i="86"/>
  <c r="I20" i="86"/>
  <c r="I49" i="86"/>
  <c r="H122" i="86"/>
  <c r="F12" i="90" s="1"/>
  <c r="I32" i="86"/>
  <c r="H35" i="86"/>
  <c r="I34" i="86" l="1"/>
  <c r="I35" i="86" s="1"/>
  <c r="I73" i="86"/>
  <c r="I122" i="86" s="1"/>
  <c r="G12" i="90" s="1"/>
  <c r="H54" i="86"/>
  <c r="I53" i="86"/>
  <c r="H56" i="86"/>
  <c r="H120" i="86" s="1"/>
  <c r="F10" i="90" s="1"/>
  <c r="J43" i="86"/>
  <c r="J20" i="86"/>
  <c r="J49" i="86"/>
  <c r="J37" i="86"/>
  <c r="K13" i="86"/>
  <c r="K23" i="86" s="1"/>
  <c r="K30" i="86" s="1"/>
  <c r="I21" i="86"/>
  <c r="I85" i="86"/>
  <c r="I126" i="86" s="1"/>
  <c r="G16" i="90" s="1"/>
  <c r="I31" i="86"/>
  <c r="J32" i="86"/>
  <c r="K74" i="86"/>
  <c r="J85" i="86" l="1"/>
  <c r="J126" i="86" s="1"/>
  <c r="H16" i="90" s="1"/>
  <c r="J73" i="86"/>
  <c r="J122" i="86" s="1"/>
  <c r="H12" i="90" s="1"/>
  <c r="I56" i="86"/>
  <c r="I120" i="86" s="1"/>
  <c r="G10" i="90" s="1"/>
  <c r="H57" i="86"/>
  <c r="J21" i="86"/>
  <c r="I54" i="86"/>
  <c r="J53" i="86"/>
  <c r="J31" i="86"/>
  <c r="J34" i="86"/>
  <c r="J35" i="86" s="1"/>
  <c r="K20" i="86"/>
  <c r="K37" i="86"/>
  <c r="L13" i="86"/>
  <c r="L23" i="86" s="1"/>
  <c r="L30" i="86" s="1"/>
  <c r="K49" i="86"/>
  <c r="K43" i="86"/>
  <c r="K32" i="86"/>
  <c r="L74" i="86"/>
  <c r="K31" i="86" l="1"/>
  <c r="K73" i="86"/>
  <c r="K122" i="86" s="1"/>
  <c r="I12" i="90" s="1"/>
  <c r="I57" i="86"/>
  <c r="J54" i="86"/>
  <c r="K53" i="86"/>
  <c r="J56" i="86"/>
  <c r="J120" i="86" s="1"/>
  <c r="H10" i="90" s="1"/>
  <c r="K34" i="86"/>
  <c r="K21" i="86"/>
  <c r="K85" i="86"/>
  <c r="K126" i="86" s="1"/>
  <c r="I16" i="90" s="1"/>
  <c r="L37" i="86"/>
  <c r="L43" i="86"/>
  <c r="L20" i="86"/>
  <c r="L49" i="86"/>
  <c r="L32" i="86"/>
  <c r="L34" i="86" l="1"/>
  <c r="L35" i="86" s="1"/>
  <c r="L73" i="86"/>
  <c r="L122" i="86" s="1"/>
  <c r="J12" i="90" s="1"/>
  <c r="K54" i="86"/>
  <c r="J57" i="86"/>
  <c r="K56" i="86"/>
  <c r="K120" i="86" s="1"/>
  <c r="I10" i="90" s="1"/>
  <c r="L53" i="86"/>
  <c r="K35" i="86"/>
  <c r="L21" i="86"/>
  <c r="L31" i="86"/>
  <c r="L85" i="86"/>
  <c r="L126" i="86" s="1"/>
  <c r="J16" i="90" s="1"/>
  <c r="E69" i="84"/>
  <c r="D68" i="84"/>
  <c r="E68" i="84" s="1"/>
  <c r="E60" i="84"/>
  <c r="E59" i="84"/>
  <c r="E51" i="84"/>
  <c r="E50" i="84"/>
  <c r="G37" i="5"/>
  <c r="H37" i="5" s="1"/>
  <c r="I37" i="5" s="1"/>
  <c r="D82" i="6"/>
  <c r="D83" i="6" s="1"/>
  <c r="E78" i="5"/>
  <c r="F78" i="5"/>
  <c r="D78" i="5"/>
  <c r="L56" i="86" l="1"/>
  <c r="L120" i="86" s="1"/>
  <c r="J10" i="90" s="1"/>
  <c r="K57" i="86"/>
  <c r="E61" i="84"/>
  <c r="E52" i="84"/>
  <c r="C134" i="86" s="1"/>
  <c r="E70" i="84"/>
  <c r="L54" i="86"/>
  <c r="L57" i="86" l="1"/>
  <c r="G123" i="77"/>
  <c r="F123" i="77"/>
  <c r="E123" i="77"/>
  <c r="D123" i="77"/>
  <c r="B124" i="77"/>
  <c r="B123" i="77"/>
  <c r="E32" i="5"/>
  <c r="E84" i="5" s="1"/>
  <c r="E85" i="5" s="1"/>
  <c r="G52" i="5"/>
  <c r="H52" i="5" s="1"/>
  <c r="I52" i="5" s="1"/>
  <c r="G49" i="5"/>
  <c r="H49" i="5" s="1"/>
  <c r="I49" i="5" s="1"/>
  <c r="G47" i="5"/>
  <c r="G40" i="5"/>
  <c r="H40" i="5" s="1"/>
  <c r="I40" i="5" s="1"/>
  <c r="G39" i="5"/>
  <c r="H39" i="5" s="1"/>
  <c r="G31" i="5"/>
  <c r="H31" i="5" s="1"/>
  <c r="I31" i="5" s="1"/>
  <c r="G30" i="5"/>
  <c r="H30" i="5" s="1"/>
  <c r="I30" i="5" s="1"/>
  <c r="G22" i="5"/>
  <c r="H22" i="5" s="1"/>
  <c r="I22" i="5" s="1"/>
  <c r="G21" i="5"/>
  <c r="H21" i="5" s="1"/>
  <c r="I21" i="5" s="1"/>
  <c r="G20" i="5"/>
  <c r="H20" i="5" s="1"/>
  <c r="I20" i="5" s="1"/>
  <c r="E105" i="5" l="1"/>
  <c r="E108" i="86" s="1"/>
  <c r="G96" i="77"/>
  <c r="K96" i="77" s="1"/>
  <c r="F96" i="77"/>
  <c r="H43" i="5"/>
  <c r="G43" i="5"/>
  <c r="I39" i="5"/>
  <c r="H47" i="5"/>
  <c r="I96" i="77" l="1"/>
  <c r="J96" i="77"/>
  <c r="L96" i="77"/>
  <c r="M96" i="77" s="1"/>
  <c r="I43" i="5"/>
  <c r="I47" i="5"/>
  <c r="E69" i="5" l="1"/>
  <c r="F69" i="5"/>
  <c r="D69" i="5"/>
  <c r="E65" i="5"/>
  <c r="F65" i="5"/>
  <c r="D65" i="5"/>
  <c r="D66" i="5" s="1"/>
  <c r="E61" i="5"/>
  <c r="F61" i="5"/>
  <c r="D61" i="5"/>
  <c r="D62" i="5" s="1"/>
  <c r="D63" i="5" s="1"/>
  <c r="E59" i="5"/>
  <c r="F59" i="5"/>
  <c r="G59" i="5"/>
  <c r="H59" i="5"/>
  <c r="I59" i="5"/>
  <c r="D59" i="5"/>
  <c r="G63" i="5" l="1"/>
  <c r="F70" i="5"/>
  <c r="E66" i="5"/>
  <c r="D70" i="5"/>
  <c r="D71" i="5" s="1"/>
  <c r="E70" i="5"/>
  <c r="E71" i="5" s="1"/>
  <c r="F66" i="5"/>
  <c r="E62" i="5"/>
  <c r="E63" i="5" s="1"/>
  <c r="H63" i="5" s="1"/>
  <c r="I63" i="5" s="1"/>
  <c r="F62" i="5"/>
  <c r="F56" i="5" l="1"/>
  <c r="D50" i="5"/>
  <c r="E50" i="5"/>
  <c r="F50" i="5"/>
  <c r="F43" i="5"/>
  <c r="E75" i="5"/>
  <c r="E76" i="5" s="1"/>
  <c r="E56" i="5"/>
  <c r="E43" i="5"/>
  <c r="E41" i="5" s="1"/>
  <c r="F33" i="5"/>
  <c r="E33" i="5"/>
  <c r="F25" i="5"/>
  <c r="F75" i="5"/>
  <c r="F76" i="5" s="1"/>
  <c r="D47" i="5"/>
  <c r="F103" i="5" l="1"/>
  <c r="F106" i="86" s="1"/>
  <c r="C139" i="86" s="1"/>
  <c r="E32" i="90" s="1"/>
  <c r="E103" i="5"/>
  <c r="E106" i="86" s="1"/>
  <c r="D56" i="5"/>
  <c r="F15" i="5"/>
  <c r="E15" i="5"/>
  <c r="F57" i="5"/>
  <c r="D33" i="5"/>
  <c r="D43" i="5"/>
  <c r="D41" i="5" s="1"/>
  <c r="E25" i="5"/>
  <c r="E57" i="5" s="1"/>
  <c r="D25" i="5"/>
  <c r="D75" i="5"/>
  <c r="D76" i="5" s="1"/>
  <c r="G76" i="5" s="1"/>
  <c r="H76" i="5" s="1"/>
  <c r="G75" i="5" l="1"/>
  <c r="F108" i="5"/>
  <c r="F111" i="86" s="1"/>
  <c r="I76" i="5"/>
  <c r="E108" i="5"/>
  <c r="E111" i="86" s="1"/>
  <c r="E127" i="86" s="1"/>
  <c r="D103" i="5"/>
  <c r="D106" i="86" s="1"/>
  <c r="H20" i="6"/>
  <c r="D15" i="5"/>
  <c r="D23" i="5"/>
  <c r="D57" i="5"/>
  <c r="E23" i="5"/>
  <c r="D108" i="5" l="1"/>
  <c r="D111" i="86" s="1"/>
  <c r="F127" i="86"/>
  <c r="H127" i="86"/>
  <c r="F17" i="90" s="1"/>
  <c r="E46" i="6" l="1"/>
  <c r="F46" i="6"/>
  <c r="G46" i="6"/>
  <c r="D46" i="6"/>
  <c r="G41" i="6"/>
  <c r="G28" i="6"/>
  <c r="G68" i="77"/>
  <c r="G97" i="77"/>
  <c r="G98" i="77" s="1"/>
  <c r="D85" i="6" l="1"/>
  <c r="D86" i="6" s="1"/>
  <c r="F85" i="6"/>
  <c r="G85" i="6"/>
  <c r="E85" i="6"/>
  <c r="H41" i="6"/>
  <c r="G30" i="6"/>
  <c r="H28" i="6"/>
  <c r="I28" i="6" s="1"/>
  <c r="J28" i="6" s="1"/>
  <c r="M49" i="89"/>
  <c r="M51" i="89" s="1"/>
  <c r="I68" i="77"/>
  <c r="J68" i="77" s="1"/>
  <c r="K68" i="77" s="1"/>
  <c r="L68" i="77" s="1"/>
  <c r="M68" i="77" s="1"/>
  <c r="G13" i="6"/>
  <c r="G70" i="77"/>
  <c r="G71" i="77"/>
  <c r="F97" i="77"/>
  <c r="E97" i="77"/>
  <c r="E13" i="6" s="1"/>
  <c r="D97" i="77"/>
  <c r="D13" i="6" s="1"/>
  <c r="F68" i="77"/>
  <c r="E68" i="77"/>
  <c r="D68" i="77"/>
  <c r="F98" i="77" l="1"/>
  <c r="I98" i="77" s="1"/>
  <c r="J98" i="77" s="1"/>
  <c r="K98" i="77" s="1"/>
  <c r="L98" i="77" s="1"/>
  <c r="M98" i="77" s="1"/>
  <c r="M52" i="89"/>
  <c r="I41" i="6"/>
  <c r="J41" i="6" s="1"/>
  <c r="H44" i="6"/>
  <c r="H49" i="89"/>
  <c r="H64" i="86"/>
  <c r="F13" i="6"/>
  <c r="I70" i="77"/>
  <c r="E70" i="77"/>
  <c r="E71" i="77"/>
  <c r="F70" i="77"/>
  <c r="F71" i="77"/>
  <c r="F100" i="77"/>
  <c r="D71" i="77"/>
  <c r="D70" i="77"/>
  <c r="D100" i="77"/>
  <c r="D38" i="6"/>
  <c r="E77" i="6"/>
  <c r="E36" i="6" s="1"/>
  <c r="E42" i="6" s="1"/>
  <c r="F77" i="6"/>
  <c r="F36" i="6" s="1"/>
  <c r="F42" i="6" s="1"/>
  <c r="G77" i="6"/>
  <c r="G36" i="6" s="1"/>
  <c r="G42" i="6" s="1"/>
  <c r="I36" i="6"/>
  <c r="I44" i="6" s="1"/>
  <c r="D77" i="6"/>
  <c r="D36" i="6" s="1"/>
  <c r="E30" i="6"/>
  <c r="F30" i="6"/>
  <c r="D30" i="6"/>
  <c r="E68" i="6"/>
  <c r="E20" i="6" s="1"/>
  <c r="F68" i="6"/>
  <c r="F20" i="6" s="1"/>
  <c r="G68" i="6"/>
  <c r="D68" i="6"/>
  <c r="D20" i="6" s="1"/>
  <c r="D12" i="6"/>
  <c r="J36" i="6" l="1"/>
  <c r="J44" i="6" s="1"/>
  <c r="K64" i="86"/>
  <c r="I64" i="86"/>
  <c r="L64" i="86"/>
  <c r="J64" i="86"/>
  <c r="G20" i="6"/>
  <c r="J70" i="77"/>
  <c r="D42" i="6"/>
  <c r="E58" i="6" l="1"/>
  <c r="E17" i="6" s="1"/>
  <c r="F58" i="6"/>
  <c r="F17" i="6" s="1"/>
  <c r="G58" i="6"/>
  <c r="G17" i="6" s="1"/>
  <c r="D58" i="6"/>
  <c r="D17" i="6" s="1"/>
  <c r="F15" i="6"/>
  <c r="E15" i="6"/>
  <c r="G15" i="6"/>
  <c r="H15" i="6" s="1"/>
  <c r="I15" i="6" s="1"/>
  <c r="J15" i="6" s="1"/>
  <c r="G14" i="6"/>
  <c r="F14" i="6"/>
  <c r="E14" i="6"/>
  <c r="D14" i="6"/>
  <c r="G12" i="6"/>
  <c r="F12" i="6"/>
  <c r="E12" i="6"/>
  <c r="H17" i="6" l="1"/>
  <c r="I17" i="6" s="1"/>
  <c r="H14" i="6"/>
  <c r="I14" i="6" s="1"/>
  <c r="J14" i="6" s="1"/>
  <c r="G15" i="77"/>
  <c r="F15" i="77"/>
  <c r="E15" i="77"/>
  <c r="D15" i="77"/>
  <c r="I102" i="77"/>
  <c r="G100" i="77"/>
  <c r="E100" i="77"/>
  <c r="G58" i="77"/>
  <c r="F58" i="77"/>
  <c r="E58" i="77"/>
  <c r="D58" i="77"/>
  <c r="F37" i="77"/>
  <c r="F85" i="77" s="1"/>
  <c r="E37" i="77"/>
  <c r="E85" i="77" s="1"/>
  <c r="D37" i="77"/>
  <c r="D85" i="77" s="1"/>
  <c r="D104" i="77" s="1"/>
  <c r="D112" i="77" s="1"/>
  <c r="F31" i="77"/>
  <c r="E24" i="86" s="1"/>
  <c r="E31" i="77"/>
  <c r="D24" i="86" s="1"/>
  <c r="D31" i="77"/>
  <c r="G30" i="77"/>
  <c r="G27" i="77"/>
  <c r="G82" i="77" s="1"/>
  <c r="F27" i="77"/>
  <c r="F82" i="77" s="1"/>
  <c r="E27" i="77"/>
  <c r="E82" i="77" s="1"/>
  <c r="I82" i="77" s="1"/>
  <c r="D27" i="77"/>
  <c r="J82" i="77" l="1"/>
  <c r="K82" i="77" s="1"/>
  <c r="L82" i="77" s="1"/>
  <c r="M82" i="77" s="1"/>
  <c r="I81" i="77"/>
  <c r="G59" i="77"/>
  <c r="E100" i="6"/>
  <c r="E91" i="6"/>
  <c r="D92" i="5"/>
  <c r="H95" i="5" s="1"/>
  <c r="D109" i="5"/>
  <c r="F91" i="6"/>
  <c r="F100" i="6"/>
  <c r="E92" i="5"/>
  <c r="E109" i="5"/>
  <c r="E112" i="86" s="1"/>
  <c r="D100" i="6"/>
  <c r="D91" i="6"/>
  <c r="G100" i="6"/>
  <c r="G91" i="6"/>
  <c r="F92" i="5"/>
  <c r="H94" i="5" s="1"/>
  <c r="F109" i="5"/>
  <c r="F112" i="86" s="1"/>
  <c r="J17" i="6"/>
  <c r="E20" i="86"/>
  <c r="E54" i="86" s="1"/>
  <c r="F20" i="86"/>
  <c r="F54" i="86" s="1"/>
  <c r="D20" i="86"/>
  <c r="D54" i="86" s="1"/>
  <c r="M19" i="89"/>
  <c r="M22" i="89" s="1"/>
  <c r="F23" i="86"/>
  <c r="F30" i="86" s="1"/>
  <c r="E59" i="77"/>
  <c r="F59" i="77"/>
  <c r="D59" i="77"/>
  <c r="D38" i="77"/>
  <c r="D61" i="77"/>
  <c r="D62" i="77" s="1"/>
  <c r="E38" i="77"/>
  <c r="E61" i="77"/>
  <c r="E62" i="77" s="1"/>
  <c r="F38" i="77"/>
  <c r="F61" i="77"/>
  <c r="F62" i="77" s="1"/>
  <c r="F79" i="5"/>
  <c r="D79" i="5"/>
  <c r="E79" i="5"/>
  <c r="G37" i="77"/>
  <c r="G85" i="77" s="1"/>
  <c r="G90" i="77" s="1"/>
  <c r="F63" i="5"/>
  <c r="F71" i="5"/>
  <c r="G71" i="5" s="1"/>
  <c r="D67" i="5"/>
  <c r="D73" i="5" s="1"/>
  <c r="E67" i="5"/>
  <c r="E73" i="5" s="1"/>
  <c r="F67" i="5"/>
  <c r="G67" i="5" s="1"/>
  <c r="E16" i="77"/>
  <c r="F16" i="77"/>
  <c r="G16" i="77"/>
  <c r="E43" i="77"/>
  <c r="L70" i="77"/>
  <c r="G31" i="77"/>
  <c r="F24" i="86" s="1"/>
  <c r="D49" i="77"/>
  <c r="E49" i="77"/>
  <c r="G49" i="77"/>
  <c r="F43" i="77"/>
  <c r="G43" i="77"/>
  <c r="I27" i="77"/>
  <c r="G81" i="5" s="1"/>
  <c r="G11" i="5" s="1"/>
  <c r="I30" i="77"/>
  <c r="J20" i="77"/>
  <c r="D55" i="77"/>
  <c r="E55" i="77"/>
  <c r="D43" i="77"/>
  <c r="F55" i="77"/>
  <c r="G55" i="77"/>
  <c r="J102" i="77"/>
  <c r="K70" i="77"/>
  <c r="F49" i="77"/>
  <c r="H75" i="5" l="1"/>
  <c r="J81" i="77"/>
  <c r="G61" i="77"/>
  <c r="G62" i="77" s="1"/>
  <c r="G104" i="77"/>
  <c r="G11" i="6" s="1"/>
  <c r="M20" i="89"/>
  <c r="H92" i="5"/>
  <c r="H90" i="5" s="1"/>
  <c r="G19" i="5" s="1"/>
  <c r="I108" i="5"/>
  <c r="I20" i="6" s="1"/>
  <c r="D114" i="5"/>
  <c r="D112" i="86"/>
  <c r="D104" i="6"/>
  <c r="I95" i="5"/>
  <c r="H98" i="86"/>
  <c r="G79" i="5"/>
  <c r="H79" i="5" s="1"/>
  <c r="I79" i="5" s="1"/>
  <c r="H97" i="86"/>
  <c r="I94" i="5"/>
  <c r="I90" i="6"/>
  <c r="H18" i="6" s="1"/>
  <c r="I99" i="6"/>
  <c r="H25" i="6" s="1"/>
  <c r="G69" i="5"/>
  <c r="H71" i="5"/>
  <c r="H67" i="5"/>
  <c r="G65" i="5"/>
  <c r="D34" i="86"/>
  <c r="D79" i="86" s="1"/>
  <c r="D86" i="86"/>
  <c r="D31" i="86"/>
  <c r="D74" i="86"/>
  <c r="D95" i="86"/>
  <c r="F34" i="86"/>
  <c r="F86" i="86"/>
  <c r="F95" i="86"/>
  <c r="F74" i="86"/>
  <c r="F21" i="86"/>
  <c r="H21" i="86"/>
  <c r="F31" i="86"/>
  <c r="F32" i="86"/>
  <c r="H32" i="86"/>
  <c r="E34" i="86"/>
  <c r="E86" i="86"/>
  <c r="E31" i="86"/>
  <c r="E21" i="86"/>
  <c r="E74" i="86"/>
  <c r="E95" i="86"/>
  <c r="G38" i="77"/>
  <c r="G39" i="77" s="1"/>
  <c r="F104" i="77"/>
  <c r="F11" i="6" s="1"/>
  <c r="M42" i="89"/>
  <c r="M43" i="89" s="1"/>
  <c r="M54" i="89"/>
  <c r="M23" i="89"/>
  <c r="G61" i="5"/>
  <c r="F73" i="5"/>
  <c r="I37" i="77"/>
  <c r="D11" i="6"/>
  <c r="D19" i="6" s="1"/>
  <c r="E104" i="77"/>
  <c r="E11" i="6" s="1"/>
  <c r="M70" i="77"/>
  <c r="F39" i="77"/>
  <c r="E90" i="77"/>
  <c r="E39" i="77"/>
  <c r="D90" i="77"/>
  <c r="D86" i="77"/>
  <c r="E86" i="77"/>
  <c r="K102" i="77"/>
  <c r="J27" i="77"/>
  <c r="H81" i="5" s="1"/>
  <c r="H11" i="5" s="1"/>
  <c r="I103" i="5" s="1"/>
  <c r="I106" i="86" s="1"/>
  <c r="J30" i="77"/>
  <c r="K20" i="77"/>
  <c r="F90" i="77"/>
  <c r="F86" i="77"/>
  <c r="I54" i="77"/>
  <c r="I48" i="77"/>
  <c r="I42" i="77"/>
  <c r="I75" i="5" l="1"/>
  <c r="K81" i="77"/>
  <c r="I92" i="5"/>
  <c r="I90" i="5" s="1"/>
  <c r="H19" i="5" s="1"/>
  <c r="I111" i="86"/>
  <c r="I127" i="86" s="1"/>
  <c r="G17" i="90" s="1"/>
  <c r="J108" i="5"/>
  <c r="J20" i="6" s="1"/>
  <c r="I98" i="86"/>
  <c r="J95" i="5"/>
  <c r="J94" i="5"/>
  <c r="I97" i="86"/>
  <c r="J90" i="6"/>
  <c r="I18" i="6" s="1"/>
  <c r="J99" i="6"/>
  <c r="I25" i="6" s="1"/>
  <c r="I71" i="5"/>
  <c r="H69" i="5"/>
  <c r="I67" i="5"/>
  <c r="H65" i="5"/>
  <c r="H95" i="86"/>
  <c r="H93" i="86" s="1"/>
  <c r="E79" i="86"/>
  <c r="E56" i="86"/>
  <c r="E35" i="86"/>
  <c r="F56" i="86"/>
  <c r="F79" i="86"/>
  <c r="F35" i="86"/>
  <c r="D56" i="86"/>
  <c r="D35" i="86"/>
  <c r="E108" i="77"/>
  <c r="E105" i="77"/>
  <c r="E112" i="77"/>
  <c r="D12" i="88" s="1"/>
  <c r="D15" i="88" s="1"/>
  <c r="D122" i="77"/>
  <c r="D124" i="77" s="1"/>
  <c r="D105" i="77"/>
  <c r="D108" i="77"/>
  <c r="D113" i="77"/>
  <c r="F122" i="77"/>
  <c r="F124" i="77" s="1"/>
  <c r="F108" i="77"/>
  <c r="F112" i="77"/>
  <c r="E12" i="88" s="1"/>
  <c r="E15" i="88" s="1"/>
  <c r="F105" i="77"/>
  <c r="G122" i="77"/>
  <c r="G124" i="77" s="1"/>
  <c r="G108" i="77"/>
  <c r="G112" i="77"/>
  <c r="F12" i="88" s="1"/>
  <c r="F15" i="88" s="1"/>
  <c r="G105" i="77"/>
  <c r="I38" i="77"/>
  <c r="I39" i="77" s="1"/>
  <c r="G91" i="77"/>
  <c r="G86" i="77"/>
  <c r="G87" i="77" s="1"/>
  <c r="F19" i="6"/>
  <c r="G78" i="5"/>
  <c r="G14" i="5" s="1"/>
  <c r="M24" i="89"/>
  <c r="O24" i="89"/>
  <c r="M59" i="89"/>
  <c r="M60" i="89" s="1"/>
  <c r="M55" i="89"/>
  <c r="M73" i="89"/>
  <c r="H78" i="5"/>
  <c r="H14" i="5" s="1"/>
  <c r="G66" i="5"/>
  <c r="E19" i="6"/>
  <c r="E122" i="77"/>
  <c r="E124" i="77" s="1"/>
  <c r="G73" i="5"/>
  <c r="H61" i="5"/>
  <c r="H62" i="5" s="1"/>
  <c r="F91" i="77"/>
  <c r="D91" i="77"/>
  <c r="E91" i="77"/>
  <c r="G13" i="5"/>
  <c r="G62" i="5"/>
  <c r="G29" i="5"/>
  <c r="G70" i="5"/>
  <c r="J37" i="77"/>
  <c r="F87" i="77"/>
  <c r="E87" i="77"/>
  <c r="L20" i="77"/>
  <c r="K27" i="77"/>
  <c r="I81" i="5" s="1"/>
  <c r="I11" i="5" s="1"/>
  <c r="K30" i="77"/>
  <c r="I58" i="77"/>
  <c r="I85" i="77" s="1"/>
  <c r="J48" i="77"/>
  <c r="J42" i="77"/>
  <c r="J54" i="77"/>
  <c r="L102" i="77"/>
  <c r="I61" i="77" l="1"/>
  <c r="I62" i="77" s="1"/>
  <c r="J103" i="5"/>
  <c r="K108" i="5"/>
  <c r="K111" i="86" s="1"/>
  <c r="L81" i="77"/>
  <c r="J106" i="86"/>
  <c r="K103" i="5"/>
  <c r="J92" i="5"/>
  <c r="J90" i="5" s="1"/>
  <c r="I19" i="5" s="1"/>
  <c r="J111" i="86"/>
  <c r="F113" i="77"/>
  <c r="J97" i="86"/>
  <c r="K94" i="5"/>
  <c r="K95" i="5"/>
  <c r="J98" i="86"/>
  <c r="I69" i="5"/>
  <c r="K90" i="6"/>
  <c r="J18" i="6" s="1"/>
  <c r="K99" i="6"/>
  <c r="J25" i="6" s="1"/>
  <c r="I65" i="5"/>
  <c r="H91" i="5"/>
  <c r="H97" i="5"/>
  <c r="I89" i="77" s="1"/>
  <c r="H94" i="86"/>
  <c r="H100" i="86"/>
  <c r="H71" i="86" s="1"/>
  <c r="I95" i="86"/>
  <c r="I93" i="86" s="1"/>
  <c r="D80" i="86"/>
  <c r="D124" i="86"/>
  <c r="D129" i="86" s="1"/>
  <c r="D132" i="86" s="1"/>
  <c r="F64" i="86"/>
  <c r="F57" i="86"/>
  <c r="D64" i="86"/>
  <c r="D57" i="86"/>
  <c r="E64" i="86"/>
  <c r="E57" i="86"/>
  <c r="E124" i="86"/>
  <c r="E129" i="86" s="1"/>
  <c r="E132" i="86" s="1"/>
  <c r="E80" i="86"/>
  <c r="E81" i="86"/>
  <c r="F80" i="86"/>
  <c r="F124" i="86"/>
  <c r="F129" i="86" s="1"/>
  <c r="F132" i="86" s="1"/>
  <c r="G113" i="77"/>
  <c r="J38" i="77"/>
  <c r="J39" i="77" s="1"/>
  <c r="I59" i="77"/>
  <c r="G19" i="6"/>
  <c r="M56" i="89"/>
  <c r="O56" i="89"/>
  <c r="M61" i="89"/>
  <c r="O61" i="89"/>
  <c r="M77" i="89"/>
  <c r="M74" i="89"/>
  <c r="M81" i="89"/>
  <c r="M82" i="89" s="1"/>
  <c r="E113" i="77"/>
  <c r="E114" i="77" s="1"/>
  <c r="I78" i="5"/>
  <c r="I14" i="5" s="1"/>
  <c r="G12" i="5"/>
  <c r="D125" i="77"/>
  <c r="E92" i="77"/>
  <c r="G92" i="77"/>
  <c r="F92" i="77"/>
  <c r="H73" i="5"/>
  <c r="H12" i="5"/>
  <c r="H66" i="5"/>
  <c r="H29" i="5"/>
  <c r="H70" i="5"/>
  <c r="K37" i="77"/>
  <c r="H13" i="5"/>
  <c r="L30" i="77"/>
  <c r="L37" i="77" s="1"/>
  <c r="M20" i="77"/>
  <c r="M81" i="77" s="1"/>
  <c r="L27" i="77"/>
  <c r="M102" i="77"/>
  <c r="K42" i="77"/>
  <c r="K54" i="77"/>
  <c r="K48" i="77"/>
  <c r="J58" i="77"/>
  <c r="J61" i="77" s="1"/>
  <c r="J62" i="77" s="1"/>
  <c r="K127" i="86" l="1"/>
  <c r="I17" i="90" s="1"/>
  <c r="J85" i="77"/>
  <c r="K106" i="86"/>
  <c r="L103" i="5"/>
  <c r="L106" i="86" s="1"/>
  <c r="G114" i="77"/>
  <c r="K92" i="5"/>
  <c r="K90" i="5" s="1"/>
  <c r="K91" i="5" s="1"/>
  <c r="L108" i="5"/>
  <c r="L111" i="86" s="1"/>
  <c r="L127" i="86" s="1"/>
  <c r="J17" i="90" s="1"/>
  <c r="P21" i="77"/>
  <c r="J127" i="86"/>
  <c r="H17" i="90" s="1"/>
  <c r="H79" i="86"/>
  <c r="H124" i="86" s="1"/>
  <c r="F14" i="90" s="1"/>
  <c r="H121" i="86"/>
  <c r="F11" i="90" s="1"/>
  <c r="L95" i="5"/>
  <c r="K98" i="86"/>
  <c r="K97" i="86"/>
  <c r="L94" i="5"/>
  <c r="L97" i="86" s="1"/>
  <c r="J97" i="5"/>
  <c r="K89" i="77" s="1"/>
  <c r="L90" i="6"/>
  <c r="L99" i="6"/>
  <c r="D69" i="86"/>
  <c r="D67" i="86"/>
  <c r="F69" i="86"/>
  <c r="F67" i="86"/>
  <c r="E69" i="86"/>
  <c r="E67" i="86"/>
  <c r="I91" i="5"/>
  <c r="I97" i="5"/>
  <c r="J89" i="77" s="1"/>
  <c r="J91" i="5"/>
  <c r="I94" i="86"/>
  <c r="I100" i="86"/>
  <c r="I71" i="86" s="1"/>
  <c r="J95" i="86"/>
  <c r="J93" i="86" s="1"/>
  <c r="F114" i="77"/>
  <c r="J124" i="77"/>
  <c r="I108" i="77"/>
  <c r="H67" i="86" s="1"/>
  <c r="L38" i="77"/>
  <c r="K38" i="77"/>
  <c r="K39" i="77" s="1"/>
  <c r="J86" i="77"/>
  <c r="J59" i="77"/>
  <c r="M83" i="89"/>
  <c r="O83" i="89"/>
  <c r="I73" i="5"/>
  <c r="I61" i="5"/>
  <c r="I13" i="5" s="1"/>
  <c r="M124" i="77"/>
  <c r="I124" i="77"/>
  <c r="K124" i="77"/>
  <c r="L124" i="77"/>
  <c r="I29" i="5"/>
  <c r="I70" i="5"/>
  <c r="I12" i="5"/>
  <c r="I66" i="5"/>
  <c r="H17" i="5"/>
  <c r="H84" i="5" s="1"/>
  <c r="I86" i="77"/>
  <c r="I87" i="77" s="1"/>
  <c r="I90" i="77"/>
  <c r="I91" i="77" s="1"/>
  <c r="M27" i="77"/>
  <c r="M30" i="77"/>
  <c r="M37" i="77" s="1"/>
  <c r="K58" i="77"/>
  <c r="K61" i="77" s="1"/>
  <c r="K62" i="77" s="1"/>
  <c r="L54" i="77"/>
  <c r="L48" i="77"/>
  <c r="L42" i="77"/>
  <c r="H32" i="5" l="1"/>
  <c r="K85" i="77"/>
  <c r="I102" i="5"/>
  <c r="I105" i="86" s="1"/>
  <c r="H80" i="86"/>
  <c r="I79" i="86"/>
  <c r="I80" i="86" s="1"/>
  <c r="I121" i="86"/>
  <c r="G11" i="90" s="1"/>
  <c r="L98" i="86"/>
  <c r="L92" i="5"/>
  <c r="L90" i="5" s="1"/>
  <c r="L97" i="5" s="1"/>
  <c r="M89" i="77" s="1"/>
  <c r="H66" i="86"/>
  <c r="I67" i="86"/>
  <c r="J108" i="77"/>
  <c r="K108" i="77" s="1"/>
  <c r="K97" i="5"/>
  <c r="L89" i="77" s="1"/>
  <c r="M90" i="6"/>
  <c r="M99" i="6"/>
  <c r="L95" i="86"/>
  <c r="L93" i="86" s="1"/>
  <c r="K95" i="86"/>
  <c r="K93" i="86" s="1"/>
  <c r="J94" i="86"/>
  <c r="J100" i="86"/>
  <c r="J71" i="86" s="1"/>
  <c r="J90" i="77"/>
  <c r="J91" i="77" s="1"/>
  <c r="M38" i="77"/>
  <c r="M39" i="77" s="1"/>
  <c r="K90" i="77"/>
  <c r="K59" i="77"/>
  <c r="I17" i="5"/>
  <c r="I84" i="5" s="1"/>
  <c r="I62" i="5"/>
  <c r="I92" i="77"/>
  <c r="L39" i="77"/>
  <c r="J87" i="77"/>
  <c r="M54" i="77"/>
  <c r="M42" i="77"/>
  <c r="M48" i="77"/>
  <c r="L58" i="77"/>
  <c r="I32" i="5" l="1"/>
  <c r="L61" i="77"/>
  <c r="L62" i="77" s="1"/>
  <c r="L85" i="77"/>
  <c r="L86" i="77" s="1"/>
  <c r="J102" i="5"/>
  <c r="K102" i="5" s="1"/>
  <c r="I124" i="86"/>
  <c r="G14" i="90" s="1"/>
  <c r="J79" i="86"/>
  <c r="J124" i="86" s="1"/>
  <c r="H14" i="90" s="1"/>
  <c r="J121" i="86"/>
  <c r="H11" i="90" s="1"/>
  <c r="L91" i="5"/>
  <c r="I66" i="86"/>
  <c r="J67" i="86"/>
  <c r="H125" i="86"/>
  <c r="H69" i="86"/>
  <c r="K94" i="86"/>
  <c r="K100" i="86"/>
  <c r="K71" i="86" s="1"/>
  <c r="L100" i="86"/>
  <c r="L71" i="86" s="1"/>
  <c r="L94" i="86"/>
  <c r="L59" i="77"/>
  <c r="K86" i="77"/>
  <c r="K87" i="77" s="1"/>
  <c r="L108" i="77"/>
  <c r="J92" i="77"/>
  <c r="K91" i="77"/>
  <c r="K92" i="77" s="1"/>
  <c r="M58" i="77"/>
  <c r="M85" i="77" s="1"/>
  <c r="J105" i="86" l="1"/>
  <c r="J80" i="86"/>
  <c r="H129" i="86"/>
  <c r="F15" i="90"/>
  <c r="K79" i="86"/>
  <c r="K124" i="86" s="1"/>
  <c r="I14" i="90" s="1"/>
  <c r="K121" i="86"/>
  <c r="I11" i="90" s="1"/>
  <c r="L79" i="86"/>
  <c r="L124" i="86" s="1"/>
  <c r="J14" i="90" s="1"/>
  <c r="L121" i="86"/>
  <c r="J11" i="90" s="1"/>
  <c r="I125" i="86"/>
  <c r="I69" i="86"/>
  <c r="J66" i="86"/>
  <c r="K67" i="86"/>
  <c r="L102" i="5"/>
  <c r="K105" i="86"/>
  <c r="M61" i="77"/>
  <c r="M62" i="77" s="1"/>
  <c r="L87" i="77"/>
  <c r="L90" i="77"/>
  <c r="L91" i="77" s="1"/>
  <c r="L92" i="77" s="1"/>
  <c r="M59" i="77"/>
  <c r="M108" i="77"/>
  <c r="L80" i="86" l="1"/>
  <c r="K80" i="86"/>
  <c r="I129" i="86"/>
  <c r="G15" i="90"/>
  <c r="L81" i="86"/>
  <c r="H132" i="86"/>
  <c r="F22" i="90" s="1"/>
  <c r="F29" i="90" s="1"/>
  <c r="F19" i="90"/>
  <c r="K81" i="86"/>
  <c r="J125" i="86"/>
  <c r="J69" i="86"/>
  <c r="K66" i="86"/>
  <c r="L67" i="86"/>
  <c r="L105" i="86"/>
  <c r="M86" i="77"/>
  <c r="M87" i="77" s="1"/>
  <c r="M90" i="77"/>
  <c r="M91" i="77" s="1"/>
  <c r="M92" i="77" s="1"/>
  <c r="I132" i="86" l="1"/>
  <c r="G22" i="90" s="1"/>
  <c r="G29" i="90" s="1"/>
  <c r="G19" i="90"/>
  <c r="J129" i="86"/>
  <c r="H15" i="90"/>
  <c r="L66" i="86"/>
  <c r="L125" i="86" s="1"/>
  <c r="K69" i="86"/>
  <c r="K125" i="86"/>
  <c r="D50" i="6"/>
  <c r="K129" i="86" l="1"/>
  <c r="I15" i="90"/>
  <c r="L129" i="86"/>
  <c r="J15" i="90"/>
  <c r="J132" i="86"/>
  <c r="H22" i="90" s="1"/>
  <c r="H29" i="90" s="1"/>
  <c r="H19" i="90"/>
  <c r="L69" i="86"/>
  <c r="E48" i="6"/>
  <c r="E82" i="6" s="1"/>
  <c r="E83" i="6" s="1"/>
  <c r="E86" i="6" s="1"/>
  <c r="D84" i="6"/>
  <c r="E50" i="6" l="1"/>
  <c r="E84" i="6" s="1"/>
  <c r="L130" i="86"/>
  <c r="J19" i="90"/>
  <c r="K132" i="86"/>
  <c r="I19" i="90"/>
  <c r="F48" i="6" l="1"/>
  <c r="F82" i="6" s="1"/>
  <c r="F83" i="6" s="1"/>
  <c r="F86" i="6" s="1"/>
  <c r="L132" i="86"/>
  <c r="J20" i="90"/>
  <c r="I22" i="90"/>
  <c r="I29" i="90" s="1"/>
  <c r="J22" i="90" l="1"/>
  <c r="J29" i="90" s="1"/>
  <c r="C137" i="86"/>
  <c r="C140" i="86" s="1"/>
  <c r="C142" i="86" s="1"/>
  <c r="AK28" i="90" s="1"/>
  <c r="E30" i="90"/>
  <c r="E33" i="90" l="1"/>
  <c r="C145" i="86" l="1"/>
  <c r="E35" i="90"/>
  <c r="F50" i="6" l="1"/>
  <c r="F84" i="6" s="1"/>
  <c r="G48" i="6" l="1"/>
  <c r="G50" i="6" l="1"/>
  <c r="G84" i="6" s="1"/>
  <c r="G82" i="6"/>
  <c r="G83" i="6" s="1"/>
  <c r="G86" i="6" s="1"/>
  <c r="H48" i="6" l="1"/>
  <c r="H82" i="6" s="1"/>
  <c r="J84" i="6"/>
  <c r="J83" i="6" s="1"/>
  <c r="H84" i="6"/>
  <c r="H83" i="6" s="1"/>
  <c r="I84" i="6"/>
  <c r="I83" i="6" s="1"/>
  <c r="F23" i="5" l="1"/>
  <c r="F41" i="5"/>
  <c r="I32" i="6" l="1"/>
  <c r="H32" i="6"/>
  <c r="J32" i="6" l="1"/>
  <c r="G25" i="5"/>
  <c r="H25" i="5" l="1"/>
  <c r="H27" i="5" s="1"/>
  <c r="I25" i="5"/>
  <c r="I27" i="5" s="1"/>
  <c r="H56" i="5" l="1"/>
  <c r="H13" i="88"/>
  <c r="I56" i="5"/>
  <c r="I13" i="88"/>
  <c r="H52" i="89" l="1"/>
  <c r="H51" i="89"/>
  <c r="H54" i="89" s="1"/>
  <c r="H59" i="89" l="1"/>
  <c r="H60" i="89" s="1"/>
  <c r="J61" i="89" s="1"/>
  <c r="H73" i="89"/>
  <c r="H81" i="89" s="1"/>
  <c r="H82" i="89" s="1"/>
  <c r="H55" i="89"/>
  <c r="J56" i="89" s="1"/>
  <c r="H74" i="89" l="1"/>
  <c r="H77" i="89"/>
  <c r="H61" i="89"/>
  <c r="H56" i="89"/>
  <c r="J83" i="89"/>
  <c r="H83" i="89"/>
  <c r="J95" i="77"/>
  <c r="I105" i="5" l="1"/>
  <c r="I108" i="86" s="1"/>
  <c r="H35" i="5"/>
  <c r="H38" i="88" s="1"/>
  <c r="I12" i="6"/>
  <c r="H37" i="88" l="1"/>
  <c r="H45" i="5"/>
  <c r="H54" i="5" s="1"/>
  <c r="H14" i="88" s="1"/>
  <c r="I104" i="5"/>
  <c r="K95" i="77"/>
  <c r="J105" i="5"/>
  <c r="I35" i="5"/>
  <c r="I107" i="86" l="1"/>
  <c r="I106" i="5"/>
  <c r="I109" i="86" s="1"/>
  <c r="J104" i="5"/>
  <c r="I38" i="88"/>
  <c r="I37" i="88"/>
  <c r="I45" i="5"/>
  <c r="I54" i="5" s="1"/>
  <c r="J108" i="86"/>
  <c r="K105" i="5"/>
  <c r="L95" i="77"/>
  <c r="J12" i="6"/>
  <c r="M95" i="77" l="1"/>
  <c r="I14" i="88"/>
  <c r="J106" i="5"/>
  <c r="J109" i="86" s="1"/>
  <c r="K104" i="5"/>
  <c r="J107" i="86"/>
  <c r="L105" i="5"/>
  <c r="L108" i="86" s="1"/>
  <c r="K108" i="86"/>
  <c r="K106" i="5" l="1"/>
  <c r="K109" i="86" s="1"/>
  <c r="K107" i="86"/>
  <c r="L104" i="5"/>
  <c r="L107" i="86" l="1"/>
  <c r="L106" i="5"/>
  <c r="L109" i="86" s="1"/>
  <c r="H103" i="5" l="1"/>
  <c r="H106" i="86" s="1"/>
  <c r="I97" i="77"/>
  <c r="K97" i="77" s="1"/>
  <c r="G17" i="5"/>
  <c r="G27" i="5" l="1"/>
  <c r="G84" i="5"/>
  <c r="G56" i="5"/>
  <c r="G13" i="88"/>
  <c r="J13" i="6"/>
  <c r="K100" i="77"/>
  <c r="K104" i="77" s="1"/>
  <c r="M97" i="77"/>
  <c r="K66" i="77"/>
  <c r="I66" i="77"/>
  <c r="H102" i="5"/>
  <c r="H13" i="6"/>
  <c r="J97" i="77"/>
  <c r="L97" i="77" l="1"/>
  <c r="L100" i="77" s="1"/>
  <c r="L104" i="77" s="1"/>
  <c r="J100" i="77"/>
  <c r="J104" i="77" s="1"/>
  <c r="I13" i="6"/>
  <c r="K71" i="77"/>
  <c r="L66" i="77"/>
  <c r="L71" i="77" s="1"/>
  <c r="M100" i="77"/>
  <c r="M104" i="77" s="1"/>
  <c r="M66" i="77"/>
  <c r="M71" i="77" s="1"/>
  <c r="K122" i="77"/>
  <c r="K123" i="77" s="1"/>
  <c r="K105" i="77"/>
  <c r="K107" i="77"/>
  <c r="K112" i="77" s="1"/>
  <c r="H105" i="86"/>
  <c r="G32" i="5"/>
  <c r="I71" i="77"/>
  <c r="J66" i="77"/>
  <c r="J71" i="77" s="1"/>
  <c r="G35" i="5" l="1"/>
  <c r="H105" i="5"/>
  <c r="H108" i="86" s="1"/>
  <c r="I95" i="77"/>
  <c r="J107" i="77"/>
  <c r="J105" i="77"/>
  <c r="J122" i="77"/>
  <c r="J123" i="77" s="1"/>
  <c r="J112" i="77"/>
  <c r="M107" i="77"/>
  <c r="M112" i="77" s="1"/>
  <c r="M113" i="77" s="1"/>
  <c r="M122" i="77"/>
  <c r="M123" i="77" s="1"/>
  <c r="M105" i="77"/>
  <c r="K113" i="77"/>
  <c r="J11" i="6"/>
  <c r="J22" i="6" s="1"/>
  <c r="J46" i="6" s="1"/>
  <c r="I12" i="88"/>
  <c r="I15" i="88" s="1"/>
  <c r="L105" i="77"/>
  <c r="L112" i="77"/>
  <c r="L113" i="77" s="1"/>
  <c r="L114" i="77" s="1"/>
  <c r="L122" i="77"/>
  <c r="L123" i="77" s="1"/>
  <c r="L107" i="77"/>
  <c r="M114" i="77" l="1"/>
  <c r="H12" i="88"/>
  <c r="H15" i="88" s="1"/>
  <c r="I11" i="6"/>
  <c r="I22" i="6" s="1"/>
  <c r="I46" i="6" s="1"/>
  <c r="J113" i="77"/>
  <c r="I100" i="77"/>
  <c r="I104" i="77" s="1"/>
  <c r="H12" i="6"/>
  <c r="K114" i="77"/>
  <c r="J85" i="6"/>
  <c r="J86" i="6" s="1"/>
  <c r="H104" i="5"/>
  <c r="G45" i="5"/>
  <c r="G54" i="5" s="1"/>
  <c r="G37" i="88"/>
  <c r="G38" i="88"/>
  <c r="I105" i="77" l="1"/>
  <c r="I107" i="77"/>
  <c r="I112" i="77" s="1"/>
  <c r="I122" i="77"/>
  <c r="I123" i="77" s="1"/>
  <c r="G14" i="88"/>
  <c r="H107" i="86"/>
  <c r="H106" i="5"/>
  <c r="H109" i="86" s="1"/>
  <c r="I85" i="6"/>
  <c r="I86" i="6" s="1"/>
  <c r="G51" i="5" l="1"/>
  <c r="G12" i="88"/>
  <c r="G15" i="88" s="1"/>
  <c r="H11" i="6"/>
  <c r="H22" i="6" s="1"/>
  <c r="H46" i="6" s="1"/>
  <c r="I113" i="77"/>
  <c r="I114" i="77" l="1"/>
  <c r="J114" i="77"/>
  <c r="H50" i="6"/>
  <c r="I48" i="6" s="1"/>
  <c r="H85" i="6"/>
  <c r="H86" i="6" s="1"/>
  <c r="H51" i="5"/>
  <c r="G50" i="5"/>
  <c r="I82" i="6" l="1"/>
  <c r="I50" i="6"/>
  <c r="J48" i="6" s="1"/>
  <c r="I51" i="5"/>
  <c r="I50" i="5" s="1"/>
  <c r="H50" i="5"/>
  <c r="J82" i="6" l="1"/>
  <c r="J5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Wang Ho KWAN</author>
  </authors>
  <commentList>
    <comment ref="B27" authorId="0" shapeId="0" xr:uid="{00000000-0006-0000-0100-000001000000}">
      <text>
        <r>
          <rPr>
            <b/>
            <sz val="10"/>
            <color rgb="FF000000"/>
            <rFont val="Tahoma"/>
            <family val="2"/>
          </rPr>
          <t>Wang Ho KWAN:</t>
        </r>
        <r>
          <rPr>
            <sz val="10"/>
            <color rgb="FF000000"/>
            <rFont val="Tahoma"/>
            <family val="2"/>
          </rPr>
          <t xml:space="preserve">
</t>
        </r>
        <r>
          <rPr>
            <sz val="10"/>
            <color rgb="FF000000"/>
            <rFont val="Tahoma"/>
            <family val="2"/>
          </rPr>
          <t>solely home sales revenue</t>
        </r>
      </text>
    </comment>
    <comment ref="B30" authorId="0" shapeId="0" xr:uid="{00000000-0006-0000-0100-000002000000}">
      <text>
        <r>
          <rPr>
            <b/>
            <sz val="10"/>
            <color rgb="FF000000"/>
            <rFont val="Tahoma"/>
            <family val="2"/>
          </rPr>
          <t>Wang Ho KWAN:</t>
        </r>
        <r>
          <rPr>
            <sz val="10"/>
            <color rgb="FF000000"/>
            <rFont val="Tahoma"/>
            <family val="2"/>
          </rPr>
          <t xml:space="preserve">
</t>
        </r>
        <r>
          <rPr>
            <sz val="10"/>
            <color rgb="FF000000"/>
            <rFont val="Tahoma"/>
            <family val="2"/>
          </rPr>
          <t xml:space="preserve">Includes </t>
        </r>
        <r>
          <rPr>
            <sz val="10"/>
            <color rgb="FF000000"/>
            <rFont val="Arial"/>
            <family val="2"/>
          </rPr>
          <t xml:space="preserve">the property purchase price, acquisition costs, direct costs to renovate or repair the home, real estate inventory valuation adjustments, salaries, benefits, 
</t>
        </r>
        <r>
          <rPr>
            <sz val="10"/>
            <color rgb="FF000000"/>
            <rFont val="Tahoma"/>
            <family val="2"/>
          </rPr>
          <t>and stock-based compensation.</t>
        </r>
      </text>
    </comment>
    <comment ref="F65" authorId="0" shapeId="0" xr:uid="{00000000-0006-0000-0100-000003000000}">
      <text>
        <r>
          <rPr>
            <b/>
            <sz val="10"/>
            <color rgb="FF000000"/>
            <rFont val="Tahoma"/>
            <family val="2"/>
          </rPr>
          <t>Wang Ho KWAN:</t>
        </r>
        <r>
          <rPr>
            <sz val="10"/>
            <color rgb="FF000000"/>
            <rFont val="Tahoma"/>
            <family val="2"/>
          </rPr>
          <t xml:space="preserve">
</t>
        </r>
        <r>
          <rPr>
            <sz val="10"/>
            <color rgb="FF000000"/>
            <rFont val="Tahoma"/>
            <family val="2"/>
          </rPr>
          <t>2020 annual report is around -26, but the latest changed it 8</t>
        </r>
      </text>
    </comment>
    <comment ref="B96" authorId="0" shapeId="0" xr:uid="{00000000-0006-0000-0100-000004000000}">
      <text>
        <r>
          <rPr>
            <b/>
            <sz val="10"/>
            <color rgb="FF000000"/>
            <rFont val="Tahoma"/>
            <family val="2"/>
          </rPr>
          <t>Wang Ho KWAN:</t>
        </r>
        <r>
          <rPr>
            <sz val="10"/>
            <color rgb="FF000000"/>
            <rFont val="Tahoma"/>
            <family val="2"/>
          </rPr>
          <t xml:space="preserve">
</t>
        </r>
        <r>
          <rPr>
            <sz val="10"/>
            <color rgb="FF000000"/>
            <rFont val="Tahoma"/>
            <family val="2"/>
          </rPr>
          <t>Total Interest/ Total Debt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Wang Ho KWAN</author>
  </authors>
  <commentList>
    <comment ref="B16" authorId="0" shapeId="0" xr:uid="{00000000-0006-0000-0200-000001000000}">
      <text>
        <r>
          <rPr>
            <b/>
            <sz val="10"/>
            <color rgb="FF000000"/>
            <rFont val="Tahoma"/>
            <family val="2"/>
          </rPr>
          <t>Wang Ho KWAN:</t>
        </r>
        <r>
          <rPr>
            <sz val="10"/>
            <color rgb="FF000000"/>
            <rFont val="Tahoma"/>
            <family val="2"/>
          </rPr>
          <t xml:space="preserve">
</t>
        </r>
        <r>
          <rPr>
            <sz val="10"/>
            <color rgb="FF000000"/>
            <rFont val="Tahoma"/>
            <family val="2"/>
          </rPr>
          <t>solely home sales revenue</t>
        </r>
      </text>
    </comment>
    <comment ref="B19" authorId="0" shapeId="0" xr:uid="{00000000-0006-0000-0200-000002000000}">
      <text>
        <r>
          <rPr>
            <b/>
            <sz val="10"/>
            <color rgb="FF000000"/>
            <rFont val="Tahoma"/>
            <family val="2"/>
          </rPr>
          <t>Wang Ho KWAN:</t>
        </r>
        <r>
          <rPr>
            <sz val="10"/>
            <color rgb="FF000000"/>
            <rFont val="Tahoma"/>
            <family val="2"/>
          </rPr>
          <t xml:space="preserve">
</t>
        </r>
        <r>
          <rPr>
            <sz val="10"/>
            <color rgb="FF000000"/>
            <rFont val="Tahoma"/>
            <family val="2"/>
          </rPr>
          <t xml:space="preserve">Includes </t>
        </r>
        <r>
          <rPr>
            <sz val="10"/>
            <color rgb="FF000000"/>
            <rFont val="Arial"/>
            <family val="2"/>
          </rPr>
          <t xml:space="preserve">the property purchase price, acquisition costs, direct costs to renovate or repair the home, real estate inventory valuation adjustments, salaries, benefits, 
</t>
        </r>
        <r>
          <rPr>
            <sz val="10"/>
            <color rgb="FF000000"/>
            <rFont val="Tahoma"/>
            <family val="2"/>
          </rPr>
          <t>and stock-based compensation.</t>
        </r>
      </text>
    </comment>
    <comment ref="B65" authorId="0" shapeId="0" xr:uid="{00000000-0006-0000-0200-000003000000}">
      <text>
        <r>
          <rPr>
            <b/>
            <sz val="10"/>
            <color rgb="FF000000"/>
            <rFont val="Tahoma"/>
            <family val="2"/>
          </rPr>
          <t>Wang Ho KWAN:</t>
        </r>
        <r>
          <rPr>
            <sz val="10"/>
            <color rgb="FF000000"/>
            <rFont val="Tahoma"/>
            <family val="2"/>
          </rPr>
          <t xml:space="preserve">
</t>
        </r>
        <r>
          <rPr>
            <sz val="10"/>
            <color rgb="FF000000"/>
            <rFont val="Tahoma"/>
            <family val="2"/>
          </rPr>
          <t>Total Interest/ Total Debt</t>
        </r>
      </text>
    </comment>
  </commentList>
</comments>
</file>

<file path=xl/sharedStrings.xml><?xml version="1.0" encoding="utf-8"?>
<sst xmlns="http://schemas.openxmlformats.org/spreadsheetml/2006/main" count="1390" uniqueCount="506">
  <si>
    <t xml:space="preserve">        </t>
  </si>
  <si>
    <t>OPEN US</t>
  </si>
  <si>
    <t>Rating</t>
  </si>
  <si>
    <t>Buy</t>
  </si>
  <si>
    <t>Target Price/ Target price period :</t>
  </si>
  <si>
    <t>Base</t>
  </si>
  <si>
    <t>$9.08 / 12 Month</t>
  </si>
  <si>
    <t>Bull</t>
  </si>
  <si>
    <t>$11.33 / 12 Month</t>
  </si>
  <si>
    <t>Bear</t>
  </si>
  <si>
    <t>$7.04 / 12 Month</t>
  </si>
  <si>
    <t>Currency:</t>
  </si>
  <si>
    <t>USD</t>
  </si>
  <si>
    <t>Current Publication Date:</t>
  </si>
  <si>
    <t>Assumption</t>
  </si>
  <si>
    <t>?</t>
  </si>
  <si>
    <t>Remarks</t>
  </si>
  <si>
    <t>Manual Input in blue</t>
  </si>
  <si>
    <t>Formula in Black</t>
  </si>
  <si>
    <t>OPENDOOR TECHNOLOGIES INC. (OPEN US)</t>
  </si>
  <si>
    <t>Company Name</t>
  </si>
  <si>
    <t>OPENDOOR TECHNOLOGIES INC.</t>
  </si>
  <si>
    <t>Start Date</t>
  </si>
  <si>
    <t>End Date</t>
  </si>
  <si>
    <t>Periodicity</t>
  </si>
  <si>
    <t>Annual</t>
  </si>
  <si>
    <t>Currency</t>
  </si>
  <si>
    <t>Filing Status</t>
  </si>
  <si>
    <t>Most Recent</t>
  </si>
  <si>
    <t>Investment Cases</t>
  </si>
  <si>
    <t>(Tabular amounts in million)</t>
  </si>
  <si>
    <t>FY18A</t>
  </si>
  <si>
    <t>FY19A</t>
  </si>
  <si>
    <t>FY20A</t>
  </si>
  <si>
    <t>FY21A</t>
  </si>
  <si>
    <t>FY22F</t>
  </si>
  <si>
    <t>FY23F</t>
  </si>
  <si>
    <t>FY24F</t>
  </si>
  <si>
    <t>FY25F</t>
  </si>
  <si>
    <t>FY26F</t>
  </si>
  <si>
    <t>Volume of Homes Sold (in unit)</t>
  </si>
  <si>
    <t>Average Selling Price (ASP in USD)</t>
  </si>
  <si>
    <t>ASP YoY growth</t>
  </si>
  <si>
    <t>n.a.</t>
  </si>
  <si>
    <t>Revenue</t>
  </si>
  <si>
    <t>Home Sales Revenue</t>
  </si>
  <si>
    <t>YoY Growth</t>
  </si>
  <si>
    <t>CAGR</t>
  </si>
  <si>
    <t>Bull Case:</t>
  </si>
  <si>
    <t>Base Case:</t>
  </si>
  <si>
    <t>Bear Case:</t>
  </si>
  <si>
    <t>----------</t>
  </si>
  <si>
    <t xml:space="preserve">Total Revenue </t>
  </si>
  <si>
    <t>Consensus (Refinitiv)</t>
  </si>
  <si>
    <t>Cost of revenue</t>
  </si>
  <si>
    <t>% of revenue</t>
  </si>
  <si>
    <t>Gross Profit</t>
  </si>
  <si>
    <t>Gross profit margin</t>
  </si>
  <si>
    <t xml:space="preserve">Gross profit YoY margin change </t>
  </si>
  <si>
    <t>Operating Expenses</t>
  </si>
  <si>
    <t>Sales, marketing and operations</t>
  </si>
  <si>
    <t>General and administrative</t>
  </si>
  <si>
    <t>Technology and development</t>
  </si>
  <si>
    <t>Total Operating Expenses</t>
  </si>
  <si>
    <t>Total Operating Profit/ Loss</t>
  </si>
  <si>
    <t>Other income or gains</t>
  </si>
  <si>
    <t>Fair Value Adjustments (Derivatives/ Warrant)</t>
  </si>
  <si>
    <t>Interest Income</t>
  </si>
  <si>
    <t>Loss on extinguishment of debt</t>
  </si>
  <si>
    <t>Other Income</t>
  </si>
  <si>
    <t>Other income or gains, net (excluding interest income)</t>
  </si>
  <si>
    <t xml:space="preserve">Other income or gains, net </t>
  </si>
  <si>
    <t>One-off item</t>
  </si>
  <si>
    <t>Fair Value Adjustments (Equity Securities/Derivatives/ Warrant)</t>
  </si>
  <si>
    <t>Intangibles amortization expense</t>
  </si>
  <si>
    <t>Inventory valuation adjustment</t>
  </si>
  <si>
    <t>Restructuring Cost</t>
  </si>
  <si>
    <t>Legal contingency accrual</t>
  </si>
  <si>
    <t>Total</t>
  </si>
  <si>
    <t>EBIT</t>
  </si>
  <si>
    <t>EBIT margin</t>
  </si>
  <si>
    <t>EBIT margin YoY change</t>
  </si>
  <si>
    <t>Depreciation and Amortization</t>
  </si>
  <si>
    <t>EBITDA</t>
  </si>
  <si>
    <t>EBITDA margin</t>
  </si>
  <si>
    <t>EBITDA margin YoY change</t>
  </si>
  <si>
    <t>Finance Costs</t>
  </si>
  <si>
    <t>Interest expense</t>
  </si>
  <si>
    <t>Cost of debt</t>
  </si>
  <si>
    <t>Interest rate</t>
  </si>
  <si>
    <t>Total Finance Costs</t>
  </si>
  <si>
    <t>Share of results of associates</t>
  </si>
  <si>
    <t>Profits/Losses before taxation</t>
  </si>
  <si>
    <t>Income tax expenses</t>
  </si>
  <si>
    <t>Effective Tax rate</t>
  </si>
  <si>
    <t>Minority Interest</t>
  </si>
  <si>
    <t>Net Profit/ Net Loss</t>
  </si>
  <si>
    <t>Net profit margin</t>
  </si>
  <si>
    <t>Net profit margin change (in bps, 1bps = 0.01%)</t>
  </si>
  <si>
    <t>Weighted-average shares outstanding:</t>
  </si>
  <si>
    <t>Basic</t>
  </si>
  <si>
    <t>Diluted</t>
  </si>
  <si>
    <t xml:space="preserve">Effective Tax Rate Analysis </t>
  </si>
  <si>
    <t>4-year Average</t>
  </si>
  <si>
    <t>FY20</t>
  </si>
  <si>
    <t>FY21</t>
  </si>
  <si>
    <t>FY22</t>
  </si>
  <si>
    <t>1Q20</t>
  </si>
  <si>
    <t>2Q20</t>
  </si>
  <si>
    <t>3Q20</t>
  </si>
  <si>
    <t>4Q20</t>
  </si>
  <si>
    <t>1Q21</t>
  </si>
  <si>
    <t>2Q21</t>
  </si>
  <si>
    <t>3Q21</t>
  </si>
  <si>
    <t>4Q21</t>
  </si>
  <si>
    <t>1Q22</t>
  </si>
  <si>
    <t>2Q22</t>
  </si>
  <si>
    <t>3Q22F</t>
  </si>
  <si>
    <t>4Q22F</t>
  </si>
  <si>
    <t>QoQ Growth</t>
  </si>
  <si>
    <t>YoY growth</t>
  </si>
  <si>
    <t xml:space="preserve">Gross profit QoQ margin change </t>
  </si>
  <si>
    <t>of total revenue</t>
  </si>
  <si>
    <t xml:space="preserve">Total Operating Profit/ Loss </t>
  </si>
  <si>
    <t>Other Income, excluding interest income</t>
  </si>
  <si>
    <t>EBIT margin QoQ change</t>
  </si>
  <si>
    <t xml:space="preserve">EBITDA margin QoQ change </t>
  </si>
  <si>
    <t xml:space="preserve">Net profit margin change </t>
  </si>
  <si>
    <t>Cash</t>
  </si>
  <si>
    <t>Accounts Receivables - Trade</t>
  </si>
  <si>
    <t>Inventories</t>
  </si>
  <si>
    <t>Other Current Assets</t>
  </si>
  <si>
    <t>Others</t>
  </si>
  <si>
    <t>Total Current Assets</t>
  </si>
  <si>
    <t>Property Plant &amp; Equipment - Net</t>
  </si>
  <si>
    <t>Right of Use Assets</t>
  </si>
  <si>
    <t>Other Intangible Assets</t>
  </si>
  <si>
    <t>Goodwill</t>
  </si>
  <si>
    <t>Total Long-Term Assets</t>
  </si>
  <si>
    <t>Total Assets</t>
  </si>
  <si>
    <t>Accounts Payable and Accrued Expenses</t>
  </si>
  <si>
    <t>Interest Accrued/Payable</t>
  </si>
  <si>
    <t>Short Term Operating Lease Liabilities</t>
  </si>
  <si>
    <t>Current Portion of LT Debt</t>
  </si>
  <si>
    <t>Total Current Liabilities</t>
  </si>
  <si>
    <t>Convertible Debt (Long-Term)</t>
  </si>
  <si>
    <t>Long Term Debt</t>
  </si>
  <si>
    <t>Long Term Operating Lease Liabilities</t>
  </si>
  <si>
    <t>Warrant/ Derivative Liabilities (Long-Term)</t>
  </si>
  <si>
    <t>Total Long-Term Liabilities</t>
  </si>
  <si>
    <t>Total Liabilities</t>
  </si>
  <si>
    <t>Total Temporary Equity (Preferred Stock)</t>
  </si>
  <si>
    <t>Common Stock</t>
  </si>
  <si>
    <t>Additional paid-in capital</t>
  </si>
  <si>
    <t>Accumulated deficit/ Retained Earnings</t>
  </si>
  <si>
    <t>Accumulated other comprehensive income</t>
  </si>
  <si>
    <t>Total Shareholders’ equity (deficit)</t>
  </si>
  <si>
    <t>Tota Liabilities, Temporary Equity, and Shareholders' equity (deficit)</t>
  </si>
  <si>
    <t>Check</t>
  </si>
  <si>
    <t xml:space="preserve"> Current Asset &amp; Current Liabilities Analysis</t>
  </si>
  <si>
    <t>Inventory</t>
  </si>
  <si>
    <t>Average inventory</t>
  </si>
  <si>
    <t>Average invetory days</t>
  </si>
  <si>
    <t xml:space="preserve">Receivable </t>
  </si>
  <si>
    <t>Average receivable</t>
  </si>
  <si>
    <t>Average receivable day</t>
  </si>
  <si>
    <t>Payable</t>
  </si>
  <si>
    <t>Average payable</t>
  </si>
  <si>
    <t>Average payable day</t>
  </si>
  <si>
    <t>Cash Conversion Cycle</t>
  </si>
  <si>
    <t>as a % of revenue</t>
  </si>
  <si>
    <t>ST Debt-to-income ratio</t>
  </si>
  <si>
    <t xml:space="preserve"> Depreciation &amp; Amortization Analysis</t>
  </si>
  <si>
    <t>PP&amp;E</t>
  </si>
  <si>
    <t xml:space="preserve"> YoY growth</t>
  </si>
  <si>
    <t>Deprecation and Amortization</t>
  </si>
  <si>
    <t>% of PP&amp;E</t>
  </si>
  <si>
    <t>Change in Net Working Capital Analysis</t>
  </si>
  <si>
    <t>Current Asset</t>
  </si>
  <si>
    <t>(-) Unrestricted Cash</t>
  </si>
  <si>
    <t>(-) Current Liabilities</t>
  </si>
  <si>
    <t>(+) ST Debt</t>
  </si>
  <si>
    <t>Others, net</t>
  </si>
  <si>
    <t>Net Working Capital</t>
  </si>
  <si>
    <t>3-year average</t>
  </si>
  <si>
    <t>estimate</t>
  </si>
  <si>
    <t>FY18</t>
  </si>
  <si>
    <t>FY19</t>
  </si>
  <si>
    <t>Operating Activities</t>
  </si>
  <si>
    <t>Profit/Loss before taxation</t>
  </si>
  <si>
    <t>Interest income</t>
  </si>
  <si>
    <t>Share of profits/lossess associates</t>
  </si>
  <si>
    <t>Depreciation &amp; amortisation costs</t>
  </si>
  <si>
    <t>Disposals adjustment</t>
  </si>
  <si>
    <t>Fair value / impairment adjustment</t>
  </si>
  <si>
    <t>Employee share-based benefits &amp; others</t>
  </si>
  <si>
    <t>Change in working capital</t>
  </si>
  <si>
    <t>New cash inflow from operating</t>
  </si>
  <si>
    <t>Investment Activities</t>
  </si>
  <si>
    <t>Capital expenditures</t>
  </si>
  <si>
    <t>Disposal of fixed assets</t>
  </si>
  <si>
    <t>Proceeds from Investments</t>
  </si>
  <si>
    <t>Investment costs</t>
  </si>
  <si>
    <t>4Y CAGR</t>
  </si>
  <si>
    <t>Other Investing Activities</t>
  </si>
  <si>
    <t>Net cash inflow from investment</t>
  </si>
  <si>
    <t>Financing Activities</t>
  </si>
  <si>
    <t>Increase in Capital Stocks</t>
  </si>
  <si>
    <t>Issuance cost</t>
  </si>
  <si>
    <t>Decrease in Capital Stocks</t>
  </si>
  <si>
    <t>Dividends Paid</t>
  </si>
  <si>
    <t>Repayment of bank loan</t>
  </si>
  <si>
    <t>New long-term loans</t>
  </si>
  <si>
    <t>Net cash inflow from financing</t>
  </si>
  <si>
    <t>(Decrease)/increase in cash</t>
  </si>
  <si>
    <t>Cash at beginning</t>
  </si>
  <si>
    <t>Cash at year-end</t>
  </si>
  <si>
    <t>Workings:</t>
  </si>
  <si>
    <t>Warrant fair value adjustment</t>
  </si>
  <si>
    <t>Change in fair value of derivative instruments</t>
  </si>
  <si>
    <t>Net fair value adjustments and gain (loss) on sale of mortgage loans held for sale</t>
  </si>
  <si>
    <t>Inc/(Dec) in account payables</t>
  </si>
  <si>
    <t>Inc/(Dec) in interest payables</t>
  </si>
  <si>
    <t>Inc/(Dec) in other payables</t>
  </si>
  <si>
    <t>Dec/(Inc) in account receivable</t>
  </si>
  <si>
    <t>Dec/(Inc) in others account receivable</t>
  </si>
  <si>
    <t>Dec/(Inc) in real estate inventories</t>
  </si>
  <si>
    <t>Change in other working capital</t>
  </si>
  <si>
    <t>Proceeds from issuance of Series D preferred stock</t>
  </si>
  <si>
    <t>Proceeds from issuance of Series E preferred stock</t>
  </si>
  <si>
    <t>Proceeds from issuance of Series E-2 preferred stock</t>
  </si>
  <si>
    <t>Proceeds from Business Combination and PIPE offering</t>
  </si>
  <si>
    <t>Procceeds from Februray 2021 Offering</t>
  </si>
  <si>
    <t>Proceeds from issuance of common stock</t>
  </si>
  <si>
    <t>Cash flow assumptions:</t>
  </si>
  <si>
    <t>Cash needed from the revolver:</t>
  </si>
  <si>
    <t>Cash available at beginning of period (BOP)</t>
  </si>
  <si>
    <t>Minimum Cash Desired</t>
  </si>
  <si>
    <t>as a % of Revenue</t>
  </si>
  <si>
    <t>Cash generated during the current year</t>
  </si>
  <si>
    <t>Cash surplus / (deficit)</t>
  </si>
  <si>
    <t>Stock-based compensation Analysis</t>
  </si>
  <si>
    <t>Stock-based compensation</t>
  </si>
  <si>
    <t>Capital Expenditure Analysis</t>
  </si>
  <si>
    <t>Purchase of PP&amp;E (Capex)</t>
  </si>
  <si>
    <t>4-year average</t>
  </si>
  <si>
    <t>Historical</t>
  </si>
  <si>
    <t>Projection</t>
  </si>
  <si>
    <t>Revenue and EBITDA</t>
  </si>
  <si>
    <t>Total Revenue</t>
  </si>
  <si>
    <t>Cost of revnue</t>
  </si>
  <si>
    <t>Total COGS</t>
  </si>
  <si>
    <t>% of revenue (Gross Margin)</t>
  </si>
  <si>
    <t>Sales. Marketing and operations</t>
  </si>
  <si>
    <t>Total Operating Profit (Loss)</t>
  </si>
  <si>
    <t>Derivative and warrant fair value adjustment</t>
  </si>
  <si>
    <t>Other income - net</t>
  </si>
  <si>
    <t>Loss before income taxes</t>
  </si>
  <si>
    <t>Income tax expense</t>
  </si>
  <si>
    <t>Effective tax rate</t>
  </si>
  <si>
    <t>Net Profit/ Loss</t>
  </si>
  <si>
    <t>Depreciation &amp; Amortization</t>
  </si>
  <si>
    <t>Adj. EBITDA</t>
  </si>
  <si>
    <t>N.A.</t>
  </si>
  <si>
    <t>N.A</t>
  </si>
  <si>
    <t>DCF Modelling: Capital Expenditure</t>
  </si>
  <si>
    <t>DCF Modelling: Depreciation &amp; Amortization</t>
  </si>
  <si>
    <t>DCF Modelling: Change in Net Working Capital</t>
  </si>
  <si>
    <t>Other, net</t>
  </si>
  <si>
    <t>DCF Modelling: FCF</t>
  </si>
  <si>
    <t>FCF = Adj. EBITDA - Tax  - Net Capex - Increase in Working Capital</t>
  </si>
  <si>
    <t>(+) Depreciation &amp; Amortization</t>
  </si>
  <si>
    <t>(+) Stock-based compensation</t>
  </si>
  <si>
    <t>(-) Tax</t>
  </si>
  <si>
    <t>(-) Capex</t>
  </si>
  <si>
    <t>(-) Change in NWC</t>
  </si>
  <si>
    <t>Unlevered FCF</t>
  </si>
  <si>
    <t>Terminal Value</t>
  </si>
  <si>
    <t>FCF to DCF</t>
  </si>
  <si>
    <t>Discount Rate</t>
  </si>
  <si>
    <t>Perpetuity Growth Rate</t>
  </si>
  <si>
    <t>Enterprise Value</t>
  </si>
  <si>
    <t>(-) Debt</t>
  </si>
  <si>
    <t>(+) Cash</t>
  </si>
  <si>
    <t>Equity Value</t>
  </si>
  <si>
    <t>Shares Outstanding</t>
  </si>
  <si>
    <t>Fair Value of Stock</t>
  </si>
  <si>
    <t>Closing Price (as at 15-Aug-22)</t>
  </si>
  <si>
    <t>Upside/ Downside potential</t>
  </si>
  <si>
    <t>Cost of Capital Assumptions</t>
  </si>
  <si>
    <t>based on the public debt of OPEN, see BLOOMBERG</t>
  </si>
  <si>
    <t>Tax Rate</t>
  </si>
  <si>
    <t>TBC</t>
  </si>
  <si>
    <t>After-tax cost of debt</t>
  </si>
  <si>
    <t>Risk-free rate</t>
  </si>
  <si>
    <t>based on 10-year Treasury Yield Bond</t>
  </si>
  <si>
    <t>Beta</t>
  </si>
  <si>
    <t>based on the BLOOMBERG (adjusted Beta)</t>
  </si>
  <si>
    <t>Market Risk Premium</t>
  </si>
  <si>
    <t>Cost of equity</t>
  </si>
  <si>
    <t>Capital weights</t>
  </si>
  <si>
    <t>Equity</t>
  </si>
  <si>
    <t>Debt</t>
  </si>
  <si>
    <t>Sentivity Analysis</t>
  </si>
  <si>
    <t> </t>
  </si>
  <si>
    <t>Raw Beta</t>
  </si>
  <si>
    <t>Risk Free Rate</t>
  </si>
  <si>
    <t>US Gov's 10-Year Treasury Bond Yield at 15 Aug 2022</t>
  </si>
  <si>
    <t>Adjusted Beta</t>
  </si>
  <si>
    <t xml:space="preserve">risk-free rate </t>
  </si>
  <si>
    <t>Equity Risk Premium</t>
  </si>
  <si>
    <t>Bloomberg Estimate on Equity Risk Premium</t>
  </si>
  <si>
    <t>market risk premium</t>
  </si>
  <si>
    <t>Equity Beta</t>
  </si>
  <si>
    <t>Bloomberg Estimate on Equity Beta</t>
  </si>
  <si>
    <t>Equity Weight</t>
  </si>
  <si>
    <t>Company's 2021 Annual Report</t>
  </si>
  <si>
    <t>Weighting</t>
  </si>
  <si>
    <t>Cost</t>
  </si>
  <si>
    <t>W*C</t>
  </si>
  <si>
    <t>Debt Weight </t>
  </si>
  <si>
    <t>WACC</t>
  </si>
  <si>
    <t>Cost of Debt</t>
  </si>
  <si>
    <t>Company's 2021 Annual Report/ Calculation from Income Statemement/ Look at the recent bond issue from the firm</t>
  </si>
  <si>
    <t>Mkt Cap</t>
  </si>
  <si>
    <t>Cost of Equity</t>
  </si>
  <si>
    <t>Bloomberg Estimate on CoE</t>
  </si>
  <si>
    <t>ST Debt</t>
  </si>
  <si>
    <t>LT Debt</t>
  </si>
  <si>
    <t>Corp Tax Rate</t>
  </si>
  <si>
    <t>Calculation from Income Statement</t>
  </si>
  <si>
    <t>2022Q1</t>
  </si>
  <si>
    <t>Bull Case</t>
  </si>
  <si>
    <t>Base Case</t>
  </si>
  <si>
    <t>Bear Case</t>
  </si>
  <si>
    <t>2022Q2</t>
  </si>
  <si>
    <t>Comparable Companies Analysis</t>
  </si>
  <si>
    <t>Market Data</t>
  </si>
  <si>
    <t>Financials (in $ million)</t>
  </si>
  <si>
    <t>Valuation</t>
  </si>
  <si>
    <t>Company</t>
  </si>
  <si>
    <t>Ticker</t>
  </si>
  <si>
    <t>Share 
Price</t>
  </si>
  <si>
    <t>Net Debt</t>
  </si>
  <si>
    <t>Enterprise 
Value</t>
  </si>
  <si>
    <t>Net Income</t>
  </si>
  <si>
    <t>EV/Revenue</t>
  </si>
  <si>
    <t>Opendoor</t>
  </si>
  <si>
    <t>OPEN</t>
  </si>
  <si>
    <t>0.58x</t>
  </si>
  <si>
    <t>Offerpad</t>
  </si>
  <si>
    <t>OPAD</t>
  </si>
  <si>
    <t>0.35x</t>
  </si>
  <si>
    <t>Redfin</t>
  </si>
  <si>
    <t>RDFN</t>
  </si>
  <si>
    <t>0.87x</t>
  </si>
  <si>
    <t>Zillow</t>
  </si>
  <si>
    <t>ZG</t>
  </si>
  <si>
    <t>1.06x</t>
  </si>
  <si>
    <t>Compass</t>
  </si>
  <si>
    <t>COMP</t>
  </si>
  <si>
    <t>0.39x</t>
  </si>
  <si>
    <t>High</t>
  </si>
  <si>
    <t>75th Percentile</t>
  </si>
  <si>
    <t>0.92x</t>
  </si>
  <si>
    <t>Average</t>
  </si>
  <si>
    <t>0.67x</t>
  </si>
  <si>
    <t>Median</t>
  </si>
  <si>
    <t>0.63x</t>
  </si>
  <si>
    <t>25th Percentile</t>
  </si>
  <si>
    <t>0.38x</t>
  </si>
  <si>
    <t>Low</t>
  </si>
  <si>
    <t>Opendoor Valuation (in million)</t>
  </si>
  <si>
    <t>Implied Enterprise Value</t>
  </si>
  <si>
    <t>Implied Market Value</t>
  </si>
  <si>
    <t>Implied Value Per Share</t>
  </si>
  <si>
    <t>Item Forecasted:</t>
  </si>
  <si>
    <t>Based on:</t>
  </si>
  <si>
    <t>Guidance:</t>
  </si>
  <si>
    <t>PnL</t>
  </si>
  <si>
    <t>3Q22F revenue is expected between $2.2 to $2.6bn</t>
  </si>
  <si>
    <t xml:space="preserve">Adjusted EBITDA1 is expected to be between ($175) and ($125) million </t>
  </si>
  <si>
    <t xml:space="preserve">Stock-based compensation is expected to be in the range of $60 to $65 million </t>
  </si>
  <si>
    <t>To mitigate the mortgage rate risk, OPEN has substantially increased their spreads</t>
  </si>
  <si>
    <t>since May which positioned our acquisition cohorts to meet or exceed the margin</t>
  </si>
  <si>
    <t>expectations</t>
  </si>
  <si>
    <t xml:space="preserve">the company’s debt balances </t>
  </si>
  <si>
    <t>We are selling down our existing inventory with price reductions to mainain healthy</t>
  </si>
  <si>
    <t>the company’s cash balances</t>
  </si>
  <si>
    <t>inventory level, but this will lead to lower contribution margin in 2H22F</t>
  </si>
  <si>
    <t>Tax rate</t>
  </si>
  <si>
    <t xml:space="preserve">Opendoor Exclusive is an e-commerce like platform and is going to launch in the </t>
  </si>
  <si>
    <t>next few months</t>
  </si>
  <si>
    <t>BS</t>
  </si>
  <si>
    <t>Partnership with Zillow allows Zillow user to request an Opendoor offer instantly</t>
  </si>
  <si>
    <t>and sell their home online</t>
  </si>
  <si>
    <t>Receivable turnover days</t>
  </si>
  <si>
    <t>flatterning out of the mom changes in HPA</t>
  </si>
  <si>
    <t>Inventory turnover days</t>
  </si>
  <si>
    <t>Opendoor financing app went live recently</t>
  </si>
  <si>
    <t>Payable turnover days</t>
  </si>
  <si>
    <t>CF</t>
  </si>
  <si>
    <t>DuPont Analysis</t>
  </si>
  <si>
    <t>Net Profit Margin</t>
  </si>
  <si>
    <t>Total Asset Turnover</t>
  </si>
  <si>
    <t>Equity Multiplier</t>
  </si>
  <si>
    <t>Return on Equity</t>
  </si>
  <si>
    <t>Current Ratio</t>
  </si>
  <si>
    <t>Quick Ratio</t>
  </si>
  <si>
    <t>Credit Risk</t>
  </si>
  <si>
    <t>Total Debt</t>
  </si>
  <si>
    <t>Total Line of Credit</t>
  </si>
  <si>
    <t xml:space="preserve">  Total Available Line Of Credit</t>
  </si>
  <si>
    <t xml:space="preserve">  Total Credit Lines Drawn</t>
  </si>
  <si>
    <t>Slide 3 DCF Overview</t>
  </si>
  <si>
    <t>Slide 2 DCF Assumption</t>
  </si>
  <si>
    <t>Last Page of PPT (ESG Consideration) (NO NEED cuz can't find ESG report)</t>
  </si>
  <si>
    <t>Through DCF model, OPEN's implied share price resulted at $9.08 over 12-month investment horizon, representing a 61% upside from the closing price of $6.01 as at 15 Aug, 2022</t>
  </si>
  <si>
    <t>In Base Case, we forecasted the OPEN's target price at $9.82 with a 61% upside potential; In Bull Case, we forecasted the OPEN's target price at $11.98 with a 99% upside potential; In Bear Case we forecasted the OPEN's target price at $7.04 with a 99% upside potential;</t>
  </si>
  <si>
    <t>Topic Sentence (Summarise OPEN's ESG performance and ESG rewards obtained)</t>
  </si>
  <si>
    <t>Key Formula: FCF = Adj. EBITDA - Tax  - Net Capex - Increase in Working Capital</t>
  </si>
  <si>
    <t>Key DCF Assumption</t>
  </si>
  <si>
    <t>WACC Assumption</t>
  </si>
  <si>
    <t>Environmental</t>
  </si>
  <si>
    <t>Social</t>
  </si>
  <si>
    <t>Governance</t>
  </si>
  <si>
    <t>DCF Summary</t>
  </si>
  <si>
    <t>Scenario Summary</t>
  </si>
  <si>
    <t>FY27F</t>
  </si>
  <si>
    <t>Stock-based
Compensation</t>
  </si>
  <si>
    <t>Included stock-based compensation in DCF</t>
  </si>
  <si>
    <t>OPEN's publicly traded debt</t>
  </si>
  <si>
    <t xml:space="preserve">Modelled as a function of the percentage of revenue </t>
  </si>
  <si>
    <t>Company's Annual report</t>
  </si>
  <si>
    <t>Total Energy 
Consumption</t>
  </si>
  <si>
    <t>Employee Diversity</t>
  </si>
  <si>
    <t>Revenue growth scales at 44% 5-year CAGR</t>
  </si>
  <si>
    <t>Revenue growth scales at 32% 5-year CAGR</t>
  </si>
  <si>
    <t>Revenue growth scales at 21% 5-year CAGR</t>
  </si>
  <si>
    <t>Forecasted as a 4-year average of the percentage of revenue to avoid volatility issue</t>
  </si>
  <si>
    <t>Formula</t>
  </si>
  <si>
    <t>2020 result</t>
  </si>
  <si>
    <t>And mention its YoY change</t>
  </si>
  <si>
    <t>ESG Committee Structure</t>
  </si>
  <si>
    <t>3 Successful M&amp;A per year</t>
  </si>
  <si>
    <t>2 Successful M&amp;A per year</t>
  </si>
  <si>
    <t>1 Successful M&amp;A per year</t>
  </si>
  <si>
    <t>SBC of 2% adopted as a conservativ estimate</t>
  </si>
  <si>
    <t>2021 result</t>
  </si>
  <si>
    <t>Recession effect lasts for at</t>
  </si>
  <si>
    <t>10-year US Treasury Yield Bond</t>
  </si>
  <si>
    <t>Highlighted ESG concern</t>
  </si>
  <si>
    <t>most a year to 2023</t>
  </si>
  <si>
    <t>most a year to 2024</t>
  </si>
  <si>
    <t>CAPM Formula</t>
  </si>
  <si>
    <t xml:space="preserve"> </t>
  </si>
  <si>
    <t>The company can withstand the</t>
  </si>
  <si>
    <t>The company is reluctant to withstand the</t>
  </si>
  <si>
    <t>Capital
Expenditure</t>
  </si>
  <si>
    <t>Modelled as an function of the percentage of revenue</t>
  </si>
  <si>
    <t>Bloomberg estimate on Adjusted Beta</t>
  </si>
  <si>
    <t>Total Water
Consumption</t>
  </si>
  <si>
    <t xml:space="preserve">recession by maintaining positive </t>
  </si>
  <si>
    <t>recession and record an negative revenue</t>
  </si>
  <si>
    <t>Forecasted as a 4-year average of the percentage of revenue due to its consistency</t>
  </si>
  <si>
    <t>Bloomberg estimate on Cost of Equity</t>
  </si>
  <si>
    <t>growth of 5% in revenue in 2023</t>
  </si>
  <si>
    <t>growth of 10% in revenue in 2023</t>
  </si>
  <si>
    <t>growth of 20% in revenue in 2023</t>
  </si>
  <si>
    <t>Capital Expenditure of 0.69% adopted as a consistent estimate</t>
  </si>
  <si>
    <t>GPM scales slightly to 12% by 2025F</t>
  </si>
  <si>
    <t>GPM scales slightly to 11% by 2025F</t>
  </si>
  <si>
    <t>GPM scales slightly to 10% by 2025F</t>
  </si>
  <si>
    <t>Debt Weight</t>
  </si>
  <si>
    <t>Calculation on Company's Annual Report</t>
  </si>
  <si>
    <t>Greenhouse Gas
Emission</t>
  </si>
  <si>
    <t>Depreciation
&amp; Amortization</t>
  </si>
  <si>
    <t>Modelled as an function of the percentage of PP&amp;E</t>
  </si>
  <si>
    <t>WACC = (Cost of Debt) x (Debt Weight) + (Cost of Equity) x (Equity Weight)</t>
  </si>
  <si>
    <t>Forecasted as a 4-year average of the percentage of PP&amp;E due to its consistency</t>
  </si>
  <si>
    <t>D&amp;A of 59.5% adopted as a consistent estimate</t>
  </si>
  <si>
    <t>Share Price Projection</t>
  </si>
  <si>
    <t>Sensitivity Analysis</t>
  </si>
  <si>
    <t>Hazardous Waste</t>
  </si>
  <si>
    <t>Discount Period</t>
  </si>
  <si>
    <t>Net Working
Capital</t>
  </si>
  <si>
    <t>Discount Factor</t>
  </si>
  <si>
    <t>Forecasted as a decreasing percentage of revenue to align with the recession effect</t>
  </si>
  <si>
    <t>NWC forecasted in a dercreasing trend, driven by the expected decrease of inventory, mentioned by the management</t>
  </si>
  <si>
    <t>Terminal Growth Rate</t>
  </si>
  <si>
    <t>PV of Unleveled FCF</t>
  </si>
  <si>
    <t>We expect the company can maintain flat performance during the recession period, and boom its business starting from 2024</t>
  </si>
  <si>
    <t>Non-hazardous Wast</t>
  </si>
  <si>
    <t>US real estate market recorded 3-year CAGR of XX%</t>
  </si>
  <si>
    <t>US median housing price increased XX% yoy to YY level</t>
  </si>
  <si>
    <t>US mortgage rate increased XX% yoy as at XX Aug, 2022</t>
  </si>
  <si>
    <t>Terminal Value of 2.0% adopted as a conservative estimate</t>
  </si>
  <si>
    <t xml:space="preserve">Bull Case: </t>
  </si>
  <si>
    <t>$11.98</t>
  </si>
  <si>
    <t>$9.82</t>
  </si>
  <si>
    <t>$7.04</t>
  </si>
  <si>
    <t>Upside:</t>
  </si>
  <si>
    <t>For DCF assumption</t>
  </si>
  <si>
    <t>So the environmental category is about the performane of these 5 metrics and their corresponding YoY change</t>
  </si>
  <si>
    <t>Senitivity Analysis produced a range of $XX - $YY per share, representing a range of upside between XX% and YY%</t>
  </si>
  <si>
    <t>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</si>
</sst>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0">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_-;\-* #,##0_-;_-* &quot;-&quot;_-;_-@_-"/>
    <numFmt numFmtId="165" formatCode="_-* #,##0.00_-;\-* #,##0.00_-;_-* &quot;-&quot;??_-;_-@_-"/>
    <numFmt numFmtId="166" formatCode="_-* #,##0.0_-;\-* #,##0.0_-;_-* &quot;-&quot;??_-;_-@_-"/>
    <numFmt numFmtId="167" formatCode="_-* #,##0_-;\-* #,##0_-;_-* &quot;-&quot;??_-;_-@_-"/>
    <numFmt numFmtId="168" formatCode="0.0%"/>
    <numFmt numFmtId="169" formatCode="[$-409]mmm\-yy;@"/>
    <numFmt numFmtId="170" formatCode="_-* #,##0.000_-;\-* #,##0.000_-;_-* &quot;-&quot;??_-;_-@_-"/>
    <numFmt numFmtId="171" formatCode="#,##0.0"/>
    <numFmt numFmtId="172" formatCode="_(* #,##0_);_(* \(#,##0\);_(* &quot;-&quot;??_);_(@_)"/>
    <numFmt numFmtId="173" formatCode="0.0"/>
    <numFmt numFmtId="174" formatCode="_(* #,##0.000_);_(* \(#,##0.000\);_(* &quot;-&quot;??_);_(@_)"/>
    <numFmt numFmtId="175" formatCode="0.000000"/>
    <numFmt numFmtId="176" formatCode="#,##0.0_);\(#,##0.0\)"/>
    <numFmt numFmtId="177" formatCode="#,##0.0\ \x"/>
    <numFmt numFmtId="178" formatCode="#,##0;&quot;£&quot;#,##0"/>
    <numFmt numFmtId="179" formatCode="&quot;£&quot;\ #,##0_);[Red]\(&quot;£&quot;\ #,##0\)"/>
    <numFmt numFmtId="180" formatCode="&quot;¥&quot;\ #,##0_);[Red]\(&quot;¥&quot;\ #,##0\)"/>
    <numFmt numFmtId="181" formatCode="0_)"/>
    <numFmt numFmtId="182" formatCode="0\A"/>
    <numFmt numFmtId="183" formatCode="0.000_]"/>
    <numFmt numFmtId="184" formatCode="#,##0.0\ _]"/>
    <numFmt numFmtId="185" formatCode="&quot;•&quot;\ \ @"/>
    <numFmt numFmtId="186" formatCode="_-* #,###_-;\(#,###\);_-* &quot;–&quot;_-;_-@_-"/>
    <numFmt numFmtId="187" formatCode="0.00000000000"/>
    <numFmt numFmtId="188" formatCode="0.000000000000"/>
    <numFmt numFmtId="189" formatCode="0.0%;\(0.0\)%"/>
    <numFmt numFmtId="190" formatCode="dd\-mm"/>
    <numFmt numFmtId="191" formatCode="dd/m/yy"/>
    <numFmt numFmtId="192" formatCode="#,##0_%_);\(#,##0\)_%;#,##0_%_);@_%_)"/>
    <numFmt numFmtId="193" formatCode="0."/>
    <numFmt numFmtId="194" formatCode="#,##0.0\x_);\(#,##0.0\x\)"/>
    <numFmt numFmtId="195" formatCode="0.00_);\(0.00\);0.00"/>
    <numFmt numFmtId="196" formatCode="0.0_)"/>
    <numFmt numFmtId="197" formatCode="&quot;£&quot;0&quot;m&quot;"/>
    <numFmt numFmtId="198" formatCode="\ \ _•&quot;–&quot;\ \ \ \ @"/>
    <numFmt numFmtId="199" formatCode="0.00000"/>
    <numFmt numFmtId="200" formatCode="0.0000%"/>
    <numFmt numFmtId="201" formatCode="#,##0;\(#,##0\)"/>
    <numFmt numFmtId="202" formatCode="#,##0.0\ ;\(#,##0.0\)"/>
    <numFmt numFmtId="203" formatCode="_([$€-2]* #,##0.00_);_([$€-2]* \(#,##0.00\);_([$€-2]* &quot;-&quot;??_)"/>
    <numFmt numFmtId="204" formatCode="0.000"/>
    <numFmt numFmtId="205" formatCode="#,##0.00;\(#,##0.00\);&quot;-&quot;"/>
    <numFmt numFmtId="206" formatCode="#,##0.0000\ ;\(#,##0.0000\)"/>
    <numFmt numFmtId="207" formatCode="#,##0.0000_);[Red]\(#,##0.0000\)"/>
    <numFmt numFmtId="208" formatCode=";;;"/>
    <numFmt numFmtId="209" formatCode="#,##0.0;\(#,##0.0\)"/>
    <numFmt numFmtId="210" formatCode="mmyy"/>
    <numFmt numFmtId="211" formatCode="0.00_);\(0.00\);0.00_)"/>
    <numFmt numFmtId="212" formatCode="\$#,##0.0;\-\$#,##0.0"/>
    <numFmt numFmtId="213" formatCode="#,##0;\-\(\,##0\)"/>
    <numFmt numFmtId="214" formatCode="#,##0.00;\(#,##0.00\)"/>
    <numFmt numFmtId="215" formatCode="0.0\x;\-0.0\x;"/>
    <numFmt numFmtId="216" formatCode="#,##0.0_);[Red]\(#,##0.0\)"/>
    <numFmt numFmtId="217" formatCode="#,##0;_(* \(#,##0\);_(* &quot;-&quot;??_);_(@_)"/>
    <numFmt numFmtId="218" formatCode="0.0%;\(0.0%\)"/>
    <numFmt numFmtId="219" formatCode="0.0000E+00;\?"/>
    <numFmt numFmtId="220" formatCode="0.00\%;\-0.00\%;0.00\%"/>
    <numFmt numFmtId="221" formatCode="0.00\x;\-0.00\x;0.00\x"/>
    <numFmt numFmtId="222" formatCode="[Red]0.###,,&quot; mm&quot;"/>
    <numFmt numFmtId="223" formatCode="##0.00000"/>
    <numFmt numFmtId="224" formatCode="#,##0;\(#,##0\);&quot;–&quot;;@"/>
    <numFmt numFmtId="225" formatCode="#,##0.000\ ;\(#,##0.000\)"/>
    <numFmt numFmtId="226" formatCode="#,##0.00\ ;\(#,##0.00\)"/>
    <numFmt numFmtId="227" formatCode="0.000000000"/>
    <numFmt numFmtId="228" formatCode="#,##0.000"/>
    <numFmt numFmtId="229" formatCode="0.00&quot;x&quot;"/>
    <numFmt numFmtId="230" formatCode="_(* #,##0.0_);_(* \(#,##0.0\);_(* &quot;-&quot;??_);_(@_)"/>
    <numFmt numFmtId="231" formatCode="0_);\(0\)"/>
    <numFmt numFmtId="232" formatCode="#,##0.000_);\(#,##0.000\)"/>
    <numFmt numFmtId="233" formatCode="_(* #.#._);_(* \(#.#.\);_(* &quot;-&quot;_);_(@@"/>
    <numFmt numFmtId="234" formatCode="_(* #.;_(* \(#.;_(* &quot;-&quot;_);_(@@"/>
    <numFmt numFmtId="235" formatCode="_(* #,##0.0_);_(* \(#,##0.0\);\-??_);_(* @_)_)"/>
    <numFmt numFmtId="236" formatCode="_(* #,##0.00_);_(* \(#,##0.00\);\-??_);_(* @_)_)"/>
    <numFmt numFmtId="237" formatCode="[Red][&gt;0]_(* #,##0.00_);[Red][&lt;0]_(* \(#,##0.00\);\-??_)"/>
    <numFmt numFmtId="238" formatCode="#,##0_);[Red]\(#,##0\);&quot;-&quot;_)"/>
    <numFmt numFmtId="239" formatCode="0.00_);[Red]\(0.00\);&quot;-&quot;_)"/>
    <numFmt numFmtId="240" formatCode="0.0_);[Red]\(0.0\);&quot;-&quot;_)"/>
    <numFmt numFmtId="241" formatCode="_(* #.0.;_(* \(#.0.;_(* &quot;-&quot;_);_(@@"/>
    <numFmt numFmtId="242" formatCode="0.000_)"/>
    <numFmt numFmtId="243" formatCode="General_)"/>
    <numFmt numFmtId="244" formatCode="_(* #,##0.000_);_(* \(#,##0.000\);_(* &quot;-&quot;?_);_(@_)"/>
    <numFmt numFmtId="245" formatCode="_(* #,##0.00000_);_(* \(#,##0.00000\);_(* &quot;-&quot;?????_);_(@_)"/>
    <numFmt numFmtId="246" formatCode=";;;* @_)"/>
    <numFmt numFmtId="247" formatCode="#,##0_);\-#,##0_)"/>
    <numFmt numFmtId="248" formatCode="#,##0_);\(#,##0\);&quot;-&quot;_)"/>
    <numFmt numFmtId="249" formatCode="0.0_);[Red]\(0.0\)"/>
    <numFmt numFmtId="250" formatCode="0;\-0;;_(@_)"/>
    <numFmt numFmtId="251" formatCode="_(#,##0.00_);[Red]\(#,##0.00\);_-* &quot;-&quot;??_-;_-@_-"/>
    <numFmt numFmtId="252" formatCode="ddmmmyy"/>
    <numFmt numFmtId="253" formatCode="&quot;$&quot;#,##0_);\(&quot;$&quot;#,##0.0\)"/>
    <numFmt numFmtId="254" formatCode="_ * #,##0_ ;_ * \-#,##0_ ;_ * &quot;-&quot;_ ;_ @_ "/>
    <numFmt numFmtId="255" formatCode="_ * #,##0.00_ ;_ * \-#,##0.00_ ;_ * &quot;-&quot;??_ ;_ @_ "/>
    <numFmt numFmtId="256" formatCode="mmm"/>
    <numFmt numFmtId="257" formatCode="mmm\-yy_)"/>
    <numFmt numFmtId="258" formatCode="d\-mmm\ &quot;*&quot;"/>
    <numFmt numFmtId="259" formatCode="mmmm\-yy"/>
    <numFmt numFmtId="260" formatCode="0.00_)"/>
    <numFmt numFmtId="261" formatCode="[$-409]mmm/yy;@"/>
    <numFmt numFmtId="262" formatCode="0.00_);\(0.00\);&quot;-&quot;_)"/>
    <numFmt numFmtId="263" formatCode="0.0_);\(0.0\);&quot;-&quot;_)"/>
    <numFmt numFmtId="264" formatCode="&quot;1: &quot;#,##0.0_);\-&quot;1: &quot;#,##0.0_)"/>
    <numFmt numFmtId="265" formatCode="0;\-0;;_(&quot;   &quot;@_)"/>
    <numFmt numFmtId="266" formatCode="mm/dd/yy"/>
    <numFmt numFmtId="267" formatCode="yyyy"/>
    <numFmt numFmtId="268" formatCode="_(&quot;$&quot;* #,##0.0_);_(&quot;$&quot;* \(#,##0.0\);_(&quot;$&quot;* &quot;-&quot;??_);_(@_)"/>
    <numFmt numFmtId="269" formatCode="mm/dd/yy_)"/>
    <numFmt numFmtId="270" formatCode="_(&quot;$&quot;* #,##0_);_(&quot;$&quot;* \(#,##0\);_(&quot;$&quot;* &quot;-&quot;??_);_(@_)"/>
    <numFmt numFmtId="271" formatCode="mmm\ dd\,\ yy"/>
    <numFmt numFmtId="272" formatCode="\-____"/>
    <numFmt numFmtId="273" formatCode="#,##0%;[Red]\(#,##0%\)"/>
    <numFmt numFmtId="274" formatCode="#,##0.00%;[Red]\(#,##0.00%\)"/>
    <numFmt numFmtId="275" formatCode="0_);[Red]\(0\)"/>
    <numFmt numFmtId="276" formatCode="[$-409]d\-mmm\-yy;@"/>
    <numFmt numFmtId="277" formatCode="[$$-409]#,##0.00_);\([$$-409]#,##0.00\)"/>
    <numFmt numFmtId="278" formatCode="0.0%;[Red]\(0.0%\)"/>
    <numFmt numFmtId="279" formatCode="0%;[Red]\(0%\)"/>
    <numFmt numFmtId="280" formatCode="0.00%;[Red]\(0.00%\)"/>
    <numFmt numFmtId="281" formatCode="&quot;$&quot;#,##0.00"/>
    <numFmt numFmtId="282" formatCode="#,##0.000_);[Red]\(#,##0.000\)"/>
    <numFmt numFmtId="283" formatCode="#,##0.000000000000000_);[Red]\(#,##0.000000000000000\)"/>
    <numFmt numFmtId="284" formatCode="#,,\ "/>
    <numFmt numFmtId="285" formatCode="#,,\ ;[Red]\(0,,\)"/>
    <numFmt numFmtId="286" formatCode="_-* #,##0,,_-;\-* #,##0_-;_-* &quot;-&quot;??_-;_-@_-"/>
  </numFmts>
  <fonts count="33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name val="Arial"/>
      <family val="2"/>
    </font>
    <font>
      <sz val="8"/>
      <name val="Arial"/>
      <family val="2"/>
    </font>
    <font>
      <b/>
      <sz val="10"/>
      <name val="Arial"/>
      <family val="2"/>
    </font>
    <font>
      <b/>
      <u/>
      <sz val="10"/>
      <name val="Arial"/>
      <family val="2"/>
    </font>
    <font>
      <sz val="10"/>
      <color indexed="12"/>
      <name val="Arial"/>
      <family val="2"/>
    </font>
    <font>
      <sz val="10"/>
      <name val="Arial"/>
      <family val="2"/>
    </font>
    <font>
      <b/>
      <sz val="10"/>
      <color indexed="12"/>
      <name val="Arial"/>
      <family val="2"/>
    </font>
    <font>
      <sz val="12"/>
      <color indexed="8"/>
      <name val="新細明體"/>
      <family val="1"/>
      <charset val="136"/>
    </font>
    <font>
      <sz val="12"/>
      <color indexed="9"/>
      <name val="新細明體"/>
      <family val="1"/>
      <charset val="136"/>
    </font>
    <font>
      <sz val="12"/>
      <name val="新細明體"/>
      <family val="1"/>
      <charset val="136"/>
    </font>
    <font>
      <sz val="11"/>
      <name val="新細明體"/>
      <family val="1"/>
      <charset val="136"/>
    </font>
    <font>
      <sz val="12"/>
      <color indexed="60"/>
      <name val="新細明體"/>
      <family val="1"/>
      <charset val="136"/>
    </font>
    <font>
      <b/>
      <sz val="12"/>
      <color indexed="8"/>
      <name val="新細明體"/>
      <family val="1"/>
      <charset val="136"/>
    </font>
    <font>
      <sz val="12"/>
      <color indexed="20"/>
      <name val="新細明體"/>
      <family val="1"/>
      <charset val="136"/>
    </font>
    <font>
      <sz val="12"/>
      <color indexed="17"/>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2"/>
      <color indexed="52"/>
      <name val="新細明體"/>
      <family val="1"/>
      <charset val="136"/>
    </font>
    <font>
      <i/>
      <sz val="12"/>
      <color indexed="23"/>
      <name val="新細明體"/>
      <family val="1"/>
      <charset val="136"/>
    </font>
    <font>
      <sz val="12"/>
      <color indexed="10"/>
      <name val="新細明體"/>
      <family val="1"/>
      <charset val="136"/>
    </font>
    <font>
      <sz val="12"/>
      <color indexed="62"/>
      <name val="新細明體"/>
      <family val="1"/>
      <charset val="136"/>
    </font>
    <font>
      <b/>
      <sz val="12"/>
      <color indexed="63"/>
      <name val="新細明體"/>
      <family val="1"/>
      <charset val="136"/>
    </font>
    <font>
      <sz val="12"/>
      <color indexed="52"/>
      <name val="新細明體"/>
      <family val="1"/>
      <charset val="136"/>
    </font>
    <font>
      <b/>
      <sz val="18"/>
      <name val="Arial"/>
      <family val="2"/>
    </font>
    <font>
      <sz val="10"/>
      <color indexed="8"/>
      <name val="Arial"/>
      <family val="2"/>
    </font>
    <font>
      <sz val="8"/>
      <name val="Arial"/>
      <family val="2"/>
    </font>
    <font>
      <sz val="10"/>
      <color indexed="8"/>
      <name val="Times New Roman"/>
      <family val="1"/>
    </font>
    <font>
      <sz val="9"/>
      <name val="Arial"/>
      <family val="2"/>
    </font>
    <font>
      <sz val="10"/>
      <name val="Courier"/>
      <family val="3"/>
    </font>
    <font>
      <sz val="12"/>
      <name val="‚l‚r ‚oƒSƒVƒbƒN"/>
      <family val="2"/>
      <charset val="128"/>
    </font>
    <font>
      <sz val="10"/>
      <name val="Univers 55"/>
      <family val="2"/>
    </font>
    <font>
      <sz val="10"/>
      <name val="MS Sans Serif"/>
      <family val="2"/>
    </font>
    <font>
      <sz val="12"/>
      <name val="Arial MT"/>
      <family val="2"/>
    </font>
    <font>
      <b/>
      <sz val="8"/>
      <name val="Tms Rmn"/>
      <family val="1"/>
    </font>
    <font>
      <sz val="9"/>
      <color indexed="8"/>
      <name val="Times New Roman"/>
      <family val="1"/>
    </font>
    <font>
      <b/>
      <sz val="10"/>
      <color indexed="8"/>
      <name val="Times New Roman"/>
      <family val="1"/>
    </font>
    <font>
      <sz val="10"/>
      <color indexed="12"/>
      <name val="Times New Roman"/>
      <family val="1"/>
    </font>
    <font>
      <sz val="10"/>
      <name val="Times New Roman"/>
      <family val="1"/>
    </font>
    <font>
      <sz val="7"/>
      <color indexed="14"/>
      <name val="Small Fonts"/>
      <family val="2"/>
    </font>
    <font>
      <b/>
      <sz val="6"/>
      <name val="Arial"/>
      <family val="2"/>
    </font>
    <font>
      <b/>
      <sz val="8"/>
      <name val="Arial"/>
      <family val="2"/>
    </font>
    <font>
      <i/>
      <sz val="8"/>
      <name val="Arial"/>
      <family val="2"/>
    </font>
    <font>
      <sz val="8"/>
      <color indexed="12"/>
      <name val="Helv"/>
      <family val="2"/>
    </font>
    <font>
      <sz val="10"/>
      <name val="Geneva"/>
      <family val="2"/>
    </font>
    <font>
      <sz val="9"/>
      <color indexed="9"/>
      <name val="Times New Roman"/>
      <family val="1"/>
    </font>
    <font>
      <sz val="9"/>
      <color indexed="18"/>
      <name val="Helvetica"/>
      <family val="2"/>
    </font>
    <font>
      <b/>
      <sz val="12"/>
      <name val="Times New Roman"/>
      <family val="1"/>
    </font>
    <font>
      <b/>
      <sz val="12"/>
      <name val="Arial"/>
      <family val="2"/>
    </font>
    <font>
      <b/>
      <sz val="8"/>
      <name val="GillSans"/>
      <family val="2"/>
    </font>
    <font>
      <sz val="12"/>
      <name val="Helvetica"/>
      <family val="2"/>
    </font>
    <font>
      <sz val="8"/>
      <name val="Palatino"/>
      <family val="1"/>
    </font>
    <font>
      <sz val="24"/>
      <name val="Arial"/>
      <family val="2"/>
    </font>
    <font>
      <b/>
      <sz val="24"/>
      <name val="Times New Roman"/>
      <family val="1"/>
    </font>
    <font>
      <sz val="8"/>
      <color indexed="12"/>
      <name val="Tms Rmn"/>
      <family val="1"/>
    </font>
    <font>
      <sz val="10"/>
      <name val="Tms Rmn"/>
      <family val="1"/>
    </font>
    <font>
      <sz val="9"/>
      <name val="Times New Roman"/>
      <family val="1"/>
    </font>
    <font>
      <sz val="9"/>
      <color indexed="12"/>
      <name val="Times New Roman"/>
      <family val="1"/>
    </font>
    <font>
      <sz val="8"/>
      <name val="Times New Roman"/>
      <family val="1"/>
    </font>
    <font>
      <sz val="7"/>
      <name val="Palatino"/>
      <family val="1"/>
    </font>
    <font>
      <sz val="10"/>
      <color indexed="12"/>
      <name val="Helvetica"/>
      <family val="2"/>
    </font>
    <font>
      <sz val="10"/>
      <name val="Helv"/>
      <family val="2"/>
    </font>
    <font>
      <b/>
      <sz val="10"/>
      <color indexed="17"/>
      <name val="Helvetica"/>
      <family val="2"/>
    </font>
    <font>
      <b/>
      <sz val="16"/>
      <color indexed="10"/>
      <name val="FrankfurtGothicHeavy"/>
      <family val="2"/>
    </font>
    <font>
      <sz val="18"/>
      <name val="Helvetica-Black"/>
      <family val="2"/>
    </font>
    <font>
      <i/>
      <sz val="14"/>
      <name val="Palatino"/>
      <family val="1"/>
    </font>
    <font>
      <sz val="10"/>
      <color indexed="10"/>
      <name val="Times New Roman"/>
      <family val="1"/>
    </font>
    <font>
      <sz val="10"/>
      <name val="GillSans Light"/>
      <family val="2"/>
    </font>
    <font>
      <sz val="8"/>
      <color indexed="8"/>
      <name val="Helv"/>
      <family val="2"/>
    </font>
    <font>
      <b/>
      <sz val="14"/>
      <name val="Arial"/>
      <family val="2"/>
    </font>
    <font>
      <sz val="10"/>
      <color indexed="20"/>
      <name val="Times New Roman"/>
      <family val="1"/>
    </font>
    <font>
      <sz val="10"/>
      <name val="Palatino"/>
      <family val="1"/>
    </font>
    <font>
      <sz val="8"/>
      <color indexed="17"/>
      <name val="Tms Rmn"/>
      <family val="1"/>
    </font>
    <font>
      <b/>
      <sz val="13.5"/>
      <name val="MS Sans Serif"/>
      <family val="2"/>
    </font>
    <font>
      <b/>
      <sz val="14"/>
      <name val="Times New Roman"/>
      <family val="1"/>
    </font>
    <font>
      <sz val="10"/>
      <color indexed="16"/>
      <name val="Helvetica-Black"/>
      <family val="2"/>
    </font>
    <font>
      <sz val="8"/>
      <color indexed="14"/>
      <name val="Tms Rmn"/>
      <family val="1"/>
    </font>
    <font>
      <sz val="8"/>
      <name val="Helv"/>
      <family val="2"/>
    </font>
    <font>
      <sz val="8"/>
      <name val="MS Sans Serif"/>
      <family val="2"/>
    </font>
    <font>
      <sz val="10"/>
      <color indexed="10"/>
      <name val="MS Sans Serif"/>
      <family val="2"/>
    </font>
    <font>
      <sz val="10"/>
      <color indexed="55"/>
      <name val="Times New Roman"/>
      <family val="1"/>
    </font>
    <font>
      <sz val="8"/>
      <color indexed="12"/>
      <name val="Helvetica"/>
      <family val="2"/>
    </font>
    <font>
      <sz val="10"/>
      <color indexed="23"/>
      <name val="MS Sans Serif"/>
      <family val="2"/>
    </font>
    <font>
      <i/>
      <sz val="10"/>
      <name val="Times New Roman"/>
      <family val="1"/>
    </font>
    <font>
      <sz val="10"/>
      <name val="Helvetica"/>
      <family val="2"/>
    </font>
    <font>
      <b/>
      <sz val="8"/>
      <name val="HelveticaNeue Condensed"/>
      <family val="2"/>
    </font>
    <font>
      <sz val="8"/>
      <name val="HelveticaNeue LightCond"/>
      <family val="2"/>
    </font>
    <font>
      <sz val="7"/>
      <name val="HelveticaNeue LightCond"/>
      <family val="2"/>
    </font>
    <font>
      <b/>
      <sz val="9"/>
      <name val="Times New Roman"/>
      <family val="1"/>
    </font>
    <font>
      <b/>
      <sz val="10"/>
      <name val="GillSans"/>
      <family val="2"/>
    </font>
    <font>
      <i/>
      <sz val="12"/>
      <color indexed="12"/>
      <name val="Times New Roman"/>
      <family val="1"/>
    </font>
    <font>
      <b/>
      <sz val="10"/>
      <color indexed="18"/>
      <name val="Symbol"/>
      <family val="1"/>
      <charset val="2"/>
    </font>
    <font>
      <b/>
      <sz val="11"/>
      <name val="Times New Roman"/>
      <family val="1"/>
    </font>
    <font>
      <sz val="9"/>
      <color indexed="21"/>
      <name val="Helvetica-Black"/>
      <family val="2"/>
    </font>
    <font>
      <b/>
      <sz val="9"/>
      <name val="Palatino"/>
      <family val="1"/>
    </font>
    <font>
      <sz val="9"/>
      <name val="Helvetica-Black"/>
      <family val="2"/>
    </font>
    <font>
      <sz val="8"/>
      <name val="Helvetica-Narrow"/>
      <family val="2"/>
    </font>
    <font>
      <b/>
      <sz val="7"/>
      <name val="Helvetica-Narrow"/>
      <family val="2"/>
    </font>
    <font>
      <b/>
      <sz val="11"/>
      <color indexed="9"/>
      <name val="GillSans"/>
      <family val="2"/>
    </font>
    <font>
      <b/>
      <sz val="11"/>
      <name val="GillSans"/>
      <family val="2"/>
    </font>
    <font>
      <u/>
      <sz val="10"/>
      <name val="Helv"/>
      <family val="2"/>
    </font>
    <font>
      <sz val="8"/>
      <color indexed="10"/>
      <name val="Arial Narrow"/>
      <family val="2"/>
    </font>
    <font>
      <sz val="8"/>
      <color indexed="16"/>
      <name val="Helv"/>
      <family val="2"/>
    </font>
    <font>
      <i/>
      <sz val="10"/>
      <name val="Arial"/>
      <family val="2"/>
    </font>
    <font>
      <b/>
      <sz val="8"/>
      <color indexed="8"/>
      <name val="Wingdings"/>
      <charset val="2"/>
    </font>
    <font>
      <b/>
      <sz val="8"/>
      <color indexed="10"/>
      <name val="Wingdings"/>
      <charset val="2"/>
    </font>
    <font>
      <b/>
      <sz val="8"/>
      <color indexed="9"/>
      <name val="Wingdings"/>
      <charset val="2"/>
    </font>
    <font>
      <b/>
      <i/>
      <sz val="12"/>
      <name val="Times New Roman"/>
      <family val="1"/>
    </font>
    <font>
      <b/>
      <sz val="10"/>
      <name val="Times New Roman"/>
      <family val="1"/>
    </font>
    <font>
      <b/>
      <u/>
      <sz val="10"/>
      <name val="Tms Rmn"/>
      <family val="1"/>
    </font>
    <font>
      <i/>
      <sz val="10"/>
      <color indexed="12"/>
      <name val="Arial"/>
      <family val="2"/>
    </font>
    <font>
      <b/>
      <i/>
      <sz val="10"/>
      <color indexed="12"/>
      <name val="Arial"/>
      <family val="2"/>
    </font>
    <font>
      <b/>
      <i/>
      <sz val="10"/>
      <name val="Arial"/>
      <family val="2"/>
    </font>
    <font>
      <sz val="10"/>
      <name val="Arial Narrow"/>
      <family val="2"/>
    </font>
    <font>
      <sz val="10"/>
      <color theme="1"/>
      <name val="Calibri"/>
      <family val="2"/>
      <scheme val="minor"/>
    </font>
    <font>
      <sz val="10"/>
      <color rgb="FF000000"/>
      <name val="Arial"/>
      <family val="2"/>
    </font>
    <font>
      <b/>
      <sz val="10"/>
      <color rgb="FF000000"/>
      <name val="Arial"/>
      <family val="2"/>
    </font>
    <font>
      <sz val="8"/>
      <color indexed="8"/>
      <name val="Arial"/>
      <family val="2"/>
    </font>
    <font>
      <b/>
      <sz val="10"/>
      <name val="MS Sans Serif"/>
      <family val="2"/>
    </font>
    <font>
      <sz val="12"/>
      <name val="Times New Roman"/>
      <family val="1"/>
    </font>
    <font>
      <sz val="12"/>
      <color indexed="12"/>
      <name val="Times New Roman"/>
      <family val="1"/>
    </font>
    <font>
      <sz val="14"/>
      <name val="Times New Roman"/>
      <family val="1"/>
    </font>
    <font>
      <sz val="18"/>
      <name val="Times New Roman"/>
      <family val="1"/>
    </font>
    <font>
      <sz val="11"/>
      <color indexed="8"/>
      <name val="Calibri"/>
      <family val="2"/>
    </font>
    <font>
      <sz val="11"/>
      <color indexed="8"/>
      <name val="宋体"/>
      <charset val="134"/>
    </font>
    <font>
      <b/>
      <sz val="12"/>
      <name val="宋体"/>
      <charset val="134"/>
    </font>
    <font>
      <sz val="12"/>
      <color indexed="8"/>
      <name val="Calibri"/>
      <family val="2"/>
    </font>
    <font>
      <sz val="12"/>
      <color indexed="8"/>
      <name val="新細明體"/>
      <family val="1"/>
    </font>
    <font>
      <sz val="11"/>
      <color indexed="9"/>
      <name val="Calibri"/>
      <family val="2"/>
    </font>
    <font>
      <sz val="11"/>
      <color indexed="9"/>
      <name val="宋体"/>
      <charset val="134"/>
    </font>
    <font>
      <sz val="12"/>
      <color indexed="9"/>
      <name val="Calibri"/>
      <family val="2"/>
    </font>
    <font>
      <sz val="12"/>
      <color indexed="9"/>
      <name val="新細明體"/>
      <family val="1"/>
    </font>
    <font>
      <sz val="8"/>
      <color indexed="12"/>
      <name val="Times New Roman"/>
      <family val="1"/>
    </font>
    <font>
      <sz val="8"/>
      <name val="Wingdings"/>
      <charset val="2"/>
    </font>
    <font>
      <sz val="12"/>
      <color indexed="8"/>
      <name val="Times New Roman"/>
      <family val="1"/>
    </font>
    <font>
      <b/>
      <sz val="9"/>
      <color indexed="55"/>
      <name val="Trebuchet MS"/>
      <family val="2"/>
    </font>
    <font>
      <sz val="11"/>
      <color indexed="20"/>
      <name val="Calibri"/>
      <family val="2"/>
    </font>
    <font>
      <b/>
      <i/>
      <sz val="8"/>
      <color indexed="8"/>
      <name val="Times New Roman"/>
      <family val="1"/>
    </font>
    <font>
      <sz val="32"/>
      <color indexed="8"/>
      <name val="Times New Roman"/>
      <family val="1"/>
    </font>
    <font>
      <b/>
      <sz val="8"/>
      <color indexed="8"/>
      <name val="Arial"/>
      <family val="2"/>
    </font>
    <font>
      <b/>
      <sz val="11"/>
      <color indexed="52"/>
      <name val="Calibri"/>
      <family val="2"/>
    </font>
    <font>
      <sz val="8"/>
      <name val="Trebuchet MS"/>
      <family val="2"/>
    </font>
    <font>
      <b/>
      <sz val="11"/>
      <color indexed="9"/>
      <name val="Calibri"/>
      <family val="2"/>
    </font>
    <font>
      <sz val="10"/>
      <name val="Courier New"/>
      <family val="3"/>
    </font>
    <font>
      <b/>
      <sz val="8"/>
      <color indexed="12"/>
      <name val="Arial"/>
      <family val="2"/>
    </font>
    <font>
      <sz val="11"/>
      <name val="Tms Rmn"/>
      <family val="1"/>
    </font>
    <font>
      <sz val="10"/>
      <name val="Geneva"/>
      <family val="2"/>
    </font>
    <font>
      <sz val="10"/>
      <name val="Helv"/>
    </font>
    <font>
      <sz val="24"/>
      <name val="MS Sans Serif"/>
      <family val="2"/>
    </font>
    <font>
      <sz val="8"/>
      <color indexed="9"/>
      <name val="Arial"/>
      <family val="2"/>
    </font>
    <font>
      <sz val="8"/>
      <color indexed="8"/>
      <name val="Trebuchet MS"/>
      <family val="2"/>
    </font>
    <font>
      <sz val="8"/>
      <color indexed="8"/>
      <name val="Times New Roman"/>
      <family val="1"/>
    </font>
    <font>
      <i/>
      <sz val="10"/>
      <color indexed="12"/>
      <name val="Times New Roman"/>
      <family val="1"/>
    </font>
    <font>
      <i/>
      <sz val="11"/>
      <color indexed="23"/>
      <name val="Calibri"/>
      <family val="2"/>
    </font>
    <font>
      <sz val="10"/>
      <color indexed="8"/>
      <name val="Trebuchet MS"/>
      <family val="2"/>
    </font>
    <font>
      <sz val="11"/>
      <color indexed="17"/>
      <name val="Calibri"/>
      <family val="2"/>
    </font>
    <font>
      <sz val="12"/>
      <color indexed="9"/>
      <name val="Times New Roman"/>
      <family val="1"/>
    </font>
    <font>
      <sz val="24"/>
      <color indexed="8"/>
      <name val="TimesNewRomanPS"/>
      <family val="1"/>
    </font>
    <font>
      <sz val="18"/>
      <color indexed="8"/>
      <name val="Times New Roman"/>
      <family val="1"/>
    </font>
    <font>
      <b/>
      <sz val="10"/>
      <color indexed="9"/>
      <name val="Arial Narrow"/>
      <family val="2"/>
    </font>
    <font>
      <b/>
      <sz val="15"/>
      <color indexed="56"/>
      <name val="Calibri"/>
      <family val="2"/>
    </font>
    <font>
      <b/>
      <sz val="13"/>
      <color indexed="56"/>
      <name val="Calibri"/>
      <family val="2"/>
    </font>
    <font>
      <b/>
      <sz val="11"/>
      <color indexed="56"/>
      <name val="Calibri"/>
      <family val="2"/>
    </font>
    <font>
      <b/>
      <sz val="12"/>
      <color indexed="8"/>
      <name val="Times New Roman"/>
      <family val="1"/>
    </font>
    <font>
      <sz val="24"/>
      <color indexed="8"/>
      <name val="Times New Roman"/>
      <family val="1"/>
    </font>
    <font>
      <sz val="12"/>
      <color indexed="48"/>
      <name val="Times New Roman"/>
      <family val="1"/>
    </font>
    <font>
      <sz val="10"/>
      <color indexed="47"/>
      <name val="Arial"/>
      <family val="2"/>
    </font>
    <font>
      <sz val="11"/>
      <color indexed="48"/>
      <name val="Times New Roman"/>
      <family val="1"/>
    </font>
    <font>
      <sz val="11"/>
      <color indexed="62"/>
      <name val="Calibri"/>
      <family val="2"/>
    </font>
    <font>
      <sz val="8"/>
      <color indexed="12"/>
      <name val="Arial"/>
      <family val="2"/>
    </font>
    <font>
      <sz val="8"/>
      <color indexed="53"/>
      <name val="Courier New"/>
      <family val="3"/>
    </font>
    <font>
      <sz val="8"/>
      <color indexed="16"/>
      <name val="Trebuchet MS"/>
      <family val="2"/>
    </font>
    <font>
      <sz val="8"/>
      <color indexed="55"/>
      <name val="Arial"/>
      <family val="2"/>
    </font>
    <font>
      <b/>
      <sz val="9"/>
      <color indexed="13"/>
      <name val="Arial"/>
      <family val="2"/>
    </font>
    <font>
      <i/>
      <sz val="12"/>
      <color indexed="10"/>
      <name val="Trebuchet MS"/>
      <family val="2"/>
    </font>
    <font>
      <b/>
      <sz val="11"/>
      <color indexed="62"/>
      <name val="Arial"/>
      <family val="2"/>
    </font>
    <font>
      <b/>
      <sz val="8"/>
      <color indexed="62"/>
      <name val="Arial"/>
      <family val="2"/>
    </font>
    <font>
      <b/>
      <sz val="9"/>
      <color indexed="9"/>
      <name val="Arial"/>
      <family val="2"/>
    </font>
    <font>
      <sz val="8"/>
      <color indexed="62"/>
      <name val="Trebuchet MS"/>
      <family val="2"/>
    </font>
    <font>
      <sz val="11"/>
      <color indexed="52"/>
      <name val="Calibri"/>
      <family val="2"/>
    </font>
    <font>
      <b/>
      <sz val="8"/>
      <color indexed="63"/>
      <name val="Trebuchet MS"/>
      <family val="2"/>
    </font>
    <font>
      <b/>
      <sz val="8"/>
      <color indexed="8"/>
      <name val="Times New Roman"/>
      <family val="1"/>
    </font>
    <font>
      <sz val="11"/>
      <color indexed="60"/>
      <name val="Calibri"/>
      <family val="2"/>
    </font>
    <font>
      <b/>
      <i/>
      <sz val="16"/>
      <name val="Helv"/>
    </font>
    <font>
      <b/>
      <i/>
      <sz val="16"/>
      <name val="Helv"/>
      <family val="2"/>
    </font>
    <font>
      <sz val="11"/>
      <color theme="1"/>
      <name val="Calibri"/>
      <family val="2"/>
      <charset val="134"/>
      <scheme val="minor"/>
    </font>
    <font>
      <sz val="12"/>
      <name val="宋体"/>
      <charset val="134"/>
    </font>
    <font>
      <sz val="11"/>
      <color theme="1"/>
      <name val="Calibri"/>
      <family val="3"/>
      <charset val="134"/>
      <scheme val="minor"/>
    </font>
    <font>
      <sz val="11"/>
      <name val="Times New Roman"/>
      <family val="1"/>
    </font>
    <font>
      <b/>
      <u/>
      <sz val="11"/>
      <name val="Times New Roman"/>
      <family val="1"/>
    </font>
    <font>
      <sz val="9"/>
      <name val="Helv"/>
      <family val="2"/>
    </font>
    <font>
      <b/>
      <sz val="9"/>
      <name val="Helv"/>
      <family val="2"/>
    </font>
    <font>
      <sz val="11"/>
      <color indexed="8"/>
      <name val="Times New Roman"/>
      <family val="1"/>
    </font>
    <font>
      <sz val="8"/>
      <name val="Helvetica"/>
      <family val="2"/>
    </font>
    <font>
      <b/>
      <sz val="11"/>
      <color indexed="63"/>
      <name val="Calibri"/>
      <family val="2"/>
    </font>
    <font>
      <i/>
      <sz val="9"/>
      <name val="Helv"/>
      <family val="2"/>
    </font>
    <font>
      <b/>
      <sz val="8"/>
      <name val="Times New Roman"/>
      <family val="1"/>
    </font>
    <font>
      <sz val="12"/>
      <color indexed="10"/>
      <name val="Times New Roman"/>
      <family val="1"/>
    </font>
    <font>
      <sz val="7"/>
      <name val="Arial"/>
      <family val="2"/>
    </font>
    <font>
      <sz val="10"/>
      <color indexed="12"/>
      <name val="TimesNewRomanPS"/>
      <family val="1"/>
    </font>
    <font>
      <sz val="10"/>
      <name val="TimesNewRomanPS"/>
      <family val="1"/>
    </font>
    <font>
      <sz val="8"/>
      <name val="Helv"/>
    </font>
    <font>
      <b/>
      <u/>
      <sz val="9"/>
      <name val="Helv"/>
      <family val="2"/>
    </font>
    <font>
      <b/>
      <sz val="9"/>
      <name val="Arial"/>
      <family val="2"/>
    </font>
    <font>
      <b/>
      <sz val="18"/>
      <color indexed="56"/>
      <name val="Cambria"/>
      <family val="1"/>
    </font>
    <font>
      <sz val="10"/>
      <name val="Trebuchet MS"/>
      <family val="2"/>
    </font>
    <font>
      <b/>
      <sz val="9"/>
      <color indexed="9"/>
      <name val="Trebuchet MS"/>
      <family val="2"/>
    </font>
    <font>
      <b/>
      <sz val="9"/>
      <color indexed="63"/>
      <name val="Trebuchet MS"/>
      <family val="2"/>
    </font>
    <font>
      <b/>
      <sz val="8"/>
      <color indexed="62"/>
      <name val="Trebuchet MS"/>
      <family val="2"/>
    </font>
    <font>
      <b/>
      <sz val="11"/>
      <color indexed="8"/>
      <name val="Calibri"/>
      <family val="2"/>
    </font>
    <font>
      <sz val="11"/>
      <color indexed="10"/>
      <name val="Calibri"/>
      <family val="2"/>
    </font>
    <font>
      <sz val="9"/>
      <color indexed="8"/>
      <name val="Helv"/>
      <family val="2"/>
    </font>
    <font>
      <sz val="11"/>
      <name val="ＭＳ Ｐゴシック"/>
      <family val="2"/>
      <charset val="134"/>
    </font>
    <font>
      <sz val="12"/>
      <name val="바탕체"/>
      <family val="3"/>
    </font>
    <font>
      <sz val="12"/>
      <color indexed="60"/>
      <name val="Calibri"/>
      <family val="2"/>
    </font>
    <font>
      <sz val="12"/>
      <color indexed="60"/>
      <name val="新細明體"/>
      <family val="1"/>
    </font>
    <font>
      <sz val="12"/>
      <name val="宋体"/>
      <family val="3"/>
      <charset val="134"/>
    </font>
    <font>
      <sz val="10"/>
      <color indexed="8"/>
      <name val="黑体"/>
      <family val="3"/>
      <charset val="134"/>
    </font>
    <font>
      <sz val="11"/>
      <color indexed="8"/>
      <name val="宋体"/>
      <family val="3"/>
      <charset val="134"/>
    </font>
    <font>
      <b/>
      <sz val="12"/>
      <color indexed="8"/>
      <name val="Calibri"/>
      <family val="2"/>
    </font>
    <font>
      <b/>
      <sz val="12"/>
      <color indexed="8"/>
      <name val="新細明體"/>
      <family val="1"/>
    </font>
    <font>
      <sz val="12"/>
      <color indexed="20"/>
      <name val="Calibri"/>
      <family val="2"/>
    </font>
    <font>
      <sz val="12"/>
      <color indexed="20"/>
      <name val="新細明體"/>
      <family val="1"/>
    </font>
    <font>
      <sz val="12"/>
      <color indexed="20"/>
      <name val="Calibri"/>
      <family val="2"/>
      <charset val="136"/>
    </font>
    <font>
      <sz val="12"/>
      <color indexed="20"/>
      <name val="Calibri"/>
      <family val="1"/>
      <charset val="136"/>
    </font>
    <font>
      <sz val="12"/>
      <color indexed="17"/>
      <name val="Calibri"/>
      <family val="2"/>
    </font>
    <font>
      <sz val="11"/>
      <color indexed="20"/>
      <name val="宋体"/>
      <charset val="134"/>
    </font>
    <font>
      <sz val="9"/>
      <color indexed="17"/>
      <name val="Times New Roman"/>
      <family val="1"/>
    </font>
    <font>
      <sz val="11"/>
      <color indexed="17"/>
      <name val="宋体"/>
      <charset val="134"/>
    </font>
    <font>
      <sz val="12"/>
      <color indexed="17"/>
      <name val="Calibri"/>
      <family val="1"/>
      <charset val="136"/>
    </font>
    <font>
      <sz val="12"/>
      <color indexed="17"/>
      <name val="Calibri"/>
      <family val="2"/>
      <charset val="136"/>
    </font>
    <font>
      <sz val="12"/>
      <color indexed="17"/>
      <name val="新細明體"/>
      <family val="1"/>
    </font>
    <font>
      <sz val="9"/>
      <color indexed="20"/>
      <name val="Times New Roman"/>
      <family val="1"/>
    </font>
    <font>
      <b/>
      <sz val="13"/>
      <color indexed="56"/>
      <name val="宋体"/>
      <charset val="134"/>
    </font>
    <font>
      <sz val="12"/>
      <name val="新細明體"/>
      <family val="1"/>
    </font>
    <font>
      <sz val="9"/>
      <name val="宋体  "/>
      <family val="2"/>
    </font>
    <font>
      <b/>
      <sz val="18"/>
      <color indexed="56"/>
      <name val="宋体"/>
      <charset val="134"/>
    </font>
    <font>
      <b/>
      <sz val="15"/>
      <color indexed="56"/>
      <name val="Times New Roman"/>
      <family val="1"/>
    </font>
    <font>
      <b/>
      <sz val="15"/>
      <color indexed="56"/>
      <name val="宋体"/>
      <charset val="134"/>
    </font>
    <font>
      <b/>
      <sz val="13"/>
      <color indexed="56"/>
      <name val="Times New Roman"/>
      <family val="1"/>
    </font>
    <font>
      <b/>
      <sz val="11"/>
      <color indexed="56"/>
      <name val="Times New Roman"/>
      <family val="1"/>
    </font>
    <font>
      <b/>
      <sz val="11"/>
      <color indexed="56"/>
      <name val="宋体"/>
      <charset val="134"/>
    </font>
    <font>
      <b/>
      <sz val="18"/>
      <color indexed="56"/>
      <name val="新細明體"/>
      <family val="1"/>
    </font>
    <font>
      <b/>
      <sz val="9"/>
      <color indexed="9"/>
      <name val="Times New Roman"/>
      <family val="1"/>
    </font>
    <font>
      <b/>
      <sz val="11"/>
      <color indexed="9"/>
      <name val="宋体"/>
      <charset val="134"/>
    </font>
    <font>
      <b/>
      <sz val="11"/>
      <color indexed="8"/>
      <name val="宋体"/>
      <charset val="134"/>
    </font>
    <font>
      <b/>
      <sz val="15"/>
      <color indexed="56"/>
      <name val="新細明體"/>
      <family val="1"/>
    </font>
    <font>
      <b/>
      <sz val="13"/>
      <color indexed="56"/>
      <name val="新細明體"/>
      <family val="1"/>
    </font>
    <font>
      <b/>
      <sz val="11"/>
      <color indexed="56"/>
      <name val="新細明體"/>
      <family val="1"/>
    </font>
    <font>
      <b/>
      <sz val="18"/>
      <color indexed="62"/>
      <name val="Cambria"/>
      <family val="1"/>
    </font>
    <font>
      <b/>
      <sz val="12"/>
      <color indexed="9"/>
      <name val="Calibri"/>
      <family val="2"/>
    </font>
    <font>
      <b/>
      <sz val="12"/>
      <color indexed="9"/>
      <name val="新細明體"/>
      <family val="1"/>
    </font>
    <font>
      <b/>
      <sz val="9"/>
      <color indexed="8"/>
      <name val="Times New Roman"/>
      <family val="1"/>
    </font>
    <font>
      <u/>
      <sz val="12"/>
      <color indexed="12"/>
      <name val="宋体"/>
      <charset val="134"/>
    </font>
    <font>
      <i/>
      <sz val="9"/>
      <color indexed="23"/>
      <name val="Times New Roman"/>
      <family val="1"/>
    </font>
    <font>
      <i/>
      <sz val="11"/>
      <color indexed="23"/>
      <name val="宋体"/>
      <charset val="134"/>
    </font>
    <font>
      <b/>
      <sz val="11"/>
      <color indexed="52"/>
      <name val="宋体"/>
      <charset val="134"/>
    </font>
    <font>
      <b/>
      <sz val="12"/>
      <color indexed="52"/>
      <name val="Calibri"/>
      <family val="2"/>
    </font>
    <font>
      <b/>
      <sz val="12"/>
      <color indexed="52"/>
      <name val="新細明體"/>
      <family val="1"/>
    </font>
    <font>
      <i/>
      <sz val="12"/>
      <color indexed="23"/>
      <name val="Calibri"/>
      <family val="2"/>
    </font>
    <font>
      <i/>
      <sz val="12"/>
      <color indexed="23"/>
      <name val="新細明體"/>
      <family val="1"/>
    </font>
    <font>
      <sz val="12"/>
      <color indexed="10"/>
      <name val="Calibri"/>
      <family val="2"/>
    </font>
    <font>
      <sz val="12"/>
      <color indexed="10"/>
      <name val="新細明體"/>
      <family val="1"/>
    </font>
    <font>
      <sz val="9"/>
      <color indexed="10"/>
      <name val="Times New Roman"/>
      <family val="1"/>
    </font>
    <font>
      <sz val="11"/>
      <color indexed="10"/>
      <name val="宋体"/>
      <charset val="134"/>
    </font>
    <font>
      <b/>
      <sz val="9"/>
      <color indexed="52"/>
      <name val="Times New Roman"/>
      <family val="1"/>
    </font>
    <font>
      <u/>
      <sz val="9"/>
      <color indexed="12"/>
      <name val="宋体"/>
      <charset val="134"/>
    </font>
    <font>
      <sz val="12"/>
      <color indexed="62"/>
      <name val="Calibri"/>
      <family val="2"/>
    </font>
    <font>
      <sz val="12"/>
      <color indexed="62"/>
      <name val="新細明體"/>
      <family val="1"/>
    </font>
    <font>
      <b/>
      <sz val="12"/>
      <color indexed="63"/>
      <name val="Calibri"/>
      <family val="2"/>
    </font>
    <font>
      <b/>
      <sz val="12"/>
      <color indexed="63"/>
      <name val="新細明體"/>
      <family val="1"/>
    </font>
    <font>
      <sz val="9"/>
      <color indexed="62"/>
      <name val="Times New Roman"/>
      <family val="1"/>
    </font>
    <font>
      <sz val="11"/>
      <color indexed="62"/>
      <name val="宋体"/>
      <charset val="134"/>
    </font>
    <font>
      <sz val="11"/>
      <color indexed="60"/>
      <name val="宋体"/>
      <charset val="134"/>
    </font>
    <font>
      <b/>
      <sz val="9"/>
      <color indexed="63"/>
      <name val="Times New Roman"/>
      <family val="1"/>
    </font>
    <font>
      <b/>
      <sz val="11"/>
      <color indexed="63"/>
      <name val="宋体"/>
      <charset val="134"/>
    </font>
    <font>
      <sz val="11"/>
      <color indexed="52"/>
      <name val="宋体"/>
      <charset val="134"/>
    </font>
    <font>
      <sz val="9"/>
      <color indexed="60"/>
      <name val="Times New Roman"/>
      <family val="1"/>
    </font>
    <font>
      <sz val="12"/>
      <color indexed="52"/>
      <name val="Calibri"/>
      <family val="2"/>
    </font>
    <font>
      <sz val="12"/>
      <color indexed="52"/>
      <name val="新細明體"/>
      <family val="1"/>
    </font>
    <font>
      <sz val="11"/>
      <name val="蹈框"/>
      <charset val="134"/>
    </font>
    <font>
      <sz val="9"/>
      <color indexed="52"/>
      <name val="Times New Roman"/>
      <family val="1"/>
    </font>
    <font>
      <sz val="10"/>
      <color rgb="FF0000FF"/>
      <name val="Arial"/>
      <family val="2"/>
    </font>
    <font>
      <b/>
      <i/>
      <sz val="10"/>
      <color rgb="FF0000FF"/>
      <name val="Arial"/>
      <family val="2"/>
    </font>
    <font>
      <i/>
      <sz val="10"/>
      <color rgb="FF0000FF"/>
      <name val="Arial"/>
      <family val="2"/>
    </font>
    <font>
      <sz val="10"/>
      <color theme="1"/>
      <name val="Arial"/>
      <family val="2"/>
    </font>
    <font>
      <sz val="10"/>
      <color rgb="FF000000"/>
      <name val="Tahoma"/>
      <family val="2"/>
    </font>
    <font>
      <b/>
      <sz val="10"/>
      <color theme="1"/>
      <name val="Arial"/>
      <family val="2"/>
    </font>
    <font>
      <b/>
      <sz val="10"/>
      <color rgb="FF0000FF"/>
      <name val="Arial"/>
      <family val="2"/>
    </font>
    <font>
      <b/>
      <sz val="10"/>
      <color rgb="FF000000"/>
      <name val="Tahoma"/>
      <family val="2"/>
    </font>
    <font>
      <b/>
      <i/>
      <sz val="10"/>
      <color theme="1"/>
      <name val="Arial"/>
      <family val="2"/>
    </font>
    <font>
      <i/>
      <sz val="10"/>
      <color theme="1"/>
      <name val="Arial"/>
      <family val="2"/>
    </font>
    <font>
      <b/>
      <sz val="12"/>
      <color theme="0"/>
      <name val="Arial"/>
      <family val="2"/>
    </font>
    <font>
      <sz val="10"/>
      <color theme="0"/>
      <name val="Arial"/>
      <family val="2"/>
    </font>
    <font>
      <b/>
      <sz val="10"/>
      <color theme="0"/>
      <name val="Arial"/>
      <family val="2"/>
    </font>
    <font>
      <sz val="12"/>
      <color theme="0"/>
      <name val="Arial"/>
      <family val="2"/>
    </font>
    <font>
      <i/>
      <sz val="10"/>
      <color theme="0"/>
      <name val="Arial"/>
      <family val="2"/>
    </font>
    <font>
      <sz val="10.5"/>
      <color theme="1"/>
      <name val="Calibri"/>
      <family val="2"/>
    </font>
    <font>
      <b/>
      <sz val="11"/>
      <color theme="1"/>
      <name val="Calibri"/>
      <family val="2"/>
      <scheme val="minor"/>
    </font>
    <font>
      <sz val="12"/>
      <name val="Arial"/>
      <family val="2"/>
    </font>
    <font>
      <b/>
      <sz val="12"/>
      <color rgb="FFFFFFFF"/>
      <name val="Calibri"/>
      <family val="2"/>
    </font>
    <font>
      <sz val="12"/>
      <name val="Calibri"/>
      <family val="2"/>
    </font>
    <font>
      <sz val="12"/>
      <color rgb="FF0432FF"/>
      <name val="Calibri"/>
      <family val="2"/>
    </font>
    <font>
      <b/>
      <sz val="12"/>
      <name val="Calibri"/>
      <family val="2"/>
    </font>
    <font>
      <b/>
      <sz val="18"/>
      <color theme="0"/>
      <name val="Calibri"/>
      <family val="2"/>
    </font>
    <font>
      <sz val="10"/>
      <name val="Arial"/>
      <family val="2"/>
      <charset val="1"/>
    </font>
    <font>
      <sz val="10.5"/>
      <color theme="1"/>
      <name val="Arial"/>
      <family val="2"/>
    </font>
    <font>
      <b/>
      <sz val="11"/>
      <color theme="1"/>
      <name val="Arial"/>
      <family val="2"/>
    </font>
    <font>
      <b/>
      <sz val="10.5"/>
      <color theme="1"/>
      <name val="Arial"/>
      <family val="2"/>
    </font>
    <font>
      <sz val="11"/>
      <color theme="1"/>
      <name val="Arial"/>
      <family val="2"/>
    </font>
    <font>
      <b/>
      <sz val="11"/>
      <color theme="0"/>
      <name val="Arial"/>
      <family val="2"/>
    </font>
    <font>
      <b/>
      <sz val="14"/>
      <color theme="0"/>
      <name val="Arial"/>
      <family val="2"/>
    </font>
    <font>
      <sz val="14"/>
      <name val="Arial"/>
      <family val="2"/>
    </font>
    <font>
      <sz val="12"/>
      <color rgb="FFFFFFFF"/>
      <name val="Calibri"/>
      <family val="2"/>
    </font>
    <font>
      <sz val="11"/>
      <name val="Arial"/>
      <family val="2"/>
    </font>
    <font>
      <sz val="12"/>
      <color rgb="FFFF0000"/>
      <name val="Calibri"/>
      <family val="2"/>
    </font>
    <font>
      <sz val="12"/>
      <name val="Calibri"/>
      <family val="2"/>
      <scheme val="minor"/>
    </font>
    <font>
      <sz val="12"/>
      <color rgb="FF0000FF"/>
      <name val="Calibri"/>
      <family val="2"/>
      <scheme val="minor"/>
    </font>
    <font>
      <sz val="16"/>
      <name val="Arial"/>
      <family val="2"/>
    </font>
    <font>
      <sz val="18"/>
      <name val="Arial"/>
      <family val="2"/>
    </font>
    <font>
      <sz val="11"/>
      <color theme="0"/>
      <name val="Arial"/>
      <family val="2"/>
    </font>
    <font>
      <sz val="26"/>
      <color theme="0"/>
      <name val="Arial"/>
      <family val="2"/>
    </font>
    <font>
      <sz val="12"/>
      <color theme="1"/>
      <name val="Arial"/>
      <family val="2"/>
    </font>
  </fonts>
  <fills count="59">
    <fill>
      <patternFill patternType="none"/>
    </fill>
    <fill>
      <patternFill patternType="gray125"/>
    </fill>
    <fill>
      <patternFill patternType="solid">
        <fgColor indexed="26"/>
        <bgColor indexed="64"/>
      </patternFill>
    </fill>
    <fill>
      <patternFill patternType="solid">
        <fgColor indexed="44"/>
      </patternFill>
    </fill>
    <fill>
      <patternFill patternType="solid">
        <fgColor indexed="42"/>
      </patternFill>
    </fill>
    <fill>
      <patternFill patternType="solid">
        <fgColor indexed="31"/>
      </patternFill>
    </fill>
    <fill>
      <patternFill patternType="solid">
        <fgColor indexed="43"/>
      </patternFill>
    </fill>
    <fill>
      <patternFill patternType="solid">
        <fgColor indexed="45"/>
      </patternFill>
    </fill>
    <fill>
      <patternFill patternType="solid">
        <fgColor indexed="46"/>
      </patternFill>
    </fill>
    <fill>
      <patternFill patternType="solid">
        <fgColor indexed="27"/>
      </patternFill>
    </fill>
    <fill>
      <patternFill patternType="solid">
        <fgColor indexed="47"/>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3"/>
      </patternFill>
    </fill>
    <fill>
      <patternFill patternType="gray0625">
        <fgColor indexed="10"/>
        <bgColor indexed="9"/>
      </patternFill>
    </fill>
    <fill>
      <patternFill patternType="solid">
        <fgColor indexed="40"/>
        <bgColor indexed="64"/>
      </patternFill>
    </fill>
    <fill>
      <patternFill patternType="lightGray">
        <fgColor indexed="12"/>
      </patternFill>
    </fill>
    <fill>
      <patternFill patternType="gray0625">
        <fgColor indexed="13"/>
        <bgColor indexed="9"/>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lightGray">
        <fgColor indexed="22"/>
        <bgColor indexed="9"/>
      </patternFill>
    </fill>
    <fill>
      <patternFill patternType="solid">
        <fgColor indexed="16"/>
        <bgColor indexed="64"/>
      </patternFill>
    </fill>
    <fill>
      <patternFill patternType="solid">
        <fgColor indexed="8"/>
        <bgColor indexed="64"/>
      </patternFill>
    </fill>
    <fill>
      <patternFill patternType="mediumGray"/>
    </fill>
    <fill>
      <patternFill patternType="solid">
        <fgColor indexed="58"/>
        <bgColor indexed="64"/>
      </patternFill>
    </fill>
    <fill>
      <patternFill patternType="solid">
        <fgColor indexed="27"/>
        <bgColor indexed="64"/>
      </patternFill>
    </fill>
    <fill>
      <patternFill patternType="solid">
        <fgColor indexed="26"/>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41"/>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indexed="35"/>
        <bgColor indexed="64"/>
      </patternFill>
    </fill>
    <fill>
      <patternFill patternType="solid">
        <fgColor indexed="39"/>
        <bgColor indexed="64"/>
      </patternFill>
    </fill>
    <fill>
      <patternFill patternType="solid">
        <fgColor indexed="9"/>
      </patternFill>
    </fill>
    <fill>
      <patternFill patternType="mediumGray">
        <fgColor indexed="22"/>
      </patternFill>
    </fill>
    <fill>
      <patternFill patternType="solid">
        <fgColor indexed="18"/>
        <bgColor indexed="64"/>
      </patternFill>
    </fill>
    <fill>
      <patternFill patternType="solid">
        <fgColor indexed="43"/>
        <bgColor indexed="64"/>
      </patternFill>
    </fill>
    <fill>
      <patternFill patternType="solid">
        <fgColor indexed="13"/>
      </patternFill>
    </fill>
    <fill>
      <patternFill patternType="mediumGray">
        <fgColor indexed="9"/>
        <bgColor indexed="22"/>
      </patternFill>
    </fill>
    <fill>
      <patternFill patternType="solid">
        <fgColor indexed="63"/>
      </patternFill>
    </fill>
    <fill>
      <patternFill patternType="solid">
        <fgColor indexed="22"/>
        <bgColor indexed="9"/>
      </patternFill>
    </fill>
    <fill>
      <patternFill patternType="solid">
        <fgColor theme="0"/>
        <bgColor indexed="64"/>
      </patternFill>
    </fill>
    <fill>
      <patternFill patternType="solid">
        <fgColor rgb="FFFFFFFF"/>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4" tint="-0.499984740745262"/>
        <bgColor indexed="64"/>
      </patternFill>
    </fill>
    <fill>
      <patternFill patternType="solid">
        <fgColor rgb="FFF9F9F9"/>
        <bgColor indexed="64"/>
      </patternFill>
    </fill>
    <fill>
      <patternFill patternType="solid">
        <fgColor theme="0" tint="-0.14999847407452621"/>
        <bgColor indexed="64"/>
      </patternFill>
    </fill>
  </fills>
  <borders count="67">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bottom style="dotted">
        <color indexed="64"/>
      </bottom>
      <diagonal/>
    </border>
    <border>
      <left/>
      <right/>
      <top style="thin">
        <color indexed="64"/>
      </top>
      <bottom/>
      <diagonal/>
    </border>
    <border>
      <left style="hair">
        <color indexed="64"/>
      </left>
      <right style="hair">
        <color indexed="64"/>
      </right>
      <top style="hair">
        <color indexed="64"/>
      </top>
      <bottom style="hair">
        <color indexed="64"/>
      </bottom>
      <diagonal/>
    </border>
    <border>
      <left/>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top/>
      <bottom/>
      <diagonal/>
    </border>
    <border>
      <left/>
      <right/>
      <top/>
      <bottom style="double">
        <color indexed="64"/>
      </bottom>
      <diagonal/>
    </border>
    <border>
      <left style="medium">
        <color indexed="9"/>
      </left>
      <right style="medium">
        <color indexed="49"/>
      </right>
      <top/>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diagonal/>
    </border>
    <border>
      <left/>
      <right style="medium">
        <color indexed="64"/>
      </right>
      <top/>
      <bottom/>
      <diagonal/>
    </border>
    <border>
      <left/>
      <right style="medium">
        <color indexed="64"/>
      </right>
      <top/>
      <bottom style="medium">
        <color indexed="64"/>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hair">
        <color indexed="22"/>
      </left>
      <right style="hair">
        <color indexed="22"/>
      </right>
      <top style="hair">
        <color indexed="22"/>
      </top>
      <bottom style="hair">
        <color indexed="22"/>
      </bottom>
      <diagonal/>
    </border>
    <border>
      <left style="thin">
        <color indexed="8"/>
      </left>
      <right style="thin">
        <color indexed="8"/>
      </right>
      <top style="thin">
        <color indexed="8"/>
      </top>
      <bottom style="thin">
        <color indexed="8"/>
      </bottom>
      <diagonal/>
    </border>
    <border>
      <left/>
      <right/>
      <top/>
      <bottom style="medium">
        <color indexed="8"/>
      </bottom>
      <diagonal/>
    </border>
    <border>
      <left style="thin">
        <color indexed="23"/>
      </left>
      <right style="thin">
        <color indexed="23"/>
      </right>
      <top style="thin">
        <color indexed="23"/>
      </top>
      <bottom style="thin">
        <color indexed="23"/>
      </bottom>
      <diagonal/>
    </border>
    <border>
      <left/>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double">
        <color indexed="64"/>
      </left>
      <right/>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8"/>
      </top>
      <bottom/>
      <diagonal/>
    </border>
    <border>
      <left/>
      <right/>
      <top/>
      <bottom style="thin">
        <color indexed="8"/>
      </bottom>
      <diagonal/>
    </border>
    <border>
      <left/>
      <right/>
      <top style="double">
        <color indexed="64"/>
      </top>
      <bottom/>
      <diagonal/>
    </border>
    <border>
      <left/>
      <right/>
      <top/>
      <bottom style="hair">
        <color indexed="64"/>
      </bottom>
      <diagonal/>
    </border>
    <border>
      <left/>
      <right/>
      <top/>
      <bottom style="medium">
        <color indexed="63"/>
      </bottom>
      <diagonal/>
    </border>
    <border>
      <left/>
      <right/>
      <top style="thin">
        <color indexed="62"/>
      </top>
      <bottom style="double">
        <color indexed="62"/>
      </bottom>
      <diagonal/>
    </border>
    <border>
      <left style="dotted">
        <color auto="1"/>
      </left>
      <right style="dotted">
        <color auto="1"/>
      </right>
      <top style="dotted">
        <color auto="1"/>
      </top>
      <bottom style="dotted">
        <color auto="1"/>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dashed">
        <color auto="1"/>
      </left>
      <right style="dashed">
        <color auto="1"/>
      </right>
      <top style="dashed">
        <color auto="1"/>
      </top>
      <bottom style="dashed">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6990">
    <xf numFmtId="0" fontId="0" fillId="0" borderId="0" applyNumberFormat="0"/>
    <xf numFmtId="177" fontId="35" fillId="0" borderId="0">
      <alignment horizontal="right"/>
    </xf>
    <xf numFmtId="0" fontId="4" fillId="0" borderId="0"/>
    <xf numFmtId="0" fontId="4" fillId="0" borderId="0"/>
    <xf numFmtId="3" fontId="36" fillId="0" borderId="0"/>
    <xf numFmtId="0" fontId="37" fillId="0" borderId="0">
      <alignment vertical="center"/>
    </xf>
    <xf numFmtId="178" fontId="38" fillId="2" borderId="0" applyNumberFormat="0" applyFont="0" applyBorder="0" applyAlignment="0">
      <protection locked="0"/>
    </xf>
    <xf numFmtId="179" fontId="39" fillId="0" borderId="0" applyFont="0" applyFill="0" applyBorder="0" applyAlignment="0" applyProtection="0"/>
    <xf numFmtId="180" fontId="39" fillId="0" borderId="0" applyFont="0" applyFill="0" applyBorder="0" applyAlignment="0" applyProtection="0"/>
    <xf numFmtId="175" fontId="11" fillId="0" borderId="0">
      <alignment horizontal="left" wrapText="1"/>
    </xf>
    <xf numFmtId="181" fontId="40" fillId="0" borderId="0"/>
    <xf numFmtId="9" fontId="11" fillId="0" borderId="0"/>
    <xf numFmtId="0" fontId="40" fillId="0" borderId="0"/>
    <xf numFmtId="168" fontId="40" fillId="0" borderId="0"/>
    <xf numFmtId="2" fontId="40" fillId="0" borderId="0"/>
    <xf numFmtId="10" fontId="40" fillId="0" borderId="0"/>
    <xf numFmtId="181" fontId="40" fillId="0" borderId="0"/>
    <xf numFmtId="181" fontId="11" fillId="0" borderId="0"/>
    <xf numFmtId="181" fontId="11" fillId="0" borderId="0"/>
    <xf numFmtId="181" fontId="11" fillId="0" borderId="0"/>
    <xf numFmtId="181" fontId="11" fillId="0" borderId="0"/>
    <xf numFmtId="181" fontId="11" fillId="0" borderId="0"/>
    <xf numFmtId="0" fontId="13" fillId="5" borderId="0" applyNumberFormat="0" applyBorder="0" applyAlignment="0" applyProtection="0">
      <alignment vertical="center"/>
    </xf>
    <xf numFmtId="0" fontId="13" fillId="7" borderId="0" applyNumberFormat="0" applyBorder="0" applyAlignment="0" applyProtection="0">
      <alignment vertical="center"/>
    </xf>
    <xf numFmtId="0" fontId="13" fillId="4"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3" borderId="0" applyNumberFormat="0" applyBorder="0" applyAlignment="0" applyProtection="0">
      <alignment vertical="center"/>
    </xf>
    <xf numFmtId="0" fontId="13" fillId="11" borderId="0" applyNumberFormat="0" applyBorder="0" applyAlignment="0" applyProtection="0">
      <alignment vertical="center"/>
    </xf>
    <xf numFmtId="0" fontId="13" fillId="12" borderId="0" applyNumberFormat="0" applyBorder="0" applyAlignment="0" applyProtection="0">
      <alignment vertical="center"/>
    </xf>
    <xf numFmtId="0" fontId="13" fillId="8" borderId="0" applyNumberFormat="0" applyBorder="0" applyAlignment="0" applyProtection="0">
      <alignment vertical="center"/>
    </xf>
    <xf numFmtId="0" fontId="13" fillId="3" borderId="0" applyNumberFormat="0" applyBorder="0" applyAlignment="0" applyProtection="0">
      <alignment vertical="center"/>
    </xf>
    <xf numFmtId="0" fontId="13" fillId="13" borderId="0" applyNumberFormat="0" applyBorder="0" applyAlignment="0" applyProtection="0">
      <alignment vertical="center"/>
    </xf>
    <xf numFmtId="0" fontId="14" fillId="15" borderId="0" applyNumberFormat="0" applyBorder="0" applyAlignment="0" applyProtection="0">
      <alignment vertical="center"/>
    </xf>
    <xf numFmtId="0" fontId="14" fillId="11" borderId="0" applyNumberFormat="0" applyBorder="0" applyAlignment="0" applyProtection="0">
      <alignment vertical="center"/>
    </xf>
    <xf numFmtId="0" fontId="14" fillId="12"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37" fontId="41" fillId="0" borderId="0">
      <alignment horizontal="center"/>
    </xf>
    <xf numFmtId="182" fontId="42" fillId="0" borderId="1">
      <alignment horizontal="centerContinuous"/>
    </xf>
    <xf numFmtId="0" fontId="43" fillId="20" borderId="0" applyNumberFormat="0" applyFont="0" applyBorder="0" applyAlignment="0">
      <alignment horizontal="right"/>
    </xf>
    <xf numFmtId="0" fontId="44" fillId="20" borderId="2" applyFont="0">
      <alignment horizontal="right"/>
    </xf>
    <xf numFmtId="183" fontId="45" fillId="0" borderId="3"/>
    <xf numFmtId="184" fontId="46" fillId="0" borderId="4" applyBorder="0"/>
    <xf numFmtId="0" fontId="47" fillId="0" borderId="0"/>
    <xf numFmtId="0" fontId="48" fillId="0" borderId="5" applyNumberFormat="0" applyFill="0" applyBorder="0" applyAlignment="0" applyProtection="0"/>
    <xf numFmtId="0" fontId="49" fillId="0" borderId="5" applyNumberFormat="0" applyFill="0" applyBorder="0" applyAlignment="0" applyProtection="0"/>
    <xf numFmtId="0" fontId="50" fillId="0" borderId="5" applyNumberFormat="0" applyFill="0" applyBorder="0" applyAlignment="0" applyProtection="0"/>
    <xf numFmtId="0" fontId="34" fillId="0" borderId="5" applyNumberFormat="0" applyFill="0" applyAlignment="0" applyProtection="0"/>
    <xf numFmtId="0" fontId="51" fillId="0" borderId="6">
      <protection hidden="1"/>
    </xf>
    <xf numFmtId="0" fontId="52" fillId="14" borderId="6" applyNumberFormat="0" applyFont="0" applyBorder="0" applyAlignment="0" applyProtection="0">
      <protection hidden="1"/>
    </xf>
    <xf numFmtId="0" fontId="46" fillId="0" borderId="0" applyNumberFormat="0" applyFill="0" applyBorder="0" applyAlignment="0" applyProtection="0"/>
    <xf numFmtId="0" fontId="53" fillId="0" borderId="0" applyNumberFormat="0" applyFill="0" applyBorder="0" applyAlignment="0"/>
    <xf numFmtId="0" fontId="54" fillId="0" borderId="0"/>
    <xf numFmtId="0" fontId="55" fillId="0" borderId="1" applyNumberFormat="0" applyFill="0" applyAlignment="0" applyProtection="0"/>
    <xf numFmtId="185" fontId="39" fillId="0" borderId="0" applyFont="0" applyFill="0" applyBorder="0" applyAlignment="0" applyProtection="0"/>
    <xf numFmtId="186" fontId="34" fillId="0" borderId="0">
      <alignment horizontal="right" vertical="center"/>
    </xf>
    <xf numFmtId="0" fontId="56" fillId="21" borderId="0" applyNumberFormat="0" applyBorder="0">
      <alignment horizontal="centerContinuous"/>
    </xf>
    <xf numFmtId="37" fontId="46" fillId="0" borderId="0"/>
    <xf numFmtId="187" fontId="11" fillId="0" borderId="0"/>
    <xf numFmtId="188" fontId="11" fillId="0" borderId="0"/>
    <xf numFmtId="0" fontId="57" fillId="0" borderId="1" applyNumberFormat="0" applyFill="0" applyProtection="0">
      <alignment horizontal="left" vertical="center"/>
    </xf>
    <xf numFmtId="0" fontId="11" fillId="0" borderId="0">
      <alignment horizontal="center" wrapText="1"/>
      <protection hidden="1"/>
    </xf>
    <xf numFmtId="165" fontId="5" fillId="0" borderId="0" applyFont="0" applyFill="0" applyBorder="0" applyAlignment="0" applyProtection="0"/>
    <xf numFmtId="189" fontId="58" fillId="0" borderId="0"/>
    <xf numFmtId="189" fontId="58" fillId="0" borderId="0"/>
    <xf numFmtId="189" fontId="58" fillId="0" borderId="0"/>
    <xf numFmtId="189" fontId="58" fillId="0" borderId="0"/>
    <xf numFmtId="189" fontId="58" fillId="0" borderId="0"/>
    <xf numFmtId="189" fontId="58" fillId="0" borderId="0"/>
    <xf numFmtId="189" fontId="58" fillId="0" borderId="0"/>
    <xf numFmtId="189" fontId="58" fillId="0" borderId="0"/>
    <xf numFmtId="0" fontId="46" fillId="0" borderId="0"/>
    <xf numFmtId="190" fontId="11" fillId="0" borderId="0" applyFont="0" applyFill="0" applyBorder="0" applyAlignment="0" applyProtection="0">
      <alignment horizontal="right"/>
    </xf>
    <xf numFmtId="191" fontId="11" fillId="0" borderId="0" applyFont="0" applyFill="0" applyBorder="0" applyAlignment="0" applyProtection="0"/>
    <xf numFmtId="192" fontId="59" fillId="0" borderId="0" applyFont="0" applyFill="0" applyBorder="0" applyAlignment="0" applyProtection="0">
      <alignment horizontal="right"/>
    </xf>
    <xf numFmtId="193" fontId="11" fillId="0" borderId="0" applyFont="0" applyFill="0" applyBorder="0" applyAlignment="0" applyProtection="0">
      <alignment horizontal="right"/>
    </xf>
    <xf numFmtId="165" fontId="5" fillId="0" borderId="0" applyFont="0" applyFill="0" applyBorder="0" applyAlignment="0" applyProtection="0"/>
    <xf numFmtId="0" fontId="60" fillId="22" borderId="0">
      <alignment horizontal="center" vertical="center" wrapText="1"/>
    </xf>
    <xf numFmtId="0" fontId="61" fillId="0" borderId="0" applyNumberFormat="0" applyFill="0" applyBorder="0">
      <alignment horizontal="right"/>
    </xf>
    <xf numFmtId="194" fontId="11" fillId="0" borderId="0" applyFont="0" applyFill="0" applyBorder="0" applyAlignment="0" applyProtection="0"/>
    <xf numFmtId="195" fontId="11" fillId="0" borderId="0" applyFill="0" applyBorder="0">
      <alignment horizontal="right"/>
      <protection locked="0"/>
    </xf>
    <xf numFmtId="6" fontId="62" fillId="0" borderId="7" applyBorder="0"/>
    <xf numFmtId="196" fontId="46" fillId="0" borderId="0" applyFont="0" applyFill="0" applyBorder="0" applyAlignment="0" applyProtection="0">
      <alignment horizontal="right"/>
    </xf>
    <xf numFmtId="197" fontId="46" fillId="0" borderId="0" applyFont="0" applyFill="0" applyBorder="0" applyAlignment="0" applyProtection="0">
      <alignment horizontal="right"/>
    </xf>
    <xf numFmtId="198" fontId="39" fillId="0" borderId="0" applyFont="0" applyFill="0" applyBorder="0" applyAlignment="0" applyProtection="0"/>
    <xf numFmtId="14" fontId="8" fillId="0" borderId="2" applyFont="0">
      <alignment horizontal="right"/>
    </xf>
    <xf numFmtId="199" fontId="46" fillId="0" borderId="0" applyFont="0" applyFill="0" applyBorder="0" applyAlignment="0" applyProtection="0"/>
    <xf numFmtId="14" fontId="8" fillId="0" borderId="2" applyFont="0">
      <alignment horizontal="right"/>
    </xf>
    <xf numFmtId="200" fontId="40" fillId="0" borderId="0"/>
    <xf numFmtId="1" fontId="46" fillId="0" borderId="0" applyFont="0" applyFill="0" applyBorder="0" applyAlignment="0" applyProtection="0">
      <alignment horizontal="right"/>
    </xf>
    <xf numFmtId="201" fontId="63" fillId="0" borderId="0"/>
    <xf numFmtId="0" fontId="64" fillId="0" borderId="0" applyFont="0" applyFill="0" applyBorder="0" applyAlignment="0" applyProtection="0">
      <alignment horizontal="right"/>
    </xf>
    <xf numFmtId="5" fontId="33" fillId="0" borderId="0" applyFont="0" applyFill="0" applyBorder="0" applyAlignment="0" applyProtection="0">
      <protection locked="0"/>
    </xf>
    <xf numFmtId="166" fontId="46" fillId="0" borderId="8" applyNumberFormat="0" applyFont="0" applyFill="0" applyAlignment="0" applyProtection="0"/>
    <xf numFmtId="202" fontId="65" fillId="0" borderId="9" applyNumberFormat="0" applyBorder="0"/>
    <xf numFmtId="0" fontId="66" fillId="23" borderId="10" applyNumberFormat="0" applyFont="0" applyAlignment="0">
      <protection locked="0"/>
    </xf>
    <xf numFmtId="203" fontId="11" fillId="0" borderId="0" applyFont="0" applyFill="0" applyBorder="0" applyAlignment="0" applyProtection="0"/>
    <xf numFmtId="204" fontId="46" fillId="0" borderId="0" applyFont="0" applyFill="0" applyBorder="0" applyAlignment="0" applyProtection="0"/>
    <xf numFmtId="205" fontId="11" fillId="0" borderId="0" applyFont="0" applyFill="0" applyBorder="0" applyAlignment="0" applyProtection="0"/>
    <xf numFmtId="176" fontId="46" fillId="0" borderId="0" applyFont="0" applyFill="0" applyBorder="0" applyAlignment="0" applyProtection="0">
      <alignment horizontal="right"/>
    </xf>
    <xf numFmtId="0" fontId="67" fillId="0" borderId="0" applyFill="0" applyBorder="0" applyProtection="0">
      <alignment horizontal="left"/>
    </xf>
    <xf numFmtId="0" fontId="68" fillId="24" borderId="0"/>
    <xf numFmtId="37" fontId="45" fillId="24" borderId="0" applyNumberFormat="0" applyBorder="0" applyAlignment="0" applyProtection="0"/>
    <xf numFmtId="206" fontId="49" fillId="0" borderId="0" applyBorder="0" applyProtection="0"/>
    <xf numFmtId="207" fontId="69" fillId="0" borderId="0"/>
    <xf numFmtId="0" fontId="70" fillId="0" borderId="0"/>
    <xf numFmtId="175" fontId="46" fillId="0" borderId="0" applyFont="0" applyFill="0" applyBorder="0" applyAlignment="0" applyProtection="0">
      <alignment horizontal="right"/>
    </xf>
    <xf numFmtId="0" fontId="71" fillId="0" borderId="0"/>
    <xf numFmtId="0" fontId="56" fillId="0" borderId="11" applyNumberFormat="0" applyAlignment="0" applyProtection="0">
      <alignment horizontal="left" vertical="center"/>
    </xf>
    <xf numFmtId="0" fontId="56" fillId="0" borderId="2">
      <alignment horizontal="left" vertical="center"/>
    </xf>
    <xf numFmtId="0" fontId="72" fillId="0" borderId="0" applyProtection="0">
      <alignment horizontal="left"/>
    </xf>
    <xf numFmtId="0" fontId="73" fillId="0" borderId="0" applyProtection="0">
      <alignment horizontal="left"/>
    </xf>
    <xf numFmtId="0" fontId="56" fillId="0" borderId="0"/>
    <xf numFmtId="208" fontId="46" fillId="0" borderId="0"/>
    <xf numFmtId="209" fontId="35" fillId="25" borderId="0" applyNumberFormat="0" applyFont="0" applyBorder="0" applyAlignment="0" applyProtection="0"/>
    <xf numFmtId="37" fontId="45" fillId="0" borderId="0" applyNumberFormat="0" applyBorder="0" applyAlignment="0" applyProtection="0"/>
    <xf numFmtId="1" fontId="74" fillId="0" borderId="0" applyNumberFormat="0">
      <alignment horizontal="right"/>
    </xf>
    <xf numFmtId="210" fontId="46" fillId="0" borderId="0"/>
    <xf numFmtId="0" fontId="11" fillId="0" borderId="0" applyFill="0" applyBorder="0">
      <alignment horizontal="right"/>
      <protection locked="0"/>
    </xf>
    <xf numFmtId="211" fontId="11" fillId="0" borderId="0" applyFill="0" applyBorder="0">
      <alignment horizontal="right"/>
      <protection locked="0"/>
    </xf>
    <xf numFmtId="0" fontId="8" fillId="26" borderId="12">
      <alignment horizontal="left" vertical="center" wrapText="1"/>
    </xf>
    <xf numFmtId="0" fontId="75" fillId="0" borderId="0" applyNumberFormat="0" applyFill="0" applyBorder="0" applyProtection="0">
      <alignment horizontal="left" vertical="center"/>
    </xf>
    <xf numFmtId="176" fontId="46" fillId="0" borderId="0" applyNumberFormat="0" applyAlignment="0">
      <alignment horizontal="left"/>
    </xf>
    <xf numFmtId="0" fontId="76" fillId="0" borderId="6">
      <alignment horizontal="left"/>
      <protection locked="0"/>
    </xf>
    <xf numFmtId="0" fontId="77" fillId="0" borderId="0"/>
    <xf numFmtId="0" fontId="78" fillId="0" borderId="0" applyBorder="0"/>
    <xf numFmtId="176" fontId="8" fillId="0" borderId="2" applyFont="0" applyFill="0" applyBorder="0" applyAlignment="0" applyProtection="0">
      <alignment horizontal="center"/>
    </xf>
    <xf numFmtId="0" fontId="64" fillId="0" borderId="0" applyNumberFormat="0" applyFill="0" applyBorder="0" applyAlignment="0"/>
    <xf numFmtId="38" fontId="64" fillId="0" borderId="0" applyBorder="0"/>
    <xf numFmtId="170" fontId="46" fillId="0" borderId="0" applyFont="0" applyFill="0" applyBorder="0" applyAlignment="0" applyProtection="0">
      <alignment horizontal="right"/>
    </xf>
    <xf numFmtId="176" fontId="46" fillId="0" borderId="0" applyFont="0" applyFill="0" applyBorder="0" applyAlignment="0" applyProtection="0">
      <alignment horizontal="right"/>
    </xf>
    <xf numFmtId="171" fontId="46" fillId="0" borderId="0" applyFill="0" applyBorder="0" applyAlignment="0" applyProtection="0"/>
    <xf numFmtId="212" fontId="46" fillId="0" borderId="9" applyFont="0" applyFill="0" applyBorder="0" applyAlignment="0" applyProtection="0"/>
    <xf numFmtId="213" fontId="58" fillId="0" borderId="0"/>
    <xf numFmtId="210" fontId="46" fillId="0" borderId="0"/>
    <xf numFmtId="209" fontId="79" fillId="0" borderId="0"/>
    <xf numFmtId="37" fontId="62" fillId="0" borderId="0"/>
    <xf numFmtId="38" fontId="80" fillId="0" borderId="0"/>
    <xf numFmtId="214" fontId="79" fillId="0" borderId="0"/>
    <xf numFmtId="215" fontId="46" fillId="0" borderId="0">
      <alignment horizontal="right"/>
    </xf>
    <xf numFmtId="216" fontId="11" fillId="0" borderId="0" applyFont="0" applyFill="0" applyBorder="0" applyAlignment="0"/>
    <xf numFmtId="0" fontId="15" fillId="0" borderId="0">
      <alignment vertical="center"/>
    </xf>
    <xf numFmtId="0" fontId="5" fillId="0" borderId="0"/>
    <xf numFmtId="0" fontId="122" fillId="0" borderId="0"/>
    <xf numFmtId="0" fontId="11" fillId="0" borderId="0"/>
    <xf numFmtId="217" fontId="52" fillId="0" borderId="0"/>
    <xf numFmtId="173" fontId="51" fillId="0" borderId="0"/>
    <xf numFmtId="0" fontId="81" fillId="0" borderId="0">
      <alignment horizontal="left"/>
    </xf>
    <xf numFmtId="0" fontId="82" fillId="0" borderId="0" applyNumberFormat="0" applyFill="0" applyBorder="0">
      <alignment horizontal="left"/>
    </xf>
    <xf numFmtId="1" fontId="83" fillId="0" borderId="0" applyProtection="0">
      <alignment horizontal="right" vertical="center"/>
    </xf>
    <xf numFmtId="9" fontId="5" fillId="0" borderId="0" applyFont="0" applyFill="0" applyBorder="0" applyAlignment="0" applyProtection="0"/>
    <xf numFmtId="218" fontId="84" fillId="0" borderId="0"/>
    <xf numFmtId="219" fontId="52" fillId="0" borderId="0" applyFont="0" applyFill="0" applyBorder="0" applyAlignment="0"/>
    <xf numFmtId="9" fontId="5" fillId="0" borderId="0" applyFont="0" applyFill="0" applyBorder="0" applyAlignment="0" applyProtection="0"/>
    <xf numFmtId="9" fontId="122" fillId="0" borderId="0" applyFont="0" applyFill="0" applyBorder="0" applyAlignment="0" applyProtection="0"/>
    <xf numFmtId="168" fontId="85" fillId="0" borderId="0"/>
    <xf numFmtId="220" fontId="11" fillId="0" borderId="0" applyFill="0" applyBorder="0">
      <alignment horizontal="right"/>
      <protection locked="0"/>
    </xf>
    <xf numFmtId="0" fontId="58" fillId="0" borderId="0"/>
    <xf numFmtId="0" fontId="82" fillId="0" borderId="0"/>
    <xf numFmtId="0" fontId="82" fillId="0" borderId="15">
      <alignment horizontal="right"/>
    </xf>
    <xf numFmtId="2" fontId="78" fillId="0" borderId="0" applyNumberFormat="0" applyFill="0" applyBorder="0" applyAlignment="0" applyProtection="0"/>
    <xf numFmtId="221" fontId="11" fillId="0" borderId="0">
      <alignment horizontal="right"/>
      <protection locked="0"/>
    </xf>
    <xf numFmtId="0" fontId="86" fillId="0" borderId="0"/>
    <xf numFmtId="0" fontId="87" fillId="0" borderId="6" applyNumberFormat="0" applyFill="0" applyBorder="0" applyAlignment="0" applyProtection="0">
      <protection hidden="1"/>
    </xf>
    <xf numFmtId="37" fontId="88" fillId="0" borderId="0" applyNumberFormat="0" applyFill="0" applyBorder="0" applyAlignment="0" applyProtection="0"/>
    <xf numFmtId="0" fontId="89" fillId="0" borderId="0"/>
    <xf numFmtId="0" fontId="75" fillId="0" borderId="0" applyNumberFormat="0" applyFill="0" applyBorder="0" applyProtection="0">
      <alignment horizontal="right" vertical="center"/>
    </xf>
    <xf numFmtId="222" fontId="46" fillId="0" borderId="0" applyNumberFormat="0" applyFill="0" applyBorder="0" applyProtection="0">
      <alignment horizontal="left" vertical="center"/>
      <protection locked="0"/>
    </xf>
    <xf numFmtId="223" fontId="90" fillId="0" borderId="0" applyFill="0" applyBorder="0">
      <alignment horizontal="right"/>
      <protection hidden="1"/>
    </xf>
    <xf numFmtId="0" fontId="56" fillId="22" borderId="16">
      <alignment horizontal="center" vertical="center" wrapText="1"/>
      <protection hidden="1"/>
    </xf>
    <xf numFmtId="1" fontId="58" fillId="27" borderId="0" applyNumberFormat="0" applyFont="0" applyBorder="0" applyAlignment="0">
      <alignment horizontal="left"/>
    </xf>
    <xf numFmtId="171" fontId="46" fillId="0" borderId="1" applyFont="0" applyFill="0" applyBorder="0" applyAlignment="0" applyProtection="0">
      <alignment horizontal="right"/>
    </xf>
    <xf numFmtId="204" fontId="46" fillId="0" borderId="0"/>
    <xf numFmtId="0" fontId="32" fillId="24" borderId="0" applyNumberFormat="0" applyBorder="0">
      <alignment horizontal="centerContinuous"/>
    </xf>
    <xf numFmtId="0" fontId="91" fillId="0" borderId="0" applyNumberFormat="0" applyFill="0" applyBorder="0" applyAlignment="0" applyProtection="0"/>
    <xf numFmtId="176" fontId="37" fillId="0" borderId="0" applyFill="0" applyBorder="0" applyProtection="0">
      <alignment horizontal="right"/>
    </xf>
    <xf numFmtId="0" fontId="92" fillId="0" borderId="0"/>
    <xf numFmtId="175" fontId="11" fillId="0" borderId="0">
      <alignment horizontal="left" wrapText="1"/>
    </xf>
    <xf numFmtId="0" fontId="93" fillId="0" borderId="0" applyNumberFormat="0" applyFill="0" applyBorder="0" applyAlignment="0" applyProtection="0">
      <protection locked="0"/>
    </xf>
    <xf numFmtId="224" fontId="93" fillId="0" borderId="0" applyNumberFormat="0" applyFill="0" applyBorder="0" applyAlignment="0" applyProtection="0">
      <alignment horizontal="right" vertical="center" wrapText="1"/>
    </xf>
    <xf numFmtId="0" fontId="93" fillId="0" borderId="0" applyNumberFormat="0" applyFill="0" applyBorder="0" applyAlignment="0" applyProtection="0">
      <protection locked="0"/>
    </xf>
    <xf numFmtId="0" fontId="94" fillId="0" borderId="0" applyNumberFormat="0" applyFill="0" applyBorder="0" applyAlignment="0" applyProtection="0"/>
    <xf numFmtId="0" fontId="95" fillId="0" borderId="2" applyNumberFormat="0" applyFill="0" applyProtection="0">
      <alignment horizontal="right" vertical="center" wrapText="1"/>
    </xf>
    <xf numFmtId="0" fontId="8" fillId="21" borderId="0" applyNumberFormat="0" applyBorder="0">
      <alignment horizontal="centerContinuous"/>
    </xf>
    <xf numFmtId="0" fontId="96" fillId="0" borderId="9" applyNumberFormat="0" applyFill="0" applyProtection="0">
      <alignment horizontal="right"/>
    </xf>
    <xf numFmtId="0" fontId="97" fillId="0" borderId="0" applyNumberFormat="0" applyFill="0" applyBorder="0" applyProtection="0">
      <alignment horizontal="left" vertical="center"/>
    </xf>
    <xf numFmtId="0" fontId="98" fillId="0" borderId="0"/>
    <xf numFmtId="0" fontId="97" fillId="0" borderId="2" applyNumberFormat="0" applyFill="0" applyProtection="0">
      <alignment horizontal="left" vertical="center"/>
    </xf>
    <xf numFmtId="0" fontId="99" fillId="0" borderId="5" applyNumberFormat="0" applyFill="0" applyBorder="0" applyAlignment="0" applyProtection="0"/>
    <xf numFmtId="0" fontId="96" fillId="0" borderId="17" applyNumberFormat="0" applyProtection="0">
      <alignment horizontal="right"/>
    </xf>
    <xf numFmtId="0" fontId="100" fillId="0" borderId="1" applyNumberFormat="0" applyFill="0" applyProtection="0"/>
    <xf numFmtId="166" fontId="46" fillId="0" borderId="1" applyBorder="0" applyProtection="0">
      <alignment horizontal="right" vertical="center"/>
    </xf>
    <xf numFmtId="0" fontId="101" fillId="28" borderId="0" applyBorder="0" applyProtection="0">
      <alignment horizontal="centerContinuous" vertical="center"/>
    </xf>
    <xf numFmtId="0" fontId="101" fillId="29" borderId="1" applyBorder="0" applyProtection="0">
      <alignment horizontal="centerContinuous" vertical="center"/>
    </xf>
    <xf numFmtId="0" fontId="102" fillId="0" borderId="0" applyBorder="0" applyProtection="0">
      <alignment vertical="center"/>
    </xf>
    <xf numFmtId="0" fontId="103" fillId="0" borderId="0" applyFill="0" applyBorder="0" applyProtection="0">
      <alignment horizontal="left"/>
    </xf>
    <xf numFmtId="0" fontId="67" fillId="0" borderId="18" applyFill="0" applyBorder="0" applyProtection="0">
      <alignment horizontal="left" vertical="top"/>
    </xf>
    <xf numFmtId="168" fontId="104" fillId="0" borderId="0" applyNumberFormat="0" applyFill="0" applyBorder="0">
      <alignment horizontal="left"/>
    </xf>
    <xf numFmtId="168" fontId="104" fillId="0" borderId="0" applyNumberFormat="0" applyFill="0" applyBorder="0">
      <alignment horizontal="right"/>
    </xf>
    <xf numFmtId="168" fontId="105" fillId="0" borderId="0" applyNumberFormat="0" applyFill="0" applyBorder="0">
      <alignment horizontal="right"/>
    </xf>
    <xf numFmtId="225" fontId="49" fillId="0" borderId="0" applyBorder="0" applyProtection="0">
      <alignment horizontal="right"/>
    </xf>
    <xf numFmtId="0" fontId="106" fillId="30" borderId="0" applyNumberFormat="0" applyBorder="0" applyProtection="0">
      <alignment horizontal="left" vertical="center"/>
    </xf>
    <xf numFmtId="0" fontId="107" fillId="1" borderId="0" applyNumberFormat="0" applyBorder="0" applyProtection="0">
      <alignment horizontal="left" vertical="center"/>
    </xf>
    <xf numFmtId="0" fontId="11" fillId="0" borderId="0" applyBorder="0"/>
    <xf numFmtId="0" fontId="85" fillId="14" borderId="6"/>
    <xf numFmtId="37" fontId="46" fillId="0" borderId="19"/>
    <xf numFmtId="226" fontId="34" fillId="0" borderId="0" applyBorder="0" applyProtection="0">
      <alignment horizontal="right"/>
    </xf>
    <xf numFmtId="40" fontId="69" fillId="0" borderId="0"/>
    <xf numFmtId="37" fontId="46" fillId="31" borderId="16" applyNumberFormat="0" applyAlignment="0" applyProtection="0"/>
    <xf numFmtId="216" fontId="108" fillId="0" borderId="0"/>
    <xf numFmtId="0" fontId="109" fillId="0" borderId="0">
      <alignment vertical="top"/>
    </xf>
    <xf numFmtId="0" fontId="110" fillId="0" borderId="0" applyNumberFormat="0"/>
    <xf numFmtId="0" fontId="111" fillId="32" borderId="20">
      <alignment horizontal="left"/>
    </xf>
    <xf numFmtId="0" fontId="112" fillId="0" borderId="5" applyNumberFormat="0" applyFill="0" applyBorder="0" applyAlignment="0" applyProtection="0"/>
    <xf numFmtId="0" fontId="113" fillId="0" borderId="5" applyNumberFormat="0" applyFill="0" applyBorder="0" applyAlignment="0" applyProtection="0"/>
    <xf numFmtId="0" fontId="114" fillId="0" borderId="5" applyNumberFormat="0" applyFill="0" applyBorder="0" applyAlignment="0" applyProtection="0"/>
    <xf numFmtId="1" fontId="115" fillId="0" borderId="0">
      <alignment horizontal="right"/>
    </xf>
    <xf numFmtId="177" fontId="46" fillId="0" borderId="0"/>
    <xf numFmtId="1" fontId="116" fillId="0" borderId="2" applyFill="0" applyProtection="0">
      <alignment horizontal="right"/>
    </xf>
    <xf numFmtId="0" fontId="117" fillId="0" borderId="0"/>
    <xf numFmtId="227" fontId="11" fillId="0" borderId="0"/>
    <xf numFmtId="0" fontId="16" fillId="0" borderId="0"/>
    <xf numFmtId="0" fontId="17" fillId="6" borderId="0" applyNumberFormat="0" applyBorder="0" applyAlignment="0" applyProtection="0">
      <alignment vertical="center"/>
    </xf>
    <xf numFmtId="0" fontId="13" fillId="33" borderId="14" applyNumberFormat="0" applyFont="0" applyAlignment="0" applyProtection="0">
      <alignment vertical="center"/>
    </xf>
    <xf numFmtId="164" fontId="15" fillId="0" borderId="0" applyFont="0" applyFill="0" applyBorder="0" applyAlignment="0" applyProtection="0">
      <alignment vertical="center"/>
    </xf>
    <xf numFmtId="164" fontId="15" fillId="0" borderId="0" applyFont="0" applyFill="0" applyBorder="0" applyAlignment="0" applyProtection="0">
      <alignment vertical="center"/>
    </xf>
    <xf numFmtId="0" fontId="18" fillId="0" borderId="21" applyNumberFormat="0" applyFill="0" applyAlignment="0" applyProtection="0">
      <alignment vertical="center"/>
    </xf>
    <xf numFmtId="0" fontId="19" fillId="7" borderId="0" applyNumberFormat="0" applyBorder="0" applyAlignment="0" applyProtection="0">
      <alignment vertical="center"/>
    </xf>
    <xf numFmtId="0" fontId="20" fillId="4"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22" applyNumberFormat="0" applyFill="0" applyAlignment="0" applyProtection="0">
      <alignment vertical="center"/>
    </xf>
    <xf numFmtId="0" fontId="23" fillId="0" borderId="23" applyNumberFormat="0" applyFill="0" applyAlignment="0" applyProtection="0">
      <alignment vertical="center"/>
    </xf>
    <xf numFmtId="0" fontId="24" fillId="0" borderId="24" applyNumberFormat="0" applyFill="0" applyAlignment="0" applyProtection="0">
      <alignment vertical="center"/>
    </xf>
    <xf numFmtId="0" fontId="24" fillId="0" borderId="0" applyNumberFormat="0" applyFill="0" applyBorder="0" applyAlignment="0" applyProtection="0">
      <alignment vertical="center"/>
    </xf>
    <xf numFmtId="0" fontId="25" fillId="34" borderId="25" applyNumberFormat="0" applyAlignment="0" applyProtection="0">
      <alignment vertical="center"/>
    </xf>
    <xf numFmtId="9" fontId="16" fillId="0" borderId="0" applyFont="0" applyFill="0" applyBorder="0" applyAlignment="0" applyProtection="0">
      <alignment vertical="center"/>
    </xf>
    <xf numFmtId="0" fontId="26" fillId="14" borderId="26" applyNumberForma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7"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9" borderId="0" applyNumberFormat="0" applyBorder="0" applyAlignment="0" applyProtection="0">
      <alignment vertical="center"/>
    </xf>
    <xf numFmtId="0" fontId="29" fillId="10" borderId="26" applyNumberFormat="0" applyAlignment="0" applyProtection="0">
      <alignment vertical="center"/>
    </xf>
    <xf numFmtId="0" fontId="30" fillId="14" borderId="27" applyNumberFormat="0" applyAlignment="0" applyProtection="0">
      <alignment vertical="center"/>
    </xf>
    <xf numFmtId="0" fontId="31" fillId="0" borderId="13" applyNumberFormat="0" applyFill="0" applyAlignment="0" applyProtection="0">
      <alignment vertical="center"/>
    </xf>
    <xf numFmtId="0" fontId="3" fillId="0" borderId="0"/>
    <xf numFmtId="0" fontId="123" fillId="0" borderId="0" applyFill="0" applyBorder="0" applyProtection="0"/>
    <xf numFmtId="172" fontId="123" fillId="0" borderId="0" applyFill="0" applyBorder="0" applyAlignment="0" applyProtection="0"/>
    <xf numFmtId="168" fontId="123" fillId="0" borderId="0" applyFill="0" applyBorder="0" applyAlignment="0" applyProtection="0"/>
    <xf numFmtId="43" fontId="123" fillId="0" borderId="0" applyFill="0" applyBorder="0" applyAlignment="0" applyProtection="0"/>
    <xf numFmtId="169" fontId="124" fillId="0" borderId="0" applyFill="0" applyBorder="0" applyAlignment="0" applyProtection="0"/>
    <xf numFmtId="230" fontId="123" fillId="0" borderId="0" applyFill="0" applyBorder="0" applyAlignment="0" applyProtection="0"/>
    <xf numFmtId="169" fontId="123" fillId="0" borderId="0" applyFill="0" applyBorder="0" applyAlignment="0" applyProtection="0"/>
    <xf numFmtId="0" fontId="123" fillId="0" borderId="0" applyNumberFormat="0" applyFill="0" applyBorder="0" applyProtection="0">
      <alignment horizontal="right"/>
    </xf>
    <xf numFmtId="172" fontId="124" fillId="0" borderId="0" applyFill="0" applyBorder="0" applyAlignment="0" applyProtection="0"/>
    <xf numFmtId="230" fontId="124" fillId="0" borderId="0" applyFill="0" applyBorder="0" applyAlignment="0" applyProtection="0"/>
    <xf numFmtId="43" fontId="124" fillId="0" borderId="0" applyFill="0" applyBorder="0" applyAlignment="0" applyProtection="0"/>
    <xf numFmtId="15" fontId="123" fillId="0" borderId="0" applyFont="0" applyFill="0" applyBorder="0" applyProtection="0"/>
    <xf numFmtId="9" fontId="123" fillId="0" borderId="0" applyFill="0" applyBorder="0" applyAlignment="0" applyProtection="0"/>
    <xf numFmtId="10" fontId="123" fillId="0" borderId="0" applyFill="0" applyBorder="0" applyAlignment="0" applyProtection="0"/>
    <xf numFmtId="0" fontId="2" fillId="0" borderId="0"/>
    <xf numFmtId="9" fontId="2" fillId="0" borderId="0" applyFont="0" applyFill="0" applyBorder="0" applyAlignment="0" applyProtection="0"/>
    <xf numFmtId="0" fontId="4" fillId="0" borderId="0"/>
    <xf numFmtId="0" fontId="4" fillId="0" borderId="0"/>
    <xf numFmtId="0" fontId="4" fillId="0" borderId="0">
      <protection locked="0"/>
    </xf>
    <xf numFmtId="0" fontId="4" fillId="0" borderId="0">
      <protection locked="0"/>
    </xf>
    <xf numFmtId="0" fontId="126"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5" fontId="127" fillId="0" borderId="0" applyFont="0" applyFill="0" applyBorder="0" applyAlignment="0" applyProtection="0"/>
    <xf numFmtId="7" fontId="127" fillId="0" borderId="0" applyFont="0" applyFill="0" applyBorder="0" applyAlignment="0" applyProtection="0"/>
    <xf numFmtId="168" fontId="127" fillId="0" borderId="0" applyFont="0" applyFill="0" applyBorder="0" applyAlignment="0" applyProtection="0"/>
    <xf numFmtId="0" fontId="127" fillId="0" borderId="0"/>
    <xf numFmtId="168" fontId="127" fillId="0" borderId="0" applyFont="0" applyFill="0" applyBorder="0" applyAlignment="0" applyProtection="0"/>
    <xf numFmtId="168" fontId="127" fillId="0" borderId="0" applyFont="0" applyFill="0" applyBorder="0" applyAlignment="0" applyProtection="0"/>
    <xf numFmtId="168" fontId="127" fillId="0" borderId="0" applyFont="0" applyFill="0" applyBorder="0" applyAlignment="0" applyProtection="0"/>
    <xf numFmtId="168" fontId="127" fillId="0" borderId="0" applyFont="0" applyFill="0" applyBorder="0" applyAlignment="0" applyProtection="0"/>
    <xf numFmtId="10" fontId="128" fillId="0" borderId="0"/>
    <xf numFmtId="168" fontId="127" fillId="0" borderId="0" applyFont="0" applyFill="0" applyBorder="0" applyAlignment="0" applyProtection="0"/>
    <xf numFmtId="0" fontId="4" fillId="0" borderId="0"/>
    <xf numFmtId="0" fontId="4" fillId="0" borderId="0"/>
    <xf numFmtId="37" fontId="127" fillId="0" borderId="1" applyFont="0" applyFill="0" applyBorder="0" applyAlignment="0" applyProtection="0"/>
    <xf numFmtId="176" fontId="46" fillId="0" borderId="0"/>
    <xf numFmtId="232" fontId="127" fillId="0" borderId="36"/>
    <xf numFmtId="39" fontId="46" fillId="0" borderId="0" applyFont="0" applyFill="0" applyBorder="0" applyAlignment="0" applyProtection="0"/>
    <xf numFmtId="232" fontId="127" fillId="0" borderId="0" applyFont="0" applyFill="0" applyBorder="0" applyAlignment="0" applyProtection="0"/>
    <xf numFmtId="176" fontId="46" fillId="0" borderId="0" applyFont="0" applyFill="0" applyBorder="0" applyAlignment="0" applyProtection="0"/>
    <xf numFmtId="2" fontId="127" fillId="0" borderId="0" applyFont="0" applyFill="0" applyBorder="0" applyAlignment="0" applyProtection="0"/>
    <xf numFmtId="232" fontId="12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175" fontId="4" fillId="0" borderId="0">
      <alignment horizontal="left" wrapText="1"/>
    </xf>
    <xf numFmtId="175" fontId="4" fillId="0" borderId="0">
      <alignment horizontal="left" wrapText="1"/>
    </xf>
    <xf numFmtId="0" fontId="127"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27"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27" fillId="0" borderId="0"/>
    <xf numFmtId="0" fontId="127" fillId="0" borderId="0"/>
    <xf numFmtId="233" fontId="4" fillId="0" borderId="0" applyFont="0" applyFill="0" applyBorder="0" applyAlignment="0" applyProtection="0"/>
    <xf numFmtId="233" fontId="4" fillId="0" borderId="0" applyFont="0" applyFill="0" applyBorder="0" applyAlignment="0" applyProtection="0"/>
    <xf numFmtId="234" fontId="4" fillId="0" borderId="0" applyFont="0" applyFill="0" applyBorder="0" applyAlignment="0" applyProtection="0"/>
    <xf numFmtId="234" fontId="4" fillId="0" borderId="0" applyFont="0" applyFill="0" applyBorder="0" applyAlignment="0" applyProtection="0"/>
    <xf numFmtId="0" fontId="4" fillId="0" borderId="0"/>
    <xf numFmtId="175" fontId="4" fillId="0" borderId="0">
      <alignment horizontal="left" wrapText="1"/>
    </xf>
    <xf numFmtId="175" fontId="4" fillId="0" borderId="0">
      <alignment horizontal="left" wrapText="1"/>
    </xf>
    <xf numFmtId="3" fontId="46" fillId="0" borderId="0" applyFont="0" applyFill="0" applyBorder="0" applyAlignment="0" applyProtection="0"/>
    <xf numFmtId="9" fontId="7" fillId="0" borderId="0" applyFill="0" applyBorder="0" applyAlignment="0" applyProtection="0"/>
    <xf numFmtId="0" fontId="127" fillId="0" borderId="0"/>
    <xf numFmtId="168" fontId="7" fillId="0" borderId="0" applyFill="0" applyBorder="0" applyAlignment="0" applyProtection="0"/>
    <xf numFmtId="10" fontId="7" fillId="0" borderId="0" applyFill="0" applyBorder="0" applyAlignment="0" applyProtection="0"/>
    <xf numFmtId="3" fontId="46" fillId="0" borderId="0" applyFont="0" applyFill="0" applyBorder="0" applyAlignment="0" applyProtection="0"/>
    <xf numFmtId="3" fontId="46" fillId="0" borderId="0" applyFont="0" applyFill="0" applyBorder="0" applyAlignment="0" applyProtection="0"/>
    <xf numFmtId="3" fontId="46" fillId="0" borderId="0" applyFont="0" applyFill="0" applyBorder="0" applyAlignment="0" applyProtection="0"/>
    <xf numFmtId="181" fontId="4" fillId="0" borderId="0"/>
    <xf numFmtId="181" fontId="4" fillId="0" borderId="0"/>
    <xf numFmtId="181" fontId="4" fillId="0" borderId="0"/>
    <xf numFmtId="181" fontId="4" fillId="0" borderId="0"/>
    <xf numFmtId="181" fontId="4" fillId="0" borderId="0"/>
    <xf numFmtId="181" fontId="4" fillId="0" borderId="0"/>
    <xf numFmtId="181" fontId="4" fillId="0" borderId="0"/>
    <xf numFmtId="181" fontId="4" fillId="0" borderId="0"/>
    <xf numFmtId="181" fontId="4" fillId="0" borderId="0"/>
    <xf numFmtId="181" fontId="4" fillId="0" borderId="0"/>
    <xf numFmtId="0" fontId="46" fillId="0" borderId="0" applyNumberFormat="0" applyFill="0" applyBorder="0" applyAlignment="0" applyProtection="0">
      <alignment horizontal="left"/>
    </xf>
    <xf numFmtId="176" fontId="127" fillId="0" borderId="0" applyNumberFormat="0" applyFill="0" applyBorder="0" applyAlignment="0" applyProtection="0"/>
    <xf numFmtId="0" fontId="129" fillId="0" borderId="0" applyNumberFormat="0" applyFill="0" applyBorder="0" applyAlignment="0" applyProtection="0"/>
    <xf numFmtId="0" fontId="130" fillId="0" borderId="0" applyNumberFormat="0" applyFill="0" applyBorder="0" applyAlignment="0" applyProtection="0">
      <alignment horizontal="centerContinuous"/>
    </xf>
    <xf numFmtId="0" fontId="131" fillId="5" borderId="0" applyNumberFormat="0" applyBorder="0" applyAlignment="0" applyProtection="0"/>
    <xf numFmtId="0" fontId="131" fillId="5" borderId="0" applyNumberFormat="0" applyBorder="0" applyAlignment="0" applyProtection="0"/>
    <xf numFmtId="0" fontId="131" fillId="7" borderId="0" applyNumberFormat="0" applyBorder="0" applyAlignment="0" applyProtection="0"/>
    <xf numFmtId="0" fontId="131" fillId="7" borderId="0" applyNumberFormat="0" applyBorder="0" applyAlignment="0" applyProtection="0"/>
    <xf numFmtId="0" fontId="131" fillId="4" borderId="0" applyNumberFormat="0" applyBorder="0" applyAlignment="0" applyProtection="0"/>
    <xf numFmtId="0" fontId="131" fillId="4" borderId="0" applyNumberFormat="0" applyBorder="0" applyAlignment="0" applyProtection="0"/>
    <xf numFmtId="0" fontId="131" fillId="8" borderId="0" applyNumberFormat="0" applyBorder="0" applyAlignment="0" applyProtection="0"/>
    <xf numFmtId="0" fontId="131" fillId="8" borderId="0" applyNumberFormat="0" applyBorder="0" applyAlignment="0" applyProtection="0"/>
    <xf numFmtId="0" fontId="131" fillId="9" borderId="0" applyNumberFormat="0" applyBorder="0" applyAlignment="0" applyProtection="0"/>
    <xf numFmtId="0" fontId="131" fillId="9" borderId="0" applyNumberFormat="0" applyBorder="0" applyAlignment="0" applyProtection="0"/>
    <xf numFmtId="0" fontId="131" fillId="10" borderId="0" applyNumberFormat="0" applyBorder="0" applyAlignment="0" applyProtection="0"/>
    <xf numFmtId="0" fontId="131" fillId="10" borderId="0" applyNumberFormat="0" applyBorder="0" applyAlignment="0" applyProtection="0"/>
    <xf numFmtId="0" fontId="131" fillId="5" borderId="0" applyNumberFormat="0" applyBorder="0" applyAlignment="0" applyProtection="0">
      <alignment vertical="center"/>
    </xf>
    <xf numFmtId="0" fontId="43" fillId="5" borderId="0" applyNumberFormat="0" applyBorder="0" applyAlignment="0" applyProtection="0">
      <alignment vertical="center"/>
    </xf>
    <xf numFmtId="0" fontId="43" fillId="5" borderId="0" applyNumberFormat="0" applyBorder="0" applyAlignment="0" applyProtection="0">
      <alignment vertical="center"/>
    </xf>
    <xf numFmtId="0" fontId="43" fillId="5" borderId="0" applyNumberFormat="0" applyBorder="0" applyAlignment="0" applyProtection="0">
      <alignment vertical="center"/>
    </xf>
    <xf numFmtId="0" fontId="43" fillId="5" borderId="0" applyNumberFormat="0" applyBorder="0" applyAlignment="0" applyProtection="0">
      <alignment vertical="center"/>
    </xf>
    <xf numFmtId="0" fontId="132" fillId="5" borderId="0" applyNumberFormat="0" applyBorder="0" applyAlignment="0" applyProtection="0">
      <alignment vertical="center"/>
    </xf>
    <xf numFmtId="0" fontId="133" fillId="5" borderId="0" applyNumberFormat="0" applyBorder="0" applyAlignment="0" applyProtection="0">
      <alignment vertical="center"/>
    </xf>
    <xf numFmtId="0" fontId="131" fillId="5" borderId="0" applyNumberFormat="0" applyBorder="0" applyAlignment="0" applyProtection="0">
      <alignment vertical="center"/>
    </xf>
    <xf numFmtId="0" fontId="131" fillId="7" borderId="0" applyNumberFormat="0" applyBorder="0" applyAlignment="0" applyProtection="0">
      <alignment vertical="center"/>
    </xf>
    <xf numFmtId="0" fontId="43" fillId="7" borderId="0" applyNumberFormat="0" applyBorder="0" applyAlignment="0" applyProtection="0">
      <alignment vertical="center"/>
    </xf>
    <xf numFmtId="0" fontId="43" fillId="7" borderId="0" applyNumberFormat="0" applyBorder="0" applyAlignment="0" applyProtection="0">
      <alignment vertical="center"/>
    </xf>
    <xf numFmtId="0" fontId="43" fillId="7" borderId="0" applyNumberFormat="0" applyBorder="0" applyAlignment="0" applyProtection="0">
      <alignment vertical="center"/>
    </xf>
    <xf numFmtId="0" fontId="43" fillId="7" borderId="0" applyNumberFormat="0" applyBorder="0" applyAlignment="0" applyProtection="0">
      <alignment vertical="center"/>
    </xf>
    <xf numFmtId="0" fontId="132" fillId="7" borderId="0" applyNumberFormat="0" applyBorder="0" applyAlignment="0" applyProtection="0">
      <alignment vertical="center"/>
    </xf>
    <xf numFmtId="0" fontId="133" fillId="7" borderId="0" applyNumberFormat="0" applyBorder="0" applyAlignment="0" applyProtection="0">
      <alignment vertical="center"/>
    </xf>
    <xf numFmtId="0" fontId="131" fillId="7" borderId="0" applyNumberFormat="0" applyBorder="0" applyAlignment="0" applyProtection="0">
      <alignment vertical="center"/>
    </xf>
    <xf numFmtId="0" fontId="131" fillId="4" borderId="0" applyNumberFormat="0" applyBorder="0" applyAlignment="0" applyProtection="0">
      <alignment vertical="center"/>
    </xf>
    <xf numFmtId="0" fontId="43" fillId="4" borderId="0" applyNumberFormat="0" applyBorder="0" applyAlignment="0" applyProtection="0">
      <alignment vertical="center"/>
    </xf>
    <xf numFmtId="0" fontId="43" fillId="4" borderId="0" applyNumberFormat="0" applyBorder="0" applyAlignment="0" applyProtection="0">
      <alignment vertical="center"/>
    </xf>
    <xf numFmtId="0" fontId="43" fillId="4" borderId="0" applyNumberFormat="0" applyBorder="0" applyAlignment="0" applyProtection="0">
      <alignment vertical="center"/>
    </xf>
    <xf numFmtId="0" fontId="43" fillId="4" borderId="0" applyNumberFormat="0" applyBorder="0" applyAlignment="0" applyProtection="0">
      <alignment vertical="center"/>
    </xf>
    <xf numFmtId="0" fontId="132" fillId="4" borderId="0" applyNumberFormat="0" applyBorder="0" applyAlignment="0" applyProtection="0">
      <alignment vertical="center"/>
    </xf>
    <xf numFmtId="0" fontId="133" fillId="4" borderId="0" applyNumberFormat="0" applyBorder="0" applyAlignment="0" applyProtection="0">
      <alignment vertical="center"/>
    </xf>
    <xf numFmtId="0" fontId="131" fillId="4" borderId="0" applyNumberFormat="0" applyBorder="0" applyAlignment="0" applyProtection="0">
      <alignment vertical="center"/>
    </xf>
    <xf numFmtId="0" fontId="131" fillId="8" borderId="0" applyNumberFormat="0" applyBorder="0" applyAlignment="0" applyProtection="0">
      <alignment vertical="center"/>
    </xf>
    <xf numFmtId="0" fontId="43" fillId="8" borderId="0" applyNumberFormat="0" applyBorder="0" applyAlignment="0" applyProtection="0">
      <alignment vertical="center"/>
    </xf>
    <xf numFmtId="0" fontId="43" fillId="8" borderId="0" applyNumberFormat="0" applyBorder="0" applyAlignment="0" applyProtection="0">
      <alignment vertical="center"/>
    </xf>
    <xf numFmtId="0" fontId="43" fillId="8" borderId="0" applyNumberFormat="0" applyBorder="0" applyAlignment="0" applyProtection="0">
      <alignment vertical="center"/>
    </xf>
    <xf numFmtId="0" fontId="43" fillId="8" borderId="0" applyNumberFormat="0" applyBorder="0" applyAlignment="0" applyProtection="0">
      <alignment vertical="center"/>
    </xf>
    <xf numFmtId="0" fontId="132" fillId="8" borderId="0" applyNumberFormat="0" applyBorder="0" applyAlignment="0" applyProtection="0">
      <alignment vertical="center"/>
    </xf>
    <xf numFmtId="0" fontId="133" fillId="8" borderId="0" applyNumberFormat="0" applyBorder="0" applyAlignment="0" applyProtection="0">
      <alignment vertical="center"/>
    </xf>
    <xf numFmtId="0" fontId="131" fillId="8" borderId="0" applyNumberFormat="0" applyBorder="0" applyAlignment="0" applyProtection="0">
      <alignment vertical="center"/>
    </xf>
    <xf numFmtId="0" fontId="131"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132" fillId="9" borderId="0" applyNumberFormat="0" applyBorder="0" applyAlignment="0" applyProtection="0">
      <alignment vertical="center"/>
    </xf>
    <xf numFmtId="0" fontId="133" fillId="9" borderId="0" applyNumberFormat="0" applyBorder="0" applyAlignment="0" applyProtection="0">
      <alignment vertical="center"/>
    </xf>
    <xf numFmtId="0" fontId="131" fillId="9" borderId="0" applyNumberFormat="0" applyBorder="0" applyAlignment="0" applyProtection="0">
      <alignment vertical="center"/>
    </xf>
    <xf numFmtId="0" fontId="131" fillId="10" borderId="0" applyNumberFormat="0" applyBorder="0" applyAlignment="0" applyProtection="0">
      <alignment vertical="center"/>
    </xf>
    <xf numFmtId="0" fontId="43" fillId="10" borderId="0" applyNumberFormat="0" applyBorder="0" applyAlignment="0" applyProtection="0">
      <alignment vertical="center"/>
    </xf>
    <xf numFmtId="0" fontId="43" fillId="10" borderId="0" applyNumberFormat="0" applyBorder="0" applyAlignment="0" applyProtection="0">
      <alignment vertical="center"/>
    </xf>
    <xf numFmtId="0" fontId="43" fillId="10" borderId="0" applyNumberFormat="0" applyBorder="0" applyAlignment="0" applyProtection="0">
      <alignment vertical="center"/>
    </xf>
    <xf numFmtId="0" fontId="43" fillId="10" borderId="0" applyNumberFormat="0" applyBorder="0" applyAlignment="0" applyProtection="0">
      <alignment vertical="center"/>
    </xf>
    <xf numFmtId="0" fontId="132" fillId="10" borderId="0" applyNumberFormat="0" applyBorder="0" applyAlignment="0" applyProtection="0">
      <alignment vertical="center"/>
    </xf>
    <xf numFmtId="0" fontId="133" fillId="10" borderId="0" applyNumberFormat="0" applyBorder="0" applyAlignment="0" applyProtection="0">
      <alignment vertical="center"/>
    </xf>
    <xf numFmtId="0" fontId="131" fillId="10" borderId="0" applyNumberFormat="0" applyBorder="0" applyAlignment="0" applyProtection="0">
      <alignment vertical="center"/>
    </xf>
    <xf numFmtId="0" fontId="134" fillId="5" borderId="0" applyNumberFormat="0" applyBorder="0" applyAlignment="0" applyProtection="0"/>
    <xf numFmtId="0" fontId="135" fillId="5" borderId="0" applyNumberFormat="0" applyBorder="0" applyAlignment="0" applyProtection="0">
      <alignment vertical="center"/>
    </xf>
    <xf numFmtId="0" fontId="135" fillId="5" borderId="0" applyNumberFormat="0" applyBorder="0" applyAlignment="0" applyProtection="0">
      <alignment vertical="center"/>
    </xf>
    <xf numFmtId="0" fontId="134" fillId="7" borderId="0" applyNumberFormat="0" applyBorder="0" applyAlignment="0" applyProtection="0"/>
    <xf numFmtId="0" fontId="135" fillId="7" borderId="0" applyNumberFormat="0" applyBorder="0" applyAlignment="0" applyProtection="0">
      <alignment vertical="center"/>
    </xf>
    <xf numFmtId="0" fontId="135" fillId="7" borderId="0" applyNumberFormat="0" applyBorder="0" applyAlignment="0" applyProtection="0">
      <alignment vertical="center"/>
    </xf>
    <xf numFmtId="0" fontId="134" fillId="4" borderId="0" applyNumberFormat="0" applyBorder="0" applyAlignment="0" applyProtection="0"/>
    <xf numFmtId="0" fontId="135" fillId="4" borderId="0" applyNumberFormat="0" applyBorder="0" applyAlignment="0" applyProtection="0">
      <alignment vertical="center"/>
    </xf>
    <xf numFmtId="0" fontId="135" fillId="4" borderId="0" applyNumberFormat="0" applyBorder="0" applyAlignment="0" applyProtection="0">
      <alignment vertical="center"/>
    </xf>
    <xf numFmtId="0" fontId="134" fillId="8" borderId="0" applyNumberFormat="0" applyBorder="0" applyAlignment="0" applyProtection="0"/>
    <xf numFmtId="0" fontId="135" fillId="8" borderId="0" applyNumberFormat="0" applyBorder="0" applyAlignment="0" applyProtection="0">
      <alignment vertical="center"/>
    </xf>
    <xf numFmtId="0" fontId="135" fillId="8" borderId="0" applyNumberFormat="0" applyBorder="0" applyAlignment="0" applyProtection="0">
      <alignment vertical="center"/>
    </xf>
    <xf numFmtId="0" fontId="134" fillId="9" borderId="0" applyNumberFormat="0" applyBorder="0" applyAlignment="0" applyProtection="0"/>
    <xf numFmtId="0" fontId="135" fillId="9" borderId="0" applyNumberFormat="0" applyBorder="0" applyAlignment="0" applyProtection="0">
      <alignment vertical="center"/>
    </xf>
    <xf numFmtId="0" fontId="135" fillId="9" borderId="0" applyNumberFormat="0" applyBorder="0" applyAlignment="0" applyProtection="0">
      <alignment vertical="center"/>
    </xf>
    <xf numFmtId="0" fontId="134" fillId="10" borderId="0" applyNumberFormat="0" applyBorder="0" applyAlignment="0" applyProtection="0"/>
    <xf numFmtId="0" fontId="135" fillId="10" borderId="0" applyNumberFormat="0" applyBorder="0" applyAlignment="0" applyProtection="0">
      <alignment vertical="center"/>
    </xf>
    <xf numFmtId="0" fontId="135" fillId="10" borderId="0" applyNumberFormat="0" applyBorder="0" applyAlignment="0" applyProtection="0">
      <alignment vertical="center"/>
    </xf>
    <xf numFmtId="0" fontId="46" fillId="0" borderId="0" applyNumberFormat="0" applyFill="0" applyBorder="0" applyAlignment="0" applyProtection="0"/>
    <xf numFmtId="0" fontId="4" fillId="0" borderId="0"/>
    <xf numFmtId="0" fontId="131" fillId="3" borderId="0" applyNumberFormat="0" applyBorder="0" applyAlignment="0" applyProtection="0"/>
    <xf numFmtId="0" fontId="131" fillId="3" borderId="0" applyNumberFormat="0" applyBorder="0" applyAlignment="0" applyProtection="0"/>
    <xf numFmtId="0" fontId="131" fillId="11" borderId="0" applyNumberFormat="0" applyBorder="0" applyAlignment="0" applyProtection="0"/>
    <xf numFmtId="0" fontId="131" fillId="11" borderId="0" applyNumberFormat="0" applyBorder="0" applyAlignment="0" applyProtection="0"/>
    <xf numFmtId="0" fontId="131" fillId="12" borderId="0" applyNumberFormat="0" applyBorder="0" applyAlignment="0" applyProtection="0"/>
    <xf numFmtId="0" fontId="131" fillId="12" borderId="0" applyNumberFormat="0" applyBorder="0" applyAlignment="0" applyProtection="0"/>
    <xf numFmtId="0" fontId="131" fillId="8" borderId="0" applyNumberFormat="0" applyBorder="0" applyAlignment="0" applyProtection="0"/>
    <xf numFmtId="0" fontId="131" fillId="8" borderId="0" applyNumberFormat="0" applyBorder="0" applyAlignment="0" applyProtection="0"/>
    <xf numFmtId="0" fontId="131" fillId="3" borderId="0" applyNumberFormat="0" applyBorder="0" applyAlignment="0" applyProtection="0"/>
    <xf numFmtId="0" fontId="131" fillId="3" borderId="0" applyNumberFormat="0" applyBorder="0" applyAlignment="0" applyProtection="0"/>
    <xf numFmtId="0" fontId="131" fillId="13" borderId="0" applyNumberFormat="0" applyBorder="0" applyAlignment="0" applyProtection="0"/>
    <xf numFmtId="0" fontId="131" fillId="13" borderId="0" applyNumberFormat="0" applyBorder="0" applyAlignment="0" applyProtection="0"/>
    <xf numFmtId="0" fontId="131" fillId="3" borderId="0" applyNumberFormat="0" applyBorder="0" applyAlignment="0" applyProtection="0">
      <alignment vertical="center"/>
    </xf>
    <xf numFmtId="0" fontId="43" fillId="3" borderId="0" applyNumberFormat="0" applyBorder="0" applyAlignment="0" applyProtection="0">
      <alignment vertical="center"/>
    </xf>
    <xf numFmtId="0" fontId="43" fillId="3" borderId="0" applyNumberFormat="0" applyBorder="0" applyAlignment="0" applyProtection="0">
      <alignment vertical="center"/>
    </xf>
    <xf numFmtId="0" fontId="43" fillId="3" borderId="0" applyNumberFormat="0" applyBorder="0" applyAlignment="0" applyProtection="0">
      <alignment vertical="center"/>
    </xf>
    <xf numFmtId="0" fontId="43" fillId="3" borderId="0" applyNumberFormat="0" applyBorder="0" applyAlignment="0" applyProtection="0">
      <alignment vertical="center"/>
    </xf>
    <xf numFmtId="0" fontId="132" fillId="3" borderId="0" applyNumberFormat="0" applyBorder="0" applyAlignment="0" applyProtection="0">
      <alignment vertical="center"/>
    </xf>
    <xf numFmtId="0" fontId="133" fillId="3" borderId="0" applyNumberFormat="0" applyBorder="0" applyAlignment="0" applyProtection="0">
      <alignment vertical="center"/>
    </xf>
    <xf numFmtId="0" fontId="131" fillId="3" borderId="0" applyNumberFormat="0" applyBorder="0" applyAlignment="0" applyProtection="0">
      <alignment vertical="center"/>
    </xf>
    <xf numFmtId="0" fontId="131"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43" fillId="11" borderId="0" applyNumberFormat="0" applyBorder="0" applyAlignment="0" applyProtection="0">
      <alignment vertical="center"/>
    </xf>
    <xf numFmtId="0" fontId="132" fillId="11" borderId="0" applyNumberFormat="0" applyBorder="0" applyAlignment="0" applyProtection="0">
      <alignment vertical="center"/>
    </xf>
    <xf numFmtId="0" fontId="133" fillId="11" borderId="0" applyNumberFormat="0" applyBorder="0" applyAlignment="0" applyProtection="0">
      <alignment vertical="center"/>
    </xf>
    <xf numFmtId="0" fontId="131" fillId="11" borderId="0" applyNumberFormat="0" applyBorder="0" applyAlignment="0" applyProtection="0">
      <alignment vertical="center"/>
    </xf>
    <xf numFmtId="0" fontId="131"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43" fillId="12" borderId="0" applyNumberFormat="0" applyBorder="0" applyAlignment="0" applyProtection="0">
      <alignment vertical="center"/>
    </xf>
    <xf numFmtId="0" fontId="132" fillId="12" borderId="0" applyNumberFormat="0" applyBorder="0" applyAlignment="0" applyProtection="0">
      <alignment vertical="center"/>
    </xf>
    <xf numFmtId="0" fontId="133" fillId="12" borderId="0" applyNumberFormat="0" applyBorder="0" applyAlignment="0" applyProtection="0">
      <alignment vertical="center"/>
    </xf>
    <xf numFmtId="0" fontId="131" fillId="12" borderId="0" applyNumberFormat="0" applyBorder="0" applyAlignment="0" applyProtection="0">
      <alignment vertical="center"/>
    </xf>
    <xf numFmtId="0" fontId="131" fillId="8" borderId="0" applyNumberFormat="0" applyBorder="0" applyAlignment="0" applyProtection="0">
      <alignment vertical="center"/>
    </xf>
    <xf numFmtId="0" fontId="43" fillId="8" borderId="0" applyNumberFormat="0" applyBorder="0" applyAlignment="0" applyProtection="0">
      <alignment vertical="center"/>
    </xf>
    <xf numFmtId="0" fontId="43" fillId="8" borderId="0" applyNumberFormat="0" applyBorder="0" applyAlignment="0" applyProtection="0">
      <alignment vertical="center"/>
    </xf>
    <xf numFmtId="0" fontId="43" fillId="8" borderId="0" applyNumberFormat="0" applyBorder="0" applyAlignment="0" applyProtection="0">
      <alignment vertical="center"/>
    </xf>
    <xf numFmtId="0" fontId="43" fillId="8" borderId="0" applyNumberFormat="0" applyBorder="0" applyAlignment="0" applyProtection="0">
      <alignment vertical="center"/>
    </xf>
    <xf numFmtId="0" fontId="132" fillId="8" borderId="0" applyNumberFormat="0" applyBorder="0" applyAlignment="0" applyProtection="0">
      <alignment vertical="center"/>
    </xf>
    <xf numFmtId="0" fontId="133" fillId="8" borderId="0" applyNumberFormat="0" applyBorder="0" applyAlignment="0" applyProtection="0">
      <alignment vertical="center"/>
    </xf>
    <xf numFmtId="0" fontId="131" fillId="8" borderId="0" applyNumberFormat="0" applyBorder="0" applyAlignment="0" applyProtection="0">
      <alignment vertical="center"/>
    </xf>
    <xf numFmtId="0" fontId="131" fillId="3" borderId="0" applyNumberFormat="0" applyBorder="0" applyAlignment="0" applyProtection="0">
      <alignment vertical="center"/>
    </xf>
    <xf numFmtId="0" fontId="43" fillId="3" borderId="0" applyNumberFormat="0" applyBorder="0" applyAlignment="0" applyProtection="0">
      <alignment vertical="center"/>
    </xf>
    <xf numFmtId="0" fontId="43" fillId="3" borderId="0" applyNumberFormat="0" applyBorder="0" applyAlignment="0" applyProtection="0">
      <alignment vertical="center"/>
    </xf>
    <xf numFmtId="0" fontId="43" fillId="3" borderId="0" applyNumberFormat="0" applyBorder="0" applyAlignment="0" applyProtection="0">
      <alignment vertical="center"/>
    </xf>
    <xf numFmtId="0" fontId="43" fillId="3" borderId="0" applyNumberFormat="0" applyBorder="0" applyAlignment="0" applyProtection="0">
      <alignment vertical="center"/>
    </xf>
    <xf numFmtId="0" fontId="132" fillId="3" borderId="0" applyNumberFormat="0" applyBorder="0" applyAlignment="0" applyProtection="0">
      <alignment vertical="center"/>
    </xf>
    <xf numFmtId="0" fontId="133" fillId="3" borderId="0" applyNumberFormat="0" applyBorder="0" applyAlignment="0" applyProtection="0">
      <alignment vertical="center"/>
    </xf>
    <xf numFmtId="0" fontId="131" fillId="3" borderId="0" applyNumberFormat="0" applyBorder="0" applyAlignment="0" applyProtection="0">
      <alignment vertical="center"/>
    </xf>
    <xf numFmtId="0" fontId="131"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43" fillId="13" borderId="0" applyNumberFormat="0" applyBorder="0" applyAlignment="0" applyProtection="0">
      <alignment vertical="center"/>
    </xf>
    <xf numFmtId="0" fontId="132" fillId="13" borderId="0" applyNumberFormat="0" applyBorder="0" applyAlignment="0" applyProtection="0">
      <alignment vertical="center"/>
    </xf>
    <xf numFmtId="0" fontId="133" fillId="13" borderId="0" applyNumberFormat="0" applyBorder="0" applyAlignment="0" applyProtection="0">
      <alignment vertical="center"/>
    </xf>
    <xf numFmtId="0" fontId="131" fillId="13" borderId="0" applyNumberFormat="0" applyBorder="0" applyAlignment="0" applyProtection="0">
      <alignment vertical="center"/>
    </xf>
    <xf numFmtId="0" fontId="134" fillId="3" borderId="0" applyNumberFormat="0" applyBorder="0" applyAlignment="0" applyProtection="0"/>
    <xf numFmtId="0" fontId="135" fillId="3" borderId="0" applyNumberFormat="0" applyBorder="0" applyAlignment="0" applyProtection="0">
      <alignment vertical="center"/>
    </xf>
    <xf numFmtId="0" fontId="135" fillId="3" borderId="0" applyNumberFormat="0" applyBorder="0" applyAlignment="0" applyProtection="0">
      <alignment vertical="center"/>
    </xf>
    <xf numFmtId="0" fontId="134" fillId="11" borderId="0" applyNumberFormat="0" applyBorder="0" applyAlignment="0" applyProtection="0"/>
    <xf numFmtId="0" fontId="135" fillId="11" borderId="0" applyNumberFormat="0" applyBorder="0" applyAlignment="0" applyProtection="0">
      <alignment vertical="center"/>
    </xf>
    <xf numFmtId="0" fontId="135" fillId="11" borderId="0" applyNumberFormat="0" applyBorder="0" applyAlignment="0" applyProtection="0">
      <alignment vertical="center"/>
    </xf>
    <xf numFmtId="0" fontId="134" fillId="12" borderId="0" applyNumberFormat="0" applyBorder="0" applyAlignment="0" applyProtection="0"/>
    <xf numFmtId="0" fontId="135" fillId="12" borderId="0" applyNumberFormat="0" applyBorder="0" applyAlignment="0" applyProtection="0">
      <alignment vertical="center"/>
    </xf>
    <xf numFmtId="0" fontId="135" fillId="12" borderId="0" applyNumberFormat="0" applyBorder="0" applyAlignment="0" applyProtection="0">
      <alignment vertical="center"/>
    </xf>
    <xf numFmtId="0" fontId="134" fillId="8" borderId="0" applyNumberFormat="0" applyBorder="0" applyAlignment="0" applyProtection="0"/>
    <xf numFmtId="0" fontId="135" fillId="8" borderId="0" applyNumberFormat="0" applyBorder="0" applyAlignment="0" applyProtection="0">
      <alignment vertical="center"/>
    </xf>
    <xf numFmtId="0" fontId="135" fillId="8" borderId="0" applyNumberFormat="0" applyBorder="0" applyAlignment="0" applyProtection="0">
      <alignment vertical="center"/>
    </xf>
    <xf numFmtId="0" fontId="134" fillId="3" borderId="0" applyNumberFormat="0" applyBorder="0" applyAlignment="0" applyProtection="0"/>
    <xf numFmtId="0" fontId="135" fillId="3" borderId="0" applyNumberFormat="0" applyBorder="0" applyAlignment="0" applyProtection="0">
      <alignment vertical="center"/>
    </xf>
    <xf numFmtId="0" fontId="135" fillId="3" borderId="0" applyNumberFormat="0" applyBorder="0" applyAlignment="0" applyProtection="0">
      <alignment vertical="center"/>
    </xf>
    <xf numFmtId="0" fontId="134" fillId="13" borderId="0" applyNumberFormat="0" applyBorder="0" applyAlignment="0" applyProtection="0"/>
    <xf numFmtId="0" fontId="135" fillId="13" borderId="0" applyNumberFormat="0" applyBorder="0" applyAlignment="0" applyProtection="0">
      <alignment vertical="center"/>
    </xf>
    <xf numFmtId="0" fontId="135" fillId="13" borderId="0" applyNumberFormat="0" applyBorder="0" applyAlignment="0" applyProtection="0">
      <alignment vertical="center"/>
    </xf>
    <xf numFmtId="0" fontId="136" fillId="15" borderId="0" applyNumberFormat="0" applyBorder="0" applyAlignment="0" applyProtection="0"/>
    <xf numFmtId="0" fontId="136" fillId="15" borderId="0" applyNumberFormat="0" applyBorder="0" applyAlignment="0" applyProtection="0"/>
    <xf numFmtId="0" fontId="136" fillId="11" borderId="0" applyNumberFormat="0" applyBorder="0" applyAlignment="0" applyProtection="0"/>
    <xf numFmtId="0" fontId="136" fillId="11" borderId="0" applyNumberFormat="0" applyBorder="0" applyAlignment="0" applyProtection="0"/>
    <xf numFmtId="0" fontId="136" fillId="12" borderId="0" applyNumberFormat="0" applyBorder="0" applyAlignment="0" applyProtection="0"/>
    <xf numFmtId="0" fontId="136" fillId="12" borderId="0" applyNumberFormat="0" applyBorder="0" applyAlignment="0" applyProtection="0"/>
    <xf numFmtId="0" fontId="136" fillId="16" borderId="0" applyNumberFormat="0" applyBorder="0" applyAlignment="0" applyProtection="0"/>
    <xf numFmtId="0" fontId="136" fillId="16" borderId="0" applyNumberFormat="0" applyBorder="0" applyAlignment="0" applyProtection="0"/>
    <xf numFmtId="0" fontId="136" fillId="17" borderId="0" applyNumberFormat="0" applyBorder="0" applyAlignment="0" applyProtection="0"/>
    <xf numFmtId="0" fontId="136" fillId="17" borderId="0" applyNumberFormat="0" applyBorder="0" applyAlignment="0" applyProtection="0"/>
    <xf numFmtId="0" fontId="136" fillId="18" borderId="0" applyNumberFormat="0" applyBorder="0" applyAlignment="0" applyProtection="0"/>
    <xf numFmtId="0" fontId="136" fillId="18" borderId="0" applyNumberFormat="0" applyBorder="0" applyAlignment="0" applyProtection="0"/>
    <xf numFmtId="0" fontId="136" fillId="15" borderId="0" applyNumberFormat="0" applyBorder="0" applyAlignment="0" applyProtection="0">
      <alignment vertical="center"/>
    </xf>
    <xf numFmtId="0" fontId="53" fillId="15" borderId="0" applyNumberFormat="0" applyBorder="0" applyAlignment="0" applyProtection="0">
      <alignment vertical="center"/>
    </xf>
    <xf numFmtId="0" fontId="53" fillId="15" borderId="0" applyNumberFormat="0" applyBorder="0" applyAlignment="0" applyProtection="0">
      <alignment vertical="center"/>
    </xf>
    <xf numFmtId="0" fontId="53" fillId="15" borderId="0" applyNumberFormat="0" applyBorder="0" applyAlignment="0" applyProtection="0">
      <alignment vertical="center"/>
    </xf>
    <xf numFmtId="0" fontId="53" fillId="15" borderId="0" applyNumberFormat="0" applyBorder="0" applyAlignment="0" applyProtection="0">
      <alignment vertical="center"/>
    </xf>
    <xf numFmtId="0" fontId="137" fillId="15" borderId="0" applyNumberFormat="0" applyBorder="0" applyAlignment="0" applyProtection="0">
      <alignment vertical="center"/>
    </xf>
    <xf numFmtId="0" fontId="133" fillId="15" borderId="0" applyNumberFormat="0" applyBorder="0" applyAlignment="0" applyProtection="0">
      <alignment vertical="center"/>
    </xf>
    <xf numFmtId="0" fontId="136" fillId="15" borderId="0" applyNumberFormat="0" applyBorder="0" applyAlignment="0" applyProtection="0">
      <alignment vertical="center"/>
    </xf>
    <xf numFmtId="0" fontId="136" fillId="11" borderId="0" applyNumberFormat="0" applyBorder="0" applyAlignment="0" applyProtection="0">
      <alignment vertical="center"/>
    </xf>
    <xf numFmtId="0" fontId="53" fillId="11" borderId="0" applyNumberFormat="0" applyBorder="0" applyAlignment="0" applyProtection="0">
      <alignment vertical="center"/>
    </xf>
    <xf numFmtId="0" fontId="53" fillId="11" borderId="0" applyNumberFormat="0" applyBorder="0" applyAlignment="0" applyProtection="0">
      <alignment vertical="center"/>
    </xf>
    <xf numFmtId="0" fontId="53" fillId="11" borderId="0" applyNumberFormat="0" applyBorder="0" applyAlignment="0" applyProtection="0">
      <alignment vertical="center"/>
    </xf>
    <xf numFmtId="0" fontId="53" fillId="11" borderId="0" applyNumberFormat="0" applyBorder="0" applyAlignment="0" applyProtection="0">
      <alignment vertical="center"/>
    </xf>
    <xf numFmtId="0" fontId="137" fillId="11" borderId="0" applyNumberFormat="0" applyBorder="0" applyAlignment="0" applyProtection="0">
      <alignment vertical="center"/>
    </xf>
    <xf numFmtId="0" fontId="133" fillId="11" borderId="0" applyNumberFormat="0" applyBorder="0" applyAlignment="0" applyProtection="0">
      <alignment vertical="center"/>
    </xf>
    <xf numFmtId="0" fontId="136" fillId="11" borderId="0" applyNumberFormat="0" applyBorder="0" applyAlignment="0" applyProtection="0">
      <alignment vertical="center"/>
    </xf>
    <xf numFmtId="0" fontId="136" fillId="12" borderId="0" applyNumberFormat="0" applyBorder="0" applyAlignment="0" applyProtection="0">
      <alignment vertical="center"/>
    </xf>
    <xf numFmtId="0" fontId="53" fillId="12" borderId="0" applyNumberFormat="0" applyBorder="0" applyAlignment="0" applyProtection="0">
      <alignment vertical="center"/>
    </xf>
    <xf numFmtId="0" fontId="53" fillId="12" borderId="0" applyNumberFormat="0" applyBorder="0" applyAlignment="0" applyProtection="0">
      <alignment vertical="center"/>
    </xf>
    <xf numFmtId="0" fontId="53" fillId="12" borderId="0" applyNumberFormat="0" applyBorder="0" applyAlignment="0" applyProtection="0">
      <alignment vertical="center"/>
    </xf>
    <xf numFmtId="0" fontId="53" fillId="12" borderId="0" applyNumberFormat="0" applyBorder="0" applyAlignment="0" applyProtection="0">
      <alignment vertical="center"/>
    </xf>
    <xf numFmtId="0" fontId="137" fillId="12" borderId="0" applyNumberFormat="0" applyBorder="0" applyAlignment="0" applyProtection="0">
      <alignment vertical="center"/>
    </xf>
    <xf numFmtId="0" fontId="133" fillId="12" borderId="0" applyNumberFormat="0" applyBorder="0" applyAlignment="0" applyProtection="0">
      <alignment vertical="center"/>
    </xf>
    <xf numFmtId="0" fontId="136" fillId="12" borderId="0" applyNumberFormat="0" applyBorder="0" applyAlignment="0" applyProtection="0">
      <alignment vertical="center"/>
    </xf>
    <xf numFmtId="0" fontId="136" fillId="16" borderId="0" applyNumberFormat="0" applyBorder="0" applyAlignment="0" applyProtection="0">
      <alignment vertical="center"/>
    </xf>
    <xf numFmtId="0" fontId="53" fillId="16" borderId="0" applyNumberFormat="0" applyBorder="0" applyAlignment="0" applyProtection="0">
      <alignment vertical="center"/>
    </xf>
    <xf numFmtId="0" fontId="53" fillId="16" borderId="0" applyNumberFormat="0" applyBorder="0" applyAlignment="0" applyProtection="0">
      <alignment vertical="center"/>
    </xf>
    <xf numFmtId="0" fontId="53" fillId="16" borderId="0" applyNumberFormat="0" applyBorder="0" applyAlignment="0" applyProtection="0">
      <alignment vertical="center"/>
    </xf>
    <xf numFmtId="0" fontId="53" fillId="16" borderId="0" applyNumberFormat="0" applyBorder="0" applyAlignment="0" applyProtection="0">
      <alignment vertical="center"/>
    </xf>
    <xf numFmtId="0" fontId="137" fillId="16" borderId="0" applyNumberFormat="0" applyBorder="0" applyAlignment="0" applyProtection="0">
      <alignment vertical="center"/>
    </xf>
    <xf numFmtId="0" fontId="133" fillId="16" borderId="0" applyNumberFormat="0" applyBorder="0" applyAlignment="0" applyProtection="0">
      <alignment vertical="center"/>
    </xf>
    <xf numFmtId="0" fontId="136" fillId="16" borderId="0" applyNumberFormat="0" applyBorder="0" applyAlignment="0" applyProtection="0">
      <alignment vertical="center"/>
    </xf>
    <xf numFmtId="0" fontId="136" fillId="17" borderId="0" applyNumberFormat="0" applyBorder="0" applyAlignment="0" applyProtection="0">
      <alignment vertical="center"/>
    </xf>
    <xf numFmtId="0" fontId="53" fillId="17" borderId="0" applyNumberFormat="0" applyBorder="0" applyAlignment="0" applyProtection="0">
      <alignment vertical="center"/>
    </xf>
    <xf numFmtId="0" fontId="53" fillId="17" borderId="0" applyNumberFormat="0" applyBorder="0" applyAlignment="0" applyProtection="0">
      <alignment vertical="center"/>
    </xf>
    <xf numFmtId="0" fontId="53" fillId="17" borderId="0" applyNumberFormat="0" applyBorder="0" applyAlignment="0" applyProtection="0">
      <alignment vertical="center"/>
    </xf>
    <xf numFmtId="0" fontId="53" fillId="17" borderId="0" applyNumberFormat="0" applyBorder="0" applyAlignment="0" applyProtection="0">
      <alignment vertical="center"/>
    </xf>
    <xf numFmtId="0" fontId="137" fillId="17" borderId="0" applyNumberFormat="0" applyBorder="0" applyAlignment="0" applyProtection="0">
      <alignment vertical="center"/>
    </xf>
    <xf numFmtId="0" fontId="133" fillId="17" borderId="0" applyNumberFormat="0" applyBorder="0" applyAlignment="0" applyProtection="0">
      <alignment vertical="center"/>
    </xf>
    <xf numFmtId="0" fontId="136" fillId="17" borderId="0" applyNumberFormat="0" applyBorder="0" applyAlignment="0" applyProtection="0">
      <alignment vertical="center"/>
    </xf>
    <xf numFmtId="0" fontId="136" fillId="18" borderId="0" applyNumberFormat="0" applyBorder="0" applyAlignment="0" applyProtection="0">
      <alignment vertical="center"/>
    </xf>
    <xf numFmtId="0" fontId="53" fillId="18" borderId="0" applyNumberFormat="0" applyBorder="0" applyAlignment="0" applyProtection="0">
      <alignment vertical="center"/>
    </xf>
    <xf numFmtId="0" fontId="53" fillId="18" borderId="0" applyNumberFormat="0" applyBorder="0" applyAlignment="0" applyProtection="0">
      <alignment vertical="center"/>
    </xf>
    <xf numFmtId="0" fontId="53" fillId="18" borderId="0" applyNumberFormat="0" applyBorder="0" applyAlignment="0" applyProtection="0">
      <alignment vertical="center"/>
    </xf>
    <xf numFmtId="0" fontId="53" fillId="18" borderId="0" applyNumberFormat="0" applyBorder="0" applyAlignment="0" applyProtection="0">
      <alignment vertical="center"/>
    </xf>
    <xf numFmtId="0" fontId="137" fillId="18" borderId="0" applyNumberFormat="0" applyBorder="0" applyAlignment="0" applyProtection="0">
      <alignment vertical="center"/>
    </xf>
    <xf numFmtId="0" fontId="133" fillId="18" borderId="0" applyNumberFormat="0" applyBorder="0" applyAlignment="0" applyProtection="0">
      <alignment vertical="center"/>
    </xf>
    <xf numFmtId="0" fontId="136" fillId="18" borderId="0" applyNumberFormat="0" applyBorder="0" applyAlignment="0" applyProtection="0">
      <alignment vertical="center"/>
    </xf>
    <xf numFmtId="0" fontId="138" fillId="15" borderId="0" applyNumberFormat="0" applyBorder="0" applyAlignment="0" applyProtection="0"/>
    <xf numFmtId="0" fontId="139" fillId="15" borderId="0" applyNumberFormat="0" applyBorder="0" applyAlignment="0" applyProtection="0">
      <alignment vertical="center"/>
    </xf>
    <xf numFmtId="0" fontId="139" fillId="15" borderId="0" applyNumberFormat="0" applyBorder="0" applyAlignment="0" applyProtection="0">
      <alignment vertical="center"/>
    </xf>
    <xf numFmtId="0" fontId="138" fillId="11" borderId="0" applyNumberFormat="0" applyBorder="0" applyAlignment="0" applyProtection="0"/>
    <xf numFmtId="0" fontId="139" fillId="11" borderId="0" applyNumberFormat="0" applyBorder="0" applyAlignment="0" applyProtection="0">
      <alignment vertical="center"/>
    </xf>
    <xf numFmtId="0" fontId="139" fillId="11" borderId="0" applyNumberFormat="0" applyBorder="0" applyAlignment="0" applyProtection="0">
      <alignment vertical="center"/>
    </xf>
    <xf numFmtId="0" fontId="138" fillId="12" borderId="0" applyNumberFormat="0" applyBorder="0" applyAlignment="0" applyProtection="0"/>
    <xf numFmtId="0" fontId="139" fillId="12" borderId="0" applyNumberFormat="0" applyBorder="0" applyAlignment="0" applyProtection="0">
      <alignment vertical="center"/>
    </xf>
    <xf numFmtId="0" fontId="139" fillId="12" borderId="0" applyNumberFormat="0" applyBorder="0" applyAlignment="0" applyProtection="0">
      <alignment vertical="center"/>
    </xf>
    <xf numFmtId="0" fontId="138" fillId="16" borderId="0" applyNumberFormat="0" applyBorder="0" applyAlignment="0" applyProtection="0"/>
    <xf numFmtId="0" fontId="139" fillId="16" borderId="0" applyNumberFormat="0" applyBorder="0" applyAlignment="0" applyProtection="0">
      <alignment vertical="center"/>
    </xf>
    <xf numFmtId="0" fontId="139" fillId="16" borderId="0" applyNumberFormat="0" applyBorder="0" applyAlignment="0" applyProtection="0">
      <alignment vertical="center"/>
    </xf>
    <xf numFmtId="0" fontId="138" fillId="17" borderId="0" applyNumberFormat="0" applyBorder="0" applyAlignment="0" applyProtection="0"/>
    <xf numFmtId="0" fontId="139" fillId="17" borderId="0" applyNumberFormat="0" applyBorder="0" applyAlignment="0" applyProtection="0">
      <alignment vertical="center"/>
    </xf>
    <xf numFmtId="0" fontId="139" fillId="17" borderId="0" applyNumberFormat="0" applyBorder="0" applyAlignment="0" applyProtection="0">
      <alignment vertical="center"/>
    </xf>
    <xf numFmtId="0" fontId="138" fillId="18" borderId="0" applyNumberFormat="0" applyBorder="0" applyAlignment="0" applyProtection="0"/>
    <xf numFmtId="0" fontId="139" fillId="18" borderId="0" applyNumberFormat="0" applyBorder="0" applyAlignment="0" applyProtection="0">
      <alignment vertical="center"/>
    </xf>
    <xf numFmtId="0" fontId="139" fillId="18" borderId="0" applyNumberFormat="0" applyBorder="0" applyAlignment="0" applyProtection="0">
      <alignment vertical="center"/>
    </xf>
    <xf numFmtId="0" fontId="64" fillId="0" borderId="0" applyNumberFormat="0" applyFill="0" applyBorder="0" applyAlignment="0" applyProtection="0">
      <alignment horizontal="left"/>
    </xf>
    <xf numFmtId="0" fontId="136" fillId="35" borderId="0" applyNumberFormat="0" applyBorder="0" applyAlignment="0" applyProtection="0"/>
    <xf numFmtId="0" fontId="136" fillId="35" borderId="0" applyNumberFormat="0" applyBorder="0" applyAlignment="0" applyProtection="0"/>
    <xf numFmtId="0" fontId="136" fillId="36" borderId="0" applyNumberFormat="0" applyBorder="0" applyAlignment="0" applyProtection="0"/>
    <xf numFmtId="0" fontId="136" fillId="36" borderId="0" applyNumberFormat="0" applyBorder="0" applyAlignment="0" applyProtection="0"/>
    <xf numFmtId="0" fontId="136" fillId="37" borderId="0" applyNumberFormat="0" applyBorder="0" applyAlignment="0" applyProtection="0"/>
    <xf numFmtId="0" fontId="136" fillId="37" borderId="0" applyNumberFormat="0" applyBorder="0" applyAlignment="0" applyProtection="0"/>
    <xf numFmtId="0" fontId="136" fillId="16" borderId="0" applyNumberFormat="0" applyBorder="0" applyAlignment="0" applyProtection="0"/>
    <xf numFmtId="0" fontId="136" fillId="16" borderId="0" applyNumberFormat="0" applyBorder="0" applyAlignment="0" applyProtection="0"/>
    <xf numFmtId="0" fontId="136" fillId="17" borderId="0" applyNumberFormat="0" applyBorder="0" applyAlignment="0" applyProtection="0"/>
    <xf numFmtId="0" fontId="136" fillId="17" borderId="0" applyNumberFormat="0" applyBorder="0" applyAlignment="0" applyProtection="0"/>
    <xf numFmtId="0" fontId="136" fillId="19" borderId="0" applyNumberFormat="0" applyBorder="0" applyAlignment="0" applyProtection="0"/>
    <xf numFmtId="0" fontId="136" fillId="19" borderId="0" applyNumberFormat="0" applyBorder="0" applyAlignment="0" applyProtection="0"/>
    <xf numFmtId="235" fontId="7" fillId="0" borderId="0" applyFont="0" applyFill="0" applyBorder="0" applyAlignment="0" applyProtection="0">
      <protection hidden="1"/>
    </xf>
    <xf numFmtId="235" fontId="7" fillId="0" borderId="0" applyFont="0" applyFill="0" applyBorder="0" applyAlignment="0" applyProtection="0">
      <protection hidden="1"/>
    </xf>
    <xf numFmtId="235" fontId="66" fillId="42" borderId="0" applyFont="0" applyFill="0" applyBorder="0" applyAlignment="0" applyProtection="0">
      <protection hidden="1"/>
    </xf>
    <xf numFmtId="236" fontId="7" fillId="0" borderId="0" applyFont="0" applyFill="0" applyBorder="0" applyAlignment="0" applyProtection="0">
      <protection hidden="1"/>
    </xf>
    <xf numFmtId="236" fontId="7" fillId="0" borderId="0" applyFont="0" applyFill="0" applyBorder="0" applyAlignment="0" applyProtection="0">
      <protection hidden="1"/>
    </xf>
    <xf numFmtId="0" fontId="140" fillId="24" borderId="0" applyFont="0" applyFill="0" applyBorder="0" applyAlignment="0" applyProtection="0">
      <protection locked="0"/>
    </xf>
    <xf numFmtId="0" fontId="4" fillId="0" borderId="6">
      <alignment vertical="top" wrapText="1"/>
    </xf>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8" fillId="0" borderId="37" applyNumberFormat="0" applyFill="0" applyBorder="0" applyAlignment="0" applyProtection="0"/>
    <xf numFmtId="0" fontId="49" fillId="0" borderId="37" applyNumberFormat="0" applyFill="0" applyBorder="0" applyAlignment="0" applyProtection="0"/>
    <xf numFmtId="0" fontId="50" fillId="0" borderId="37" applyNumberFormat="0" applyFill="0" applyBorder="0" applyAlignment="0" applyProtection="0"/>
    <xf numFmtId="0" fontId="7" fillId="0" borderId="37" applyNumberFormat="0" applyFill="0" applyAlignment="0" applyProtection="0"/>
    <xf numFmtId="0" fontId="7" fillId="0" borderId="37" applyNumberFormat="0" applyFill="0" applyAlignment="0" applyProtection="0"/>
    <xf numFmtId="0" fontId="141" fillId="0" borderId="38" applyNumberFormat="0" applyBorder="0" applyProtection="0">
      <alignment horizontal="center" vertical="center"/>
    </xf>
    <xf numFmtId="43" fontId="4" fillId="0" borderId="0" applyFont="0" applyFill="0" applyBorder="0" applyAlignment="0" applyProtection="0"/>
    <xf numFmtId="0" fontId="64" fillId="0" borderId="0"/>
    <xf numFmtId="0" fontId="128" fillId="0" borderId="0" applyNumberFormat="0" applyFill="0" applyBorder="0" applyAlignment="0" applyProtection="0"/>
    <xf numFmtId="0" fontId="142" fillId="0" borderId="0"/>
    <xf numFmtId="0" fontId="142" fillId="0" borderId="0"/>
    <xf numFmtId="0" fontId="142" fillId="0" borderId="0"/>
    <xf numFmtId="0" fontId="142" fillId="0" borderId="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42" fillId="0" borderId="0"/>
    <xf numFmtId="0" fontId="128" fillId="0" borderId="0" applyNumberFormat="0" applyFill="0" applyBorder="0" applyAlignment="0" applyProtection="0"/>
    <xf numFmtId="0" fontId="142" fillId="0" borderId="0"/>
    <xf numFmtId="0" fontId="128" fillId="0" borderId="0" applyNumberFormat="0" applyFill="0" applyBorder="0" applyAlignment="0" applyProtection="0"/>
    <xf numFmtId="172" fontId="128" fillId="0" borderId="0"/>
    <xf numFmtId="14" fontId="143" fillId="34" borderId="0" applyNumberFormat="0" applyBorder="0" applyProtection="0">
      <alignment horizontal="left" vertical="center" wrapText="1"/>
    </xf>
    <xf numFmtId="0" fontId="144" fillId="7" borderId="0" applyNumberFormat="0" applyBorder="0" applyAlignment="0" applyProtection="0"/>
    <xf numFmtId="0" fontId="144" fillId="7" borderId="0" applyNumberFormat="0" applyBorder="0" applyAlignment="0" applyProtection="0"/>
    <xf numFmtId="237" fontId="145" fillId="0" borderId="0" applyFont="0" applyFill="0" applyBorder="0" applyAlignment="0" applyProtection="0">
      <protection hidden="1"/>
    </xf>
    <xf numFmtId="0" fontId="142" fillId="0" borderId="0" applyNumberFormat="0" applyBorder="0" applyAlignment="0"/>
    <xf numFmtId="37" fontId="142" fillId="43" borderId="0"/>
    <xf numFmtId="238" fontId="7" fillId="2" borderId="39" applyFont="0" applyFill="0" applyBorder="0" applyProtection="0">
      <alignment horizontal="right"/>
      <protection locked="0"/>
    </xf>
    <xf numFmtId="230" fontId="7" fillId="0" borderId="0" applyFont="0" applyFill="0" applyBorder="0" applyProtection="0">
      <alignment horizontal="right"/>
    </xf>
    <xf numFmtId="230" fontId="7" fillId="0" borderId="0" applyFont="0" applyFill="0" applyBorder="0" applyProtection="0">
      <alignment horizontal="right"/>
    </xf>
    <xf numFmtId="238" fontId="7" fillId="2" borderId="39" applyFont="0" applyFill="0" applyBorder="0" applyProtection="0">
      <alignment horizontal="right"/>
      <protection locked="0"/>
    </xf>
    <xf numFmtId="239" fontId="7" fillId="25" borderId="39" applyFont="0" applyFill="0" applyBorder="0" applyProtection="0">
      <alignment horizontal="right"/>
      <protection locked="0"/>
    </xf>
    <xf numFmtId="172" fontId="7" fillId="0" borderId="0" applyFont="0" applyFill="0" applyBorder="0" applyProtection="0">
      <alignment horizontal="right"/>
    </xf>
    <xf numFmtId="172" fontId="7" fillId="0" borderId="0" applyFont="0" applyFill="0" applyBorder="0" applyProtection="0">
      <alignment horizontal="right"/>
    </xf>
    <xf numFmtId="239" fontId="7" fillId="25" borderId="39" applyFont="0" applyFill="0" applyBorder="0" applyProtection="0">
      <alignment horizontal="right"/>
      <protection locked="0"/>
    </xf>
    <xf numFmtId="240" fontId="7" fillId="2" borderId="39" applyFont="0" applyFill="0" applyBorder="0" applyProtection="0">
      <alignment horizontal="right"/>
      <protection locked="0"/>
    </xf>
    <xf numFmtId="216" fontId="7" fillId="0" borderId="0" applyFont="0" applyFill="0" applyBorder="0" applyProtection="0">
      <alignment horizontal="right"/>
    </xf>
    <xf numFmtId="216" fontId="7" fillId="0" borderId="0" applyFont="0" applyFill="0" applyBorder="0" applyProtection="0">
      <alignment horizontal="right"/>
    </xf>
    <xf numFmtId="240" fontId="7" fillId="2" borderId="39" applyFont="0" applyFill="0" applyBorder="0" applyProtection="0">
      <alignment horizontal="right"/>
      <protection locked="0"/>
    </xf>
    <xf numFmtId="0" fontId="146" fillId="0" borderId="40" applyFont="0">
      <alignment horizontal="centerContinuous"/>
      <protection locked="0"/>
    </xf>
    <xf numFmtId="241" fontId="4" fillId="0" borderId="0" applyFont="0" applyFill="0" applyBorder="0" applyAlignment="0" applyProtection="0"/>
    <xf numFmtId="241" fontId="4" fillId="0" borderId="0" applyFont="0" applyFill="0" applyBorder="0" applyAlignment="0" applyProtection="0"/>
    <xf numFmtId="0" fontId="44" fillId="0" borderId="0"/>
    <xf numFmtId="0" fontId="127" fillId="0" borderId="0" applyNumberFormat="0" applyFill="0" applyProtection="0">
      <alignment horizontal="centerContinuous"/>
    </xf>
    <xf numFmtId="0" fontId="127" fillId="0" borderId="0" applyNumberFormat="0" applyFill="0" applyProtection="0">
      <alignment horizontal="centerContinuous"/>
    </xf>
    <xf numFmtId="0" fontId="127" fillId="0" borderId="0" applyNumberFormat="0" applyFill="0" applyProtection="0">
      <alignment horizontal="centerContinuous"/>
    </xf>
    <xf numFmtId="43" fontId="142" fillId="0" borderId="0">
      <alignment horizontal="right"/>
    </xf>
    <xf numFmtId="43" fontId="142" fillId="0" borderId="0">
      <alignment horizontal="right"/>
    </xf>
    <xf numFmtId="43" fontId="142" fillId="0" borderId="0">
      <alignment horizontal="right"/>
    </xf>
    <xf numFmtId="43" fontId="142" fillId="0" borderId="0">
      <alignment horizontal="right"/>
    </xf>
    <xf numFmtId="0" fontId="44" fillId="0" borderId="0"/>
    <xf numFmtId="0" fontId="44" fillId="0" borderId="0"/>
    <xf numFmtId="0" fontId="44" fillId="0" borderId="0"/>
    <xf numFmtId="0" fontId="44" fillId="0" borderId="0"/>
    <xf numFmtId="43" fontId="142" fillId="0" borderId="0">
      <alignment horizontal="right"/>
    </xf>
    <xf numFmtId="0" fontId="44" fillId="0" borderId="0"/>
    <xf numFmtId="43" fontId="142" fillId="0" borderId="0">
      <alignment horizontal="right"/>
    </xf>
    <xf numFmtId="0" fontId="44" fillId="0" borderId="0"/>
    <xf numFmtId="0" fontId="127" fillId="0" borderId="0" applyNumberFormat="0" applyFill="0" applyProtection="0">
      <alignment horizontal="centerContinuous"/>
    </xf>
    <xf numFmtId="0" fontId="127" fillId="0" borderId="0" applyNumberFormat="0" applyFill="0" applyProtection="0">
      <alignment horizontal="centerContinuous"/>
    </xf>
    <xf numFmtId="0" fontId="127" fillId="0" borderId="0" applyNumberFormat="0" applyFill="0" applyProtection="0">
      <alignment horizontal="centerContinuous"/>
    </xf>
    <xf numFmtId="0" fontId="4" fillId="0" borderId="0"/>
    <xf numFmtId="216" fontId="147" fillId="38" borderId="10">
      <alignment horizontal="right"/>
    </xf>
    <xf numFmtId="0" fontId="148" fillId="14" borderId="41" applyNumberFormat="0" applyAlignment="0" applyProtection="0"/>
    <xf numFmtId="0" fontId="148" fillId="14" borderId="41" applyNumberFormat="0" applyAlignment="0" applyProtection="0"/>
    <xf numFmtId="187" fontId="4" fillId="0" borderId="0"/>
    <xf numFmtId="187" fontId="4" fillId="0" borderId="0"/>
    <xf numFmtId="188" fontId="4" fillId="0" borderId="0"/>
    <xf numFmtId="188" fontId="4" fillId="0" borderId="0"/>
    <xf numFmtId="0" fontId="149" fillId="44" borderId="0" applyNumberFormat="0" applyBorder="0" applyProtection="0"/>
    <xf numFmtId="0" fontId="150" fillId="34" borderId="25" applyNumberFormat="0" applyAlignment="0" applyProtection="0"/>
    <xf numFmtId="0" fontId="150" fillId="34" borderId="25" applyNumberFormat="0" applyAlignment="0" applyProtection="0"/>
    <xf numFmtId="0" fontId="49" fillId="45" borderId="42" applyFont="0" applyFill="0" applyBorder="0"/>
    <xf numFmtId="0" fontId="7" fillId="0" borderId="6"/>
    <xf numFmtId="0" fontId="7" fillId="0" borderId="6"/>
    <xf numFmtId="0" fontId="151" fillId="0" borderId="0" applyNumberFormat="0" applyFill="0" applyBorder="0" applyAlignment="0" applyProtection="0"/>
    <xf numFmtId="0" fontId="152" fillId="38" borderId="0" applyNumberFormat="0" applyBorder="0" applyAlignment="0" applyProtection="0">
      <alignment horizontal="left"/>
      <protection locked="0"/>
    </xf>
    <xf numFmtId="0" fontId="40" fillId="0" borderId="0">
      <alignment horizontal="center" wrapText="1"/>
      <protection hidden="1"/>
    </xf>
    <xf numFmtId="242" fontId="153" fillId="0" borderId="0"/>
    <xf numFmtId="242" fontId="153" fillId="0" borderId="0"/>
    <xf numFmtId="242" fontId="153" fillId="0" borderId="0"/>
    <xf numFmtId="242" fontId="153" fillId="0" borderId="0"/>
    <xf numFmtId="242" fontId="153" fillId="0" borderId="0"/>
    <xf numFmtId="242" fontId="153" fillId="0" borderId="0"/>
    <xf numFmtId="242" fontId="153" fillId="0" borderId="0"/>
    <xf numFmtId="242" fontId="153" fillId="0" borderId="0"/>
    <xf numFmtId="190" fontId="4" fillId="0" borderId="0" applyFont="0" applyFill="0" applyBorder="0" applyAlignment="0" applyProtection="0">
      <alignment horizontal="right"/>
    </xf>
    <xf numFmtId="190" fontId="4" fillId="0" borderId="0" applyFont="0" applyFill="0" applyBorder="0" applyAlignment="0" applyProtection="0">
      <alignment horizontal="right"/>
    </xf>
    <xf numFmtId="191" fontId="4" fillId="0" borderId="0" applyFont="0" applyFill="0" applyBorder="0" applyAlignment="0" applyProtection="0"/>
    <xf numFmtId="19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6" fontId="52" fillId="0" borderId="0" applyFont="0" applyFill="0" applyBorder="0" applyAlignment="0" applyProtection="0"/>
    <xf numFmtId="39" fontId="154" fillId="0" borderId="0" applyFont="0" applyFill="0" applyBorder="0" applyAlignment="0" applyProtection="0"/>
    <xf numFmtId="39" fontId="52" fillId="0" borderId="0" applyFont="0" applyFill="0" applyBorder="0" applyAlignment="0" applyProtection="0"/>
    <xf numFmtId="0" fontId="4" fillId="0" borderId="0"/>
    <xf numFmtId="0" fontId="155" fillId="0" borderId="0"/>
    <xf numFmtId="0" fontId="69" fillId="0" borderId="0"/>
    <xf numFmtId="0" fontId="4" fillId="0" borderId="0"/>
    <xf numFmtId="0" fontId="155" fillId="0" borderId="0"/>
    <xf numFmtId="0" fontId="69" fillId="0" borderId="0"/>
    <xf numFmtId="0" fontId="156" fillId="22" borderId="0">
      <alignment horizontal="center" vertical="center" wrapText="1"/>
    </xf>
    <xf numFmtId="0" fontId="60" fillId="22" borderId="0">
      <alignment horizontal="center" vertical="center" wrapText="1"/>
    </xf>
    <xf numFmtId="243" fontId="100" fillId="0" borderId="0" applyFill="0" applyBorder="0">
      <alignment horizontal="left"/>
    </xf>
    <xf numFmtId="194" fontId="4" fillId="0" borderId="0" applyFont="0" applyFill="0" applyBorder="0" applyAlignment="0" applyProtection="0"/>
    <xf numFmtId="194" fontId="4" fillId="0" borderId="0" applyFont="0" applyFill="0" applyBorder="0" applyAlignment="0" applyProtection="0"/>
    <xf numFmtId="0" fontId="127" fillId="0" borderId="31" applyNumberFormat="0" applyFont="0" applyFill="0" applyBorder="0" applyProtection="0">
      <alignment horizontal="centerContinuous"/>
    </xf>
    <xf numFmtId="0" fontId="127" fillId="0" borderId="1" applyNumberFormat="0" applyFont="0" applyFill="0" applyProtection="0">
      <alignment horizontal="centerContinuous"/>
    </xf>
    <xf numFmtId="195" fontId="40" fillId="0" borderId="0" applyFill="0" applyBorder="0">
      <alignment horizontal="right"/>
      <protection locked="0"/>
    </xf>
    <xf numFmtId="5" fontId="127" fillId="0" borderId="0" applyFont="0" applyFill="0" applyBorder="0" applyAlignment="0" applyProtection="0"/>
    <xf numFmtId="7" fontId="127" fillId="0" borderId="0" applyFont="0" applyFill="0" applyBorder="0" applyAlignment="0" applyProtection="0"/>
    <xf numFmtId="5" fontId="127" fillId="0" borderId="0" applyFont="0" applyFill="0" applyBorder="0" applyAlignment="0" applyProtection="0"/>
    <xf numFmtId="5" fontId="127" fillId="0" borderId="0" applyFont="0" applyFill="0" applyBorder="0" applyAlignment="0" applyProtection="0"/>
    <xf numFmtId="5" fontId="127" fillId="0" borderId="0" applyFont="0" applyFill="0" applyBorder="0" applyAlignment="0" applyProtection="0"/>
    <xf numFmtId="5" fontId="127" fillId="0" borderId="0" applyFont="0" applyFill="0" applyBorder="0" applyAlignment="0" applyProtection="0"/>
    <xf numFmtId="230" fontId="128" fillId="0" borderId="0">
      <alignment horizontal="right"/>
    </xf>
    <xf numFmtId="5" fontId="127" fillId="0" borderId="0" applyFont="0" applyFill="0" applyBorder="0" applyAlignment="0" applyProtection="0"/>
    <xf numFmtId="243" fontId="4" fillId="0" borderId="0" applyFont="0" applyFill="0" applyBorder="0" applyAlignment="0" applyProtection="0"/>
    <xf numFmtId="243" fontId="4" fillId="0" borderId="0" applyFont="0" applyFill="0" applyBorder="0" applyAlignment="0" applyProtection="0"/>
    <xf numFmtId="39" fontId="127" fillId="0" borderId="0"/>
    <xf numFmtId="244" fontId="4" fillId="0" borderId="0" applyFont="0" applyFill="0" applyBorder="0" applyAlignment="0" applyProtection="0"/>
    <xf numFmtId="244" fontId="4" fillId="0" borderId="0" applyFont="0" applyFill="0" applyBorder="0" applyAlignment="0" applyProtection="0"/>
    <xf numFmtId="0" fontId="157" fillId="46" borderId="0" applyAlignment="0">
      <protection locked="0"/>
    </xf>
    <xf numFmtId="245" fontId="4" fillId="0" borderId="0" applyFont="0" applyFill="0" applyBorder="0" applyAlignment="0" applyProtection="0"/>
    <xf numFmtId="245" fontId="4" fillId="0" borderId="0" applyFont="0" applyFill="0" applyBorder="0" applyAlignment="0" applyProtection="0"/>
    <xf numFmtId="14" fontId="6" fillId="0" borderId="2" applyFont="0">
      <alignment horizontal="right"/>
    </xf>
    <xf numFmtId="172" fontId="128" fillId="0" borderId="0"/>
    <xf numFmtId="174" fontId="128" fillId="0" borderId="0"/>
    <xf numFmtId="3" fontId="158" fillId="44" borderId="38" applyNumberFormat="0" applyBorder="0" applyProtection="0">
      <alignment horizontal="right" vertical="center"/>
    </xf>
    <xf numFmtId="171" fontId="158" fillId="44" borderId="38" applyNumberFormat="0" applyBorder="0" applyProtection="0">
      <alignment horizontal="right" vertical="center"/>
    </xf>
    <xf numFmtId="4" fontId="149" fillId="44" borderId="38" applyNumberFormat="0" applyBorder="0" applyProtection="0">
      <alignment horizontal="right" vertical="center"/>
    </xf>
    <xf numFmtId="228" fontId="149" fillId="44" borderId="38" applyNumberFormat="0" applyBorder="0" applyProtection="0">
      <alignment horizontal="right" vertical="center"/>
    </xf>
    <xf numFmtId="176" fontId="7" fillId="0" borderId="0" applyFill="0" applyBorder="0" applyAlignment="0" applyProtection="0"/>
    <xf numFmtId="39" fontId="7" fillId="0" borderId="0" applyFill="0" applyBorder="0" applyAlignment="0" applyProtection="0"/>
    <xf numFmtId="232" fontId="7" fillId="0" borderId="0" applyFill="0" applyBorder="0" applyAlignment="0" applyProtection="0"/>
    <xf numFmtId="0" fontId="4" fillId="0" borderId="0">
      <protection locked="0"/>
    </xf>
    <xf numFmtId="15" fontId="159" fillId="0" borderId="43" applyFont="0" applyFill="0" applyBorder="0" applyAlignment="0" applyProtection="0">
      <alignment horizontal="center"/>
      <protection hidden="1"/>
    </xf>
    <xf numFmtId="228" fontId="46" fillId="0" borderId="0"/>
    <xf numFmtId="0" fontId="65" fillId="0" borderId="36" applyNumberFormat="0" applyBorder="0"/>
    <xf numFmtId="8" fontId="128" fillId="0" borderId="0" applyNumberFormat="0"/>
    <xf numFmtId="168" fontId="160" fillId="0" borderId="0">
      <alignment horizontal="right"/>
    </xf>
    <xf numFmtId="230" fontId="128" fillId="0" borderId="36">
      <alignment horizontal="right"/>
    </xf>
    <xf numFmtId="0" fontId="127" fillId="0" borderId="19" applyNumberFormat="0" applyFont="0" applyFill="0" applyAlignment="0" applyProtection="0"/>
    <xf numFmtId="172" fontId="4" fillId="0" borderId="0" applyFill="0" applyBorder="0" applyAlignment="0" applyProtection="0"/>
    <xf numFmtId="230" fontId="4" fillId="0" borderId="0" applyFill="0" applyBorder="0" applyAlignment="0" applyProtection="0"/>
    <xf numFmtId="43" fontId="4" fillId="0" borderId="0" applyFill="0" applyBorder="0" applyAlignment="0" applyProtection="0"/>
    <xf numFmtId="172" fontId="123" fillId="0" borderId="0"/>
    <xf numFmtId="230" fontId="123" fillId="0" borderId="0"/>
    <xf numFmtId="43" fontId="123" fillId="0" borderId="0"/>
    <xf numFmtId="169" fontId="4" fillId="0" borderId="0" applyFill="0" applyBorder="0" applyAlignment="0" applyProtection="0"/>
    <xf numFmtId="169" fontId="6" fillId="0" borderId="0" applyFill="0" applyBorder="0" applyAlignment="0" applyProtection="0"/>
    <xf numFmtId="15" fontId="123" fillId="0" borderId="0"/>
    <xf numFmtId="0" fontId="4" fillId="0" borderId="0" applyFill="0" applyBorder="0" applyProtection="0"/>
    <xf numFmtId="168" fontId="4" fillId="0" borderId="0" applyFill="0" applyBorder="0" applyAlignment="0" applyProtection="0"/>
    <xf numFmtId="10" fontId="123" fillId="0" borderId="0"/>
    <xf numFmtId="0" fontId="4" fillId="0" borderId="0" applyNumberFormat="0" applyFill="0" applyBorder="0" applyProtection="0">
      <alignment horizontal="right"/>
    </xf>
    <xf numFmtId="0" fontId="4" fillId="0" borderId="0">
      <protection locked="0"/>
    </xf>
    <xf numFmtId="0" fontId="4" fillId="0" borderId="0">
      <protection locked="0"/>
    </xf>
    <xf numFmtId="0" fontId="140" fillId="0" borderId="0" applyFont="0" applyFill="0" applyBorder="0" applyProtection="0">
      <alignment horizontal="left"/>
      <protection locked="0"/>
    </xf>
    <xf numFmtId="246" fontId="145" fillId="0" borderId="0" applyFont="0" applyFill="0" applyBorder="0" applyAlignment="0" applyProtection="0">
      <alignment horizontal="center"/>
      <protection hidden="1"/>
    </xf>
    <xf numFmtId="203" fontId="7" fillId="0" borderId="0" applyFont="0" applyFill="0" applyBorder="0" applyAlignment="0" applyProtection="0"/>
    <xf numFmtId="203" fontId="7" fillId="0" borderId="0" applyFont="0" applyFill="0" applyBorder="0" applyAlignment="0" applyProtection="0"/>
    <xf numFmtId="0" fontId="161" fillId="0" borderId="0" applyNumberFormat="0" applyFill="0" applyBorder="0" applyAlignment="0" applyProtection="0"/>
    <xf numFmtId="0" fontId="161" fillId="0" borderId="0" applyNumberFormat="0" applyFill="0" applyBorder="0" applyAlignment="0" applyProtection="0"/>
    <xf numFmtId="230" fontId="142" fillId="0" borderId="0">
      <alignment horizontal="right"/>
    </xf>
    <xf numFmtId="230" fontId="142" fillId="0" borderId="0">
      <alignment horizontal="right"/>
    </xf>
    <xf numFmtId="230" fontId="142" fillId="0" borderId="0">
      <alignment horizontal="right"/>
    </xf>
    <xf numFmtId="230" fontId="142" fillId="0" borderId="0">
      <alignment horizontal="right"/>
    </xf>
    <xf numFmtId="230" fontId="142" fillId="0" borderId="0">
      <alignment horizontal="right"/>
    </xf>
    <xf numFmtId="230" fontId="142" fillId="0" borderId="0">
      <alignment horizontal="right"/>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171" fontId="46" fillId="0" borderId="0" applyNumberFormat="0" applyBorder="0" applyProtection="0"/>
    <xf numFmtId="205" fontId="4" fillId="0" borderId="0" applyFont="0" applyFill="0" applyBorder="0" applyAlignment="0" applyProtection="0"/>
    <xf numFmtId="205" fontId="4" fillId="0" borderId="0" applyFont="0" applyFill="0" applyBorder="0" applyAlignment="0" applyProtection="0"/>
    <xf numFmtId="172" fontId="142" fillId="0" borderId="0">
      <alignment horizontal="right"/>
    </xf>
    <xf numFmtId="174" fontId="142" fillId="0" borderId="0">
      <alignment horizontal="right"/>
    </xf>
    <xf numFmtId="247" fontId="159" fillId="0" borderId="43" applyFont="0" applyFill="0" applyBorder="0" applyAlignment="0" applyProtection="0">
      <alignment horizontal="right"/>
      <protection hidden="1"/>
    </xf>
    <xf numFmtId="0" fontId="4" fillId="0" borderId="0">
      <protection locked="0"/>
    </xf>
    <xf numFmtId="248" fontId="7" fillId="0" borderId="0" applyFont="0" applyFill="0" applyBorder="0" applyProtection="0">
      <alignment horizontal="right"/>
    </xf>
    <xf numFmtId="249" fontId="7" fillId="0" borderId="0" applyFont="0" applyFill="0" applyBorder="0" applyProtection="0">
      <alignment horizontal="right"/>
    </xf>
    <xf numFmtId="249" fontId="7" fillId="0" borderId="0" applyFont="0" applyFill="0" applyBorder="0" applyProtection="0">
      <alignment horizontal="right"/>
    </xf>
    <xf numFmtId="248" fontId="7" fillId="0" borderId="0" applyFont="0" applyFill="0" applyBorder="0" applyProtection="0">
      <alignment horizontal="right"/>
    </xf>
    <xf numFmtId="238" fontId="7" fillId="0" borderId="0" applyFont="0" applyFill="0" applyBorder="0" applyProtection="0">
      <alignment horizontal="right"/>
    </xf>
    <xf numFmtId="0" fontId="4" fillId="0" borderId="0">
      <protection locked="0"/>
    </xf>
    <xf numFmtId="0" fontId="4" fillId="0" borderId="0"/>
    <xf numFmtId="0" fontId="4" fillId="0" borderId="0"/>
    <xf numFmtId="175" fontId="127" fillId="0" borderId="0" applyProtection="0">
      <alignment horizontal="left"/>
    </xf>
    <xf numFmtId="0" fontId="49" fillId="0" borderId="0" applyBorder="0" applyProtection="0"/>
    <xf numFmtId="0" fontId="162" fillId="44" borderId="38" applyNumberFormat="0" applyBorder="0" applyProtection="0">
      <alignment horizontal="right" vertical="center"/>
    </xf>
    <xf numFmtId="0" fontId="163" fillId="4" borderId="0" applyNumberFormat="0" applyBorder="0" applyAlignment="0" applyProtection="0"/>
    <xf numFmtId="0" fontId="163" fillId="4" borderId="0" applyNumberFormat="0" applyBorder="0" applyAlignment="0" applyProtection="0"/>
    <xf numFmtId="38" fontId="7" fillId="24" borderId="0" applyNumberFormat="0" applyBorder="0" applyAlignment="0" applyProtection="0"/>
    <xf numFmtId="38" fontId="7" fillId="24" borderId="0" applyNumberFormat="0" applyBorder="0" applyAlignment="0" applyProtection="0"/>
    <xf numFmtId="0" fontId="164" fillId="0" borderId="0" applyNumberFormat="0" applyFill="0" applyProtection="0">
      <alignment horizontal="left"/>
    </xf>
    <xf numFmtId="0" fontId="165" fillId="0" borderId="40">
      <alignment horizontal="centerContinuous"/>
    </xf>
    <xf numFmtId="0" fontId="166" fillId="0" borderId="0">
      <alignment horizontal="centerContinuous"/>
    </xf>
    <xf numFmtId="0" fontId="167" fillId="29" borderId="33">
      <alignment horizontal="left"/>
      <protection locked="0"/>
    </xf>
    <xf numFmtId="0" fontId="168" fillId="0" borderId="22" applyNumberFormat="0" applyFill="0" applyAlignment="0" applyProtection="0"/>
    <xf numFmtId="0" fontId="168" fillId="0" borderId="22" applyNumberFormat="0" applyFill="0" applyAlignment="0" applyProtection="0"/>
    <xf numFmtId="0" fontId="169" fillId="0" borderId="23" applyNumberFormat="0" applyFill="0" applyAlignment="0" applyProtection="0"/>
    <xf numFmtId="0" fontId="169" fillId="0" borderId="23" applyNumberFormat="0" applyFill="0" applyAlignment="0" applyProtection="0"/>
    <xf numFmtId="0" fontId="170" fillId="0" borderId="24" applyNumberFormat="0" applyFill="0" applyAlignment="0" applyProtection="0"/>
    <xf numFmtId="0" fontId="170" fillId="0" borderId="24" applyNumberFormat="0" applyFill="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250" fontId="171" fillId="0" borderId="0" applyFill="0" applyBorder="0" applyAlignment="0" applyProtection="0"/>
    <xf numFmtId="0" fontId="172" fillId="0" borderId="31">
      <alignment horizontal="centerContinuous"/>
    </xf>
    <xf numFmtId="0" fontId="55" fillId="0" borderId="0" applyFont="0" applyAlignment="0">
      <alignment horizontal="centerContinuous"/>
    </xf>
    <xf numFmtId="171" fontId="173" fillId="0" borderId="0">
      <alignment horizontal="right"/>
    </xf>
    <xf numFmtId="0" fontId="128" fillId="0" borderId="16">
      <alignment horizontal="centerContinuous"/>
    </xf>
    <xf numFmtId="3" fontId="174" fillId="0" borderId="0"/>
    <xf numFmtId="171" fontId="173" fillId="0" borderId="0">
      <alignment horizontal="right"/>
    </xf>
    <xf numFmtId="0" fontId="4" fillId="0" borderId="0"/>
    <xf numFmtId="0" fontId="4" fillId="0" borderId="0"/>
    <xf numFmtId="37" fontId="128" fillId="0" borderId="0">
      <protection locked="0"/>
    </xf>
    <xf numFmtId="171" fontId="175" fillId="0" borderId="0">
      <alignment horizontal="center"/>
    </xf>
    <xf numFmtId="0" fontId="116" fillId="0" borderId="0"/>
    <xf numFmtId="10" fontId="7" fillId="2" borderId="16" applyNumberFormat="0" applyBorder="0" applyAlignment="0" applyProtection="0"/>
    <xf numFmtId="10" fontId="7" fillId="2" borderId="16" applyNumberFormat="0" applyBorder="0" applyAlignment="0" applyProtection="0"/>
    <xf numFmtId="0" fontId="176" fillId="10" borderId="41" applyNumberFormat="0" applyAlignment="0" applyProtection="0"/>
    <xf numFmtId="0" fontId="4" fillId="0" borderId="0" applyNumberFormat="0" applyFill="0" applyBorder="0" applyAlignment="0" applyProtection="0"/>
    <xf numFmtId="176" fontId="128" fillId="0" borderId="0" applyNumberFormat="0" applyFill="0" applyBorder="0" applyAlignment="0">
      <protection locked="0"/>
    </xf>
    <xf numFmtId="251" fontId="7" fillId="47" borderId="0" applyBorder="0">
      <protection locked="0"/>
    </xf>
    <xf numFmtId="251" fontId="7" fillId="47" borderId="0" applyBorder="0">
      <protection locked="0"/>
    </xf>
    <xf numFmtId="252" fontId="177" fillId="47" borderId="0">
      <alignment horizontal="left"/>
      <protection locked="0"/>
    </xf>
    <xf numFmtId="0" fontId="177" fillId="47" borderId="0" applyBorder="0">
      <alignment horizontal="left"/>
      <protection locked="0"/>
    </xf>
    <xf numFmtId="10" fontId="177" fillId="47" borderId="0">
      <alignment horizontal="left"/>
      <protection locked="0"/>
    </xf>
    <xf numFmtId="0" fontId="4" fillId="0" borderId="0"/>
    <xf numFmtId="0" fontId="4" fillId="0" borderId="0"/>
    <xf numFmtId="211" fontId="40" fillId="0" borderId="0" applyFill="0" applyBorder="0">
      <alignment horizontal="right"/>
      <protection locked="0"/>
    </xf>
    <xf numFmtId="0" fontId="126" fillId="48" borderId="39">
      <alignment horizontal="left" vertical="center" wrapText="1"/>
    </xf>
    <xf numFmtId="7" fontId="128" fillId="0" borderId="0"/>
    <xf numFmtId="0" fontId="178" fillId="0" borderId="38" applyNumberFormat="0" applyBorder="0" applyProtection="0"/>
    <xf numFmtId="0" fontId="125" fillId="0" borderId="38" applyNumberFormat="0" applyBorder="0" applyProtection="0"/>
    <xf numFmtId="0" fontId="179" fillId="0" borderId="0" applyNumberFormat="0" applyBorder="0" applyProtection="0"/>
    <xf numFmtId="0" fontId="180" fillId="34" borderId="0" applyNumberFormat="0" applyBorder="0" applyProtection="0">
      <alignment vertical="center"/>
    </xf>
    <xf numFmtId="0" fontId="181" fillId="35" borderId="0" applyNumberFormat="0" applyBorder="0" applyProtection="0"/>
    <xf numFmtId="0" fontId="182" fillId="44" borderId="0" applyNumberFormat="0" applyBorder="0" applyProtection="0"/>
    <xf numFmtId="0" fontId="183" fillId="44" borderId="0" applyNumberFormat="0" applyBorder="0" applyProtection="0"/>
    <xf numFmtId="0" fontId="184" fillId="0" borderId="38" applyNumberFormat="0" applyBorder="0" applyProtection="0"/>
    <xf numFmtId="0" fontId="185" fillId="35" borderId="0" applyNumberFormat="0" applyBorder="0" applyProtection="0"/>
    <xf numFmtId="0" fontId="183" fillId="44" borderId="0" applyNumberFormat="0" applyBorder="0" applyProtection="0"/>
    <xf numFmtId="0" fontId="140" fillId="0" borderId="0" applyFont="0" applyFill="0" applyBorder="0" applyAlignment="0" applyProtection="0">
      <protection hidden="1"/>
    </xf>
    <xf numFmtId="0" fontId="46" fillId="49" borderId="0" applyNumberFormat="0" applyBorder="0" applyProtection="0"/>
    <xf numFmtId="0" fontId="186" fillId="0" borderId="38" applyNumberFormat="0" applyBorder="0" applyProtection="0">
      <alignment horizontal="right" vertical="center"/>
    </xf>
    <xf numFmtId="37" fontId="4" fillId="0" borderId="0" applyNumberFormat="0" applyFill="0" applyBorder="0" applyAlignment="0" applyProtection="0"/>
    <xf numFmtId="37" fontId="4" fillId="0" borderId="0" applyNumberFormat="0" applyFill="0" applyBorder="0" applyAlignment="0" applyProtection="0"/>
    <xf numFmtId="0" fontId="187" fillId="0" borderId="13" applyNumberFormat="0" applyFill="0" applyAlignment="0" applyProtection="0"/>
    <xf numFmtId="0" fontId="187" fillId="0" borderId="13" applyNumberFormat="0" applyFill="0" applyAlignment="0" applyProtection="0"/>
    <xf numFmtId="0" fontId="188" fillId="50" borderId="0" applyNumberFormat="0" applyBorder="0" applyProtection="0">
      <alignment horizontal="left" vertical="center"/>
    </xf>
    <xf numFmtId="253" fontId="127" fillId="0" borderId="0">
      <alignment horizontal="right"/>
    </xf>
    <xf numFmtId="253" fontId="127" fillId="0" borderId="0">
      <alignment horizontal="right"/>
    </xf>
    <xf numFmtId="253" fontId="127" fillId="0" borderId="0">
      <alignment horizontal="right"/>
    </xf>
    <xf numFmtId="254" fontId="4" fillId="0" borderId="0" applyFont="0" applyFill="0" applyBorder="0" applyAlignment="0" applyProtection="0"/>
    <xf numFmtId="255" fontId="4" fillId="0" borderId="0" applyFont="0" applyFill="0" applyBorder="0" applyAlignment="0" applyProtection="0"/>
    <xf numFmtId="43" fontId="4" fillId="0" borderId="0" applyFont="0" applyFill="0" applyBorder="0" applyAlignment="0" applyProtection="0"/>
    <xf numFmtId="176" fontId="6" fillId="0" borderId="2" applyFont="0" applyFill="0" applyBorder="0" applyAlignment="0" applyProtection="0">
      <alignment horizontal="center"/>
    </xf>
    <xf numFmtId="256" fontId="189" fillId="0" borderId="0" applyFont="0" applyFill="0" applyBorder="0" applyAlignment="0" applyProtection="0">
      <alignment horizontal="center"/>
      <protection hidden="1"/>
    </xf>
    <xf numFmtId="257" fontId="189" fillId="0" borderId="0" applyFont="0" applyFill="0" applyBorder="0" applyAlignment="0" applyProtection="0">
      <alignment horizontal="center"/>
      <protection hidden="1"/>
    </xf>
    <xf numFmtId="258" fontId="4" fillId="0" borderId="0" applyFont="0" applyFill="0" applyBorder="0" applyAlignment="0" applyProtection="0"/>
    <xf numFmtId="259" fontId="4" fillId="0" borderId="0" applyFont="0" applyFill="0" applyBorder="0" applyAlignment="0" applyProtection="0"/>
    <xf numFmtId="0" fontId="127" fillId="0" borderId="0">
      <alignment horizontal="centerContinuous"/>
    </xf>
    <xf numFmtId="0" fontId="159" fillId="0" borderId="44" applyFont="0" applyFill="0" applyBorder="0" applyAlignment="0" applyProtection="0">
      <alignment horizontal="center"/>
      <protection hidden="1"/>
    </xf>
    <xf numFmtId="0" fontId="127" fillId="0" borderId="0">
      <alignment horizontal="centerContinuous"/>
    </xf>
    <xf numFmtId="0" fontId="127" fillId="0" borderId="0">
      <alignment horizontal="centerContinuous"/>
    </xf>
    <xf numFmtId="43" fontId="127" fillId="0" borderId="0"/>
    <xf numFmtId="0" fontId="190" fillId="6" borderId="0" applyNumberFormat="0" applyBorder="0" applyAlignment="0" applyProtection="0"/>
    <xf numFmtId="0" fontId="190" fillId="6" borderId="0" applyNumberFormat="0" applyBorder="0" applyAlignment="0" applyProtection="0"/>
    <xf numFmtId="2" fontId="35" fillId="0" borderId="0" applyNumberFormat="0" applyFont="0" applyAlignment="0"/>
    <xf numFmtId="37" fontId="7" fillId="0" borderId="0" applyFill="0" applyBorder="0" applyAlignment="0" applyProtection="0"/>
    <xf numFmtId="212" fontId="46" fillId="0" borderId="36" applyFont="0" applyFill="0" applyBorder="0" applyAlignment="0" applyProtection="0"/>
    <xf numFmtId="260" fontId="191" fillId="0" borderId="0"/>
    <xf numFmtId="260" fontId="192" fillId="0" borderId="0"/>
    <xf numFmtId="216" fontId="4" fillId="0" borderId="0" applyFont="0" applyFill="0" applyBorder="0" applyAlignment="0"/>
    <xf numFmtId="216" fontId="4" fillId="0" borderId="0" applyFont="0" applyFill="0" applyBorder="0" applyAlignment="0"/>
    <xf numFmtId="261" fontId="193" fillId="0" borderId="0">
      <alignment vertical="center"/>
    </xf>
    <xf numFmtId="261" fontId="193" fillId="0" borderId="0">
      <alignment vertical="center"/>
    </xf>
    <xf numFmtId="261" fontId="193" fillId="0" borderId="0">
      <alignment vertical="center"/>
    </xf>
    <xf numFmtId="261" fontId="193" fillId="0" borderId="0">
      <alignment vertical="center"/>
    </xf>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4"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6" fillId="0" borderId="45">
      <alignment horizontal="left"/>
    </xf>
    <xf numFmtId="49" fontId="197" fillId="0" borderId="45">
      <alignment horizontal="left"/>
    </xf>
    <xf numFmtId="0" fontId="131" fillId="33" borderId="46" applyNumberFormat="0" applyFont="0" applyAlignment="0" applyProtection="0"/>
    <xf numFmtId="0" fontId="131" fillId="33" borderId="46" applyNumberFormat="0" applyFont="0" applyAlignment="0" applyProtection="0"/>
    <xf numFmtId="0" fontId="198" fillId="0" borderId="6" applyBorder="0"/>
    <xf numFmtId="0" fontId="199" fillId="0" borderId="6" applyBorder="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3" fontId="4" fillId="0" borderId="0"/>
    <xf numFmtId="171" fontId="142" fillId="0" borderId="0"/>
    <xf numFmtId="171" fontId="142" fillId="0" borderId="0"/>
    <xf numFmtId="171" fontId="142" fillId="0" borderId="0"/>
    <xf numFmtId="171" fontId="142" fillId="0" borderId="0"/>
    <xf numFmtId="171" fontId="142" fillId="0" borderId="0"/>
    <xf numFmtId="171" fontId="142" fillId="0" borderId="0"/>
    <xf numFmtId="3" fontId="4" fillId="0" borderId="0"/>
    <xf numFmtId="3" fontId="4" fillId="0" borderId="0"/>
    <xf numFmtId="3" fontId="4" fillId="0" borderId="0"/>
    <xf numFmtId="3" fontId="4" fillId="0" borderId="0"/>
    <xf numFmtId="3" fontId="4" fillId="0" borderId="0"/>
    <xf numFmtId="3" fontId="4" fillId="0" borderId="0"/>
    <xf numFmtId="171" fontId="200" fillId="0" borderId="0">
      <alignment horizontal="center"/>
    </xf>
    <xf numFmtId="209" fontId="201" fillId="0" borderId="0">
      <alignment horizontal="right"/>
    </xf>
    <xf numFmtId="0" fontId="202" fillId="14" borderId="47" applyNumberFormat="0" applyAlignment="0" applyProtection="0"/>
    <xf numFmtId="0" fontId="202" fillId="14" borderId="47" applyNumberFormat="0" applyAlignment="0" applyProtection="0"/>
    <xf numFmtId="3" fontId="121" fillId="39" borderId="0" applyAlignment="0"/>
    <xf numFmtId="9" fontId="127" fillId="0" borderId="48" applyFont="0" applyFill="0" applyBorder="0" applyAlignment="0" applyProtection="0"/>
    <xf numFmtId="9" fontId="127" fillId="0" borderId="48" applyFont="0" applyFill="0" applyBorder="0" applyAlignment="0" applyProtection="0"/>
    <xf numFmtId="9" fontId="127" fillId="0" borderId="48" applyFont="0" applyFill="0" applyBorder="0" applyAlignment="0" applyProtection="0"/>
    <xf numFmtId="9" fontId="127" fillId="0" borderId="48" applyFont="0" applyFill="0" applyBorder="0" applyAlignment="0" applyProtection="0"/>
    <xf numFmtId="9" fontId="127" fillId="0" borderId="48" applyFont="0" applyFill="0" applyBorder="0" applyAlignment="0" applyProtection="0"/>
    <xf numFmtId="168" fontId="91" fillId="0" borderId="0" applyProtection="0">
      <alignment horizontal="right"/>
    </xf>
    <xf numFmtId="9" fontId="127" fillId="0" borderId="48" applyFont="0" applyFill="0" applyBorder="0" applyAlignment="0" applyProtection="0"/>
    <xf numFmtId="0" fontId="203" fillId="0" borderId="6" applyBorder="0"/>
    <xf numFmtId="168" fontId="160" fillId="0" borderId="0">
      <alignment horizontal="right"/>
    </xf>
    <xf numFmtId="0" fontId="204" fillId="0" borderId="0" applyFont="0" applyFill="0" applyBorder="0" applyAlignment="0" applyProtection="0">
      <alignment horizontal="center"/>
    </xf>
    <xf numFmtId="0" fontId="7" fillId="0" borderId="0" applyFont="0" applyFill="0" applyBorder="0" applyAlignment="0" applyProtection="0">
      <protection hidden="1"/>
    </xf>
    <xf numFmtId="0" fontId="7" fillId="0" borderId="0" applyFont="0" applyFill="0" applyBorder="0" applyAlignment="0" applyProtection="0">
      <protection hidden="1"/>
    </xf>
    <xf numFmtId="10"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95" fillId="0" borderId="0" applyFont="0" applyFill="0" applyBorder="0" applyAlignment="0" applyProtection="0">
      <alignment vertical="center"/>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93" fillId="0" borderId="0" applyFont="0" applyFill="0" applyBorder="0" applyAlignment="0" applyProtection="0">
      <alignment vertical="center"/>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9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8" fontId="52" fillId="0" borderId="0" applyFont="0" applyFill="0" applyBorder="0" applyAlignment="0" applyProtection="0"/>
    <xf numFmtId="9" fontId="149" fillId="0" borderId="38" applyNumberFormat="0" applyBorder="0" applyProtection="0">
      <alignment horizontal="right" vertical="center"/>
    </xf>
    <xf numFmtId="168" fontId="149" fillId="0" borderId="38" applyNumberFormat="0" applyBorder="0" applyProtection="0"/>
    <xf numFmtId="10" fontId="149" fillId="0" borderId="38" applyNumberFormat="0" applyBorder="0" applyProtection="0"/>
    <xf numFmtId="218" fontId="201" fillId="0" borderId="0">
      <alignment horizontal="right"/>
    </xf>
    <xf numFmtId="220" fontId="4" fillId="0" borderId="0" applyFill="0" applyBorder="0">
      <alignment horizontal="right"/>
      <protection locked="0"/>
    </xf>
    <xf numFmtId="220" fontId="4" fillId="0" borderId="0" applyFill="0" applyBorder="0">
      <alignment horizontal="right"/>
      <protection locked="0"/>
    </xf>
    <xf numFmtId="262" fontId="7" fillId="0" borderId="0" applyFont="0" applyFill="0" applyBorder="0" applyProtection="0">
      <alignment horizontal="right"/>
    </xf>
    <xf numFmtId="262" fontId="7" fillId="0" borderId="0" applyFont="0" applyFill="0" applyBorder="0" applyProtection="0">
      <alignment horizontal="right"/>
    </xf>
    <xf numFmtId="0" fontId="140" fillId="0" borderId="0" applyFont="0" applyFill="0" applyBorder="0" applyProtection="0">
      <alignment horizontal="left"/>
      <protection locked="0"/>
    </xf>
    <xf numFmtId="168" fontId="91" fillId="0" borderId="0">
      <alignment horizontal="right"/>
    </xf>
    <xf numFmtId="10" fontId="128" fillId="0" borderId="0"/>
    <xf numFmtId="9" fontId="128" fillId="0" borderId="0"/>
    <xf numFmtId="230" fontId="205" fillId="0" borderId="0">
      <alignment horizontal="right"/>
    </xf>
    <xf numFmtId="263" fontId="7" fillId="0" borderId="0" applyFont="0" applyFill="0" applyBorder="0" applyProtection="0">
      <alignment horizontal="right"/>
    </xf>
    <xf numFmtId="263" fontId="7" fillId="0" borderId="0" applyFont="0" applyFill="0" applyBorder="0" applyProtection="0">
      <alignment horizontal="right"/>
    </xf>
    <xf numFmtId="264" fontId="140" fillId="0" borderId="43" applyFont="0" applyFill="0" applyBorder="0" applyAlignment="0" applyProtection="0">
      <alignment horizontal="right"/>
      <protection locked="0"/>
    </xf>
    <xf numFmtId="221" fontId="40" fillId="0" borderId="0">
      <alignment horizontal="right"/>
      <protection locked="0"/>
    </xf>
    <xf numFmtId="0" fontId="206" fillId="0" borderId="0" applyNumberFormat="0" applyFill="0" applyBorder="0" applyAlignment="0" applyProtection="0"/>
    <xf numFmtId="0" fontId="35" fillId="0" borderId="49">
      <alignment horizontal="centerContinuous"/>
    </xf>
    <xf numFmtId="230" fontId="142" fillId="0" borderId="36">
      <alignment horizontal="right"/>
    </xf>
    <xf numFmtId="230" fontId="142" fillId="0" borderId="36">
      <alignment horizontal="right"/>
    </xf>
    <xf numFmtId="230" fontId="142" fillId="0" borderId="36">
      <alignment horizontal="right"/>
    </xf>
    <xf numFmtId="230" fontId="142" fillId="0" borderId="36">
      <alignment horizontal="right"/>
    </xf>
    <xf numFmtId="0" fontId="35" fillId="0" borderId="49">
      <alignment horizontal="centerContinuous"/>
    </xf>
    <xf numFmtId="0" fontId="35" fillId="0" borderId="49">
      <alignment horizontal="centerContinuous"/>
    </xf>
    <xf numFmtId="176" fontId="35" fillId="0" borderId="0"/>
    <xf numFmtId="0" fontId="35" fillId="0" borderId="49">
      <protection locked="0"/>
    </xf>
    <xf numFmtId="0" fontId="35" fillId="0" borderId="49">
      <alignment horizontal="centerContinuous"/>
    </xf>
    <xf numFmtId="0" fontId="35" fillId="0" borderId="49">
      <alignment horizontal="centerContinuous"/>
    </xf>
    <xf numFmtId="230" fontId="142" fillId="0" borderId="36">
      <alignment horizontal="right"/>
    </xf>
    <xf numFmtId="0" fontId="35" fillId="0" borderId="49">
      <alignment horizontal="centerContinuous"/>
    </xf>
    <xf numFmtId="230" fontId="142" fillId="0" borderId="36">
      <alignment horizontal="right"/>
    </xf>
    <xf numFmtId="0" fontId="35" fillId="0" borderId="49">
      <alignment horizontal="centerContinuous"/>
    </xf>
    <xf numFmtId="0" fontId="37" fillId="0" borderId="49">
      <alignment horizontal="centerContinuous"/>
    </xf>
    <xf numFmtId="0" fontId="37" fillId="0" borderId="49">
      <alignment horizontal="centerContinuous"/>
    </xf>
    <xf numFmtId="176" fontId="207" fillId="0" borderId="0">
      <protection locked="0"/>
    </xf>
    <xf numFmtId="176" fontId="208" fillId="0" borderId="0"/>
    <xf numFmtId="37" fontId="208" fillId="0" borderId="0"/>
    <xf numFmtId="0" fontId="209" fillId="48" borderId="10" applyNumberFormat="0" applyFont="0" applyAlignment="0" applyProtection="0"/>
    <xf numFmtId="0" fontId="85" fillId="48" borderId="10" applyNumberFormat="0" applyFont="0" applyAlignment="0" applyProtection="0"/>
    <xf numFmtId="0" fontId="121" fillId="0" borderId="0"/>
    <xf numFmtId="0" fontId="121" fillId="0" borderId="0"/>
    <xf numFmtId="230" fontId="171" fillId="0" borderId="50">
      <alignment horizontal="right"/>
    </xf>
    <xf numFmtId="0" fontId="55" fillId="0" borderId="0">
      <alignment horizontal="centerContinuous"/>
    </xf>
    <xf numFmtId="0" fontId="127" fillId="0" borderId="0"/>
    <xf numFmtId="0" fontId="4" fillId="0" borderId="0"/>
    <xf numFmtId="0" fontId="4" fillId="0" borderId="0" applyFont="0" applyFill="0" applyBorder="0" applyAlignment="0" applyProtection="0"/>
    <xf numFmtId="0" fontId="4" fillId="0" borderId="0" applyFont="0" applyFill="0" applyBorder="0" applyAlignment="0" applyProtection="0"/>
    <xf numFmtId="0" fontId="6" fillId="21" borderId="0" applyNumberFormat="0" applyBorder="0">
      <alignment horizontal="centerContinuous"/>
    </xf>
    <xf numFmtId="0" fontId="96" fillId="0" borderId="36" applyNumberFormat="0" applyFill="0" applyProtection="0">
      <alignment horizontal="right"/>
    </xf>
    <xf numFmtId="0" fontId="210" fillId="0" borderId="6" applyBorder="0"/>
    <xf numFmtId="231" fontId="4" fillId="0" borderId="51" applyNumberFormat="0" applyFont="0"/>
    <xf numFmtId="231" fontId="4" fillId="0" borderId="51" applyNumberFormat="0" applyFont="0"/>
    <xf numFmtId="251" fontId="7" fillId="0" borderId="0" applyFill="0" applyBorder="0" applyProtection="0">
      <protection locked="0"/>
    </xf>
    <xf numFmtId="251" fontId="7" fillId="0" borderId="0" applyFill="0" applyBorder="0" applyProtection="0">
      <protection locked="0"/>
    </xf>
    <xf numFmtId="0" fontId="99" fillId="0" borderId="37" applyNumberFormat="0" applyFill="0" applyBorder="0" applyAlignment="0" applyProtection="0"/>
    <xf numFmtId="168" fontId="64" fillId="0" borderId="0"/>
    <xf numFmtId="168" fontId="64" fillId="0" borderId="0"/>
    <xf numFmtId="0" fontId="55" fillId="0" borderId="49">
      <alignment horizontal="centerContinuous"/>
    </xf>
    <xf numFmtId="0" fontId="55" fillId="0" borderId="49">
      <alignment horizontal="centerContinuous"/>
    </xf>
    <xf numFmtId="0" fontId="55" fillId="0" borderId="49">
      <alignment horizontal="centerContinuous"/>
    </xf>
    <xf numFmtId="0" fontId="55" fillId="0" borderId="49">
      <alignment horizontal="centerContinuous"/>
    </xf>
    <xf numFmtId="168" fontId="64" fillId="0" borderId="0"/>
    <xf numFmtId="168" fontId="64" fillId="0" borderId="0"/>
    <xf numFmtId="168" fontId="64" fillId="0" borderId="0"/>
    <xf numFmtId="0" fontId="55" fillId="0" borderId="49">
      <alignment horizontal="centerContinuous"/>
    </xf>
    <xf numFmtId="168" fontId="64" fillId="0" borderId="0"/>
    <xf numFmtId="0" fontId="55" fillId="0" borderId="49">
      <alignment horizontal="centerContinuous"/>
    </xf>
    <xf numFmtId="168" fontId="64" fillId="0" borderId="0"/>
    <xf numFmtId="168" fontId="64" fillId="0" borderId="0"/>
    <xf numFmtId="9" fontId="55" fillId="0" borderId="0">
      <alignment horizontal="centerContinuous"/>
    </xf>
    <xf numFmtId="231" fontId="49" fillId="0" borderId="0" applyNumberFormat="0">
      <alignment horizontal="centerContinuous"/>
    </xf>
    <xf numFmtId="231" fontId="4" fillId="0" borderId="0" applyNumberFormat="0" applyAlignment="0"/>
    <xf numFmtId="231" fontId="4" fillId="0" borderId="0" applyNumberFormat="0" applyAlignment="0"/>
    <xf numFmtId="231" fontId="211" fillId="0" borderId="0">
      <alignment horizontal="centerContinuous"/>
    </xf>
    <xf numFmtId="0" fontId="4" fillId="0" borderId="0" applyNumberFormat="0" applyBorder="0" applyProtection="0">
      <alignment horizontal="center" wrapText="1"/>
    </xf>
    <xf numFmtId="0" fontId="4" fillId="0" borderId="0" applyNumberFormat="0" applyBorder="0" applyProtection="0">
      <alignment horizontal="center" wrapText="1"/>
    </xf>
    <xf numFmtId="250" fontId="7" fillId="0" borderId="0" applyFont="0" applyFill="0" applyBorder="0" applyAlignment="0" applyProtection="0">
      <protection hidden="1"/>
    </xf>
    <xf numFmtId="49" fontId="189" fillId="0" borderId="0" applyFont="0" applyFill="0" applyBorder="0" applyAlignment="0" applyProtection="0">
      <protection hidden="1"/>
    </xf>
    <xf numFmtId="250" fontId="7" fillId="0" borderId="0" applyFont="0" applyFill="0" applyBorder="0" applyAlignment="0" applyProtection="0">
      <protection hidden="1"/>
    </xf>
    <xf numFmtId="265" fontId="140" fillId="0" borderId="0" applyFont="0" applyFill="0" applyBorder="0" applyAlignment="0" applyProtection="0">
      <protection locked="0"/>
    </xf>
    <xf numFmtId="0" fontId="49" fillId="0" borderId="0" applyBorder="0" applyProtection="0">
      <alignment horizontal="right"/>
    </xf>
    <xf numFmtId="0" fontId="127" fillId="0" borderId="0" applyNumberFormat="0" applyFill="0" applyBorder="0" applyAlignment="0" applyProtection="0"/>
    <xf numFmtId="0" fontId="212" fillId="0" borderId="0" applyNumberFormat="0" applyFill="0" applyBorder="0" applyAlignment="0" applyProtection="0"/>
    <xf numFmtId="231" fontId="4" fillId="0" borderId="1" applyNumberFormat="0"/>
    <xf numFmtId="0" fontId="213" fillId="0" borderId="38" applyNumberFormat="0" applyBorder="0" applyProtection="0">
      <alignment wrapText="1"/>
    </xf>
    <xf numFmtId="14" fontId="214" fillId="34" borderId="0" applyNumberFormat="0" applyBorder="0" applyProtection="0">
      <alignment horizontal="center" vertical="center"/>
    </xf>
    <xf numFmtId="0" fontId="215" fillId="34" borderId="38" applyNumberFormat="0" applyBorder="0" applyProtection="0">
      <alignment horizontal="centerContinuous" vertical="center" wrapText="1"/>
    </xf>
    <xf numFmtId="14" fontId="216" fillId="14" borderId="0" applyNumberFormat="0" applyBorder="0" applyProtection="0">
      <alignment horizontal="right" vertical="center"/>
    </xf>
    <xf numFmtId="266" fontId="216" fillId="44" borderId="38" applyNumberFormat="0" applyBorder="0" applyProtection="0"/>
    <xf numFmtId="0" fontId="40" fillId="0" borderId="0" applyBorder="0"/>
    <xf numFmtId="14" fontId="214" fillId="34" borderId="52" applyNumberFormat="0" applyBorder="0" applyProtection="0">
      <alignment horizontal="left" vertical="center" wrapText="1"/>
    </xf>
    <xf numFmtId="1" fontId="46" fillId="51" borderId="0" applyNumberFormat="0" applyBorder="0" applyProtection="0">
      <alignment horizontal="left"/>
    </xf>
    <xf numFmtId="0" fontId="217" fillId="0" borderId="53" applyNumberFormat="0" applyFill="0" applyAlignment="0" applyProtection="0"/>
    <xf numFmtId="0" fontId="217" fillId="0" borderId="53" applyNumberFormat="0" applyFill="0" applyAlignment="0" applyProtection="0"/>
    <xf numFmtId="0" fontId="55" fillId="0" borderId="1">
      <alignment horizontal="centerContinuous"/>
    </xf>
    <xf numFmtId="0" fontId="7" fillId="0" borderId="0" applyBorder="0" applyProtection="0">
      <alignment horizontal="right"/>
    </xf>
    <xf numFmtId="0" fontId="7" fillId="0" borderId="0" applyBorder="0" applyProtection="0">
      <alignment horizontal="right"/>
    </xf>
    <xf numFmtId="0" fontId="127" fillId="0" borderId="1" applyNumberFormat="0" applyFont="0" applyFill="0" applyAlignment="0" applyProtection="0">
      <alignment horizontal="center"/>
    </xf>
    <xf numFmtId="0" fontId="127" fillId="0" borderId="1" applyNumberFormat="0" applyFont="0" applyFill="0" applyAlignment="0" applyProtection="0">
      <alignment horizontal="center"/>
    </xf>
    <xf numFmtId="0" fontId="127" fillId="0" borderId="1" applyNumberFormat="0" applyFont="0" applyFill="0" applyAlignment="0" applyProtection="0">
      <alignment horizontal="center"/>
    </xf>
    <xf numFmtId="0" fontId="127" fillId="0" borderId="1" applyNumberFormat="0" applyFont="0" applyFill="0" applyAlignment="0" applyProtection="0">
      <alignment horizontal="center"/>
    </xf>
    <xf numFmtId="0" fontId="127" fillId="0" borderId="1" applyNumberFormat="0" applyFont="0" applyFill="0" applyAlignment="0" applyProtection="0">
      <alignment horizontal="center"/>
    </xf>
    <xf numFmtId="172" fontId="128" fillId="0" borderId="0" applyFont="0" applyFill="0" applyBorder="0">
      <alignment horizontal="right"/>
    </xf>
    <xf numFmtId="0" fontId="127" fillId="0" borderId="1" applyNumberFormat="0" applyFont="0" applyFill="0" applyAlignment="0" applyProtection="0">
      <alignment horizontal="center"/>
    </xf>
    <xf numFmtId="0" fontId="127" fillId="0" borderId="1" applyNumberFormat="0" applyFont="0" applyFill="0" applyProtection="0">
      <alignment horizontal="centerContinuous"/>
    </xf>
    <xf numFmtId="0" fontId="127" fillId="0" borderId="1" applyNumberFormat="0" applyFont="0" applyFill="0" applyProtection="0">
      <alignment horizontal="centerContinuous"/>
    </xf>
    <xf numFmtId="5" fontId="127" fillId="0" borderId="19" applyNumberFormat="0" applyFont="0" applyFill="0" applyAlignment="0" applyProtection="0"/>
    <xf numFmtId="3" fontId="209" fillId="0" borderId="0" applyNumberFormat="0" applyFont="0" applyBorder="0" applyAlignment="0" applyProtection="0">
      <alignment horizontal="center"/>
    </xf>
    <xf numFmtId="3" fontId="85" fillId="0" borderId="0" applyNumberFormat="0" applyFont="0" applyBorder="0" applyAlignment="0" applyProtection="0">
      <alignment horizontal="center"/>
    </xf>
    <xf numFmtId="231" fontId="4" fillId="0" borderId="0" applyNumberFormat="0" applyFill="0" applyBorder="0" applyAlignment="0" applyProtection="0"/>
    <xf numFmtId="231" fontId="4" fillId="0" borderId="0" applyNumberFormat="0" applyFill="0" applyBorder="0" applyAlignment="0" applyProtection="0"/>
    <xf numFmtId="0" fontId="37" fillId="0" borderId="0" applyNumberFormat="0"/>
    <xf numFmtId="0" fontId="205" fillId="0" borderId="16"/>
    <xf numFmtId="230" fontId="205" fillId="0" borderId="0">
      <alignment horizontal="right"/>
    </xf>
    <xf numFmtId="0" fontId="218" fillId="0" borderId="0" applyNumberFormat="0" applyFill="0" applyBorder="0" applyAlignment="0" applyProtection="0"/>
    <xf numFmtId="0" fontId="218" fillId="0" borderId="0" applyNumberFormat="0" applyFill="0" applyBorder="0" applyAlignment="0" applyProtection="0"/>
    <xf numFmtId="0" fontId="37" fillId="0" borderId="37" applyNumberFormat="0" applyFill="0" applyBorder="0" applyAlignment="0" applyProtection="0"/>
    <xf numFmtId="0" fontId="37" fillId="0" borderId="37" applyNumberFormat="0" applyFill="0" applyBorder="0" applyAlignment="0" applyProtection="0"/>
    <xf numFmtId="0" fontId="37" fillId="0" borderId="37" applyNumberFormat="0" applyFill="0" applyBorder="0" applyAlignment="0" applyProtection="0"/>
    <xf numFmtId="0" fontId="219" fillId="0" borderId="44" applyFont="0" applyFill="0" applyBorder="0" applyAlignment="0" applyProtection="0">
      <alignment horizontal="center"/>
      <protection hidden="1"/>
    </xf>
    <xf numFmtId="252" fontId="7" fillId="47" borderId="0" applyBorder="0" applyAlignment="0" applyProtection="0"/>
    <xf numFmtId="252" fontId="7" fillId="47" borderId="0" applyBorder="0" applyAlignment="0" applyProtection="0"/>
    <xf numFmtId="0" fontId="55" fillId="0" borderId="0">
      <alignment horizontal="centerContinuous"/>
    </xf>
    <xf numFmtId="9" fontId="142" fillId="0" borderId="0">
      <alignment horizontal="left"/>
    </xf>
    <xf numFmtId="267" fontId="204" fillId="0" borderId="0" applyFont="0" applyFill="0" applyBorder="0" applyAlignment="0" applyProtection="0">
      <alignment horizontal="left"/>
    </xf>
    <xf numFmtId="0" fontId="142" fillId="0" borderId="0">
      <alignment horizontal="left"/>
    </xf>
    <xf numFmtId="0" fontId="142" fillId="0" borderId="0">
      <alignment horizontal="left"/>
    </xf>
    <xf numFmtId="0" fontId="142" fillId="0" borderId="0">
      <alignment horizontal="left"/>
    </xf>
    <xf numFmtId="0" fontId="142" fillId="0" borderId="0">
      <alignment horizontal="left"/>
    </xf>
    <xf numFmtId="0" fontId="142" fillId="0" borderId="0">
      <alignment horizontal="left"/>
    </xf>
    <xf numFmtId="0" fontId="142" fillId="0" borderId="0">
      <alignment horizontal="left"/>
    </xf>
    <xf numFmtId="227" fontId="4" fillId="0" borderId="0"/>
    <xf numFmtId="227" fontId="4" fillId="0" borderId="0"/>
    <xf numFmtId="38" fontId="220" fillId="0" borderId="0" applyFont="0" applyFill="0" applyBorder="0" applyAlignment="0" applyProtection="0"/>
    <xf numFmtId="40" fontId="220" fillId="0" borderId="0" applyFont="0" applyFill="0" applyBorder="0" applyAlignment="0" applyProtection="0"/>
    <xf numFmtId="0" fontId="220" fillId="0" borderId="0" applyFont="0" applyFill="0" applyBorder="0" applyAlignment="0" applyProtection="0"/>
    <xf numFmtId="0" fontId="220" fillId="0" borderId="0" applyFont="0" applyFill="0" applyBorder="0" applyAlignment="0" applyProtection="0"/>
    <xf numFmtId="0" fontId="221" fillId="0" borderId="0"/>
    <xf numFmtId="0" fontId="194" fillId="0" borderId="0">
      <alignment vertical="center"/>
    </xf>
    <xf numFmtId="0" fontId="222" fillId="6" borderId="0" applyNumberFormat="0" applyBorder="0" applyAlignment="0" applyProtection="0"/>
    <xf numFmtId="0" fontId="223" fillId="6" borderId="0" applyNumberFormat="0" applyBorder="0" applyAlignment="0" applyProtection="0">
      <alignment vertical="center"/>
    </xf>
    <xf numFmtId="0" fontId="223" fillId="6" borderId="0" applyNumberFormat="0" applyBorder="0" applyAlignment="0" applyProtection="0">
      <alignment vertical="center"/>
    </xf>
    <xf numFmtId="0" fontId="4" fillId="33" borderId="46" applyNumberFormat="0" applyFont="0" applyAlignment="0" applyProtection="0"/>
    <xf numFmtId="0" fontId="194" fillId="33" borderId="46" applyNumberFormat="0" applyFont="0" applyAlignment="0" applyProtection="0">
      <alignment vertical="center"/>
    </xf>
    <xf numFmtId="0" fontId="135" fillId="33" borderId="46" applyNumberFormat="0" applyFont="0" applyAlignment="0" applyProtection="0">
      <alignment vertical="center"/>
    </xf>
    <xf numFmtId="254" fontId="194" fillId="0" borderId="0" applyFont="0" applyFill="0" applyBorder="0" applyAlignment="0" applyProtection="0"/>
    <xf numFmtId="255" fontId="194" fillId="0" borderId="0" applyFont="0" applyFill="0" applyBorder="0" applyAlignment="0" applyProtection="0"/>
    <xf numFmtId="255" fontId="194" fillId="0" borderId="0" applyFont="0" applyFill="0" applyBorder="0" applyAlignment="0" applyProtection="0"/>
    <xf numFmtId="255" fontId="224" fillId="0" borderId="0" applyFont="0" applyFill="0" applyBorder="0" applyAlignment="0" applyProtection="0"/>
    <xf numFmtId="255" fontId="224" fillId="0" borderId="0" applyFont="0" applyFill="0" applyBorder="0" applyAlignment="0" applyProtection="0">
      <alignment vertical="center"/>
    </xf>
    <xf numFmtId="255" fontId="224" fillId="0" borderId="0" applyFont="0" applyFill="0" applyBorder="0" applyAlignment="0" applyProtection="0">
      <alignment vertical="center"/>
    </xf>
    <xf numFmtId="255" fontId="225" fillId="0" borderId="0" applyFont="0" applyFill="0" applyBorder="0" applyAlignment="0" applyProtection="0">
      <alignment vertical="center"/>
    </xf>
    <xf numFmtId="255" fontId="194" fillId="0" borderId="0" applyFont="0" applyFill="0" applyBorder="0" applyAlignment="0" applyProtection="0">
      <alignment vertical="center"/>
    </xf>
    <xf numFmtId="255" fontId="132" fillId="0" borderId="0" applyFont="0" applyFill="0" applyBorder="0" applyAlignment="0" applyProtection="0">
      <alignment vertical="center"/>
    </xf>
    <xf numFmtId="255" fontId="224" fillId="0" borderId="0" applyFont="0" applyFill="0" applyBorder="0" applyAlignment="0" applyProtection="0">
      <alignment vertical="center"/>
    </xf>
    <xf numFmtId="255" fontId="195" fillId="0" borderId="0" applyFont="0" applyFill="0" applyBorder="0" applyAlignment="0" applyProtection="0">
      <alignment vertical="center"/>
    </xf>
    <xf numFmtId="255" fontId="224" fillId="0" borderId="0" applyFont="0" applyFill="0" applyBorder="0" applyAlignment="0" applyProtection="0">
      <alignment vertical="center"/>
    </xf>
    <xf numFmtId="255" fontId="224" fillId="0" borderId="0" applyFont="0" applyFill="0" applyBorder="0" applyAlignment="0" applyProtection="0">
      <alignment vertical="center"/>
    </xf>
    <xf numFmtId="255" fontId="226" fillId="0" borderId="0" applyFont="0" applyFill="0" applyBorder="0" applyAlignment="0" applyProtection="0">
      <alignment vertical="center"/>
    </xf>
    <xf numFmtId="255" fontId="193" fillId="0" borderId="0" applyFont="0" applyFill="0" applyBorder="0" applyAlignment="0" applyProtection="0">
      <alignment vertical="center"/>
    </xf>
    <xf numFmtId="255" fontId="195" fillId="0" borderId="0" applyFont="0" applyFill="0" applyBorder="0" applyAlignment="0" applyProtection="0">
      <alignment vertical="center"/>
    </xf>
    <xf numFmtId="254" fontId="194" fillId="0" borderId="0" applyFont="0" applyFill="0" applyBorder="0" applyAlignment="0" applyProtection="0">
      <alignment vertical="center"/>
    </xf>
    <xf numFmtId="254" fontId="194" fillId="0" borderId="0" applyFont="0" applyFill="0" applyBorder="0" applyAlignment="0" applyProtection="0">
      <alignment vertical="center"/>
    </xf>
    <xf numFmtId="43" fontId="4" fillId="0" borderId="0" applyFont="0" applyFill="0" applyBorder="0" applyAlignment="0" applyProtection="0"/>
    <xf numFmtId="255" fontId="132" fillId="0" borderId="0" applyFont="0" applyFill="0" applyBorder="0" applyAlignment="0" applyProtection="0">
      <alignment vertical="center"/>
    </xf>
    <xf numFmtId="254" fontId="46" fillId="0" borderId="0" applyFont="0" applyFill="0" applyBorder="0" applyAlignment="0" applyProtection="0"/>
    <xf numFmtId="255" fontId="46" fillId="0" borderId="0" applyFont="0" applyFill="0" applyBorder="0" applyAlignment="0" applyProtection="0"/>
    <xf numFmtId="0" fontId="227" fillId="0" borderId="53" applyNumberFormat="0" applyFill="0" applyAlignment="0" applyProtection="0"/>
    <xf numFmtId="0" fontId="228" fillId="0" borderId="53" applyNumberFormat="0" applyFill="0" applyAlignment="0" applyProtection="0">
      <alignment vertical="center"/>
    </xf>
    <xf numFmtId="0" fontId="228" fillId="0" borderId="53" applyNumberFormat="0" applyFill="0" applyAlignment="0" applyProtection="0">
      <alignment vertical="center"/>
    </xf>
    <xf numFmtId="0" fontId="229" fillId="7" borderId="0" applyNumberFormat="0" applyBorder="0" applyAlignment="0" applyProtection="0"/>
    <xf numFmtId="0" fontId="230" fillId="7" borderId="0" applyNumberFormat="0" applyBorder="0" applyAlignment="0" applyProtection="0">
      <alignment vertical="center"/>
    </xf>
    <xf numFmtId="0" fontId="229" fillId="7" borderId="0" applyNumberFormat="0" applyBorder="0" applyAlignment="0" applyProtection="0"/>
    <xf numFmtId="0" fontId="229" fillId="8" borderId="0" applyNumberFormat="0" applyBorder="0" applyAlignment="0" applyProtection="0"/>
    <xf numFmtId="0" fontId="229" fillId="8" borderId="0" applyNumberFormat="0" applyBorder="0" applyAlignment="0" applyProtection="0"/>
    <xf numFmtId="0" fontId="229" fillId="8" borderId="0" applyNumberFormat="0" applyBorder="0" applyAlignment="0" applyProtection="0"/>
    <xf numFmtId="0" fontId="231" fillId="8" borderId="0" applyNumberFormat="0" applyBorder="0" applyAlignment="0" applyProtection="0"/>
    <xf numFmtId="0" fontId="229" fillId="8" borderId="0" applyNumberFormat="0" applyBorder="0" applyAlignment="0" applyProtection="0"/>
    <xf numFmtId="0" fontId="229" fillId="8" borderId="0" applyNumberFormat="0" applyBorder="0" applyAlignment="0" applyProtection="0"/>
    <xf numFmtId="0" fontId="229" fillId="7" borderId="0" applyNumberFormat="0" applyBorder="0" applyAlignment="0" applyProtection="0"/>
    <xf numFmtId="0" fontId="232" fillId="7" borderId="0" applyNumberFormat="0" applyBorder="0" applyAlignment="0" applyProtection="0"/>
    <xf numFmtId="0" fontId="232" fillId="7" borderId="0" applyNumberFormat="0" applyBorder="0" applyAlignment="0" applyProtection="0"/>
    <xf numFmtId="0" fontId="229" fillId="7" borderId="0" applyNumberFormat="0" applyBorder="0" applyAlignment="0" applyProtection="0"/>
    <xf numFmtId="0" fontId="232"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30" fillId="7" borderId="0" applyNumberFormat="0" applyBorder="0" applyAlignment="0" applyProtection="0">
      <alignment vertical="center"/>
    </xf>
    <xf numFmtId="0" fontId="229" fillId="7" borderId="0" applyNumberFormat="0" applyBorder="0" applyAlignment="0" applyProtection="0"/>
    <xf numFmtId="0" fontId="231"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29" fillId="7" borderId="0" applyNumberFormat="0" applyBorder="0" applyAlignment="0" applyProtection="0"/>
    <xf numFmtId="0" fontId="233" fillId="4" borderId="0" applyNumberFormat="0" applyBorder="0" applyAlignment="0" applyProtection="0"/>
    <xf numFmtId="0" fontId="234" fillId="4" borderId="0" applyNumberFormat="0" applyBorder="0" applyAlignment="0" applyProtection="0">
      <alignment vertical="center"/>
    </xf>
    <xf numFmtId="0" fontId="235" fillId="4" borderId="0" applyNumberFormat="0" applyBorder="0" applyAlignment="0" applyProtection="0">
      <alignment vertical="center"/>
    </xf>
    <xf numFmtId="0" fontId="235" fillId="4" borderId="0" applyNumberFormat="0" applyBorder="0" applyAlignment="0" applyProtection="0">
      <alignment vertical="center"/>
    </xf>
    <xf numFmtId="0" fontId="235" fillId="4" borderId="0" applyNumberFormat="0" applyBorder="0" applyAlignment="0" applyProtection="0">
      <alignment vertical="center"/>
    </xf>
    <xf numFmtId="0" fontId="235" fillId="4" borderId="0" applyNumberFormat="0" applyBorder="0" applyAlignment="0" applyProtection="0">
      <alignment vertical="center"/>
    </xf>
    <xf numFmtId="0" fontId="236" fillId="4" borderId="0" applyNumberFormat="0" applyBorder="0" applyAlignment="0" applyProtection="0">
      <alignment vertical="center"/>
    </xf>
    <xf numFmtId="0" fontId="233" fillId="4" borderId="0" applyNumberFormat="0" applyBorder="0" applyAlignment="0" applyProtection="0"/>
    <xf numFmtId="0" fontId="236" fillId="4" borderId="0" applyNumberFormat="0" applyBorder="0" applyAlignment="0" applyProtection="0">
      <alignment vertical="center"/>
    </xf>
    <xf numFmtId="0" fontId="236" fillId="4" borderId="0" applyNumberFormat="0" applyBorder="0" applyAlignment="0" applyProtection="0">
      <alignment vertical="center"/>
    </xf>
    <xf numFmtId="0" fontId="233" fillId="4" borderId="0" applyNumberFormat="0" applyBorder="0" applyAlignment="0" applyProtection="0"/>
    <xf numFmtId="0" fontId="233" fillId="4" borderId="0" applyNumberFormat="0" applyBorder="0" applyAlignment="0" applyProtection="0"/>
    <xf numFmtId="0" fontId="237" fillId="4" borderId="0" applyNumberFormat="0" applyBorder="0" applyAlignment="0" applyProtection="0"/>
    <xf numFmtId="0" fontId="237" fillId="4" borderId="0" applyNumberFormat="0" applyBorder="0" applyAlignment="0" applyProtection="0"/>
    <xf numFmtId="0" fontId="233" fillId="4" borderId="0" applyNumberFormat="0" applyBorder="0" applyAlignment="0" applyProtection="0"/>
    <xf numFmtId="0" fontId="237"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8" fillId="4" borderId="0" applyNumberFormat="0" applyBorder="0" applyAlignment="0" applyProtection="0"/>
    <xf numFmtId="0" fontId="233" fillId="4" borderId="0" applyNumberFormat="0" applyBorder="0" applyAlignment="0" applyProtection="0"/>
    <xf numFmtId="0" fontId="238"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9" fillId="4" borderId="0" applyNumberFormat="0" applyBorder="0" applyAlignment="0" applyProtection="0">
      <alignment vertical="center"/>
    </xf>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8" fillId="4" borderId="0" applyNumberFormat="0" applyBorder="0" applyAlignment="0" applyProtection="0"/>
    <xf numFmtId="0" fontId="236" fillId="4" borderId="0" applyNumberFormat="0" applyBorder="0" applyAlignment="0" applyProtection="0">
      <alignment vertical="center"/>
    </xf>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8" fillId="4" borderId="0" applyNumberFormat="0" applyBorder="0" applyAlignment="0" applyProtection="0"/>
    <xf numFmtId="0" fontId="238" fillId="4" borderId="0" applyNumberFormat="0" applyBorder="0" applyAlignment="0" applyProtection="0"/>
    <xf numFmtId="0" fontId="236" fillId="4" borderId="0" applyNumberFormat="0" applyBorder="0" applyAlignment="0" applyProtection="0">
      <alignment vertical="center"/>
    </xf>
    <xf numFmtId="0" fontId="236" fillId="4" borderId="0" applyNumberFormat="0" applyBorder="0" applyAlignment="0" applyProtection="0">
      <alignment vertical="center"/>
    </xf>
    <xf numFmtId="0" fontId="233" fillId="4" borderId="0" applyNumberFormat="0" applyBorder="0" applyAlignment="0" applyProtection="0"/>
    <xf numFmtId="0" fontId="233" fillId="4" borderId="0" applyNumberFormat="0" applyBorder="0" applyAlignment="0" applyProtection="0"/>
    <xf numFmtId="0" fontId="238" fillId="4" borderId="0" applyNumberFormat="0" applyBorder="0" applyAlignment="0" applyProtection="0"/>
    <xf numFmtId="0" fontId="163" fillId="4" borderId="0" applyNumberFormat="0" applyBorder="0" applyAlignment="0" applyProtection="0">
      <alignment vertical="center"/>
    </xf>
    <xf numFmtId="0" fontId="163" fillId="4" borderId="0" applyNumberFormat="0" applyBorder="0" applyAlignment="0" applyProtection="0">
      <alignment vertical="center"/>
    </xf>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3" fillId="4" borderId="0" applyNumberFormat="0" applyBorder="0" applyAlignment="0" applyProtection="0"/>
    <xf numFmtId="0" fontId="236" fillId="4" borderId="0" applyNumberFormat="0" applyBorder="0" applyAlignment="0" applyProtection="0">
      <alignment vertical="center"/>
    </xf>
    <xf numFmtId="0" fontId="144" fillId="7" borderId="0" applyNumberFormat="0" applyBorder="0" applyAlignment="0" applyProtection="0">
      <alignment vertical="center"/>
    </xf>
    <xf numFmtId="0" fontId="240" fillId="7" borderId="0" applyNumberFormat="0" applyBorder="0" applyAlignment="0" applyProtection="0">
      <alignment vertical="center"/>
    </xf>
    <xf numFmtId="0" fontId="240" fillId="7" borderId="0" applyNumberFormat="0" applyBorder="0" applyAlignment="0" applyProtection="0">
      <alignment vertical="center"/>
    </xf>
    <xf numFmtId="0" fontId="240" fillId="7" borderId="0" applyNumberFormat="0" applyBorder="0" applyAlignment="0" applyProtection="0">
      <alignment vertical="center"/>
    </xf>
    <xf numFmtId="0" fontId="240" fillId="7" borderId="0" applyNumberFormat="0" applyBorder="0" applyAlignment="0" applyProtection="0">
      <alignment vertical="center"/>
    </xf>
    <xf numFmtId="0" fontId="234" fillId="7" borderId="0" applyNumberFormat="0" applyBorder="0" applyAlignment="0" applyProtection="0">
      <alignment vertical="center"/>
    </xf>
    <xf numFmtId="0" fontId="241" fillId="7" borderId="0" applyNumberFormat="0" applyBorder="0" applyAlignment="0" applyProtection="0">
      <alignment vertical="center"/>
    </xf>
    <xf numFmtId="0" fontId="234" fillId="7" borderId="0" applyNumberFormat="0" applyBorder="0" applyAlignment="0" applyProtection="0">
      <alignment vertical="center"/>
    </xf>
    <xf numFmtId="0" fontId="234" fillId="7" borderId="0" applyNumberFormat="0" applyBorder="0" applyAlignment="0" applyProtection="0">
      <alignment vertical="center"/>
    </xf>
    <xf numFmtId="0" fontId="144" fillId="7" borderId="0" applyNumberFormat="0" applyBorder="0" applyAlignment="0" applyProtection="0">
      <alignment vertical="center"/>
    </xf>
    <xf numFmtId="0" fontId="241" fillId="7" borderId="0" applyNumberFormat="0" applyBorder="0" applyAlignment="0" applyProtection="0">
      <alignment vertical="center"/>
    </xf>
    <xf numFmtId="0" fontId="241" fillId="7" borderId="0" applyNumberFormat="0" applyBorder="0" applyAlignment="0" applyProtection="0">
      <alignment vertical="center"/>
    </xf>
    <xf numFmtId="0" fontId="234" fillId="7" borderId="0" applyNumberFormat="0" applyBorder="0" applyAlignment="0" applyProtection="0">
      <alignment vertical="center"/>
    </xf>
    <xf numFmtId="0" fontId="144" fillId="7" borderId="0" applyNumberFormat="0" applyBorder="0" applyAlignment="0" applyProtection="0">
      <alignment vertical="center"/>
    </xf>
    <xf numFmtId="0" fontId="234" fillId="7" borderId="0" applyNumberFormat="0" applyBorder="0" applyAlignment="0" applyProtection="0">
      <alignment vertical="center"/>
    </xf>
    <xf numFmtId="0" fontId="144" fillId="7" borderId="0" applyNumberFormat="0" applyBorder="0" applyAlignment="0" applyProtection="0">
      <alignment vertical="center"/>
    </xf>
    <xf numFmtId="0" fontId="234" fillId="7" borderId="0" applyNumberFormat="0" applyBorder="0" applyAlignment="0" applyProtection="0">
      <alignment vertical="center"/>
    </xf>
    <xf numFmtId="0" fontId="242" fillId="0" borderId="0">
      <alignment vertical="center"/>
    </xf>
    <xf numFmtId="0" fontId="243" fillId="0" borderId="0" applyFont="0" applyAlignment="0">
      <alignment vertical="center"/>
    </xf>
    <xf numFmtId="0" fontId="242" fillId="0" borderId="0">
      <alignment vertical="center"/>
    </xf>
    <xf numFmtId="0" fontId="194" fillId="0" borderId="0"/>
    <xf numFmtId="0" fontId="243" fillId="0" borderId="0" applyFont="0" applyAlignment="0">
      <alignment vertical="center"/>
    </xf>
    <xf numFmtId="0" fontId="194" fillId="0" borderId="0"/>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194" fillId="0" borderId="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24" fillId="0" borderId="0"/>
    <xf numFmtId="0" fontId="242" fillId="0" borderId="0">
      <alignment vertical="center"/>
    </xf>
    <xf numFmtId="0" fontId="194" fillId="0" borderId="0">
      <alignment vertical="center"/>
    </xf>
    <xf numFmtId="0" fontId="242" fillId="0" borderId="0">
      <alignment vertical="center"/>
    </xf>
    <xf numFmtId="0" fontId="242" fillId="0" borderId="0">
      <alignment vertical="center"/>
    </xf>
    <xf numFmtId="0" fontId="194" fillId="0" borderId="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24" fillId="0" borderId="0"/>
    <xf numFmtId="261" fontId="224" fillId="0" borderId="0"/>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193" fillId="0" borderId="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243" fillId="0" borderId="0" applyFont="0" applyAlignment="0">
      <alignment vertical="center"/>
    </xf>
    <xf numFmtId="0" fontId="194" fillId="0" borderId="0">
      <alignment vertical="center"/>
    </xf>
    <xf numFmtId="0" fontId="127" fillId="0" borderId="0"/>
    <xf numFmtId="0" fontId="136" fillId="35" borderId="0" applyNumberFormat="0" applyBorder="0" applyAlignment="0" applyProtection="0">
      <alignment vertical="center"/>
    </xf>
    <xf numFmtId="0" fontId="53" fillId="35" borderId="0" applyNumberFormat="0" applyBorder="0" applyAlignment="0" applyProtection="0">
      <alignment vertical="center"/>
    </xf>
    <xf numFmtId="0" fontId="53" fillId="35" borderId="0" applyNumberFormat="0" applyBorder="0" applyAlignment="0" applyProtection="0">
      <alignment vertical="center"/>
    </xf>
    <xf numFmtId="0" fontId="53" fillId="35" borderId="0" applyNumberFormat="0" applyBorder="0" applyAlignment="0" applyProtection="0">
      <alignment vertical="center"/>
    </xf>
    <xf numFmtId="0" fontId="53" fillId="35" borderId="0" applyNumberFormat="0" applyBorder="0" applyAlignment="0" applyProtection="0">
      <alignment vertical="center"/>
    </xf>
    <xf numFmtId="0" fontId="137" fillId="35" borderId="0" applyNumberFormat="0" applyBorder="0" applyAlignment="0" applyProtection="0">
      <alignment vertical="center"/>
    </xf>
    <xf numFmtId="0" fontId="133" fillId="35" borderId="0" applyNumberFormat="0" applyBorder="0" applyAlignment="0" applyProtection="0">
      <alignment vertical="center"/>
    </xf>
    <xf numFmtId="0" fontId="136" fillId="35" borderId="0" applyNumberFormat="0" applyBorder="0" applyAlignment="0" applyProtection="0">
      <alignment vertical="center"/>
    </xf>
    <xf numFmtId="0" fontId="136" fillId="36" borderId="0" applyNumberFormat="0" applyBorder="0" applyAlignment="0" applyProtection="0">
      <alignment vertical="center"/>
    </xf>
    <xf numFmtId="0" fontId="53" fillId="36" borderId="0" applyNumberFormat="0" applyBorder="0" applyAlignment="0" applyProtection="0">
      <alignment vertical="center"/>
    </xf>
    <xf numFmtId="0" fontId="53" fillId="36" borderId="0" applyNumberFormat="0" applyBorder="0" applyAlignment="0" applyProtection="0">
      <alignment vertical="center"/>
    </xf>
    <xf numFmtId="0" fontId="53" fillId="36" borderId="0" applyNumberFormat="0" applyBorder="0" applyAlignment="0" applyProtection="0">
      <alignment vertical="center"/>
    </xf>
    <xf numFmtId="0" fontId="53" fillId="36" borderId="0" applyNumberFormat="0" applyBorder="0" applyAlignment="0" applyProtection="0">
      <alignment vertical="center"/>
    </xf>
    <xf numFmtId="0" fontId="137" fillId="36" borderId="0" applyNumberFormat="0" applyBorder="0" applyAlignment="0" applyProtection="0">
      <alignment vertical="center"/>
    </xf>
    <xf numFmtId="0" fontId="133" fillId="36" borderId="0" applyNumberFormat="0" applyBorder="0" applyAlignment="0" applyProtection="0">
      <alignment vertical="center"/>
    </xf>
    <xf numFmtId="0" fontId="136" fillId="36" borderId="0" applyNumberFormat="0" applyBorder="0" applyAlignment="0" applyProtection="0">
      <alignment vertical="center"/>
    </xf>
    <xf numFmtId="0" fontId="136" fillId="37" borderId="0" applyNumberFormat="0" applyBorder="0" applyAlignment="0" applyProtection="0">
      <alignment vertical="center"/>
    </xf>
    <xf numFmtId="0" fontId="53" fillId="37" borderId="0" applyNumberFormat="0" applyBorder="0" applyAlignment="0" applyProtection="0">
      <alignment vertical="center"/>
    </xf>
    <xf numFmtId="0" fontId="53" fillId="37" borderId="0" applyNumberFormat="0" applyBorder="0" applyAlignment="0" applyProtection="0">
      <alignment vertical="center"/>
    </xf>
    <xf numFmtId="0" fontId="53" fillId="37" borderId="0" applyNumberFormat="0" applyBorder="0" applyAlignment="0" applyProtection="0">
      <alignment vertical="center"/>
    </xf>
    <xf numFmtId="0" fontId="53" fillId="37" borderId="0" applyNumberFormat="0" applyBorder="0" applyAlignment="0" applyProtection="0">
      <alignment vertical="center"/>
    </xf>
    <xf numFmtId="0" fontId="137" fillId="37" borderId="0" applyNumberFormat="0" applyBorder="0" applyAlignment="0" applyProtection="0">
      <alignment vertical="center"/>
    </xf>
    <xf numFmtId="0" fontId="133" fillId="37" borderId="0" applyNumberFormat="0" applyBorder="0" applyAlignment="0" applyProtection="0">
      <alignment vertical="center"/>
    </xf>
    <xf numFmtId="0" fontId="136" fillId="37" borderId="0" applyNumberFormat="0" applyBorder="0" applyAlignment="0" applyProtection="0">
      <alignment vertical="center"/>
    </xf>
    <xf numFmtId="0" fontId="136" fillId="16" borderId="0" applyNumberFormat="0" applyBorder="0" applyAlignment="0" applyProtection="0">
      <alignment vertical="center"/>
    </xf>
    <xf numFmtId="0" fontId="53" fillId="16" borderId="0" applyNumberFormat="0" applyBorder="0" applyAlignment="0" applyProtection="0">
      <alignment vertical="center"/>
    </xf>
    <xf numFmtId="0" fontId="53" fillId="16" borderId="0" applyNumberFormat="0" applyBorder="0" applyAlignment="0" applyProtection="0">
      <alignment vertical="center"/>
    </xf>
    <xf numFmtId="0" fontId="53" fillId="16" borderId="0" applyNumberFormat="0" applyBorder="0" applyAlignment="0" applyProtection="0">
      <alignment vertical="center"/>
    </xf>
    <xf numFmtId="0" fontId="53" fillId="16" borderId="0" applyNumberFormat="0" applyBorder="0" applyAlignment="0" applyProtection="0">
      <alignment vertical="center"/>
    </xf>
    <xf numFmtId="0" fontId="137" fillId="16" borderId="0" applyNumberFormat="0" applyBorder="0" applyAlignment="0" applyProtection="0">
      <alignment vertical="center"/>
    </xf>
    <xf numFmtId="0" fontId="133" fillId="16" borderId="0" applyNumberFormat="0" applyBorder="0" applyAlignment="0" applyProtection="0">
      <alignment vertical="center"/>
    </xf>
    <xf numFmtId="0" fontId="136" fillId="16" borderId="0" applyNumberFormat="0" applyBorder="0" applyAlignment="0" applyProtection="0">
      <alignment vertical="center"/>
    </xf>
    <xf numFmtId="0" fontId="136" fillId="17" borderId="0" applyNumberFormat="0" applyBorder="0" applyAlignment="0" applyProtection="0">
      <alignment vertical="center"/>
    </xf>
    <xf numFmtId="0" fontId="53" fillId="17" borderId="0" applyNumberFormat="0" applyBorder="0" applyAlignment="0" applyProtection="0">
      <alignment vertical="center"/>
    </xf>
    <xf numFmtId="0" fontId="53" fillId="17" borderId="0" applyNumberFormat="0" applyBorder="0" applyAlignment="0" applyProtection="0">
      <alignment vertical="center"/>
    </xf>
    <xf numFmtId="0" fontId="53" fillId="17" borderId="0" applyNumberFormat="0" applyBorder="0" applyAlignment="0" applyProtection="0">
      <alignment vertical="center"/>
    </xf>
    <xf numFmtId="0" fontId="53" fillId="17" borderId="0" applyNumberFormat="0" applyBorder="0" applyAlignment="0" applyProtection="0">
      <alignment vertical="center"/>
    </xf>
    <xf numFmtId="0" fontId="137" fillId="17" borderId="0" applyNumberFormat="0" applyBorder="0" applyAlignment="0" applyProtection="0">
      <alignment vertical="center"/>
    </xf>
    <xf numFmtId="0" fontId="133" fillId="17" borderId="0" applyNumberFormat="0" applyBorder="0" applyAlignment="0" applyProtection="0">
      <alignment vertical="center"/>
    </xf>
    <xf numFmtId="0" fontId="136" fillId="17" borderId="0" applyNumberFormat="0" applyBorder="0" applyAlignment="0" applyProtection="0">
      <alignment vertical="center"/>
    </xf>
    <xf numFmtId="0" fontId="136" fillId="19" borderId="0" applyNumberFormat="0" applyBorder="0" applyAlignment="0" applyProtection="0">
      <alignment vertical="center"/>
    </xf>
    <xf numFmtId="0" fontId="53" fillId="19" borderId="0" applyNumberFormat="0" applyBorder="0" applyAlignment="0" applyProtection="0">
      <alignment vertical="center"/>
    </xf>
    <xf numFmtId="0" fontId="53" fillId="19" borderId="0" applyNumberFormat="0" applyBorder="0" applyAlignment="0" applyProtection="0">
      <alignment vertical="center"/>
    </xf>
    <xf numFmtId="0" fontId="53" fillId="19" borderId="0" applyNumberFormat="0" applyBorder="0" applyAlignment="0" applyProtection="0">
      <alignment vertical="center"/>
    </xf>
    <xf numFmtId="0" fontId="53" fillId="19" borderId="0" applyNumberFormat="0" applyBorder="0" applyAlignment="0" applyProtection="0">
      <alignment vertical="center"/>
    </xf>
    <xf numFmtId="0" fontId="137" fillId="19" borderId="0" applyNumberFormat="0" applyBorder="0" applyAlignment="0" applyProtection="0">
      <alignment vertical="center"/>
    </xf>
    <xf numFmtId="0" fontId="133" fillId="19" borderId="0" applyNumberFormat="0" applyBorder="0" applyAlignment="0" applyProtection="0">
      <alignment vertical="center"/>
    </xf>
    <xf numFmtId="0" fontId="136" fillId="19" borderId="0" applyNumberFormat="0" applyBorder="0" applyAlignment="0" applyProtection="0">
      <alignment vertical="center"/>
    </xf>
    <xf numFmtId="0" fontId="46" fillId="0" borderId="0"/>
    <xf numFmtId="0" fontId="244" fillId="0" borderId="0" applyNumberFormat="0" applyFill="0" applyBorder="0" applyAlignment="0" applyProtection="0">
      <alignment vertical="center"/>
    </xf>
    <xf numFmtId="0" fontId="168" fillId="0" borderId="22" applyNumberFormat="0" applyFill="0" applyAlignment="0" applyProtection="0">
      <alignment vertical="center"/>
    </xf>
    <xf numFmtId="0" fontId="245" fillId="0" borderId="22" applyNumberFormat="0" applyFill="0" applyAlignment="0" applyProtection="0">
      <alignment vertical="center"/>
    </xf>
    <xf numFmtId="0" fontId="245" fillId="0" borderId="22" applyNumberFormat="0" applyFill="0" applyAlignment="0" applyProtection="0">
      <alignment vertical="center"/>
    </xf>
    <xf numFmtId="0" fontId="245" fillId="0" borderId="22" applyNumberFormat="0" applyFill="0" applyAlignment="0" applyProtection="0">
      <alignment vertical="center"/>
    </xf>
    <xf numFmtId="0" fontId="245" fillId="0" borderId="22" applyNumberFormat="0" applyFill="0" applyAlignment="0" applyProtection="0">
      <alignment vertical="center"/>
    </xf>
    <xf numFmtId="0" fontId="246" fillId="0" borderId="22" applyNumberFormat="0" applyFill="0" applyAlignment="0" applyProtection="0">
      <alignment vertical="center"/>
    </xf>
    <xf numFmtId="0" fontId="194" fillId="0" borderId="22" applyNumberFormat="0" applyFill="0" applyAlignment="0" applyProtection="0">
      <alignment vertical="center"/>
    </xf>
    <xf numFmtId="0" fontId="168" fillId="0" borderId="22" applyNumberFormat="0" applyFill="0" applyAlignment="0" applyProtection="0">
      <alignment vertical="center"/>
    </xf>
    <xf numFmtId="0" fontId="137" fillId="0" borderId="0" applyNumberFormat="0" applyFill="0" applyBorder="0" applyAlignment="0" applyProtection="0">
      <alignment vertical="center"/>
    </xf>
    <xf numFmtId="0" fontId="169" fillId="0" borderId="23" applyNumberFormat="0" applyFill="0" applyAlignment="0" applyProtection="0">
      <alignment vertical="center"/>
    </xf>
    <xf numFmtId="0" fontId="247" fillId="0" borderId="23" applyNumberFormat="0" applyFill="0" applyAlignment="0" applyProtection="0">
      <alignment vertical="center"/>
    </xf>
    <xf numFmtId="0" fontId="247" fillId="0" borderId="23" applyNumberFormat="0" applyFill="0" applyAlignment="0" applyProtection="0">
      <alignment vertical="center"/>
    </xf>
    <xf numFmtId="0" fontId="247" fillId="0" borderId="23" applyNumberFormat="0" applyFill="0" applyAlignment="0" applyProtection="0">
      <alignment vertical="center"/>
    </xf>
    <xf numFmtId="0" fontId="247" fillId="0" borderId="23" applyNumberFormat="0" applyFill="0" applyAlignment="0" applyProtection="0">
      <alignment vertical="center"/>
    </xf>
    <xf numFmtId="0" fontId="241" fillId="0" borderId="23" applyNumberFormat="0" applyFill="0" applyAlignment="0" applyProtection="0">
      <alignment vertical="center"/>
    </xf>
    <xf numFmtId="0" fontId="244" fillId="0" borderId="23" applyNumberFormat="0" applyFill="0" applyAlignment="0" applyProtection="0">
      <alignment vertical="center"/>
    </xf>
    <xf numFmtId="0" fontId="169" fillId="0" borderId="23" applyNumberFormat="0" applyFill="0" applyAlignment="0" applyProtection="0">
      <alignment vertical="center"/>
    </xf>
    <xf numFmtId="0" fontId="170" fillId="0" borderId="24" applyNumberFormat="0" applyFill="0" applyAlignment="0" applyProtection="0">
      <alignment vertical="center"/>
    </xf>
    <xf numFmtId="0" fontId="248" fillId="0" borderId="24" applyNumberFormat="0" applyFill="0" applyAlignment="0" applyProtection="0">
      <alignment vertical="center"/>
    </xf>
    <xf numFmtId="0" fontId="248" fillId="0" borderId="24" applyNumberFormat="0" applyFill="0" applyAlignment="0" applyProtection="0">
      <alignment vertical="center"/>
    </xf>
    <xf numFmtId="0" fontId="248" fillId="0" borderId="24" applyNumberFormat="0" applyFill="0" applyAlignment="0" applyProtection="0">
      <alignment vertical="center"/>
    </xf>
    <xf numFmtId="0" fontId="248" fillId="0" borderId="24" applyNumberFormat="0" applyFill="0" applyAlignment="0" applyProtection="0">
      <alignment vertical="center"/>
    </xf>
    <xf numFmtId="0" fontId="249" fillId="0" borderId="24" applyNumberFormat="0" applyFill="0" applyAlignment="0" applyProtection="0">
      <alignment vertical="center"/>
    </xf>
    <xf numFmtId="0" fontId="246" fillId="0" borderId="24" applyNumberFormat="0" applyFill="0" applyAlignment="0" applyProtection="0">
      <alignment vertical="center"/>
    </xf>
    <xf numFmtId="0" fontId="170" fillId="0" borderId="24" applyNumberFormat="0" applyFill="0" applyAlignment="0" applyProtection="0">
      <alignment vertical="center"/>
    </xf>
    <xf numFmtId="0" fontId="170" fillId="0" borderId="0" applyNumberFormat="0" applyFill="0" applyBorder="0" applyAlignment="0" applyProtection="0">
      <alignment vertical="center"/>
    </xf>
    <xf numFmtId="0" fontId="248" fillId="0" borderId="0" applyNumberFormat="0" applyFill="0" applyBorder="0" applyAlignment="0" applyProtection="0">
      <alignment vertical="center"/>
    </xf>
    <xf numFmtId="0" fontId="248" fillId="0" borderId="0" applyNumberFormat="0" applyFill="0" applyBorder="0" applyAlignment="0" applyProtection="0">
      <alignment vertical="center"/>
    </xf>
    <xf numFmtId="0" fontId="248" fillId="0" borderId="0" applyNumberFormat="0" applyFill="0" applyBorder="0" applyAlignment="0" applyProtection="0">
      <alignment vertical="center"/>
    </xf>
    <xf numFmtId="0" fontId="248" fillId="0" borderId="0" applyNumberFormat="0" applyFill="0" applyBorder="0" applyAlignment="0" applyProtection="0">
      <alignment vertical="center"/>
    </xf>
    <xf numFmtId="0" fontId="249" fillId="0" borderId="0" applyNumberFormat="0" applyFill="0" applyBorder="0" applyAlignment="0" applyProtection="0">
      <alignment vertical="center"/>
    </xf>
    <xf numFmtId="0" fontId="246" fillId="0" borderId="0" applyNumberFormat="0" applyFill="0" applyBorder="0" applyAlignment="0" applyProtection="0">
      <alignment vertical="center"/>
    </xf>
    <xf numFmtId="0" fontId="170" fillId="0" borderId="0" applyNumberFormat="0" applyFill="0" applyBorder="0" applyAlignment="0" applyProtection="0">
      <alignment vertical="center"/>
    </xf>
    <xf numFmtId="0" fontId="250" fillId="0" borderId="0" applyNumberFormat="0" applyFill="0" applyBorder="0" applyAlignment="0" applyProtection="0">
      <alignment vertical="center"/>
    </xf>
    <xf numFmtId="0" fontId="250" fillId="0" borderId="0" applyNumberFormat="0" applyFill="0" applyBorder="0" applyAlignment="0" applyProtection="0">
      <alignment vertical="center"/>
    </xf>
    <xf numFmtId="0" fontId="250" fillId="0" borderId="0" applyNumberFormat="0" applyFill="0" applyBorder="0" applyAlignment="0" applyProtection="0">
      <alignment vertical="center"/>
    </xf>
    <xf numFmtId="0" fontId="250" fillId="0" borderId="0" applyNumberFormat="0" applyFill="0" applyBorder="0" applyAlignment="0" applyProtection="0">
      <alignment vertical="center"/>
    </xf>
    <xf numFmtId="0" fontId="244" fillId="0" borderId="0" applyNumberFormat="0" applyFill="0" applyBorder="0" applyAlignment="0" applyProtection="0">
      <alignment vertical="center"/>
    </xf>
    <xf numFmtId="0" fontId="244" fillId="0" borderId="0" applyNumberFormat="0" applyFill="0" applyBorder="0" applyAlignment="0" applyProtection="0">
      <alignment vertical="center"/>
    </xf>
    <xf numFmtId="0" fontId="127" fillId="0" borderId="0"/>
    <xf numFmtId="0" fontId="150" fillId="34" borderId="25" applyNumberFormat="0" applyAlignment="0" applyProtection="0">
      <alignment vertical="center"/>
    </xf>
    <xf numFmtId="0" fontId="251" fillId="34" borderId="25" applyNumberFormat="0" applyAlignment="0" applyProtection="0">
      <alignment vertical="center"/>
    </xf>
    <xf numFmtId="0" fontId="251" fillId="34" borderId="25" applyNumberFormat="0" applyAlignment="0" applyProtection="0">
      <alignment vertical="center"/>
    </xf>
    <xf numFmtId="0" fontId="251" fillId="34" borderId="25" applyNumberFormat="0" applyAlignment="0" applyProtection="0">
      <alignment vertical="center"/>
    </xf>
    <xf numFmtId="0" fontId="251" fillId="34" borderId="25" applyNumberFormat="0" applyAlignment="0" applyProtection="0">
      <alignment vertical="center"/>
    </xf>
    <xf numFmtId="0" fontId="252" fillId="34" borderId="25" applyNumberFormat="0" applyAlignment="0" applyProtection="0">
      <alignment vertical="center"/>
    </xf>
    <xf numFmtId="0" fontId="253" fillId="34" borderId="25" applyNumberFormat="0" applyAlignment="0" applyProtection="0">
      <alignment vertical="center"/>
    </xf>
    <xf numFmtId="0" fontId="150" fillId="34" borderId="25" applyNumberFormat="0" applyAlignment="0" applyProtection="0">
      <alignment vertical="center"/>
    </xf>
    <xf numFmtId="0" fontId="4" fillId="0" borderId="0"/>
    <xf numFmtId="0" fontId="212" fillId="0" borderId="0" applyNumberFormat="0" applyFill="0" applyBorder="0" applyAlignment="0" applyProtection="0"/>
    <xf numFmtId="0" fontId="168" fillId="0" borderId="22" applyNumberFormat="0" applyFill="0" applyAlignment="0" applyProtection="0"/>
    <xf numFmtId="0" fontId="254" fillId="0" borderId="22" applyNumberFormat="0" applyFill="0" applyAlignment="0" applyProtection="0">
      <alignment vertical="center"/>
    </xf>
    <xf numFmtId="0" fontId="254" fillId="0" borderId="22" applyNumberFormat="0" applyFill="0" applyAlignment="0" applyProtection="0">
      <alignment vertical="center"/>
    </xf>
    <xf numFmtId="0" fontId="169" fillId="0" borderId="23" applyNumberFormat="0" applyFill="0" applyAlignment="0" applyProtection="0"/>
    <xf numFmtId="0" fontId="255" fillId="0" borderId="23" applyNumberFormat="0" applyFill="0" applyAlignment="0" applyProtection="0">
      <alignment vertical="center"/>
    </xf>
    <xf numFmtId="0" fontId="255" fillId="0" borderId="23" applyNumberFormat="0" applyFill="0" applyAlignment="0" applyProtection="0">
      <alignment vertical="center"/>
    </xf>
    <xf numFmtId="0" fontId="170" fillId="0" borderId="24" applyNumberFormat="0" applyFill="0" applyAlignment="0" applyProtection="0"/>
    <xf numFmtId="0" fontId="256" fillId="0" borderId="24" applyNumberFormat="0" applyFill="0" applyAlignment="0" applyProtection="0">
      <alignment vertical="center"/>
    </xf>
    <xf numFmtId="0" fontId="256" fillId="0" borderId="24" applyNumberFormat="0" applyFill="0" applyAlignment="0" applyProtection="0">
      <alignment vertical="center"/>
    </xf>
    <xf numFmtId="0" fontId="170" fillId="0" borderId="0" applyNumberFormat="0" applyFill="0" applyBorder="0" applyAlignment="0" applyProtection="0"/>
    <xf numFmtId="0" fontId="256" fillId="0" borderId="0" applyNumberFormat="0" applyFill="0" applyBorder="0" applyAlignment="0" applyProtection="0">
      <alignment vertical="center"/>
    </xf>
    <xf numFmtId="0" fontId="256" fillId="0" borderId="0" applyNumberFormat="0" applyFill="0" applyBorder="0" applyAlignment="0" applyProtection="0">
      <alignment vertical="center"/>
    </xf>
    <xf numFmtId="0" fontId="250" fillId="0" borderId="0" applyNumberFormat="0" applyFill="0" applyBorder="0" applyAlignment="0" applyProtection="0">
      <alignment vertical="center"/>
    </xf>
    <xf numFmtId="0" fontId="257"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58" fillId="34" borderId="25" applyNumberFormat="0" applyAlignment="0" applyProtection="0"/>
    <xf numFmtId="0" fontId="259" fillId="34" borderId="25" applyNumberFormat="0" applyAlignment="0" applyProtection="0">
      <alignment vertical="center"/>
    </xf>
    <xf numFmtId="0" fontId="259" fillId="34" borderId="25" applyNumberFormat="0" applyAlignment="0" applyProtection="0">
      <alignment vertical="center"/>
    </xf>
    <xf numFmtId="0" fontId="217" fillId="0" borderId="53" applyNumberFormat="0" applyFill="0" applyAlignment="0" applyProtection="0">
      <alignment vertical="center"/>
    </xf>
    <xf numFmtId="0" fontId="260" fillId="0" borderId="53" applyNumberFormat="0" applyFill="0" applyAlignment="0" applyProtection="0">
      <alignment vertical="center"/>
    </xf>
    <xf numFmtId="0" fontId="260" fillId="0" borderId="53" applyNumberFormat="0" applyFill="0" applyAlignment="0" applyProtection="0">
      <alignment vertical="center"/>
    </xf>
    <xf numFmtId="0" fontId="260" fillId="0" borderId="53" applyNumberFormat="0" applyFill="0" applyAlignment="0" applyProtection="0">
      <alignment vertical="center"/>
    </xf>
    <xf numFmtId="0" fontId="260" fillId="0" borderId="53" applyNumberFormat="0" applyFill="0" applyAlignment="0" applyProtection="0">
      <alignment vertical="center"/>
    </xf>
    <xf numFmtId="0" fontId="253" fillId="0" borderId="53" applyNumberFormat="0" applyFill="0" applyAlignment="0" applyProtection="0">
      <alignment vertical="center"/>
    </xf>
    <xf numFmtId="0" fontId="261" fillId="0" borderId="53" applyNumberFormat="0" applyFill="0" applyAlignment="0" applyProtection="0">
      <alignment vertical="center"/>
    </xf>
    <xf numFmtId="0" fontId="217" fillId="0" borderId="53" applyNumberFormat="0" applyFill="0" applyAlignment="0" applyProtection="0">
      <alignment vertical="center"/>
    </xf>
    <xf numFmtId="0" fontId="15" fillId="33" borderId="46" applyNumberFormat="0" applyFont="0" applyAlignment="0" applyProtection="0">
      <alignment vertical="center"/>
    </xf>
    <xf numFmtId="0" fontId="43" fillId="33" borderId="46" applyNumberFormat="0" applyFont="0" applyAlignment="0" applyProtection="0">
      <alignment vertical="center"/>
    </xf>
    <xf numFmtId="0" fontId="43" fillId="33" borderId="46" applyNumberFormat="0" applyFont="0" applyAlignment="0" applyProtection="0">
      <alignment vertical="center"/>
    </xf>
    <xf numFmtId="0" fontId="43" fillId="33" borderId="46" applyNumberFormat="0" applyFont="0" applyAlignment="0" applyProtection="0">
      <alignment vertical="center"/>
    </xf>
    <xf numFmtId="0" fontId="43" fillId="33" borderId="46" applyNumberFormat="0" applyFont="0" applyAlignment="0" applyProtection="0">
      <alignment vertical="center"/>
    </xf>
    <xf numFmtId="0" fontId="194" fillId="33" borderId="46" applyNumberFormat="0" applyFont="0" applyAlignment="0" applyProtection="0">
      <alignment vertical="center"/>
    </xf>
    <xf numFmtId="0" fontId="132" fillId="33" borderId="46" applyNumberFormat="0" applyFont="0" applyAlignment="0" applyProtection="0">
      <alignment vertical="center"/>
    </xf>
    <xf numFmtId="0" fontId="15" fillId="33" borderId="46" applyNumberFormat="0" applyFont="0" applyAlignment="0" applyProtection="0">
      <alignment vertical="center"/>
    </xf>
    <xf numFmtId="268" fontId="194" fillId="0" borderId="0" applyFont="0" applyFill="0" applyBorder="0" applyAlignment="0" applyProtection="0"/>
    <xf numFmtId="269" fontId="194" fillId="0" borderId="0" applyFont="0" applyFill="0" applyBorder="0" applyAlignment="0" applyProtection="0"/>
    <xf numFmtId="9" fontId="242" fillId="0" borderId="0" applyFont="0" applyFill="0" applyBorder="0" applyAlignment="0" applyProtection="0">
      <alignment vertical="center"/>
    </xf>
    <xf numFmtId="9" fontId="194" fillId="0" borderId="0" applyFont="0" applyFill="0" applyBorder="0" applyAlignment="0" applyProtection="0">
      <alignment vertical="center"/>
    </xf>
    <xf numFmtId="9" fontId="226" fillId="0" borderId="0" applyFont="0" applyFill="0" applyBorder="0" applyAlignment="0" applyProtection="0">
      <alignment vertical="center"/>
    </xf>
    <xf numFmtId="9" fontId="132" fillId="0" borderId="0" applyFont="0" applyFill="0" applyBorder="0" applyAlignment="0" applyProtection="0">
      <alignment vertical="center"/>
    </xf>
    <xf numFmtId="9" fontId="195" fillId="0" borderId="0" applyFont="0" applyFill="0" applyBorder="0" applyAlignment="0" applyProtection="0">
      <alignment vertical="center"/>
    </xf>
    <xf numFmtId="9" fontId="226" fillId="0" borderId="0" applyFont="0" applyFill="0" applyBorder="0" applyAlignment="0" applyProtection="0">
      <alignment vertical="center"/>
    </xf>
    <xf numFmtId="9" fontId="193" fillId="0" borderId="0" applyFont="0" applyFill="0" applyBorder="0" applyAlignment="0" applyProtection="0">
      <alignment vertical="center"/>
    </xf>
    <xf numFmtId="0" fontId="161" fillId="0" borderId="0" applyNumberFormat="0" applyFill="0" applyBorder="0" applyAlignment="0" applyProtection="0">
      <alignment vertical="center"/>
    </xf>
    <xf numFmtId="0" fontId="262" fillId="0" borderId="0" applyNumberFormat="0" applyFill="0" applyBorder="0" applyAlignment="0" applyProtection="0">
      <alignment vertical="center"/>
    </xf>
    <xf numFmtId="0" fontId="262" fillId="0" borderId="0" applyNumberFormat="0" applyFill="0" applyBorder="0" applyAlignment="0" applyProtection="0">
      <alignment vertical="center"/>
    </xf>
    <xf numFmtId="0" fontId="262" fillId="0" borderId="0" applyNumberFormat="0" applyFill="0" applyBorder="0" applyAlignment="0" applyProtection="0">
      <alignment vertical="center"/>
    </xf>
    <xf numFmtId="0" fontId="262" fillId="0" borderId="0" applyNumberFormat="0" applyFill="0" applyBorder="0" applyAlignment="0" applyProtection="0">
      <alignment vertical="center"/>
    </xf>
    <xf numFmtId="0" fontId="263" fillId="0" borderId="0" applyNumberFormat="0" applyFill="0" applyBorder="0" applyAlignment="0" applyProtection="0">
      <alignment vertical="center"/>
    </xf>
    <xf numFmtId="0" fontId="264" fillId="0" borderId="0" applyNumberFormat="0" applyFill="0" applyBorder="0" applyAlignment="0" applyProtection="0">
      <alignment vertical="center"/>
    </xf>
    <xf numFmtId="0" fontId="161" fillId="0" borderId="0" applyNumberFormat="0" applyFill="0" applyBorder="0" applyAlignment="0" applyProtection="0">
      <alignment vertical="center"/>
    </xf>
    <xf numFmtId="0" fontId="265" fillId="14" borderId="41" applyNumberFormat="0" applyAlignment="0" applyProtection="0"/>
    <xf numFmtId="0" fontId="266" fillId="14" borderId="41" applyNumberFormat="0" applyAlignment="0" applyProtection="0">
      <alignment vertical="center"/>
    </xf>
    <xf numFmtId="0" fontId="266" fillId="14" borderId="41" applyNumberFormat="0" applyAlignment="0" applyProtection="0">
      <alignment vertical="center"/>
    </xf>
    <xf numFmtId="0" fontId="267" fillId="0" borderId="0" applyNumberFormat="0" applyFill="0" applyBorder="0" applyAlignment="0" applyProtection="0"/>
    <xf numFmtId="0" fontId="268" fillId="0" borderId="0" applyNumberFormat="0" applyFill="0" applyBorder="0" applyAlignment="0" applyProtection="0">
      <alignment vertical="center"/>
    </xf>
    <xf numFmtId="0" fontId="268" fillId="0" borderId="0" applyNumberFormat="0" applyFill="0" applyBorder="0" applyAlignment="0" applyProtection="0">
      <alignment vertical="center"/>
    </xf>
    <xf numFmtId="0" fontId="269" fillId="0" borderId="0" applyNumberFormat="0" applyFill="0" applyBorder="0" applyAlignment="0" applyProtection="0"/>
    <xf numFmtId="0" fontId="270" fillId="0" borderId="0" applyNumberFormat="0" applyFill="0" applyBorder="0" applyAlignment="0" applyProtection="0">
      <alignment vertical="center"/>
    </xf>
    <xf numFmtId="0" fontId="270" fillId="0" borderId="0" applyNumberFormat="0" applyFill="0" applyBorder="0" applyAlignment="0" applyProtection="0">
      <alignment vertical="center"/>
    </xf>
    <xf numFmtId="0" fontId="218" fillId="0" borderId="0" applyNumberFormat="0" applyFill="0" applyBorder="0" applyAlignment="0" applyProtection="0">
      <alignment vertical="center"/>
    </xf>
    <xf numFmtId="0" fontId="271" fillId="0" borderId="0" applyNumberFormat="0" applyFill="0" applyBorder="0" applyAlignment="0" applyProtection="0">
      <alignment vertical="center"/>
    </xf>
    <xf numFmtId="0" fontId="271" fillId="0" borderId="0" applyNumberFormat="0" applyFill="0" applyBorder="0" applyAlignment="0" applyProtection="0">
      <alignment vertical="center"/>
    </xf>
    <xf numFmtId="0" fontId="271" fillId="0" borderId="0" applyNumberFormat="0" applyFill="0" applyBorder="0" applyAlignment="0" applyProtection="0">
      <alignment vertical="center"/>
    </xf>
    <xf numFmtId="0" fontId="271" fillId="0" borderId="0" applyNumberFormat="0" applyFill="0" applyBorder="0" applyAlignment="0" applyProtection="0">
      <alignment vertical="center"/>
    </xf>
    <xf numFmtId="0" fontId="272" fillId="0" borderId="0" applyNumberFormat="0" applyFill="0" applyBorder="0" applyAlignment="0" applyProtection="0">
      <alignment vertical="center"/>
    </xf>
    <xf numFmtId="0" fontId="252" fillId="0" borderId="0" applyNumberFormat="0" applyFill="0" applyBorder="0" applyAlignment="0" applyProtection="0">
      <alignment vertical="center"/>
    </xf>
    <xf numFmtId="0" fontId="218" fillId="0" borderId="0" applyNumberFormat="0" applyFill="0" applyBorder="0" applyAlignment="0" applyProtection="0">
      <alignment vertical="center"/>
    </xf>
    <xf numFmtId="0" fontId="148" fillId="14" borderId="41" applyNumberFormat="0" applyAlignment="0" applyProtection="0">
      <alignment vertical="center"/>
    </xf>
    <xf numFmtId="0" fontId="273" fillId="14" borderId="41" applyNumberFormat="0" applyAlignment="0" applyProtection="0">
      <alignment vertical="center"/>
    </xf>
    <xf numFmtId="0" fontId="273" fillId="14" borderId="41" applyNumberFormat="0" applyAlignment="0" applyProtection="0">
      <alignment vertical="center"/>
    </xf>
    <xf numFmtId="0" fontId="273" fillId="14" borderId="41" applyNumberFormat="0" applyAlignment="0" applyProtection="0">
      <alignment vertical="center"/>
    </xf>
    <xf numFmtId="0" fontId="273" fillId="14" borderId="41" applyNumberFormat="0" applyAlignment="0" applyProtection="0">
      <alignment vertical="center"/>
    </xf>
    <xf numFmtId="0" fontId="264" fillId="14" borderId="41" applyNumberFormat="0" applyAlignment="0" applyProtection="0">
      <alignment vertical="center"/>
    </xf>
    <xf numFmtId="0" fontId="236" fillId="14" borderId="41" applyNumberFormat="0" applyAlignment="0" applyProtection="0">
      <alignment vertical="center"/>
    </xf>
    <xf numFmtId="0" fontId="148" fillId="14" borderId="41" applyNumberFormat="0" applyAlignment="0" applyProtection="0">
      <alignment vertical="center"/>
    </xf>
    <xf numFmtId="0" fontId="274" fillId="0" borderId="0" applyNumberFormat="0" applyFill="0" applyBorder="0" applyAlignment="0" applyProtection="0">
      <alignment vertical="top"/>
      <protection locked="0"/>
    </xf>
    <xf numFmtId="0" fontId="138" fillId="35" borderId="0" applyNumberFormat="0" applyBorder="0" applyAlignment="0" applyProtection="0"/>
    <xf numFmtId="0" fontId="139" fillId="35" borderId="0" applyNumberFormat="0" applyBorder="0" applyAlignment="0" applyProtection="0">
      <alignment vertical="center"/>
    </xf>
    <xf numFmtId="0" fontId="139" fillId="35" borderId="0" applyNumberFormat="0" applyBorder="0" applyAlignment="0" applyProtection="0">
      <alignment vertical="center"/>
    </xf>
    <xf numFmtId="0" fontId="138" fillId="36" borderId="0" applyNumberFormat="0" applyBorder="0" applyAlignment="0" applyProtection="0"/>
    <xf numFmtId="0" fontId="139" fillId="36" borderId="0" applyNumberFormat="0" applyBorder="0" applyAlignment="0" applyProtection="0">
      <alignment vertical="center"/>
    </xf>
    <xf numFmtId="0" fontId="139" fillId="36" borderId="0" applyNumberFormat="0" applyBorder="0" applyAlignment="0" applyProtection="0">
      <alignment vertical="center"/>
    </xf>
    <xf numFmtId="0" fontId="138" fillId="37" borderId="0" applyNumberFormat="0" applyBorder="0" applyAlignment="0" applyProtection="0"/>
    <xf numFmtId="0" fontId="139" fillId="37" borderId="0" applyNumberFormat="0" applyBorder="0" applyAlignment="0" applyProtection="0">
      <alignment vertical="center"/>
    </xf>
    <xf numFmtId="0" fontId="139" fillId="37" borderId="0" applyNumberFormat="0" applyBorder="0" applyAlignment="0" applyProtection="0">
      <alignment vertical="center"/>
    </xf>
    <xf numFmtId="0" fontId="138" fillId="16" borderId="0" applyNumberFormat="0" applyBorder="0" applyAlignment="0" applyProtection="0"/>
    <xf numFmtId="0" fontId="139" fillId="16" borderId="0" applyNumberFormat="0" applyBorder="0" applyAlignment="0" applyProtection="0">
      <alignment vertical="center"/>
    </xf>
    <xf numFmtId="0" fontId="139" fillId="16" borderId="0" applyNumberFormat="0" applyBorder="0" applyAlignment="0" applyProtection="0">
      <alignment vertical="center"/>
    </xf>
    <xf numFmtId="0" fontId="138" fillId="17" borderId="0" applyNumberFormat="0" applyBorder="0" applyAlignment="0" applyProtection="0"/>
    <xf numFmtId="0" fontId="139" fillId="17" borderId="0" applyNumberFormat="0" applyBorder="0" applyAlignment="0" applyProtection="0">
      <alignment vertical="center"/>
    </xf>
    <xf numFmtId="0" fontId="139" fillId="17" borderId="0" applyNumberFormat="0" applyBorder="0" applyAlignment="0" applyProtection="0">
      <alignment vertical="center"/>
    </xf>
    <xf numFmtId="0" fontId="138" fillId="19" borderId="0" applyNumberFormat="0" applyBorder="0" applyAlignment="0" applyProtection="0"/>
    <xf numFmtId="0" fontId="139" fillId="19" borderId="0" applyNumberFormat="0" applyBorder="0" applyAlignment="0" applyProtection="0">
      <alignment vertical="center"/>
    </xf>
    <xf numFmtId="0" fontId="139" fillId="19" borderId="0" applyNumberFormat="0" applyBorder="0" applyAlignment="0" applyProtection="0">
      <alignment vertical="center"/>
    </xf>
    <xf numFmtId="0" fontId="275" fillId="10" borderId="41" applyNumberFormat="0" applyAlignment="0" applyProtection="0"/>
    <xf numFmtId="0" fontId="276" fillId="10" borderId="41" applyNumberFormat="0" applyAlignment="0" applyProtection="0">
      <alignment vertical="center"/>
    </xf>
    <xf numFmtId="0" fontId="276" fillId="10" borderId="41" applyNumberFormat="0" applyAlignment="0" applyProtection="0">
      <alignment vertical="center"/>
    </xf>
    <xf numFmtId="0" fontId="277" fillId="14" borderId="47" applyNumberFormat="0" applyAlignment="0" applyProtection="0"/>
    <xf numFmtId="0" fontId="278" fillId="14" borderId="47" applyNumberFormat="0" applyAlignment="0" applyProtection="0">
      <alignment vertical="center"/>
    </xf>
    <xf numFmtId="0" fontId="278" fillId="14" borderId="47" applyNumberFormat="0" applyAlignment="0" applyProtection="0">
      <alignment vertical="center"/>
    </xf>
    <xf numFmtId="0" fontId="176" fillId="10" borderId="41" applyNumberFormat="0" applyAlignment="0" applyProtection="0">
      <alignment vertical="center"/>
    </xf>
    <xf numFmtId="0" fontId="279" fillId="10" borderId="41" applyNumberFormat="0" applyAlignment="0" applyProtection="0">
      <alignment vertical="center"/>
    </xf>
    <xf numFmtId="0" fontId="279" fillId="10" borderId="41" applyNumberFormat="0" applyAlignment="0" applyProtection="0">
      <alignment vertical="center"/>
    </xf>
    <xf numFmtId="0" fontId="279" fillId="10" borderId="41" applyNumberFormat="0" applyAlignment="0" applyProtection="0">
      <alignment vertical="center"/>
    </xf>
    <xf numFmtId="0" fontId="279" fillId="10" borderId="41" applyNumberFormat="0" applyAlignment="0" applyProtection="0">
      <alignment vertical="center"/>
    </xf>
    <xf numFmtId="0" fontId="280" fillId="10" borderId="41" applyNumberFormat="0" applyAlignment="0" applyProtection="0">
      <alignment vertical="center"/>
    </xf>
    <xf numFmtId="0" fontId="281" fillId="10" borderId="41" applyNumberFormat="0" applyAlignment="0" applyProtection="0">
      <alignment vertical="center"/>
    </xf>
    <xf numFmtId="0" fontId="176" fillId="10" borderId="41" applyNumberFormat="0" applyAlignment="0" applyProtection="0">
      <alignment vertical="center"/>
    </xf>
    <xf numFmtId="0" fontId="202" fillId="14" borderId="47" applyNumberFormat="0" applyAlignment="0" applyProtection="0">
      <alignment vertical="center"/>
    </xf>
    <xf numFmtId="0" fontId="282" fillId="14" borderId="47" applyNumberFormat="0" applyAlignment="0" applyProtection="0">
      <alignment vertical="center"/>
    </xf>
    <xf numFmtId="0" fontId="282" fillId="14" borderId="47" applyNumberFormat="0" applyAlignment="0" applyProtection="0">
      <alignment vertical="center"/>
    </xf>
    <xf numFmtId="0" fontId="282" fillId="14" borderId="47" applyNumberFormat="0" applyAlignment="0" applyProtection="0">
      <alignment vertical="center"/>
    </xf>
    <xf numFmtId="0" fontId="282" fillId="14" borderId="47" applyNumberFormat="0" applyAlignment="0" applyProtection="0">
      <alignment vertical="center"/>
    </xf>
    <xf numFmtId="0" fontId="283" fillId="14" borderId="47" applyNumberFormat="0" applyAlignment="0" applyProtection="0">
      <alignment vertical="center"/>
    </xf>
    <xf numFmtId="0" fontId="284" fillId="14" borderId="47" applyNumberFormat="0" applyAlignment="0" applyProtection="0">
      <alignment vertical="center"/>
    </xf>
    <xf numFmtId="0" fontId="202" fillId="14" borderId="47" applyNumberFormat="0" applyAlignment="0" applyProtection="0">
      <alignment vertical="center"/>
    </xf>
    <xf numFmtId="0" fontId="190" fillId="6" borderId="0" applyNumberFormat="0" applyBorder="0" applyAlignment="0" applyProtection="0">
      <alignment vertical="center"/>
    </xf>
    <xf numFmtId="0" fontId="285" fillId="6" borderId="0" applyNumberFormat="0" applyBorder="0" applyAlignment="0" applyProtection="0">
      <alignment vertical="center"/>
    </xf>
    <xf numFmtId="0" fontId="285" fillId="6" borderId="0" applyNumberFormat="0" applyBorder="0" applyAlignment="0" applyProtection="0">
      <alignment vertical="center"/>
    </xf>
    <xf numFmtId="0" fontId="285" fillId="6" borderId="0" applyNumberFormat="0" applyBorder="0" applyAlignment="0" applyProtection="0">
      <alignment vertical="center"/>
    </xf>
    <xf numFmtId="0" fontId="285" fillId="6" borderId="0" applyNumberFormat="0" applyBorder="0" applyAlignment="0" applyProtection="0">
      <alignment vertical="center"/>
    </xf>
    <xf numFmtId="0" fontId="281" fillId="6" borderId="0" applyNumberFormat="0" applyBorder="0" applyAlignment="0" applyProtection="0">
      <alignment vertical="center"/>
    </xf>
    <xf numFmtId="0" fontId="272" fillId="6" borderId="0" applyNumberFormat="0" applyBorder="0" applyAlignment="0" applyProtection="0">
      <alignment vertical="center"/>
    </xf>
    <xf numFmtId="0" fontId="190" fillId="6" borderId="0" applyNumberFormat="0" applyBorder="0" applyAlignment="0" applyProtection="0">
      <alignment vertical="center"/>
    </xf>
    <xf numFmtId="0" fontId="286" fillId="0" borderId="13" applyNumberFormat="0" applyFill="0" applyAlignment="0" applyProtection="0"/>
    <xf numFmtId="0" fontId="287" fillId="0" borderId="13" applyNumberFormat="0" applyFill="0" applyAlignment="0" applyProtection="0">
      <alignment vertical="center"/>
    </xf>
    <xf numFmtId="0" fontId="287" fillId="0" borderId="13" applyNumberFormat="0" applyFill="0" applyAlignment="0" applyProtection="0">
      <alignment vertical="center"/>
    </xf>
    <xf numFmtId="0" fontId="288" fillId="0" borderId="0"/>
    <xf numFmtId="0" fontId="187" fillId="0" borderId="13" applyNumberFormat="0" applyFill="0" applyAlignment="0" applyProtection="0">
      <alignment vertical="center"/>
    </xf>
    <xf numFmtId="0" fontId="289" fillId="0" borderId="13" applyNumberFormat="0" applyFill="0" applyAlignment="0" applyProtection="0">
      <alignment vertical="center"/>
    </xf>
    <xf numFmtId="0" fontId="289" fillId="0" borderId="13" applyNumberFormat="0" applyFill="0" applyAlignment="0" applyProtection="0">
      <alignment vertical="center"/>
    </xf>
    <xf numFmtId="0" fontId="289" fillId="0" borderId="13" applyNumberFormat="0" applyFill="0" applyAlignment="0" applyProtection="0">
      <alignment vertical="center"/>
    </xf>
    <xf numFmtId="0" fontId="289" fillId="0" borderId="13" applyNumberFormat="0" applyFill="0" applyAlignment="0" applyProtection="0">
      <alignment vertical="center"/>
    </xf>
    <xf numFmtId="0" fontId="284" fillId="0" borderId="13" applyNumberFormat="0" applyFill="0" applyAlignment="0" applyProtection="0">
      <alignment vertical="center"/>
    </xf>
    <xf numFmtId="0" fontId="263" fillId="0" borderId="13" applyNumberFormat="0" applyFill="0" applyAlignment="0" applyProtection="0">
      <alignment vertical="center"/>
    </xf>
    <xf numFmtId="0" fontId="187" fillId="0" borderId="13" applyNumberFormat="0" applyFill="0" applyAlignment="0" applyProtection="0">
      <alignment vertical="center"/>
    </xf>
    <xf numFmtId="270" fontId="194" fillId="0" borderId="0" applyFont="0" applyFill="0" applyBorder="0" applyAlignment="0" applyProtection="0"/>
    <xf numFmtId="271" fontId="194" fillId="0" borderId="0" applyFont="0" applyFill="0" applyBorder="0" applyAlignment="0" applyProtection="0"/>
    <xf numFmtId="43" fontId="2" fillId="0" borderId="0" applyFont="0" applyFill="0" applyBorder="0" applyAlignment="0" applyProtection="0"/>
    <xf numFmtId="0" fontId="4" fillId="0" borderId="0" applyNumberFormat="0" applyFill="0" applyBorder="0" applyAlignment="0" applyProtection="0"/>
    <xf numFmtId="43" fontId="4" fillId="0" borderId="0" applyFont="0" applyFill="0" applyBorder="0" applyAlignment="0" applyProtection="0"/>
    <xf numFmtId="203" fontId="126" fillId="0" borderId="0" applyNumberFormat="0" applyFont="0" applyFill="0" applyBorder="0" applyAlignment="0" applyProtection="0"/>
    <xf numFmtId="9" fontId="4" fillId="0" borderId="0" applyFont="0" applyFill="0" applyBorder="0" applyAlignment="0" applyProtection="0"/>
    <xf numFmtId="0" fontId="4" fillId="0" borderId="0" applyNumberFormat="0" applyFill="0" applyBorder="0" applyAlignment="0" applyProtection="0"/>
    <xf numFmtId="43" fontId="4" fillId="0" borderId="0" applyFon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15" fillId="0" borderId="0">
      <alignment vertical="center"/>
    </xf>
    <xf numFmtId="0" fontId="15" fillId="0" borderId="0"/>
    <xf numFmtId="43" fontId="15" fillId="0" borderId="0" applyFont="0" applyFill="0" applyBorder="0" applyAlignment="0" applyProtection="0"/>
    <xf numFmtId="43"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5" fillId="0" borderId="0"/>
    <xf numFmtId="0" fontId="15" fillId="0" borderId="0"/>
    <xf numFmtId="0" fontId="15" fillId="0" borderId="0"/>
    <xf numFmtId="0" fontId="15" fillId="0" borderId="0"/>
    <xf numFmtId="0" fontId="15" fillId="0" borderId="0"/>
    <xf numFmtId="0" fontId="1" fillId="0" borderId="0"/>
    <xf numFmtId="171" fontId="33" fillId="53" borderId="6">
      <alignment horizontal="right"/>
    </xf>
    <xf numFmtId="0" fontId="7" fillId="0" borderId="0"/>
    <xf numFmtId="0" fontId="305" fillId="0" borderId="0"/>
    <xf numFmtId="0" fontId="4" fillId="0" borderId="0"/>
    <xf numFmtId="44" fontId="4" fillId="0" borderId="0" applyFont="0" applyFill="0" applyBorder="0" applyAlignment="0" applyProtection="0"/>
  </cellStyleXfs>
  <cellXfs count="510">
    <xf numFmtId="0" fontId="0" fillId="0" borderId="0" xfId="0"/>
    <xf numFmtId="272" fontId="118" fillId="52" borderId="0" xfId="153" applyNumberFormat="1" applyFont="1" applyFill="1" applyBorder="1" applyAlignment="1">
      <alignment vertical="center"/>
    </xf>
    <xf numFmtId="0" fontId="6" fillId="52" borderId="0" xfId="0" applyFont="1" applyFill="1" applyAlignment="1">
      <alignment vertical="center"/>
    </xf>
    <xf numFmtId="0" fontId="0" fillId="52" borderId="0" xfId="0" applyFill="1" applyAlignment="1">
      <alignment vertical="center"/>
    </xf>
    <xf numFmtId="0" fontId="0" fillId="52" borderId="0" xfId="0" applyFill="1" applyAlignment="1">
      <alignment horizontal="right" vertical="center"/>
    </xf>
    <xf numFmtId="0" fontId="111" fillId="52" borderId="0" xfId="0" applyFont="1" applyFill="1" applyAlignment="1">
      <alignment vertical="center"/>
    </xf>
    <xf numFmtId="167" fontId="6" fillId="52" borderId="0" xfId="1867" applyNumberFormat="1" applyFont="1" applyFill="1" applyAlignment="1">
      <alignment horizontal="right" vertical="center"/>
    </xf>
    <xf numFmtId="0" fontId="0" fillId="52" borderId="0" xfId="0" applyFill="1" applyAlignment="1">
      <alignment horizontal="left" vertical="center"/>
    </xf>
    <xf numFmtId="167" fontId="293" fillId="52" borderId="0" xfId="1867" applyNumberFormat="1" applyFont="1" applyFill="1" applyBorder="1" applyAlignment="1">
      <alignment vertical="center"/>
    </xf>
    <xf numFmtId="167" fontId="4" fillId="52" borderId="0" xfId="1867" applyNumberFormat="1" applyFont="1" applyFill="1" applyAlignment="1">
      <alignment horizontal="right" vertical="center"/>
    </xf>
    <xf numFmtId="0" fontId="292" fillId="52" borderId="0" xfId="0" applyFont="1" applyFill="1" applyAlignment="1">
      <alignment horizontal="left" vertical="center"/>
    </xf>
    <xf numFmtId="0" fontId="292" fillId="52" borderId="0" xfId="0" applyFont="1" applyFill="1" applyAlignment="1">
      <alignment vertical="center"/>
    </xf>
    <xf numFmtId="0" fontId="299" fillId="52" borderId="0" xfId="0" applyFont="1" applyFill="1" applyAlignment="1">
      <alignment vertical="center"/>
    </xf>
    <xf numFmtId="0" fontId="298" fillId="52" borderId="0" xfId="0" applyFont="1" applyFill="1" applyAlignment="1">
      <alignment horizontal="left" vertical="center"/>
    </xf>
    <xf numFmtId="167" fontId="299" fillId="52" borderId="0" xfId="1867" applyNumberFormat="1" applyFont="1" applyFill="1" applyBorder="1" applyAlignment="1">
      <alignment horizontal="right" vertical="center"/>
    </xf>
    <xf numFmtId="9" fontId="299" fillId="52" borderId="0" xfId="153" applyFont="1" applyFill="1" applyBorder="1" applyAlignment="1">
      <alignment vertical="center"/>
    </xf>
    <xf numFmtId="167" fontId="299" fillId="52" borderId="0" xfId="1867" applyNumberFormat="1" applyFont="1" applyFill="1" applyAlignment="1">
      <alignment horizontal="right" vertical="center"/>
    </xf>
    <xf numFmtId="0" fontId="0" fillId="52" borderId="0" xfId="0" quotePrefix="1" applyFill="1" applyAlignment="1">
      <alignment horizontal="center" vertical="center"/>
    </xf>
    <xf numFmtId="167" fontId="293" fillId="52" borderId="0" xfId="1867" quotePrefix="1" applyNumberFormat="1" applyFont="1" applyFill="1" applyBorder="1" applyAlignment="1">
      <alignment horizontal="right" vertical="center"/>
    </xf>
    <xf numFmtId="0" fontId="120" fillId="52" borderId="0" xfId="0" applyFont="1" applyFill="1" applyAlignment="1">
      <alignment vertical="center"/>
    </xf>
    <xf numFmtId="9" fontId="119" fillId="52" borderId="0" xfId="153" applyFont="1" applyFill="1" applyBorder="1" applyAlignment="1">
      <alignment vertical="center"/>
    </xf>
    <xf numFmtId="38" fontId="295" fillId="52" borderId="0" xfId="1867" applyNumberFormat="1" applyFont="1" applyFill="1" applyBorder="1" applyAlignment="1">
      <alignment vertical="center"/>
    </xf>
    <xf numFmtId="9" fontId="118" fillId="52" borderId="0" xfId="153" applyFont="1" applyFill="1" applyBorder="1" applyAlignment="1">
      <alignment vertical="center"/>
    </xf>
    <xf numFmtId="0" fontId="295" fillId="52" borderId="0" xfId="0" applyFont="1" applyFill="1" applyAlignment="1">
      <alignment vertical="center"/>
    </xf>
    <xf numFmtId="9" fontId="299" fillId="52" borderId="0" xfId="153" applyFont="1" applyFill="1" applyBorder="1" applyAlignment="1">
      <alignment horizontal="right" vertical="center"/>
    </xf>
    <xf numFmtId="0" fontId="296" fillId="52" borderId="0" xfId="0" applyFont="1" applyFill="1" applyAlignment="1">
      <alignment vertical="center"/>
    </xf>
    <xf numFmtId="0" fontId="293" fillId="52" borderId="0" xfId="0" applyFont="1" applyFill="1" applyAlignment="1">
      <alignment horizontal="left" vertical="center"/>
    </xf>
    <xf numFmtId="38" fontId="293" fillId="52" borderId="0" xfId="1867" quotePrefix="1" applyNumberFormat="1" applyFont="1" applyFill="1" applyBorder="1" applyAlignment="1">
      <alignment horizontal="right" vertical="center"/>
    </xf>
    <xf numFmtId="38" fontId="290" fillId="52" borderId="0" xfId="1867" quotePrefix="1" applyNumberFormat="1" applyFont="1" applyFill="1" applyBorder="1" applyAlignment="1">
      <alignment horizontal="right" vertical="center"/>
    </xf>
    <xf numFmtId="167" fontId="290" fillId="52" borderId="0" xfId="1867" quotePrefix="1" applyNumberFormat="1" applyFont="1" applyFill="1" applyBorder="1" applyAlignment="1">
      <alignment horizontal="right" vertical="center"/>
    </xf>
    <xf numFmtId="168" fontId="118" fillId="52" borderId="0" xfId="153" applyNumberFormat="1" applyFont="1" applyFill="1" applyBorder="1" applyAlignment="1">
      <alignment vertical="center"/>
    </xf>
    <xf numFmtId="38" fontId="295" fillId="52" borderId="0" xfId="1867" quotePrefix="1" applyNumberFormat="1" applyFont="1" applyFill="1" applyBorder="1" applyAlignment="1">
      <alignment horizontal="right" vertical="center"/>
    </xf>
    <xf numFmtId="0" fontId="290" fillId="52" borderId="0" xfId="0" applyFont="1" applyFill="1" applyAlignment="1">
      <alignment vertical="center"/>
    </xf>
    <xf numFmtId="167" fontId="290" fillId="52" borderId="0" xfId="1867" applyNumberFormat="1" applyFont="1" applyFill="1" applyBorder="1" applyAlignment="1">
      <alignment vertical="center"/>
    </xf>
    <xf numFmtId="273" fontId="292" fillId="52" borderId="0" xfId="153" applyNumberFormat="1" applyFont="1" applyFill="1" applyBorder="1" applyAlignment="1">
      <alignment vertical="center"/>
    </xf>
    <xf numFmtId="40" fontId="293" fillId="52" borderId="0" xfId="1867" quotePrefix="1" applyNumberFormat="1" applyFont="1" applyFill="1" applyBorder="1" applyAlignment="1">
      <alignment horizontal="right" vertical="center"/>
    </xf>
    <xf numFmtId="3" fontId="10" fillId="52" borderId="0" xfId="1867" applyNumberFormat="1" applyFont="1" applyFill="1" applyBorder="1" applyAlignment="1">
      <alignment vertical="center"/>
    </xf>
    <xf numFmtId="165" fontId="10" fillId="52" borderId="0" xfId="1867" applyFont="1" applyFill="1" applyAlignment="1">
      <alignment vertical="center"/>
    </xf>
    <xf numFmtId="9" fontId="10" fillId="52" borderId="0" xfId="153" applyFont="1" applyFill="1" applyAlignment="1">
      <alignment vertical="center"/>
    </xf>
    <xf numFmtId="165" fontId="293" fillId="52" borderId="0" xfId="1867" applyFont="1" applyFill="1" applyAlignment="1">
      <alignment horizontal="left" vertical="center"/>
    </xf>
    <xf numFmtId="9" fontId="293" fillId="52" borderId="0" xfId="153" applyFont="1" applyFill="1" applyAlignment="1">
      <alignment horizontal="left" vertical="center"/>
    </xf>
    <xf numFmtId="0" fontId="4" fillId="52" borderId="0" xfId="0" applyFont="1" applyFill="1" applyAlignment="1">
      <alignment vertical="center"/>
    </xf>
    <xf numFmtId="0" fontId="10" fillId="52" borderId="0" xfId="0" applyFont="1" applyFill="1" applyAlignment="1">
      <alignment vertical="center"/>
    </xf>
    <xf numFmtId="9" fontId="4" fillId="52" borderId="0" xfId="153" applyFont="1" applyFill="1" applyAlignment="1">
      <alignment vertical="center"/>
    </xf>
    <xf numFmtId="229" fontId="4" fillId="52" borderId="0" xfId="153" applyNumberFormat="1" applyFont="1" applyFill="1" applyAlignment="1">
      <alignment vertical="center"/>
    </xf>
    <xf numFmtId="0" fontId="6" fillId="52" borderId="36" xfId="0" applyFont="1" applyFill="1" applyBorder="1" applyAlignment="1">
      <alignment vertical="center"/>
    </xf>
    <xf numFmtId="167" fontId="6" fillId="52" borderId="36" xfId="1867" applyNumberFormat="1" applyFont="1" applyFill="1" applyBorder="1" applyAlignment="1">
      <alignment horizontal="right" vertical="center"/>
    </xf>
    <xf numFmtId="167" fontId="296" fillId="52" borderId="0" xfId="1867" applyNumberFormat="1" applyFont="1" applyFill="1" applyBorder="1" applyAlignment="1">
      <alignment horizontal="right" vertical="center"/>
    </xf>
    <xf numFmtId="0" fontId="12" fillId="52" borderId="0" xfId="0" applyFont="1" applyFill="1" applyAlignment="1">
      <alignment vertical="center"/>
    </xf>
    <xf numFmtId="0" fontId="8" fillId="52" borderId="0" xfId="0" applyFont="1" applyFill="1" applyAlignment="1">
      <alignment vertical="center"/>
    </xf>
    <xf numFmtId="0" fontId="0" fillId="52" borderId="0" xfId="0" applyFill="1" applyAlignment="1">
      <alignment horizontal="left" vertical="center" indent="1"/>
    </xf>
    <xf numFmtId="0" fontId="4" fillId="52" borderId="0" xfId="0" applyFont="1" applyFill="1" applyAlignment="1">
      <alignment horizontal="left" vertical="center" indent="1"/>
    </xf>
    <xf numFmtId="0" fontId="292" fillId="52" borderId="0" xfId="0" applyFont="1" applyFill="1" applyAlignment="1">
      <alignment horizontal="left" vertical="center" indent="1"/>
    </xf>
    <xf numFmtId="0" fontId="292" fillId="52" borderId="0" xfId="0" applyFont="1" applyFill="1" applyAlignment="1">
      <alignment horizontal="left" vertical="center" indent="2"/>
    </xf>
    <xf numFmtId="0" fontId="293" fillId="52" borderId="0" xfId="0" applyFont="1" applyFill="1" applyAlignment="1">
      <alignment horizontal="left" vertical="center" indent="1"/>
    </xf>
    <xf numFmtId="0" fontId="6" fillId="52" borderId="0" xfId="0" applyFont="1" applyFill="1" applyAlignment="1">
      <alignment horizontal="left" vertical="center" indent="1"/>
    </xf>
    <xf numFmtId="0" fontId="6" fillId="52" borderId="0" xfId="0" applyFont="1" applyFill="1" applyAlignment="1">
      <alignment horizontal="left" vertical="center"/>
    </xf>
    <xf numFmtId="38" fontId="6" fillId="52" borderId="0" xfId="65" applyNumberFormat="1" applyFont="1" applyFill="1" applyAlignment="1">
      <alignment vertical="center"/>
    </xf>
    <xf numFmtId="38" fontId="296" fillId="52" borderId="0" xfId="65" applyNumberFormat="1" applyFont="1" applyFill="1" applyAlignment="1">
      <alignment vertical="center"/>
    </xf>
    <xf numFmtId="38" fontId="6" fillId="52" borderId="0" xfId="65" applyNumberFormat="1" applyFont="1" applyFill="1" applyAlignment="1">
      <alignment horizontal="left" vertical="center" indent="1"/>
    </xf>
    <xf numFmtId="38" fontId="296" fillId="52" borderId="28" xfId="65" applyNumberFormat="1" applyFont="1" applyFill="1" applyBorder="1" applyAlignment="1">
      <alignment vertical="center"/>
    </xf>
    <xf numFmtId="276" fontId="0" fillId="52" borderId="0" xfId="0" applyNumberFormat="1" applyFill="1" applyAlignment="1">
      <alignment horizontal="left" indent="1"/>
    </xf>
    <xf numFmtId="38" fontId="296" fillId="52" borderId="0" xfId="65" applyNumberFormat="1" applyFont="1" applyFill="1" applyBorder="1" applyAlignment="1">
      <alignment vertical="center"/>
    </xf>
    <xf numFmtId="38" fontId="4" fillId="52" borderId="0" xfId="65" applyNumberFormat="1" applyFont="1" applyFill="1" applyAlignment="1">
      <alignment vertical="center"/>
    </xf>
    <xf numFmtId="38" fontId="290" fillId="52" borderId="0" xfId="65" applyNumberFormat="1" applyFont="1" applyFill="1" applyAlignment="1">
      <alignment vertical="center"/>
    </xf>
    <xf numFmtId="0" fontId="0" fillId="52" borderId="0" xfId="0" applyFill="1"/>
    <xf numFmtId="9" fontId="299" fillId="52" borderId="0" xfId="153" applyFont="1" applyFill="1" applyAlignment="1">
      <alignment vertical="center"/>
    </xf>
    <xf numFmtId="170" fontId="0" fillId="52" borderId="0" xfId="1867" applyNumberFormat="1" applyFont="1" applyFill="1" applyAlignment="1">
      <alignment vertical="center"/>
    </xf>
    <xf numFmtId="170" fontId="6" fillId="52" borderId="0" xfId="1867" applyNumberFormat="1" applyFont="1" applyFill="1" applyAlignment="1">
      <alignment vertical="center"/>
    </xf>
    <xf numFmtId="170" fontId="4" fillId="52" borderId="0" xfId="1867" applyNumberFormat="1" applyFont="1" applyFill="1" applyAlignment="1">
      <alignment vertical="center"/>
    </xf>
    <xf numFmtId="170" fontId="12" fillId="52" borderId="0" xfId="1867" applyNumberFormat="1" applyFont="1" applyFill="1" applyBorder="1" applyAlignment="1">
      <alignment vertical="center"/>
    </xf>
    <xf numFmtId="167" fontId="290" fillId="52" borderId="0" xfId="1867" applyNumberFormat="1" applyFont="1" applyFill="1" applyAlignment="1">
      <alignment vertical="center"/>
    </xf>
    <xf numFmtId="167" fontId="12" fillId="52" borderId="0" xfId="1867" applyNumberFormat="1" applyFont="1" applyFill="1" applyBorder="1" applyAlignment="1">
      <alignment vertical="center"/>
    </xf>
    <xf numFmtId="167" fontId="295" fillId="52" borderId="0" xfId="1867" applyNumberFormat="1" applyFont="1" applyFill="1" applyBorder="1" applyAlignment="1">
      <alignment vertical="center"/>
    </xf>
    <xf numFmtId="167" fontId="290" fillId="52" borderId="0" xfId="1867" applyNumberFormat="1" applyFont="1" applyFill="1" applyBorder="1" applyAlignment="1">
      <alignment horizontal="right" vertical="center"/>
    </xf>
    <xf numFmtId="167" fontId="4" fillId="52" borderId="0" xfId="1867" applyNumberFormat="1" applyFont="1" applyFill="1" applyAlignment="1">
      <alignment vertical="center"/>
    </xf>
    <xf numFmtId="167" fontId="4" fillId="52" borderId="0" xfId="1867" applyNumberFormat="1" applyFont="1" applyFill="1" applyBorder="1" applyAlignment="1">
      <alignment vertical="center"/>
    </xf>
    <xf numFmtId="167" fontId="6" fillId="52" borderId="0" xfId="1867" applyNumberFormat="1" applyFont="1" applyFill="1" applyAlignment="1">
      <alignment vertical="center"/>
    </xf>
    <xf numFmtId="0" fontId="111" fillId="52" borderId="0" xfId="0" applyFont="1" applyFill="1" applyAlignment="1">
      <alignment horizontal="left" vertical="center" indent="1"/>
    </xf>
    <xf numFmtId="167" fontId="118" fillId="52" borderId="0" xfId="1867" applyNumberFormat="1" applyFont="1" applyFill="1" applyBorder="1" applyAlignment="1">
      <alignment vertical="center"/>
    </xf>
    <xf numFmtId="167" fontId="296" fillId="52" borderId="0" xfId="1867" applyNumberFormat="1" applyFont="1" applyFill="1" applyBorder="1" applyAlignment="1">
      <alignment vertical="center"/>
    </xf>
    <xf numFmtId="38" fontId="296" fillId="52" borderId="0" xfId="1867" quotePrefix="1" applyNumberFormat="1" applyFont="1" applyFill="1" applyBorder="1" applyAlignment="1">
      <alignment horizontal="right" vertical="center"/>
    </xf>
    <xf numFmtId="167" fontId="296" fillId="52" borderId="0" xfId="1867" applyNumberFormat="1" applyFont="1" applyFill="1" applyAlignment="1">
      <alignment vertical="center"/>
    </xf>
    <xf numFmtId="10" fontId="118" fillId="52" borderId="0" xfId="153" applyNumberFormat="1" applyFont="1" applyFill="1" applyBorder="1" applyAlignment="1">
      <alignment vertical="center"/>
    </xf>
    <xf numFmtId="0" fontId="0" fillId="52" borderId="0" xfId="0" applyFill="1" applyAlignment="1">
      <alignment horizontal="left" vertical="center" indent="2"/>
    </xf>
    <xf numFmtId="38" fontId="0" fillId="52" borderId="0" xfId="0" applyNumberFormat="1" applyFill="1" applyAlignment="1">
      <alignment vertical="center"/>
    </xf>
    <xf numFmtId="38" fontId="290" fillId="52" borderId="0" xfId="0" applyNumberFormat="1" applyFont="1" applyFill="1" applyAlignment="1">
      <alignment vertical="center"/>
    </xf>
    <xf numFmtId="9" fontId="0" fillId="52" borderId="0" xfId="153" applyFont="1" applyFill="1" applyAlignment="1">
      <alignment vertical="center"/>
    </xf>
    <xf numFmtId="0" fontId="0" fillId="54" borderId="0" xfId="0" applyFill="1"/>
    <xf numFmtId="0" fontId="0" fillId="54" borderId="32" xfId="0" applyFill="1" applyBorder="1"/>
    <xf numFmtId="0" fontId="9" fillId="54" borderId="32" xfId="0" applyFont="1" applyFill="1" applyBorder="1"/>
    <xf numFmtId="0" fontId="0" fillId="54" borderId="56" xfId="0" applyFill="1" applyBorder="1"/>
    <xf numFmtId="0" fontId="0" fillId="54" borderId="34" xfId="0" applyFill="1" applyBorder="1"/>
    <xf numFmtId="0" fontId="0" fillId="54" borderId="29" xfId="0" applyFill="1" applyBorder="1"/>
    <xf numFmtId="0" fontId="0" fillId="54" borderId="30" xfId="0" applyFill="1" applyBorder="1"/>
    <xf numFmtId="0" fontId="0" fillId="54" borderId="31" xfId="0" applyFill="1" applyBorder="1"/>
    <xf numFmtId="0" fontId="0" fillId="54" borderId="35" xfId="0" applyFill="1" applyBorder="1"/>
    <xf numFmtId="0" fontId="9" fillId="54" borderId="0" xfId="0" applyFont="1" applyFill="1"/>
    <xf numFmtId="0" fontId="111" fillId="52" borderId="0" xfId="0" applyFont="1" applyFill="1" applyAlignment="1">
      <alignment horizontal="left" vertical="center" indent="2"/>
    </xf>
    <xf numFmtId="10" fontId="111" fillId="52" borderId="0" xfId="0" applyNumberFormat="1" applyFont="1" applyFill="1" applyAlignment="1">
      <alignment vertical="center"/>
    </xf>
    <xf numFmtId="1" fontId="293" fillId="52" borderId="0" xfId="0" applyNumberFormat="1" applyFont="1" applyFill="1" applyAlignment="1">
      <alignment vertical="center"/>
    </xf>
    <xf numFmtId="40" fontId="0" fillId="52" borderId="0" xfId="0" applyNumberFormat="1" applyFill="1" applyAlignment="1">
      <alignment vertical="center"/>
    </xf>
    <xf numFmtId="10" fontId="292" fillId="52" borderId="2" xfId="153" applyNumberFormat="1" applyFont="1" applyFill="1" applyBorder="1" applyAlignment="1">
      <alignment vertical="center"/>
    </xf>
    <xf numFmtId="10" fontId="111" fillId="52" borderId="0" xfId="153" applyNumberFormat="1" applyFont="1" applyFill="1" applyAlignment="1">
      <alignment vertical="center"/>
    </xf>
    <xf numFmtId="167" fontId="0" fillId="52" borderId="0" xfId="0" applyNumberFormat="1" applyFill="1" applyAlignment="1">
      <alignment vertical="center"/>
    </xf>
    <xf numFmtId="9" fontId="111" fillId="52" borderId="0" xfId="153" applyFont="1" applyFill="1" applyAlignment="1">
      <alignment vertical="center"/>
    </xf>
    <xf numFmtId="170" fontId="296" fillId="52" borderId="0" xfId="1867" applyNumberFormat="1" applyFont="1" applyFill="1" applyBorder="1" applyAlignment="1">
      <alignment vertical="center"/>
    </xf>
    <xf numFmtId="0" fontId="306" fillId="0" borderId="0" xfId="0" applyFont="1"/>
    <xf numFmtId="0" fontId="306" fillId="0" borderId="0" xfId="0" applyFont="1" applyAlignment="1">
      <alignment horizontal="left" indent="1"/>
    </xf>
    <xf numFmtId="168" fontId="111" fillId="52" borderId="0" xfId="153" applyNumberFormat="1" applyFont="1" applyFill="1" applyAlignment="1">
      <alignment vertical="center"/>
    </xf>
    <xf numFmtId="38" fontId="0" fillId="52" borderId="0" xfId="65" applyNumberFormat="1" applyFont="1" applyFill="1" applyAlignment="1">
      <alignment vertical="center"/>
    </xf>
    <xf numFmtId="0" fontId="0" fillId="52" borderId="0" xfId="0" applyFill="1" applyAlignment="1">
      <alignment horizontal="left"/>
    </xf>
    <xf numFmtId="0" fontId="0" fillId="52" borderId="0" xfId="0" applyFill="1" applyAlignment="1">
      <alignment horizontal="right"/>
    </xf>
    <xf numFmtId="167" fontId="10" fillId="52" borderId="0" xfId="65" applyNumberFormat="1" applyFont="1" applyFill="1" applyAlignment="1">
      <alignment vertical="center"/>
    </xf>
    <xf numFmtId="3" fontId="290" fillId="52" borderId="0" xfId="0" applyNumberFormat="1" applyFont="1" applyFill="1" applyAlignment="1">
      <alignment vertical="center"/>
    </xf>
    <xf numFmtId="10" fontId="6" fillId="52" borderId="0" xfId="153" applyNumberFormat="1" applyFont="1" applyFill="1" applyAlignment="1">
      <alignment vertical="center"/>
    </xf>
    <xf numFmtId="37" fontId="0" fillId="52" borderId="0" xfId="0" applyNumberFormat="1" applyFill="1" applyAlignment="1">
      <alignment vertical="center"/>
    </xf>
    <xf numFmtId="37" fontId="6" fillId="52" borderId="0" xfId="0" applyNumberFormat="1" applyFont="1" applyFill="1" applyAlignment="1">
      <alignment vertical="center"/>
    </xf>
    <xf numFmtId="167" fontId="295" fillId="52" borderId="0" xfId="1867" quotePrefix="1" applyNumberFormat="1" applyFont="1" applyFill="1" applyBorder="1" applyAlignment="1">
      <alignment horizontal="right" vertical="center"/>
    </xf>
    <xf numFmtId="0" fontId="6" fillId="52" borderId="16" xfId="0" applyFont="1" applyFill="1" applyBorder="1" applyAlignment="1">
      <alignment horizontal="center" vertical="center"/>
    </xf>
    <xf numFmtId="2" fontId="0" fillId="52" borderId="0" xfId="0" applyNumberFormat="1" applyFill="1" applyAlignment="1">
      <alignment vertical="center"/>
    </xf>
    <xf numFmtId="1" fontId="0" fillId="52" borderId="0" xfId="0" applyNumberFormat="1" applyFill="1" applyAlignment="1">
      <alignment vertical="center"/>
    </xf>
    <xf numFmtId="1" fontId="6" fillId="52" borderId="0" xfId="0" applyNumberFormat="1" applyFont="1" applyFill="1" applyAlignment="1">
      <alignment vertical="center"/>
    </xf>
    <xf numFmtId="0" fontId="0" fillId="55" borderId="0" xfId="0" applyFill="1" applyAlignment="1">
      <alignment vertical="center"/>
    </xf>
    <xf numFmtId="0" fontId="6" fillId="55" borderId="0" xfId="0" applyFont="1" applyFill="1" applyAlignment="1">
      <alignment vertical="center"/>
    </xf>
    <xf numFmtId="37" fontId="6" fillId="55" borderId="0" xfId="0" applyNumberFormat="1" applyFont="1" applyFill="1" applyAlignment="1">
      <alignment vertical="center"/>
    </xf>
    <xf numFmtId="0" fontId="111" fillId="55" borderId="0" xfId="0" applyFont="1" applyFill="1" applyAlignment="1">
      <alignment vertical="center"/>
    </xf>
    <xf numFmtId="0" fontId="111" fillId="55" borderId="0" xfId="0" applyFont="1" applyFill="1" applyAlignment="1">
      <alignment horizontal="left" vertical="center" indent="1"/>
    </xf>
    <xf numFmtId="37" fontId="111" fillId="55" borderId="0" xfId="0" applyNumberFormat="1" applyFont="1" applyFill="1" applyAlignment="1">
      <alignment vertical="center"/>
    </xf>
    <xf numFmtId="9" fontId="111" fillId="55" borderId="0" xfId="153" applyFont="1" applyFill="1" applyAlignment="1">
      <alignment vertical="center"/>
    </xf>
    <xf numFmtId="168" fontId="292" fillId="52" borderId="54" xfId="0" applyNumberFormat="1" applyFont="1" applyFill="1" applyBorder="1" applyAlignment="1">
      <alignment vertical="center"/>
    </xf>
    <xf numFmtId="0" fontId="111" fillId="55" borderId="0" xfId="0" applyFont="1" applyFill="1" applyAlignment="1">
      <alignment horizontal="right" vertical="center"/>
    </xf>
    <xf numFmtId="277" fontId="6" fillId="52" borderId="16" xfId="0" applyNumberFormat="1" applyFont="1" applyFill="1" applyBorder="1" applyAlignment="1">
      <alignment vertical="center"/>
    </xf>
    <xf numFmtId="277" fontId="0" fillId="52" borderId="0" xfId="0" applyNumberFormat="1" applyFill="1" applyAlignment="1">
      <alignment vertical="center"/>
    </xf>
    <xf numFmtId="172" fontId="303" fillId="56" borderId="0" xfId="65" applyNumberFormat="1" applyFont="1" applyFill="1" applyAlignment="1">
      <alignment vertical="center"/>
    </xf>
    <xf numFmtId="172" fontId="4" fillId="56" borderId="0" xfId="65" applyNumberFormat="1" applyFont="1" applyFill="1" applyAlignment="1">
      <alignment vertical="center"/>
    </xf>
    <xf numFmtId="172" fontId="301" fillId="56" borderId="0" xfId="65" applyNumberFormat="1" applyFont="1" applyFill="1" applyAlignment="1">
      <alignment vertical="center"/>
    </xf>
    <xf numFmtId="1" fontId="290" fillId="52" borderId="0" xfId="0" applyNumberFormat="1" applyFont="1" applyFill="1" applyAlignment="1">
      <alignment vertical="center"/>
    </xf>
    <xf numFmtId="0" fontId="111" fillId="52" borderId="0" xfId="0" applyFont="1" applyFill="1" applyAlignment="1">
      <alignment horizontal="right" vertical="center"/>
    </xf>
    <xf numFmtId="172" fontId="4" fillId="56" borderId="0" xfId="65" applyNumberFormat="1" applyFont="1" applyFill="1"/>
    <xf numFmtId="172" fontId="301" fillId="56" borderId="0" xfId="65" applyNumberFormat="1" applyFont="1" applyFill="1"/>
    <xf numFmtId="172" fontId="0" fillId="52" borderId="0" xfId="65" applyNumberFormat="1" applyFont="1" applyFill="1"/>
    <xf numFmtId="278" fontId="111" fillId="52" borderId="0" xfId="153" applyNumberFormat="1" applyFont="1" applyFill="1" applyAlignment="1">
      <alignment vertical="center"/>
    </xf>
    <xf numFmtId="279" fontId="111" fillId="52" borderId="0" xfId="153" applyNumberFormat="1" applyFont="1" applyFill="1" applyAlignment="1">
      <alignment vertical="center"/>
    </xf>
    <xf numFmtId="279" fontId="292" fillId="52" borderId="58" xfId="153" applyNumberFormat="1" applyFont="1" applyFill="1" applyBorder="1" applyAlignment="1">
      <alignment vertical="center"/>
    </xf>
    <xf numFmtId="280" fontId="292" fillId="52" borderId="58" xfId="153" applyNumberFormat="1" applyFont="1" applyFill="1" applyBorder="1" applyAlignment="1">
      <alignment vertical="center"/>
    </xf>
    <xf numFmtId="279" fontId="111" fillId="55" borderId="0" xfId="153" applyNumberFormat="1" applyFont="1" applyFill="1" applyAlignment="1">
      <alignment vertical="center"/>
    </xf>
    <xf numFmtId="38" fontId="6" fillId="52" borderId="0" xfId="0" applyNumberFormat="1" applyFont="1" applyFill="1" applyAlignment="1">
      <alignment vertical="center"/>
    </xf>
    <xf numFmtId="9" fontId="111" fillId="55" borderId="0" xfId="153" applyFont="1" applyFill="1" applyAlignment="1">
      <alignment horizontal="right" vertical="center"/>
    </xf>
    <xf numFmtId="280" fontId="111" fillId="52" borderId="0" xfId="153" applyNumberFormat="1" applyFont="1" applyFill="1" applyAlignment="1">
      <alignment vertical="center"/>
    </xf>
    <xf numFmtId="37" fontId="6" fillId="52" borderId="0" xfId="0" applyNumberFormat="1" applyFont="1" applyFill="1" applyAlignment="1">
      <alignment horizontal="right" vertical="center"/>
    </xf>
    <xf numFmtId="172" fontId="307" fillId="56" borderId="0" xfId="65" applyNumberFormat="1" applyFont="1" applyFill="1" applyAlignment="1">
      <alignment vertical="center"/>
    </xf>
    <xf numFmtId="0" fontId="303" fillId="56" borderId="0" xfId="0" applyFont="1" applyFill="1" applyAlignment="1">
      <alignment vertical="center"/>
    </xf>
    <xf numFmtId="0" fontId="300" fillId="56" borderId="0" xfId="0" applyFont="1" applyFill="1" applyAlignment="1">
      <alignment vertical="center"/>
    </xf>
    <xf numFmtId="0" fontId="303" fillId="56" borderId="0" xfId="0" applyNumberFormat="1" applyFont="1" applyFill="1" applyAlignment="1">
      <alignment vertical="center"/>
    </xf>
    <xf numFmtId="9" fontId="303" fillId="56" borderId="0" xfId="153" applyFont="1" applyFill="1" applyAlignment="1">
      <alignment vertical="center"/>
    </xf>
    <xf numFmtId="0" fontId="302" fillId="56" borderId="0" xfId="0" applyFont="1" applyFill="1" applyAlignment="1">
      <alignment vertical="center"/>
    </xf>
    <xf numFmtId="0" fontId="304" fillId="56" borderId="0" xfId="0" applyFont="1" applyFill="1" applyAlignment="1">
      <alignment vertical="center"/>
    </xf>
    <xf numFmtId="167" fontId="302" fillId="56" borderId="0" xfId="1867" applyNumberFormat="1" applyFont="1" applyFill="1" applyAlignment="1">
      <alignment horizontal="right" vertical="center"/>
    </xf>
    <xf numFmtId="0" fontId="320" fillId="52" borderId="0" xfId="0" applyFont="1" applyFill="1" applyAlignment="1">
      <alignment vertical="center"/>
    </xf>
    <xf numFmtId="0" fontId="0" fillId="52" borderId="0" xfId="0" applyFill="1" applyAlignment="1">
      <alignment horizontal="center" vertical="center"/>
    </xf>
    <xf numFmtId="0" fontId="302" fillId="52" borderId="0" xfId="0" applyFont="1" applyFill="1" applyAlignment="1">
      <alignment vertical="center"/>
    </xf>
    <xf numFmtId="0" fontId="304" fillId="52" borderId="0" xfId="0" applyFont="1" applyFill="1" applyAlignment="1">
      <alignment vertical="center"/>
    </xf>
    <xf numFmtId="9" fontId="292" fillId="52" borderId="0" xfId="153" applyFont="1" applyFill="1" applyBorder="1" applyAlignment="1">
      <alignment horizontal="right" vertical="center"/>
    </xf>
    <xf numFmtId="0" fontId="120" fillId="52" borderId="0" xfId="0" applyFont="1" applyFill="1" applyAlignment="1">
      <alignment horizontal="left" vertical="center"/>
    </xf>
    <xf numFmtId="0" fontId="301" fillId="52" borderId="0" xfId="0" applyFont="1" applyFill="1" applyAlignment="1">
      <alignment vertical="center"/>
    </xf>
    <xf numFmtId="0" fontId="302" fillId="52" borderId="0" xfId="65" applyNumberFormat="1" applyFont="1" applyFill="1" applyAlignment="1">
      <alignment horizontal="center" vertical="center"/>
    </xf>
    <xf numFmtId="0" fontId="6" fillId="52" borderId="0" xfId="0" applyFont="1" applyFill="1"/>
    <xf numFmtId="0" fontId="303" fillId="56" borderId="0" xfId="0" applyFont="1" applyFill="1" applyAlignment="1">
      <alignment vertical="center" wrapText="1"/>
    </xf>
    <xf numFmtId="0" fontId="300" fillId="56" borderId="0" xfId="0" applyFont="1" applyFill="1" applyAlignment="1">
      <alignment vertical="center" wrapText="1"/>
    </xf>
    <xf numFmtId="9" fontId="303" fillId="56" borderId="0" xfId="153" applyFont="1" applyFill="1" applyAlignment="1">
      <alignment vertical="center" wrapText="1"/>
    </xf>
    <xf numFmtId="9" fontId="0" fillId="52" borderId="0" xfId="153" applyFont="1" applyFill="1" applyAlignment="1">
      <alignment horizontal="right"/>
    </xf>
    <xf numFmtId="9" fontId="111" fillId="52" borderId="0" xfId="153" applyFont="1" applyFill="1" applyBorder="1" applyAlignment="1">
      <alignment horizontal="right" vertical="center"/>
    </xf>
    <xf numFmtId="9" fontId="111" fillId="52" borderId="0" xfId="153" applyFont="1" applyFill="1" applyAlignment="1">
      <alignment horizontal="right" vertical="center"/>
    </xf>
    <xf numFmtId="0" fontId="290" fillId="52" borderId="0" xfId="0" applyFont="1" applyFill="1"/>
    <xf numFmtId="9" fontId="111" fillId="52" borderId="0" xfId="153" applyFont="1" applyFill="1" applyBorder="1" applyAlignment="1">
      <alignment vertical="center"/>
    </xf>
    <xf numFmtId="167" fontId="290" fillId="52" borderId="0" xfId="1867" applyNumberFormat="1" applyFont="1" applyFill="1" applyAlignment="1">
      <alignment horizontal="right" vertical="center"/>
    </xf>
    <xf numFmtId="0" fontId="0" fillId="55" borderId="0" xfId="0" applyFill="1"/>
    <xf numFmtId="167" fontId="6" fillId="55" borderId="0" xfId="0" applyNumberFormat="1" applyFont="1" applyFill="1" applyAlignment="1">
      <alignment vertical="center"/>
    </xf>
    <xf numFmtId="0" fontId="296" fillId="55" borderId="0" xfId="0" applyFont="1" applyFill="1" applyAlignment="1">
      <alignment vertical="center"/>
    </xf>
    <xf numFmtId="167" fontId="296" fillId="55" borderId="0" xfId="0" applyNumberFormat="1" applyFont="1" applyFill="1" applyAlignment="1">
      <alignment vertical="center"/>
    </xf>
    <xf numFmtId="167" fontId="296" fillId="55" borderId="0" xfId="1867" applyNumberFormat="1" applyFont="1" applyFill="1" applyBorder="1" applyAlignment="1">
      <alignment vertical="center"/>
    </xf>
    <xf numFmtId="9" fontId="111" fillId="55" borderId="0" xfId="153" applyFont="1" applyFill="1" applyBorder="1" applyAlignment="1">
      <alignment horizontal="right" vertical="center"/>
    </xf>
    <xf numFmtId="167" fontId="120" fillId="55" borderId="0" xfId="153" applyNumberFormat="1" applyFont="1" applyFill="1" applyBorder="1" applyAlignment="1">
      <alignment vertical="center"/>
    </xf>
    <xf numFmtId="168" fontId="111" fillId="55" borderId="0" xfId="153" applyNumberFormat="1" applyFont="1" applyFill="1" applyBorder="1" applyAlignment="1">
      <alignment vertical="center"/>
    </xf>
    <xf numFmtId="168" fontId="111" fillId="55" borderId="0" xfId="153" applyNumberFormat="1" applyFont="1" applyFill="1" applyBorder="1" applyAlignment="1">
      <alignment horizontal="right" vertical="center"/>
    </xf>
    <xf numFmtId="0" fontId="111" fillId="52" borderId="0" xfId="0" applyFont="1" applyFill="1"/>
    <xf numFmtId="9" fontId="120" fillId="52" borderId="0" xfId="153" applyFont="1" applyFill="1" applyBorder="1" applyAlignment="1">
      <alignment vertical="center"/>
    </xf>
    <xf numFmtId="0" fontId="4" fillId="52" borderId="0" xfId="0" applyFont="1" applyFill="1"/>
    <xf numFmtId="167" fontId="111" fillId="52" borderId="0" xfId="1867" applyNumberFormat="1" applyFont="1" applyFill="1" applyAlignment="1">
      <alignment horizontal="right" vertical="center"/>
    </xf>
    <xf numFmtId="167" fontId="120" fillId="52" borderId="0" xfId="153" applyNumberFormat="1" applyFont="1" applyFill="1" applyBorder="1" applyAlignment="1">
      <alignment vertical="center"/>
    </xf>
    <xf numFmtId="38" fontId="0" fillId="52" borderId="0" xfId="0" applyNumberFormat="1" applyFill="1"/>
    <xf numFmtId="282" fontId="0" fillId="52" borderId="0" xfId="0" applyNumberFormat="1" applyFill="1"/>
    <xf numFmtId="38" fontId="0" fillId="52" borderId="0" xfId="1867" quotePrefix="1" applyNumberFormat="1" applyFont="1" applyFill="1" applyBorder="1" applyAlignment="1">
      <alignment horizontal="right" vertical="center"/>
    </xf>
    <xf numFmtId="168" fontId="111" fillId="52" borderId="0" xfId="153" applyNumberFormat="1" applyFont="1" applyFill="1" applyBorder="1" applyAlignment="1">
      <alignment vertical="center"/>
    </xf>
    <xf numFmtId="275" fontId="0" fillId="55" borderId="0" xfId="1867" quotePrefix="1" applyNumberFormat="1" applyFont="1" applyFill="1" applyBorder="1" applyAlignment="1">
      <alignment horizontal="right" vertical="center"/>
    </xf>
    <xf numFmtId="273" fontId="111" fillId="55" borderId="0" xfId="153" applyNumberFormat="1" applyFont="1" applyFill="1" applyBorder="1" applyAlignment="1">
      <alignment vertical="center"/>
    </xf>
    <xf numFmtId="9" fontId="111" fillId="55" borderId="0" xfId="153" applyFont="1" applyFill="1" applyBorder="1" applyAlignment="1">
      <alignment vertical="center"/>
    </xf>
    <xf numFmtId="38" fontId="291" fillId="55" borderId="0" xfId="153" applyNumberFormat="1" applyFont="1" applyFill="1" applyBorder="1" applyAlignment="1">
      <alignment vertical="center"/>
    </xf>
    <xf numFmtId="0" fontId="292" fillId="55" borderId="0" xfId="0" applyFont="1" applyFill="1" applyAlignment="1">
      <alignment vertical="center"/>
    </xf>
    <xf numFmtId="273" fontId="292" fillId="55" borderId="0" xfId="153" applyNumberFormat="1" applyFont="1" applyFill="1" applyBorder="1" applyAlignment="1">
      <alignment vertical="center"/>
    </xf>
    <xf numFmtId="0" fontId="290" fillId="55" borderId="0" xfId="0" applyFont="1" applyFill="1" applyAlignment="1">
      <alignment vertical="center"/>
    </xf>
    <xf numFmtId="0" fontId="0" fillId="55" borderId="0" xfId="0" applyFill="1" applyAlignment="1">
      <alignment horizontal="left" vertical="center"/>
    </xf>
    <xf numFmtId="1" fontId="290" fillId="55" borderId="0" xfId="153" applyNumberFormat="1" applyFont="1" applyFill="1" applyBorder="1" applyAlignment="1">
      <alignment vertical="center"/>
    </xf>
    <xf numFmtId="1" fontId="4" fillId="55" borderId="0" xfId="153" applyNumberFormat="1" applyFont="1" applyFill="1" applyBorder="1" applyAlignment="1">
      <alignment vertical="center"/>
    </xf>
    <xf numFmtId="38" fontId="298" fillId="55" borderId="0" xfId="153" applyNumberFormat="1" applyFont="1" applyFill="1" applyBorder="1" applyAlignment="1">
      <alignment vertical="center"/>
    </xf>
    <xf numFmtId="273" fontId="299" fillId="55" borderId="0" xfId="153" applyNumberFormat="1" applyFont="1" applyFill="1" applyBorder="1" applyAlignment="1">
      <alignment vertical="center"/>
    </xf>
    <xf numFmtId="0" fontId="298" fillId="52" borderId="0" xfId="0" applyFont="1" applyFill="1" applyAlignment="1">
      <alignment vertical="center"/>
    </xf>
    <xf numFmtId="0" fontId="293" fillId="52" borderId="0" xfId="0" applyFont="1" applyFill="1"/>
    <xf numFmtId="0" fontId="299" fillId="52" borderId="0" xfId="0" applyFont="1" applyFill="1" applyAlignment="1">
      <alignment horizontal="left" vertical="center" indent="1"/>
    </xf>
    <xf numFmtId="273" fontId="299" fillId="52" borderId="0" xfId="153" applyNumberFormat="1" applyFont="1" applyFill="1" applyBorder="1" applyAlignment="1">
      <alignment vertical="center"/>
    </xf>
    <xf numFmtId="0" fontId="293" fillId="52" borderId="0" xfId="0" applyFont="1" applyFill="1" applyAlignment="1">
      <alignment vertical="center"/>
    </xf>
    <xf numFmtId="274" fontId="299" fillId="52" borderId="0" xfId="153" applyNumberFormat="1" applyFont="1" applyFill="1" applyBorder="1" applyAlignment="1">
      <alignment vertical="center"/>
    </xf>
    <xf numFmtId="0" fontId="295" fillId="55" borderId="0" xfId="0" applyFont="1" applyFill="1" applyAlignment="1">
      <alignment vertical="center"/>
    </xf>
    <xf numFmtId="0" fontId="295" fillId="55" borderId="0" xfId="0" applyFont="1" applyFill="1"/>
    <xf numFmtId="38" fontId="295" fillId="55" borderId="0" xfId="1867" quotePrefix="1" applyNumberFormat="1" applyFont="1" applyFill="1" applyBorder="1" applyAlignment="1">
      <alignment horizontal="right" vertical="center"/>
    </xf>
    <xf numFmtId="0" fontId="299" fillId="55" borderId="0" xfId="0" applyFont="1" applyFill="1" applyAlignment="1">
      <alignment vertical="center"/>
    </xf>
    <xf numFmtId="0" fontId="299" fillId="55" borderId="0" xfId="0" applyFont="1" applyFill="1" applyAlignment="1">
      <alignment horizontal="left" vertical="center" indent="1"/>
    </xf>
    <xf numFmtId="0" fontId="293" fillId="55" borderId="0" xfId="0" applyFont="1" applyFill="1"/>
    <xf numFmtId="168" fontId="299" fillId="55" borderId="0" xfId="153" applyNumberFormat="1" applyFont="1" applyFill="1" applyBorder="1" applyAlignment="1">
      <alignment vertical="center"/>
    </xf>
    <xf numFmtId="273" fontId="299" fillId="55" borderId="0" xfId="153" applyNumberFormat="1" applyFont="1" applyFill="1" applyBorder="1" applyAlignment="1">
      <alignment horizontal="right" vertical="center"/>
    </xf>
    <xf numFmtId="283" fontId="0" fillId="52" borderId="0" xfId="0" applyNumberFormat="1" applyFill="1"/>
    <xf numFmtId="0" fontId="298" fillId="52" borderId="0" xfId="0" applyFont="1" applyFill="1" applyAlignment="1">
      <alignment horizontal="right" vertical="center"/>
    </xf>
    <xf numFmtId="167" fontId="296" fillId="52" borderId="36" xfId="1867" applyNumberFormat="1" applyFont="1" applyFill="1" applyBorder="1" applyAlignment="1">
      <alignment horizontal="right" vertical="center"/>
    </xf>
    <xf numFmtId="167" fontId="295" fillId="52" borderId="0" xfId="1867" applyNumberFormat="1" applyFont="1" applyFill="1" applyBorder="1" applyAlignment="1">
      <alignment horizontal="right" vertical="center"/>
    </xf>
    <xf numFmtId="0" fontId="292" fillId="52" borderId="1" xfId="0" applyFont="1" applyFill="1" applyBorder="1" applyAlignment="1">
      <alignment vertical="center"/>
    </xf>
    <xf numFmtId="0" fontId="292" fillId="52" borderId="1" xfId="0" applyFont="1" applyFill="1" applyBorder="1" applyAlignment="1">
      <alignment horizontal="left" vertical="center" indent="1"/>
    </xf>
    <xf numFmtId="0" fontId="299" fillId="52" borderId="1" xfId="0" applyFont="1" applyFill="1" applyBorder="1" applyAlignment="1">
      <alignment horizontal="right" vertical="center"/>
    </xf>
    <xf numFmtId="168" fontId="299" fillId="52" borderId="1" xfId="153" applyNumberFormat="1" applyFont="1" applyFill="1" applyBorder="1" applyAlignment="1">
      <alignment vertical="center"/>
    </xf>
    <xf numFmtId="168" fontId="292" fillId="52" borderId="1" xfId="153" applyNumberFormat="1" applyFont="1" applyFill="1" applyBorder="1" applyAlignment="1">
      <alignment vertical="center"/>
    </xf>
    <xf numFmtId="0" fontId="299" fillId="52" borderId="0" xfId="0" applyFont="1" applyFill="1" applyAlignment="1">
      <alignment horizontal="left" vertical="center" indent="2"/>
    </xf>
    <xf numFmtId="0" fontId="299" fillId="55" borderId="0" xfId="0" applyFont="1" applyFill="1" applyAlignment="1">
      <alignment horizontal="left" vertical="center"/>
    </xf>
    <xf numFmtId="167" fontId="298" fillId="55" borderId="0" xfId="153" applyNumberFormat="1" applyFont="1" applyFill="1" applyBorder="1" applyAlignment="1">
      <alignment vertical="center"/>
    </xf>
    <xf numFmtId="0" fontId="111" fillId="52" borderId="0" xfId="0" applyFont="1" applyFill="1" applyAlignment="1">
      <alignment horizontal="left" vertical="center"/>
    </xf>
    <xf numFmtId="273" fontId="299" fillId="52" borderId="0" xfId="153" applyNumberFormat="1" applyFont="1" applyFill="1" applyBorder="1" applyAlignment="1">
      <alignment horizontal="right" vertical="center"/>
    </xf>
    <xf numFmtId="38" fontId="295" fillId="55" borderId="0" xfId="1867" applyNumberFormat="1" applyFont="1" applyFill="1" applyBorder="1" applyAlignment="1">
      <alignment vertical="center"/>
    </xf>
    <xf numFmtId="38" fontId="4" fillId="52" borderId="0" xfId="1867" quotePrefix="1" applyNumberFormat="1" applyFont="1" applyFill="1" applyBorder="1" applyAlignment="1">
      <alignment horizontal="right" vertical="center"/>
    </xf>
    <xf numFmtId="273" fontId="111" fillId="55" borderId="0" xfId="153" applyNumberFormat="1" applyFont="1" applyFill="1" applyBorder="1" applyAlignment="1">
      <alignment horizontal="right" vertical="center"/>
    </xf>
    <xf numFmtId="272" fontId="111" fillId="52" borderId="0" xfId="153" applyNumberFormat="1" applyFont="1" applyFill="1" applyBorder="1" applyAlignment="1">
      <alignment vertical="center"/>
    </xf>
    <xf numFmtId="10" fontId="111" fillId="52" borderId="0" xfId="153" applyNumberFormat="1" applyFont="1" applyFill="1" applyBorder="1" applyAlignment="1">
      <alignment vertical="center"/>
    </xf>
    <xf numFmtId="38" fontId="292" fillId="52" borderId="0" xfId="1867" quotePrefix="1" applyNumberFormat="1" applyFont="1" applyFill="1" applyBorder="1" applyAlignment="1">
      <alignment horizontal="right" vertical="center"/>
    </xf>
    <xf numFmtId="1" fontId="0" fillId="55" borderId="0" xfId="153" applyNumberFormat="1" applyFont="1" applyFill="1" applyBorder="1" applyAlignment="1">
      <alignment vertical="center"/>
    </xf>
    <xf numFmtId="1" fontId="0" fillId="55" borderId="0" xfId="0" applyNumberFormat="1" applyFill="1" applyAlignment="1">
      <alignment vertical="center"/>
    </xf>
    <xf numFmtId="274" fontId="111" fillId="52" borderId="0" xfId="153" applyNumberFormat="1" applyFont="1" applyFill="1" applyBorder="1" applyAlignment="1">
      <alignment vertical="center"/>
    </xf>
    <xf numFmtId="10" fontId="299" fillId="52" borderId="2" xfId="0" applyNumberFormat="1" applyFont="1" applyFill="1" applyBorder="1" applyAlignment="1">
      <alignment vertical="center"/>
    </xf>
    <xf numFmtId="38" fontId="6" fillId="55" borderId="0" xfId="1867" quotePrefix="1" applyNumberFormat="1" applyFont="1" applyFill="1" applyBorder="1" applyAlignment="1">
      <alignment horizontal="right" vertical="center"/>
    </xf>
    <xf numFmtId="279" fontId="292" fillId="52" borderId="0" xfId="153" applyNumberFormat="1" applyFont="1" applyFill="1" applyBorder="1" applyAlignment="1">
      <alignment vertical="center"/>
    </xf>
    <xf numFmtId="38" fontId="296" fillId="55" borderId="0" xfId="0" applyNumberFormat="1" applyFont="1" applyFill="1" applyAlignment="1">
      <alignment vertical="center"/>
    </xf>
    <xf numFmtId="0" fontId="293" fillId="52" borderId="0" xfId="0" applyFont="1" applyFill="1" applyAlignment="1">
      <alignment horizontal="right" vertical="center"/>
    </xf>
    <xf numFmtId="168" fontId="299" fillId="52" borderId="0" xfId="153" applyNumberFormat="1" applyFont="1" applyFill="1" applyAlignment="1">
      <alignment vertical="center"/>
    </xf>
    <xf numFmtId="40" fontId="4" fillId="52" borderId="0" xfId="1867" quotePrefix="1" applyNumberFormat="1" applyFont="1" applyFill="1" applyBorder="1" applyAlignment="1">
      <alignment horizontal="right" vertical="center"/>
    </xf>
    <xf numFmtId="168" fontId="292" fillId="52" borderId="0" xfId="0" applyNumberFormat="1" applyFont="1" applyFill="1" applyAlignment="1">
      <alignment vertical="center"/>
    </xf>
    <xf numFmtId="279" fontId="299" fillId="52" borderId="0" xfId="153" applyNumberFormat="1" applyFont="1" applyFill="1" applyAlignment="1">
      <alignment vertical="center"/>
    </xf>
    <xf numFmtId="38" fontId="293" fillId="52" borderId="0" xfId="0" applyNumberFormat="1" applyFont="1" applyFill="1" applyAlignment="1">
      <alignment vertical="center"/>
    </xf>
    <xf numFmtId="167" fontId="6" fillId="52" borderId="0" xfId="1867" applyNumberFormat="1" applyFont="1" applyFill="1" applyBorder="1" applyAlignment="1">
      <alignment vertical="center"/>
    </xf>
    <xf numFmtId="167" fontId="4" fillId="52" borderId="0" xfId="0" applyNumberFormat="1" applyFont="1" applyFill="1" applyAlignment="1">
      <alignment vertical="center"/>
    </xf>
    <xf numFmtId="167" fontId="4" fillId="52" borderId="0" xfId="1867" applyNumberFormat="1" applyFont="1" applyFill="1" applyBorder="1" applyAlignment="1">
      <alignment horizontal="right" vertical="center"/>
    </xf>
    <xf numFmtId="167" fontId="290" fillId="52" borderId="0" xfId="1867" applyNumberFormat="1" applyFont="1" applyFill="1" applyAlignment="1">
      <alignment horizontal="left" vertical="center" indent="2"/>
    </xf>
    <xf numFmtId="170" fontId="290" fillId="52" borderId="0" xfId="1867" applyNumberFormat="1" applyFont="1" applyFill="1" applyAlignment="1">
      <alignment vertical="center"/>
    </xf>
    <xf numFmtId="165" fontId="4" fillId="52" borderId="0" xfId="1867" applyFont="1" applyFill="1" applyBorder="1" applyAlignment="1">
      <alignment horizontal="right" vertical="center"/>
    </xf>
    <xf numFmtId="170" fontId="296" fillId="52" borderId="0" xfId="1867" applyNumberFormat="1" applyFont="1" applyFill="1" applyAlignment="1">
      <alignment vertical="center"/>
    </xf>
    <xf numFmtId="166" fontId="290" fillId="52" borderId="0" xfId="1867" applyNumberFormat="1" applyFont="1" applyFill="1" applyAlignment="1">
      <alignment vertical="center"/>
    </xf>
    <xf numFmtId="170" fontId="111" fillId="55" borderId="0" xfId="1867" applyNumberFormat="1" applyFont="1" applyFill="1" applyAlignment="1">
      <alignment vertical="center"/>
    </xf>
    <xf numFmtId="170" fontId="111" fillId="55" borderId="0" xfId="1867" applyNumberFormat="1" applyFont="1" applyFill="1" applyAlignment="1">
      <alignment horizontal="right" vertical="center"/>
    </xf>
    <xf numFmtId="38" fontId="6" fillId="55" borderId="0" xfId="65" applyNumberFormat="1" applyFont="1" applyFill="1" applyAlignment="1">
      <alignment vertical="center"/>
    </xf>
    <xf numFmtId="0" fontId="303" fillId="56" borderId="0" xfId="0" applyFont="1" applyFill="1" applyAlignment="1">
      <alignment horizontal="right" vertical="center"/>
    </xf>
    <xf numFmtId="0" fontId="301" fillId="56" borderId="0" xfId="0" applyFont="1" applyFill="1" applyAlignment="1">
      <alignment vertical="center"/>
    </xf>
    <xf numFmtId="0" fontId="302" fillId="56" borderId="1" xfId="65" applyNumberFormat="1" applyFont="1" applyFill="1" applyBorder="1" applyAlignment="1">
      <alignment horizontal="center" vertical="center"/>
    </xf>
    <xf numFmtId="280" fontId="0" fillId="52" borderId="0" xfId="0" applyNumberFormat="1" applyFill="1" applyAlignment="1">
      <alignment vertical="center"/>
    </xf>
    <xf numFmtId="38" fontId="4" fillId="40" borderId="0" xfId="65" applyNumberFormat="1" applyFont="1" applyFill="1" applyAlignment="1">
      <alignment vertical="center"/>
    </xf>
    <xf numFmtId="38" fontId="0" fillId="40" borderId="0" xfId="65" applyNumberFormat="1" applyFont="1" applyFill="1" applyAlignment="1">
      <alignment vertical="center"/>
    </xf>
    <xf numFmtId="10" fontId="0" fillId="52" borderId="16" xfId="0" applyNumberFormat="1" applyFill="1" applyBorder="1" applyAlignment="1">
      <alignment vertical="center"/>
    </xf>
    <xf numFmtId="38" fontId="6" fillId="52" borderId="0" xfId="65" applyNumberFormat="1" applyFont="1" applyFill="1" applyBorder="1" applyAlignment="1">
      <alignment vertical="center"/>
    </xf>
    <xf numFmtId="167" fontId="111" fillId="52" borderId="0" xfId="1867" applyNumberFormat="1" applyFont="1" applyFill="1" applyBorder="1" applyAlignment="1">
      <alignment vertical="center"/>
    </xf>
    <xf numFmtId="167" fontId="111" fillId="52" borderId="7" xfId="0" applyNumberFormat="1" applyFont="1" applyFill="1" applyBorder="1" applyAlignment="1">
      <alignment vertical="center"/>
    </xf>
    <xf numFmtId="167" fontId="111" fillId="52" borderId="2" xfId="0" applyNumberFormat="1" applyFont="1" applyFill="1" applyBorder="1" applyAlignment="1">
      <alignment vertical="center"/>
    </xf>
    <xf numFmtId="167" fontId="111" fillId="52" borderId="57" xfId="0" applyNumberFormat="1" applyFont="1" applyFill="1" applyBorder="1" applyAlignment="1">
      <alignment vertical="center"/>
    </xf>
    <xf numFmtId="170" fontId="302" fillId="56" borderId="0" xfId="1867" applyNumberFormat="1" applyFont="1" applyFill="1" applyBorder="1" applyAlignment="1">
      <alignment horizontal="right" vertical="center"/>
    </xf>
    <xf numFmtId="166" fontId="111" fillId="52" borderId="0" xfId="1867" applyNumberFormat="1" applyFont="1" applyFill="1" applyBorder="1" applyAlignment="1">
      <alignment vertical="center"/>
    </xf>
    <xf numFmtId="166" fontId="111" fillId="52" borderId="7" xfId="0" applyNumberFormat="1" applyFont="1" applyFill="1" applyBorder="1" applyAlignment="1">
      <alignment vertical="center"/>
    </xf>
    <xf numFmtId="166" fontId="111" fillId="52" borderId="2" xfId="0" applyNumberFormat="1" applyFont="1" applyFill="1" applyBorder="1" applyAlignment="1">
      <alignment vertical="center"/>
    </xf>
    <xf numFmtId="166" fontId="111" fillId="52" borderId="57" xfId="0" applyNumberFormat="1" applyFont="1" applyFill="1" applyBorder="1" applyAlignment="1">
      <alignment vertical="center"/>
    </xf>
    <xf numFmtId="168" fontId="111" fillId="52" borderId="7" xfId="153" applyNumberFormat="1" applyFont="1" applyFill="1" applyBorder="1" applyAlignment="1">
      <alignment vertical="center"/>
    </xf>
    <xf numFmtId="168" fontId="111" fillId="52" borderId="2" xfId="153" applyNumberFormat="1" applyFont="1" applyFill="1" applyBorder="1" applyAlignment="1">
      <alignment vertical="center"/>
    </xf>
    <xf numFmtId="168" fontId="111" fillId="52" borderId="57" xfId="153" applyNumberFormat="1" applyFont="1" applyFill="1" applyBorder="1" applyAlignment="1">
      <alignment vertical="center"/>
    </xf>
    <xf numFmtId="167" fontId="6" fillId="52" borderId="0" xfId="0" applyNumberFormat="1" applyFont="1" applyFill="1" applyAlignment="1">
      <alignment vertical="center"/>
    </xf>
    <xf numFmtId="38" fontId="299" fillId="52" borderId="0" xfId="1867" quotePrefix="1" applyNumberFormat="1" applyFont="1" applyFill="1" applyBorder="1" applyAlignment="1">
      <alignment horizontal="right" vertical="center"/>
    </xf>
    <xf numFmtId="9" fontId="111" fillId="52" borderId="0" xfId="0" applyNumberFormat="1" applyFont="1" applyFill="1" applyAlignment="1">
      <alignment vertical="center"/>
    </xf>
    <xf numFmtId="0" fontId="314" fillId="52" borderId="0" xfId="16987" applyFont="1" applyFill="1" applyAlignment="1">
      <alignment vertical="center"/>
    </xf>
    <xf numFmtId="0" fontId="315" fillId="52" borderId="0" xfId="16987" applyFont="1" applyFill="1" applyAlignment="1">
      <alignment vertical="center"/>
    </xf>
    <xf numFmtId="0" fontId="317" fillId="52" borderId="0" xfId="16987" applyFont="1" applyFill="1" applyAlignment="1">
      <alignment vertical="center"/>
    </xf>
    <xf numFmtId="0" fontId="293" fillId="52" borderId="0" xfId="16987" applyFont="1" applyFill="1" applyAlignment="1">
      <alignment vertical="center"/>
    </xf>
    <xf numFmtId="0" fontId="295" fillId="52" borderId="0" xfId="16987" applyFont="1" applyFill="1" applyAlignment="1">
      <alignment horizontal="left" vertical="center" indent="2"/>
    </xf>
    <xf numFmtId="0" fontId="293" fillId="52" borderId="0" xfId="16987" applyFont="1" applyFill="1" applyAlignment="1">
      <alignment horizontal="left" vertical="center"/>
    </xf>
    <xf numFmtId="15" fontId="293" fillId="52" borderId="0" xfId="16987" applyNumberFormat="1" applyFont="1" applyFill="1" applyAlignment="1">
      <alignment horizontal="left" vertical="center"/>
    </xf>
    <xf numFmtId="0" fontId="316" fillId="52" borderId="0" xfId="16987" applyFont="1" applyFill="1" applyAlignment="1">
      <alignment horizontal="left" vertical="center" indent="1"/>
    </xf>
    <xf numFmtId="0" fontId="314" fillId="52" borderId="0" xfId="16987" applyFont="1" applyFill="1" applyAlignment="1">
      <alignment horizontal="left" vertical="center" indent="3"/>
    </xf>
    <xf numFmtId="0" fontId="295" fillId="52" borderId="0" xfId="16987" applyFont="1" applyFill="1" applyAlignment="1">
      <alignment horizontal="left" vertical="center" indent="3"/>
    </xf>
    <xf numFmtId="3" fontId="0" fillId="52" borderId="0" xfId="0" applyNumberFormat="1" applyFill="1" applyAlignment="1">
      <alignment horizontal="right"/>
    </xf>
    <xf numFmtId="0" fontId="6" fillId="52" borderId="0" xfId="0" applyFont="1" applyFill="1" applyAlignment="1">
      <alignment horizontal="right"/>
    </xf>
    <xf numFmtId="3" fontId="6" fillId="52" borderId="0" xfId="0" applyNumberFormat="1" applyFont="1" applyFill="1" applyAlignment="1">
      <alignment horizontal="right"/>
    </xf>
    <xf numFmtId="4" fontId="6" fillId="52" borderId="0" xfId="0" applyNumberFormat="1" applyFont="1" applyFill="1" applyAlignment="1">
      <alignment horizontal="right"/>
    </xf>
    <xf numFmtId="4" fontId="0" fillId="52" borderId="0" xfId="0" applyNumberFormat="1" applyFill="1" applyAlignment="1">
      <alignment horizontal="right"/>
    </xf>
    <xf numFmtId="0" fontId="301" fillId="52" borderId="0" xfId="0" applyFont="1" applyFill="1"/>
    <xf numFmtId="0" fontId="309" fillId="52" borderId="0" xfId="0" applyFont="1" applyFill="1"/>
    <xf numFmtId="0" fontId="309" fillId="52" borderId="0" xfId="0" applyFont="1" applyFill="1" applyAlignment="1">
      <alignment horizontal="left"/>
    </xf>
    <xf numFmtId="0" fontId="311" fillId="52" borderId="0" xfId="0" applyFont="1" applyFill="1"/>
    <xf numFmtId="0" fontId="311" fillId="52" borderId="0" xfId="0" applyFont="1" applyFill="1" applyAlignment="1">
      <alignment horizontal="left"/>
    </xf>
    <xf numFmtId="0" fontId="312" fillId="56" borderId="0" xfId="0" applyFont="1" applyFill="1"/>
    <xf numFmtId="0" fontId="301" fillId="56" borderId="0" xfId="0" applyFont="1" applyFill="1"/>
    <xf numFmtId="0" fontId="0" fillId="56" borderId="0" xfId="0" applyFill="1"/>
    <xf numFmtId="0" fontId="302" fillId="56" borderId="0" xfId="65" applyNumberFormat="1" applyFont="1" applyFill="1" applyBorder="1" applyAlignment="1">
      <alignment horizontal="center" vertical="center"/>
    </xf>
    <xf numFmtId="9" fontId="0" fillId="52" borderId="0" xfId="153" applyFont="1" applyFill="1"/>
    <xf numFmtId="0" fontId="296" fillId="52" borderId="0" xfId="16987" applyFont="1" applyFill="1" applyAlignment="1">
      <alignment horizontal="left" vertical="center" indent="2"/>
    </xf>
    <xf numFmtId="0" fontId="313" fillId="53" borderId="0" xfId="0" applyFont="1" applyFill="1" applyAlignment="1">
      <alignment vertical="center"/>
    </xf>
    <xf numFmtId="10" fontId="313" fillId="53" borderId="0" xfId="0" applyNumberFormat="1" applyFont="1" applyFill="1" applyAlignment="1">
      <alignment vertical="center"/>
    </xf>
    <xf numFmtId="10" fontId="123" fillId="52" borderId="0" xfId="0" applyNumberFormat="1" applyFont="1" applyFill="1" applyAlignment="1">
      <alignment horizontal="right" vertical="center"/>
    </xf>
    <xf numFmtId="10" fontId="0" fillId="52" borderId="0" xfId="0" applyNumberFormat="1" applyFill="1" applyAlignment="1">
      <alignment vertical="center"/>
    </xf>
    <xf numFmtId="168" fontId="0" fillId="52" borderId="0" xfId="0" applyNumberFormat="1" applyFill="1" applyAlignment="1">
      <alignment vertical="center"/>
    </xf>
    <xf numFmtId="167" fontId="302" fillId="56" borderId="0" xfId="1867" applyNumberFormat="1" applyFont="1" applyFill="1" applyAlignment="1">
      <alignment horizontal="center" vertical="center"/>
    </xf>
    <xf numFmtId="9" fontId="0" fillId="52" borderId="0" xfId="153" applyFont="1" applyFill="1" applyBorder="1" applyAlignment="1">
      <alignment horizontal="right" vertical="center"/>
    </xf>
    <xf numFmtId="0" fontId="302" fillId="56" borderId="0" xfId="0" applyFont="1" applyFill="1" applyAlignment="1">
      <alignment horizontal="center" vertical="center"/>
    </xf>
    <xf numFmtId="0" fontId="301" fillId="56" borderId="55" xfId="0" applyFont="1" applyFill="1" applyBorder="1"/>
    <xf numFmtId="0" fontId="301" fillId="56" borderId="32" xfId="0" applyFont="1" applyFill="1" applyBorder="1"/>
    <xf numFmtId="0" fontId="301" fillId="56" borderId="56" xfId="0" applyFont="1" applyFill="1" applyBorder="1"/>
    <xf numFmtId="0" fontId="0" fillId="52" borderId="29" xfId="0" applyFill="1" applyBorder="1"/>
    <xf numFmtId="0" fontId="0" fillId="52" borderId="34" xfId="0" applyFill="1" applyBorder="1"/>
    <xf numFmtId="0" fontId="0" fillId="52" borderId="30" xfId="0" applyFill="1" applyBorder="1"/>
    <xf numFmtId="0" fontId="0" fillId="52" borderId="31" xfId="0" applyFill="1" applyBorder="1"/>
    <xf numFmtId="0" fontId="0" fillId="52" borderId="35" xfId="0" applyFill="1" applyBorder="1"/>
    <xf numFmtId="15" fontId="0" fillId="52" borderId="29" xfId="0" applyNumberFormat="1" applyFill="1" applyBorder="1" applyAlignment="1">
      <alignment horizontal="left"/>
    </xf>
    <xf numFmtId="0" fontId="0" fillId="52" borderId="3" xfId="0" applyFill="1" applyBorder="1"/>
    <xf numFmtId="0" fontId="308" fillId="56" borderId="0" xfId="0" applyFont="1" applyFill="1" applyAlignment="1">
      <alignment horizontal="center"/>
    </xf>
    <xf numFmtId="0" fontId="0" fillId="52" borderId="0" xfId="0" applyFill="1" applyAlignment="1">
      <alignment horizontal="left" indent="1"/>
    </xf>
    <xf numFmtId="0" fontId="307" fillId="56" borderId="0" xfId="0" applyFont="1" applyFill="1" applyAlignment="1">
      <alignment horizontal="center"/>
    </xf>
    <xf numFmtId="0" fontId="7" fillId="52" borderId="0" xfId="0" applyFont="1" applyFill="1"/>
    <xf numFmtId="2" fontId="0" fillId="52" borderId="0" xfId="0" applyNumberFormat="1" applyFill="1"/>
    <xf numFmtId="0" fontId="307" fillId="52" borderId="0" xfId="0" applyFont="1" applyFill="1" applyAlignment="1">
      <alignment horizontal="center"/>
    </xf>
    <xf numFmtId="0" fontId="308" fillId="52" borderId="0" xfId="0" applyFont="1" applyFill="1" applyAlignment="1">
      <alignment horizontal="center"/>
    </xf>
    <xf numFmtId="167" fontId="293" fillId="52" borderId="0" xfId="1867" quotePrefix="1" applyNumberFormat="1" applyFont="1" applyFill="1" applyAlignment="1">
      <alignment horizontal="right" vertical="center"/>
    </xf>
    <xf numFmtId="0" fontId="6" fillId="52" borderId="0" xfId="0" applyFont="1" applyFill="1" applyAlignment="1">
      <alignment horizontal="left"/>
    </xf>
    <xf numFmtId="0" fontId="0" fillId="52" borderId="33" xfId="0" applyFill="1" applyBorder="1"/>
    <xf numFmtId="0" fontId="0" fillId="52" borderId="36" xfId="0" applyFill="1" applyBorder="1"/>
    <xf numFmtId="0" fontId="0" fillId="52" borderId="61" xfId="0" applyFill="1" applyBorder="1"/>
    <xf numFmtId="0" fontId="0" fillId="52" borderId="18" xfId="0" applyFill="1" applyBorder="1"/>
    <xf numFmtId="0" fontId="0" fillId="52" borderId="4" xfId="0" applyFill="1" applyBorder="1"/>
    <xf numFmtId="0" fontId="0" fillId="52" borderId="1" xfId="0" applyFill="1" applyBorder="1"/>
    <xf numFmtId="0" fontId="0" fillId="52" borderId="62" xfId="0" applyFill="1" applyBorder="1"/>
    <xf numFmtId="10" fontId="0" fillId="52" borderId="36" xfId="0" applyNumberFormat="1" applyFill="1" applyBorder="1"/>
    <xf numFmtId="0" fontId="309" fillId="55" borderId="0" xfId="0" applyFont="1" applyFill="1"/>
    <xf numFmtId="10" fontId="0" fillId="52" borderId="0" xfId="0" applyNumberFormat="1" applyFill="1"/>
    <xf numFmtId="0" fontId="308" fillId="56" borderId="0" xfId="0" applyFont="1" applyFill="1"/>
    <xf numFmtId="0" fontId="321" fillId="56" borderId="0" xfId="0" applyFont="1" applyFill="1" applyAlignment="1">
      <alignment horizontal="center"/>
    </xf>
    <xf numFmtId="0" fontId="321" fillId="56" borderId="0" xfId="0" applyFont="1" applyFill="1" applyAlignment="1">
      <alignment horizontal="center" wrapText="1"/>
    </xf>
    <xf numFmtId="2" fontId="0" fillId="52" borderId="3" xfId="0" applyNumberFormat="1" applyFill="1" applyBorder="1"/>
    <xf numFmtId="0" fontId="6" fillId="52" borderId="18" xfId="0" applyFont="1" applyFill="1" applyBorder="1"/>
    <xf numFmtId="38" fontId="6" fillId="52" borderId="3" xfId="0" applyNumberFormat="1" applyFont="1" applyFill="1" applyBorder="1" applyAlignment="1">
      <alignment vertical="center"/>
    </xf>
    <xf numFmtId="38" fontId="6" fillId="52" borderId="0" xfId="0" applyNumberFormat="1" applyFont="1" applyFill="1"/>
    <xf numFmtId="37" fontId="0" fillId="52" borderId="0" xfId="0" applyNumberFormat="1" applyFill="1"/>
    <xf numFmtId="37" fontId="6" fillId="52" borderId="0" xfId="0" applyNumberFormat="1" applyFont="1" applyFill="1"/>
    <xf numFmtId="39" fontId="6" fillId="52" borderId="16" xfId="0" applyNumberFormat="1" applyFont="1" applyFill="1" applyBorder="1"/>
    <xf numFmtId="0" fontId="0" fillId="52" borderId="55" xfId="0" applyFill="1" applyBorder="1"/>
    <xf numFmtId="0" fontId="0" fillId="52" borderId="56" xfId="0" applyFill="1" applyBorder="1"/>
    <xf numFmtId="0" fontId="293" fillId="40" borderId="0" xfId="16987" applyFont="1" applyFill="1" applyAlignment="1">
      <alignment horizontal="left" vertical="center"/>
    </xf>
    <xf numFmtId="9" fontId="0" fillId="52" borderId="34" xfId="0" applyNumberFormat="1" applyFill="1" applyBorder="1"/>
    <xf numFmtId="0" fontId="0" fillId="52" borderId="56" xfId="0" applyFill="1" applyBorder="1" applyAlignment="1">
      <alignment horizontal="right"/>
    </xf>
    <xf numFmtId="204" fontId="0" fillId="52" borderId="0" xfId="0" applyNumberFormat="1" applyFill="1"/>
    <xf numFmtId="0" fontId="301" fillId="56" borderId="63" xfId="0" applyFont="1" applyFill="1" applyBorder="1"/>
    <xf numFmtId="0" fontId="0" fillId="52" borderId="64" xfId="0" applyFill="1" applyBorder="1"/>
    <xf numFmtId="0" fontId="0" fillId="52" borderId="0" xfId="0" applyFill="1" applyAlignment="1">
      <alignment horizontal="center"/>
    </xf>
    <xf numFmtId="39" fontId="6" fillId="52" borderId="0" xfId="0" applyNumberFormat="1" applyFont="1" applyFill="1"/>
    <xf numFmtId="9" fontId="0" fillId="52" borderId="0" xfId="0" applyNumberFormat="1" applyFill="1"/>
    <xf numFmtId="0" fontId="124" fillId="52" borderId="0" xfId="0" applyFont="1" applyFill="1"/>
    <xf numFmtId="3" fontId="0" fillId="52" borderId="0" xfId="0" applyNumberFormat="1" applyFill="1"/>
    <xf numFmtId="0" fontId="309" fillId="55" borderId="0" xfId="0" applyFont="1" applyFill="1" applyAlignment="1">
      <alignment horizontal="center"/>
    </xf>
    <xf numFmtId="0" fontId="309" fillId="52" borderId="0" xfId="0" applyFont="1" applyFill="1" applyAlignment="1">
      <alignment horizontal="center"/>
    </xf>
    <xf numFmtId="281" fontId="310" fillId="55" borderId="0" xfId="0" applyNumberFormat="1" applyFont="1" applyFill="1" applyAlignment="1">
      <alignment horizontal="right"/>
    </xf>
    <xf numFmtId="284" fontId="310" fillId="55" borderId="0" xfId="0" applyNumberFormat="1" applyFont="1" applyFill="1" applyAlignment="1">
      <alignment horizontal="right"/>
    </xf>
    <xf numFmtId="0" fontId="0" fillId="55" borderId="0" xfId="0" applyFill="1" applyAlignment="1">
      <alignment horizontal="right"/>
    </xf>
    <xf numFmtId="0" fontId="309" fillId="55" borderId="0" xfId="0" applyFont="1" applyFill="1" applyAlignment="1">
      <alignment horizontal="right"/>
    </xf>
    <xf numFmtId="8" fontId="310" fillId="52" borderId="0" xfId="0" applyNumberFormat="1" applyFont="1" applyFill="1" applyAlignment="1">
      <alignment horizontal="right"/>
    </xf>
    <xf numFmtId="284" fontId="310" fillId="52" borderId="0" xfId="0" applyNumberFormat="1" applyFont="1" applyFill="1" applyAlignment="1">
      <alignment horizontal="right"/>
    </xf>
    <xf numFmtId="284" fontId="0" fillId="52" borderId="0" xfId="0" applyNumberFormat="1" applyFill="1" applyAlignment="1">
      <alignment horizontal="right"/>
    </xf>
    <xf numFmtId="0" fontId="309" fillId="52" borderId="0" xfId="0" applyFont="1" applyFill="1" applyAlignment="1">
      <alignment horizontal="right"/>
    </xf>
    <xf numFmtId="8" fontId="310" fillId="52" borderId="0" xfId="16989" applyNumberFormat="1" applyFont="1" applyFill="1" applyAlignment="1">
      <alignment horizontal="right"/>
    </xf>
    <xf numFmtId="0" fontId="311" fillId="52" borderId="0" xfId="0" applyFont="1" applyFill="1" applyAlignment="1">
      <alignment horizontal="right"/>
    </xf>
    <xf numFmtId="0" fontId="0" fillId="56" borderId="0" xfId="0" applyFill="1" applyAlignment="1">
      <alignment horizontal="right"/>
    </xf>
    <xf numFmtId="8" fontId="311" fillId="52" borderId="0" xfId="0" applyNumberFormat="1" applyFont="1" applyFill="1" applyAlignment="1">
      <alignment horizontal="right"/>
    </xf>
    <xf numFmtId="285" fontId="323" fillId="52" borderId="0" xfId="0" applyNumberFormat="1" applyFont="1" applyFill="1" applyAlignment="1">
      <alignment horizontal="right"/>
    </xf>
    <xf numFmtId="285" fontId="323" fillId="55" borderId="0" xfId="0" applyNumberFormat="1" applyFont="1" applyFill="1" applyAlignment="1">
      <alignment horizontal="right"/>
    </xf>
    <xf numFmtId="286" fontId="324" fillId="52" borderId="0" xfId="0" applyNumberFormat="1" applyFont="1" applyFill="1" applyAlignment="1">
      <alignment vertical="center"/>
    </xf>
    <xf numFmtId="286" fontId="325" fillId="55" borderId="0" xfId="0" applyNumberFormat="1" applyFont="1" applyFill="1" applyAlignment="1">
      <alignment vertical="center"/>
    </xf>
    <xf numFmtId="284" fontId="290" fillId="55" borderId="0" xfId="0" applyNumberFormat="1" applyFont="1" applyFill="1" applyAlignment="1">
      <alignment horizontal="right"/>
    </xf>
    <xf numFmtId="286" fontId="325" fillId="52" borderId="0" xfId="0" applyNumberFormat="1" applyFont="1" applyFill="1" applyAlignment="1">
      <alignment vertical="center"/>
    </xf>
    <xf numFmtId="0" fontId="0" fillId="52" borderId="0" xfId="0" applyNumberFormat="1" applyFill="1"/>
    <xf numFmtId="0" fontId="322" fillId="52" borderId="0" xfId="0" applyFont="1" applyFill="1" applyAlignment="1">
      <alignment vertical="center" wrapText="1"/>
    </xf>
    <xf numFmtId="0" fontId="322" fillId="52" borderId="0" xfId="0" applyFont="1" applyFill="1" applyAlignment="1">
      <alignment vertical="center"/>
    </xf>
    <xf numFmtId="0" fontId="0" fillId="55" borderId="56" xfId="0" applyFill="1" applyBorder="1" applyAlignment="1">
      <alignment horizontal="center"/>
    </xf>
    <xf numFmtId="0" fontId="0" fillId="55" borderId="56" xfId="0" applyFill="1" applyBorder="1"/>
    <xf numFmtId="0" fontId="0" fillId="55" borderId="34" xfId="0" applyFill="1" applyBorder="1"/>
    <xf numFmtId="0" fontId="0" fillId="55" borderId="35" xfId="0" applyFill="1" applyBorder="1"/>
    <xf numFmtId="0" fontId="326" fillId="52" borderId="0" xfId="0" applyFont="1" applyFill="1" applyAlignment="1">
      <alignment vertical="center" textRotation="90"/>
    </xf>
    <xf numFmtId="10" fontId="0" fillId="52" borderId="0" xfId="153" applyNumberFormat="1" applyFont="1" applyFill="1" applyBorder="1"/>
    <xf numFmtId="38" fontId="6" fillId="55" borderId="55" xfId="0" applyNumberFormat="1" applyFont="1" applyFill="1" applyBorder="1"/>
    <xf numFmtId="0" fontId="0" fillId="55" borderId="32" xfId="0" applyFill="1" applyBorder="1"/>
    <xf numFmtId="38" fontId="6" fillId="55" borderId="29" xfId="0" applyNumberFormat="1" applyFont="1" applyFill="1" applyBorder="1"/>
    <xf numFmtId="38" fontId="6" fillId="55" borderId="30" xfId="0" applyNumberFormat="1" applyFont="1" applyFill="1" applyBorder="1"/>
    <xf numFmtId="0" fontId="0" fillId="55" borderId="31" xfId="0" applyFill="1" applyBorder="1"/>
    <xf numFmtId="0" fontId="295" fillId="57" borderId="0" xfId="0" applyFont="1" applyFill="1"/>
    <xf numFmtId="0" fontId="295" fillId="57" borderId="0" xfId="0" applyFont="1" applyFill="1" applyAlignment="1">
      <alignment horizontal="center"/>
    </xf>
    <xf numFmtId="0" fontId="0" fillId="55" borderId="55" xfId="0" applyFill="1" applyBorder="1" applyAlignment="1">
      <alignment horizontal="left"/>
    </xf>
    <xf numFmtId="0" fontId="0" fillId="55" borderId="32" xfId="0" applyFill="1" applyBorder="1" applyAlignment="1">
      <alignment horizontal="center"/>
    </xf>
    <xf numFmtId="0" fontId="0" fillId="55" borderId="29" xfId="0" applyFill="1" applyBorder="1"/>
    <xf numFmtId="38" fontId="0" fillId="55" borderId="29" xfId="0" applyNumberFormat="1" applyFill="1" applyBorder="1" applyAlignment="1">
      <alignment vertical="center"/>
    </xf>
    <xf numFmtId="38" fontId="0" fillId="55" borderId="0" xfId="0" applyNumberFormat="1" applyFill="1" applyAlignment="1">
      <alignment vertical="center"/>
    </xf>
    <xf numFmtId="38" fontId="0" fillId="55" borderId="34" xfId="0" applyNumberFormat="1" applyFill="1" applyBorder="1" applyAlignment="1">
      <alignment vertical="center"/>
    </xf>
    <xf numFmtId="38" fontId="0" fillId="55" borderId="30" xfId="0" applyNumberFormat="1" applyFill="1" applyBorder="1" applyAlignment="1">
      <alignment vertical="center"/>
    </xf>
    <xf numFmtId="38" fontId="0" fillId="55" borderId="31" xfId="0" applyNumberFormat="1" applyFill="1" applyBorder="1" applyAlignment="1">
      <alignment vertical="center"/>
    </xf>
    <xf numFmtId="38" fontId="0" fillId="55" borderId="35" xfId="0" applyNumberFormat="1" applyFill="1" applyBorder="1" applyAlignment="1">
      <alignment vertical="center"/>
    </xf>
    <xf numFmtId="38" fontId="0" fillId="55" borderId="55" xfId="0" applyNumberFormat="1" applyFill="1" applyBorder="1" applyAlignment="1">
      <alignment vertical="center"/>
    </xf>
    <xf numFmtId="38" fontId="0" fillId="55" borderId="32" xfId="0" applyNumberFormat="1" applyFill="1" applyBorder="1" applyAlignment="1">
      <alignment vertical="center"/>
    </xf>
    <xf numFmtId="38" fontId="0" fillId="55" borderId="56" xfId="0" applyNumberFormat="1" applyFill="1" applyBorder="1" applyAlignment="1">
      <alignment vertical="center"/>
    </xf>
    <xf numFmtId="38" fontId="6" fillId="55" borderId="56" xfId="0" applyNumberFormat="1" applyFont="1" applyFill="1" applyBorder="1" applyAlignment="1">
      <alignment vertical="center"/>
    </xf>
    <xf numFmtId="167" fontId="293" fillId="55" borderId="0" xfId="1867" quotePrefix="1" applyNumberFormat="1" applyFont="1" applyFill="1" applyBorder="1" applyAlignment="1">
      <alignment horizontal="right" vertical="center"/>
    </xf>
    <xf numFmtId="167" fontId="293" fillId="55" borderId="34" xfId="1867" quotePrefix="1" applyNumberFormat="1" applyFont="1" applyFill="1" applyBorder="1" applyAlignment="1">
      <alignment horizontal="right" vertical="center"/>
    </xf>
    <xf numFmtId="0" fontId="0" fillId="55" borderId="30" xfId="0" applyFill="1" applyBorder="1"/>
    <xf numFmtId="2" fontId="0" fillId="55" borderId="0" xfId="0" applyNumberFormat="1" applyFill="1"/>
    <xf numFmtId="2" fontId="0" fillId="55" borderId="34" xfId="0" applyNumberFormat="1" applyFill="1" applyBorder="1"/>
    <xf numFmtId="38" fontId="6" fillId="55" borderId="31" xfId="0" applyNumberFormat="1" applyFont="1" applyFill="1" applyBorder="1" applyAlignment="1">
      <alignment vertical="center"/>
    </xf>
    <xf numFmtId="38" fontId="6" fillId="55" borderId="35" xfId="0" applyNumberFormat="1" applyFont="1" applyFill="1" applyBorder="1" applyAlignment="1">
      <alignment vertical="center"/>
    </xf>
    <xf numFmtId="15" fontId="0" fillId="52" borderId="0" xfId="0" applyNumberFormat="1" applyFill="1" applyAlignment="1">
      <alignment horizontal="left"/>
    </xf>
    <xf numFmtId="0" fontId="301" fillId="52" borderId="29" xfId="0" applyFont="1" applyFill="1" applyBorder="1"/>
    <xf numFmtId="0" fontId="301" fillId="52" borderId="34" xfId="0" applyFont="1" applyFill="1" applyBorder="1"/>
    <xf numFmtId="0" fontId="301" fillId="52" borderId="30" xfId="0" applyFont="1" applyFill="1" applyBorder="1"/>
    <xf numFmtId="0" fontId="301" fillId="52" borderId="31" xfId="0" applyFont="1" applyFill="1" applyBorder="1"/>
    <xf numFmtId="0" fontId="301" fillId="52" borderId="35" xfId="0" applyFont="1" applyFill="1" applyBorder="1"/>
    <xf numFmtId="0" fontId="317" fillId="52" borderId="0" xfId="0" applyFont="1" applyFill="1"/>
    <xf numFmtId="0" fontId="328" fillId="52" borderId="0" xfId="0" applyFont="1" applyFill="1"/>
    <xf numFmtId="9" fontId="298" fillId="52" borderId="0" xfId="153" applyFont="1" applyFill="1" applyAlignment="1">
      <alignment vertical="center"/>
    </xf>
    <xf numFmtId="0" fontId="6" fillId="58" borderId="0" xfId="0" applyFont="1" applyFill="1" applyAlignment="1">
      <alignment vertical="center"/>
    </xf>
    <xf numFmtId="0" fontId="111" fillId="58" borderId="0" xfId="0" applyFont="1" applyFill="1" applyAlignment="1">
      <alignment vertical="center"/>
    </xf>
    <xf numFmtId="167" fontId="293" fillId="58" borderId="0" xfId="1867" quotePrefix="1" applyNumberFormat="1" applyFont="1" applyFill="1" applyBorder="1" applyAlignment="1">
      <alignment horizontal="right" vertical="center"/>
    </xf>
    <xf numFmtId="0" fontId="0" fillId="58" borderId="0" xfId="0" applyFill="1" applyAlignment="1">
      <alignment horizontal="left" vertical="center" indent="1"/>
    </xf>
    <xf numFmtId="38" fontId="290" fillId="58" borderId="0" xfId="1867" quotePrefix="1" applyNumberFormat="1" applyFont="1" applyFill="1" applyBorder="1" applyAlignment="1">
      <alignment horizontal="right" vertical="center"/>
    </xf>
    <xf numFmtId="0" fontId="293" fillId="58" borderId="0" xfId="0" applyFont="1" applyFill="1" applyAlignment="1">
      <alignment horizontal="left" vertical="center" indent="1"/>
    </xf>
    <xf numFmtId="0" fontId="111" fillId="58" borderId="0" xfId="0" applyFont="1" applyFill="1" applyAlignment="1">
      <alignment horizontal="left" vertical="center" indent="1"/>
    </xf>
    <xf numFmtId="0" fontId="6" fillId="58" borderId="0" xfId="0" applyFont="1" applyFill="1" applyAlignment="1">
      <alignment horizontal="left" vertical="center"/>
    </xf>
    <xf numFmtId="38" fontId="295" fillId="58" borderId="0" xfId="1867" applyNumberFormat="1" applyFont="1" applyFill="1" applyBorder="1" applyAlignment="1">
      <alignment vertical="center"/>
    </xf>
    <xf numFmtId="274" fontId="299" fillId="58" borderId="0" xfId="153" applyNumberFormat="1" applyFont="1" applyFill="1" applyBorder="1" applyAlignment="1">
      <alignment vertical="center"/>
    </xf>
    <xf numFmtId="204" fontId="0" fillId="52" borderId="16" xfId="0" applyNumberFormat="1" applyFill="1" applyBorder="1"/>
    <xf numFmtId="39" fontId="0" fillId="52" borderId="16" xfId="0" applyNumberFormat="1" applyFill="1" applyBorder="1"/>
    <xf numFmtId="39" fontId="0" fillId="52" borderId="16" xfId="0" applyNumberFormat="1" applyFill="1" applyBorder="1" applyAlignment="1">
      <alignment horizontal="right"/>
    </xf>
    <xf numFmtId="0" fontId="318" fillId="56" borderId="0" xfId="16988" quotePrefix="1" applyFont="1" applyFill="1" applyAlignment="1">
      <alignment horizontal="left" vertical="center"/>
    </xf>
    <xf numFmtId="0" fontId="319" fillId="41" borderId="0" xfId="0" applyFont="1" applyFill="1" applyAlignment="1">
      <alignment horizontal="center" vertical="center"/>
    </xf>
    <xf numFmtId="0" fontId="0" fillId="52" borderId="7" xfId="0" applyFill="1" applyBorder="1" applyAlignment="1">
      <alignment horizontal="center" vertical="center"/>
    </xf>
    <xf numFmtId="0" fontId="0" fillId="52" borderId="2" xfId="0" applyFill="1" applyBorder="1" applyAlignment="1">
      <alignment horizontal="center" vertical="center"/>
    </xf>
    <xf numFmtId="0" fontId="0" fillId="52" borderId="57" xfId="0" applyFill="1" applyBorder="1" applyAlignment="1">
      <alignment horizontal="center" vertical="center"/>
    </xf>
    <xf numFmtId="0" fontId="6" fillId="52" borderId="7" xfId="0" applyFont="1" applyFill="1" applyBorder="1" applyAlignment="1">
      <alignment horizontal="center" vertical="center"/>
    </xf>
    <xf numFmtId="0" fontId="6" fillId="52" borderId="2" xfId="0" applyFont="1" applyFill="1" applyBorder="1" applyAlignment="1">
      <alignment horizontal="center" vertical="center"/>
    </xf>
    <xf numFmtId="0" fontId="6" fillId="52" borderId="57" xfId="0" applyFont="1" applyFill="1" applyBorder="1" applyAlignment="1">
      <alignment horizontal="center" vertical="center"/>
    </xf>
    <xf numFmtId="0" fontId="313" fillId="53" borderId="0" xfId="0" applyFont="1" applyFill="1" applyAlignment="1">
      <alignment vertical="center"/>
    </xf>
    <xf numFmtId="0" fontId="308" fillId="56" borderId="0" xfId="0" applyFont="1" applyFill="1" applyAlignment="1">
      <alignment horizontal="center"/>
    </xf>
    <xf numFmtId="0" fontId="9" fillId="54" borderId="55" xfId="0" applyFont="1" applyFill="1" applyBorder="1" applyAlignment="1">
      <alignment horizontal="left"/>
    </xf>
    <xf numFmtId="0" fontId="9" fillId="54" borderId="32" xfId="0" applyFont="1" applyFill="1" applyBorder="1" applyAlignment="1">
      <alignment horizontal="left"/>
    </xf>
    <xf numFmtId="0" fontId="9" fillId="54" borderId="29" xfId="0" applyFont="1" applyFill="1" applyBorder="1" applyAlignment="1">
      <alignment horizontal="left" indent="1"/>
    </xf>
    <xf numFmtId="0" fontId="9" fillId="54" borderId="0" xfId="0" applyFont="1" applyFill="1" applyAlignment="1">
      <alignment horizontal="left" indent="1"/>
    </xf>
    <xf numFmtId="0" fontId="329" fillId="52" borderId="55" xfId="0" applyFont="1" applyFill="1" applyBorder="1" applyAlignment="1">
      <alignment horizontal="center" vertical="center"/>
    </xf>
    <xf numFmtId="0" fontId="329" fillId="52" borderId="32" xfId="0" applyFont="1" applyFill="1" applyBorder="1" applyAlignment="1">
      <alignment horizontal="center" vertical="center"/>
    </xf>
    <xf numFmtId="0" fontId="329" fillId="52" borderId="56" xfId="0" applyFont="1" applyFill="1" applyBorder="1" applyAlignment="1">
      <alignment horizontal="center" vertical="center"/>
    </xf>
    <xf numFmtId="0" fontId="329" fillId="52" borderId="29" xfId="0" applyFont="1" applyFill="1" applyBorder="1" applyAlignment="1">
      <alignment horizontal="center" vertical="center"/>
    </xf>
    <xf numFmtId="0" fontId="329" fillId="52" borderId="0" xfId="0" applyFont="1" applyFill="1" applyAlignment="1">
      <alignment horizontal="center" vertical="center"/>
    </xf>
    <xf numFmtId="0" fontId="329" fillId="52" borderId="34" xfId="0" applyFont="1" applyFill="1" applyBorder="1" applyAlignment="1">
      <alignment horizontal="center" vertical="center"/>
    </xf>
    <xf numFmtId="0" fontId="329" fillId="52" borderId="30" xfId="0" applyFont="1" applyFill="1" applyBorder="1" applyAlignment="1">
      <alignment horizontal="center" vertical="center"/>
    </xf>
    <xf numFmtId="0" fontId="329" fillId="52" borderId="31" xfId="0" applyFont="1" applyFill="1" applyBorder="1" applyAlignment="1">
      <alignment horizontal="center" vertical="center"/>
    </xf>
    <xf numFmtId="0" fontId="329" fillId="52" borderId="35" xfId="0" applyFont="1" applyFill="1" applyBorder="1" applyAlignment="1">
      <alignment horizontal="center" vertical="center"/>
    </xf>
    <xf numFmtId="0" fontId="330" fillId="52" borderId="55" xfId="0" applyFont="1" applyFill="1" applyBorder="1" applyAlignment="1">
      <alignment horizontal="center" vertical="center" wrapText="1"/>
    </xf>
    <xf numFmtId="0" fontId="330" fillId="52" borderId="56" xfId="0" applyFont="1" applyFill="1" applyBorder="1" applyAlignment="1">
      <alignment horizontal="center" vertical="center" wrapText="1"/>
    </xf>
    <xf numFmtId="0" fontId="330" fillId="52" borderId="29" xfId="0" applyFont="1" applyFill="1" applyBorder="1" applyAlignment="1">
      <alignment horizontal="center" vertical="center" wrapText="1"/>
    </xf>
    <xf numFmtId="0" fontId="330" fillId="52" borderId="34" xfId="0" applyFont="1" applyFill="1" applyBorder="1" applyAlignment="1">
      <alignment horizontal="center" vertical="center" wrapText="1"/>
    </xf>
    <xf numFmtId="0" fontId="330" fillId="52" borderId="30" xfId="0" applyFont="1" applyFill="1" applyBorder="1" applyAlignment="1">
      <alignment horizontal="center" vertical="center" wrapText="1"/>
    </xf>
    <xf numFmtId="0" fontId="330" fillId="52" borderId="35" xfId="0" applyFont="1" applyFill="1" applyBorder="1" applyAlignment="1">
      <alignment horizontal="center" vertical="center" wrapText="1"/>
    </xf>
    <xf numFmtId="0" fontId="0" fillId="52" borderId="1" xfId="0" applyFill="1" applyBorder="1" applyAlignment="1">
      <alignment horizontal="center"/>
    </xf>
    <xf numFmtId="0" fontId="0" fillId="52" borderId="0" xfId="0" applyFill="1" applyAlignment="1">
      <alignment horizontal="center"/>
    </xf>
    <xf numFmtId="0" fontId="293" fillId="52" borderId="0" xfId="0" applyFont="1" applyFill="1" applyAlignment="1">
      <alignment horizontal="left"/>
    </xf>
    <xf numFmtId="0" fontId="301" fillId="52" borderId="0" xfId="0" applyFont="1" applyFill="1" applyAlignment="1">
      <alignment horizontal="center"/>
    </xf>
    <xf numFmtId="0" fontId="301" fillId="56" borderId="59" xfId="0" applyFont="1" applyFill="1" applyBorder="1" applyAlignment="1">
      <alignment horizontal="center"/>
    </xf>
    <xf numFmtId="0" fontId="301" fillId="56" borderId="60" xfId="0" applyFont="1" applyFill="1" applyBorder="1" applyAlignment="1">
      <alignment horizontal="center"/>
    </xf>
    <xf numFmtId="0" fontId="301" fillId="56" borderId="55" xfId="0" applyFont="1" applyFill="1" applyBorder="1" applyAlignment="1">
      <alignment horizontal="center"/>
    </xf>
    <xf numFmtId="0" fontId="301" fillId="56" borderId="56" xfId="0" applyFont="1" applyFill="1" applyBorder="1" applyAlignment="1">
      <alignment horizontal="center"/>
    </xf>
    <xf numFmtId="0" fontId="327" fillId="55" borderId="55" xfId="0" applyFont="1" applyFill="1" applyBorder="1" applyAlignment="1">
      <alignment horizontal="center" vertical="center" wrapText="1"/>
    </xf>
    <xf numFmtId="0" fontId="327" fillId="55" borderId="56" xfId="0" applyFont="1" applyFill="1" applyBorder="1" applyAlignment="1">
      <alignment horizontal="center" vertical="center" wrapText="1"/>
    </xf>
    <xf numFmtId="0" fontId="327" fillId="55" borderId="29" xfId="0" applyFont="1" applyFill="1" applyBorder="1" applyAlignment="1">
      <alignment horizontal="center" vertical="center" wrapText="1"/>
    </xf>
    <xf numFmtId="0" fontId="327" fillId="55" borderId="34" xfId="0" applyFont="1" applyFill="1" applyBorder="1" applyAlignment="1">
      <alignment horizontal="center" vertical="center" wrapText="1"/>
    </xf>
    <xf numFmtId="0" fontId="327" fillId="55" borderId="30" xfId="0" applyFont="1" applyFill="1" applyBorder="1" applyAlignment="1">
      <alignment horizontal="center" vertical="center" wrapText="1"/>
    </xf>
    <xf numFmtId="0" fontId="327" fillId="55" borderId="35" xfId="0" applyFont="1" applyFill="1" applyBorder="1" applyAlignment="1">
      <alignment horizontal="center" vertical="center" wrapText="1"/>
    </xf>
    <xf numFmtId="0" fontId="0" fillId="52" borderId="0" xfId="0" applyFill="1" applyAlignment="1">
      <alignment horizontal="left" vertical="center"/>
    </xf>
    <xf numFmtId="0" fontId="326" fillId="52" borderId="0" xfId="0" applyFont="1" applyFill="1" applyAlignment="1">
      <alignment horizontal="center" vertical="top"/>
    </xf>
    <xf numFmtId="0" fontId="0" fillId="52" borderId="0" xfId="0" applyFill="1" applyAlignment="1">
      <alignment horizontal="left"/>
    </xf>
    <xf numFmtId="0" fontId="326" fillId="55" borderId="55" xfId="0" applyFont="1" applyFill="1" applyBorder="1" applyAlignment="1">
      <alignment horizontal="center" vertical="center" wrapText="1"/>
    </xf>
    <xf numFmtId="0" fontId="326" fillId="55" borderId="56" xfId="0" applyFont="1" applyFill="1" applyBorder="1" applyAlignment="1">
      <alignment horizontal="center" vertical="center"/>
    </xf>
    <xf numFmtId="0" fontId="326" fillId="55" borderId="29" xfId="0" applyFont="1" applyFill="1" applyBorder="1" applyAlignment="1">
      <alignment horizontal="center" vertical="center"/>
    </xf>
    <xf numFmtId="0" fontId="326" fillId="55" borderId="34" xfId="0" applyFont="1" applyFill="1" applyBorder="1" applyAlignment="1">
      <alignment horizontal="center" vertical="center"/>
    </xf>
    <xf numFmtId="0" fontId="326" fillId="55" borderId="30" xfId="0" applyFont="1" applyFill="1" applyBorder="1" applyAlignment="1">
      <alignment horizontal="center" vertical="center"/>
    </xf>
    <xf numFmtId="0" fontId="326" fillId="55" borderId="35" xfId="0" applyFont="1" applyFill="1" applyBorder="1" applyAlignment="1">
      <alignment horizontal="center" vertical="center"/>
    </xf>
    <xf numFmtId="0" fontId="322" fillId="52" borderId="33" xfId="0" applyFont="1" applyFill="1" applyBorder="1" applyAlignment="1">
      <alignment horizontal="center"/>
    </xf>
    <xf numFmtId="0" fontId="322" fillId="52" borderId="2" xfId="0" applyFont="1" applyFill="1" applyBorder="1" applyAlignment="1">
      <alignment horizontal="center"/>
    </xf>
    <xf numFmtId="0" fontId="322" fillId="52" borderId="57" xfId="0" applyFont="1" applyFill="1" applyBorder="1" applyAlignment="1">
      <alignment horizontal="center"/>
    </xf>
    <xf numFmtId="0" fontId="320" fillId="52" borderId="65" xfId="0" applyFont="1" applyFill="1" applyBorder="1" applyAlignment="1">
      <alignment horizontal="center" vertical="center" textRotation="90"/>
    </xf>
    <xf numFmtId="0" fontId="320" fillId="52" borderId="6" xfId="0" applyFont="1" applyFill="1" applyBorder="1" applyAlignment="1">
      <alignment horizontal="center" vertical="center" textRotation="90"/>
    </xf>
    <xf numFmtId="0" fontId="320" fillId="52" borderId="66" xfId="0" applyFont="1" applyFill="1" applyBorder="1" applyAlignment="1">
      <alignment horizontal="center" vertical="center" textRotation="90"/>
    </xf>
  </cellXfs>
  <cellStyles count="16990">
    <cellStyle name="_x0007_" xfId="270" xr:uid="{00000000-0005-0000-0000-000000000000}"/>
    <cellStyle name="_x0007_ 2" xfId="271" xr:uid="{00000000-0005-0000-0000-000001000000}"/>
    <cellStyle name="_x000a_386grabber=M" xfId="272" xr:uid="{00000000-0005-0000-0000-000002000000}"/>
    <cellStyle name="_x000a_386grabber=M 2" xfId="273" xr:uid="{00000000-0005-0000-0000-000003000000}"/>
    <cellStyle name="_x000a_386grabber=M_Agile" xfId="274" xr:uid="{00000000-0005-0000-0000-000004000000}"/>
    <cellStyle name="&quot;X&quot; Men" xfId="1" xr:uid="{00000000-0005-0000-0000-000005000000}"/>
    <cellStyle name="$" xfId="275" xr:uid="{00000000-0005-0000-0000-000006000000}"/>
    <cellStyle name="$." xfId="276" xr:uid="{00000000-0005-0000-0000-000007000000}"/>
    <cellStyle name="%" xfId="2" xr:uid="{00000000-0005-0000-0000-000008000000}"/>
    <cellStyle name="% 2" xfId="277" xr:uid="{00000000-0005-0000-0000-000009000000}"/>
    <cellStyle name="%." xfId="278" xr:uid="{00000000-0005-0000-0000-00000A000000}"/>
    <cellStyle name="%_Country Garden" xfId="279" xr:uid="{00000000-0005-0000-0000-00000B000000}"/>
    <cellStyle name="%_CRLand_13Oct2010" xfId="280" xr:uid="{00000000-0005-0000-0000-00000C000000}"/>
    <cellStyle name="%_Evergrande_25Oct2010" xfId="281" xr:uid="{00000000-0005-0000-0000-00000D000000}"/>
    <cellStyle name="%_Hopson wip" xfId="282" xr:uid="{00000000-0005-0000-0000-00000E000000}"/>
    <cellStyle name="%_Kaisa" xfId="283" xr:uid="{00000000-0005-0000-0000-00000F000000}"/>
    <cellStyle name="%_KWG" xfId="284" xr:uid="{00000000-0005-0000-0000-000010000000}"/>
    <cellStyle name="******************************************" xfId="285" xr:uid="{00000000-0005-0000-0000-000011000000}"/>
    <cellStyle name="****************************************** 2" xfId="286" xr:uid="{00000000-0005-0000-0000-000012000000}"/>
    <cellStyle name="." xfId="287" xr:uid="{00000000-0005-0000-0000-000013000000}"/>
    <cellStyle name=".0" xfId="288" xr:uid="{00000000-0005-0000-0000-000014000000}"/>
    <cellStyle name=".0\" xfId="289" xr:uid="{00000000-0005-0000-0000-000015000000}"/>
    <cellStyle name=".00" xfId="290" xr:uid="{00000000-0005-0000-0000-000016000000}"/>
    <cellStyle name=".000" xfId="291" xr:uid="{00000000-0005-0000-0000-000017000000}"/>
    <cellStyle name=".1" xfId="292" xr:uid="{00000000-0005-0000-0000-000018000000}"/>
    <cellStyle name=".2" xfId="293" xr:uid="{00000000-0005-0000-0000-000019000000}"/>
    <cellStyle name=".3" xfId="294" xr:uid="{00000000-0005-0000-0000-00001A000000}"/>
    <cellStyle name="?" xfId="268" xr:uid="{00000000-0005-0000-0000-00001B000000}"/>
    <cellStyle name="? 2" xfId="295" xr:uid="{00000000-0005-0000-0000-00001C000000}"/>
    <cellStyle name="??_1951_0006" xfId="296" xr:uid="{00000000-0005-0000-0000-00001D000000}"/>
    <cellStyle name="?_Country Garden" xfId="297" xr:uid="{00000000-0005-0000-0000-00001E000000}"/>
    <cellStyle name="?_Country Garden 2" xfId="298" xr:uid="{00000000-0005-0000-0000-00001F000000}"/>
    <cellStyle name="?_Frank Stock Profile" xfId="299" xr:uid="{00000000-0005-0000-0000-000020000000}"/>
    <cellStyle name="?_Glorious Property" xfId="300" xr:uid="{00000000-0005-0000-0000-000021000000}"/>
    <cellStyle name="?_Glorious Property 2" xfId="301" xr:uid="{00000000-0005-0000-0000-000022000000}"/>
    <cellStyle name="?_HK Stock" xfId="302" xr:uid="{00000000-0005-0000-0000-000023000000}"/>
    <cellStyle name="?_HK Stock 2009" xfId="303" xr:uid="{00000000-0005-0000-0000-000024000000}"/>
    <cellStyle name="?_HK Stock 20100106" xfId="304" xr:uid="{00000000-0005-0000-0000-000025000000}"/>
    <cellStyle name="?_Kaisa" xfId="305" xr:uid="{00000000-0005-0000-0000-000026000000}"/>
    <cellStyle name="?_Kaisa 2" xfId="306" xr:uid="{00000000-0005-0000-0000-000027000000}"/>
    <cellStyle name="?_Kaisa-old" xfId="307" xr:uid="{00000000-0005-0000-0000-000028000000}"/>
    <cellStyle name="?_Kaisa-old 2" xfId="308" xr:uid="{00000000-0005-0000-0000-000029000000}"/>
    <cellStyle name="?_Property Stock Profile" xfId="309" xr:uid="{00000000-0005-0000-0000-00002A000000}"/>
    <cellStyle name="?_Valuation summary" xfId="310" xr:uid="{00000000-0005-0000-0000-00002B000000}"/>
    <cellStyle name="]_x000a__x000a_Extension=conv.dll_x000a__x000a_MS-DOS Tools Extentions=C:\DOS\MSTOOLS.DLL_x000a__x000a__x000a__x000a_[Settings]_x000a__x000a_UNDELETE.DLL=C:\DOS\MSTOOLS.DLL_x000a__x000a_W" xfId="3" xr:uid="{00000000-0005-0000-0000-00002C000000}"/>
    <cellStyle name="]_x000a__x000a_Extension=conv.dll_x000a__x000a_MS-DOS Tools Extentions=C:\DOS\MSTOOLS.DLL_x000a__x000a__x000a__x000a_[Settings]_x000a__x000a_UNDELETE.DLL=C:\DOS\MSTOOLS.DLL_x000a__x000a_W 2" xfId="311" xr:uid="{00000000-0005-0000-0000-00002D000000}"/>
    <cellStyle name="_~4988258" xfId="312" xr:uid="{00000000-0005-0000-0000-00002E000000}"/>
    <cellStyle name="_~4988258 2" xfId="313" xr:uid="{00000000-0005-0000-0000-00002F000000}"/>
    <cellStyle name="_~4988258_Agile" xfId="314" xr:uid="{00000000-0005-0000-0000-000030000000}"/>
    <cellStyle name="_~4988258_Agile 2" xfId="315" xr:uid="{00000000-0005-0000-0000-000031000000}"/>
    <cellStyle name="_~4988258_Agile_Country Garden" xfId="316" xr:uid="{00000000-0005-0000-0000-000032000000}"/>
    <cellStyle name="_~4988258_Agile_Country Garden 2" xfId="317" xr:uid="{00000000-0005-0000-0000-000033000000}"/>
    <cellStyle name="_~4988258_Agile_Glorious Property" xfId="318" xr:uid="{00000000-0005-0000-0000-000034000000}"/>
    <cellStyle name="_~4988258_Agile_Glorious Property 2" xfId="319" xr:uid="{00000000-0005-0000-0000-000035000000}"/>
    <cellStyle name="_~4988258_Agile_Kaisa" xfId="320" xr:uid="{00000000-0005-0000-0000-000036000000}"/>
    <cellStyle name="_~4988258_Agile_Kaisa 2" xfId="321" xr:uid="{00000000-0005-0000-0000-000037000000}"/>
    <cellStyle name="_~4988258_Agile_Kaisa-old" xfId="322" xr:uid="{00000000-0005-0000-0000-000038000000}"/>
    <cellStyle name="_~4988258_Agile_Kaisa-old 2" xfId="323" xr:uid="{00000000-0005-0000-0000-000039000000}"/>
    <cellStyle name="_~4988258_Country Garden" xfId="324" xr:uid="{00000000-0005-0000-0000-00003A000000}"/>
    <cellStyle name="_~4988258_Country Garden 2" xfId="325" xr:uid="{00000000-0005-0000-0000-00003B000000}"/>
    <cellStyle name="_~4988258_Evergrande_client_Apr2011" xfId="326" xr:uid="{00000000-0005-0000-0000-00003C000000}"/>
    <cellStyle name="_~4988258_Evergrande_client_Apr2011 2" xfId="327" xr:uid="{00000000-0005-0000-0000-00003D000000}"/>
    <cellStyle name="_~4988258_Glorious Property" xfId="328" xr:uid="{00000000-0005-0000-0000-00003E000000}"/>
    <cellStyle name="_~4988258_Glorious Property 2" xfId="329" xr:uid="{00000000-0005-0000-0000-00003F000000}"/>
    <cellStyle name="_~4988258_Kaisa" xfId="330" xr:uid="{00000000-0005-0000-0000-000040000000}"/>
    <cellStyle name="_~4988258_Kaisa 2" xfId="331" xr:uid="{00000000-0005-0000-0000-000041000000}"/>
    <cellStyle name="_~4988258_Kaisa-old" xfId="332" xr:uid="{00000000-0005-0000-0000-000042000000}"/>
    <cellStyle name="_~4988258_Kaisa-old 2" xfId="333" xr:uid="{00000000-0005-0000-0000-000043000000}"/>
    <cellStyle name="_asr_KADS_Full_Upload_Items" xfId="334" xr:uid="{00000000-0005-0000-0000-000044000000}"/>
    <cellStyle name="_asr_KADS_Full_Upload_Items 2" xfId="335" xr:uid="{00000000-0005-0000-0000-000045000000}"/>
    <cellStyle name="_Contractual arr_20091021" xfId="336" xr:uid="{00000000-0005-0000-0000-000046000000}"/>
    <cellStyle name="_Country Garden" xfId="337" xr:uid="{00000000-0005-0000-0000-000047000000}"/>
    <cellStyle name="_Country Garden 2" xfId="338" xr:uid="{00000000-0005-0000-0000-000048000000}"/>
    <cellStyle name="_CRLand_13Oct2010" xfId="339" xr:uid="{00000000-0005-0000-0000-000049000000}"/>
    <cellStyle name="_CRLand_13Oct2010 2" xfId="340" xr:uid="{00000000-0005-0000-0000-00004A000000}"/>
    <cellStyle name="_CRLand_13Oct2010_Country Garden" xfId="341" xr:uid="{00000000-0005-0000-0000-00004B000000}"/>
    <cellStyle name="_CRLand_13Oct2010_Country Garden 2" xfId="342" xr:uid="{00000000-0005-0000-0000-00004C000000}"/>
    <cellStyle name="_CRLand_13Oct2010_Kaisa" xfId="343" xr:uid="{00000000-0005-0000-0000-00004D000000}"/>
    <cellStyle name="_CRLand_13Oct2010_Kaisa 2" xfId="344" xr:uid="{00000000-0005-0000-0000-00004E000000}"/>
    <cellStyle name="_CRLand_13Oct2010_Kaisa-old" xfId="345" xr:uid="{00000000-0005-0000-0000-00004F000000}"/>
    <cellStyle name="_CRLand_13Oct2010_Kaisa-old 2" xfId="346" xr:uid="{00000000-0005-0000-0000-000050000000}"/>
    <cellStyle name="_ere_KADS_Core_Items" xfId="4" xr:uid="{00000000-0005-0000-0000-000051000000}"/>
    <cellStyle name="_Evergrande_1" xfId="347" xr:uid="{00000000-0005-0000-0000-000052000000}"/>
    <cellStyle name="_Evergrande_1 2" xfId="348" xr:uid="{00000000-0005-0000-0000-000053000000}"/>
    <cellStyle name="_Evergrande_1_Kaisa-old" xfId="349" xr:uid="{00000000-0005-0000-0000-000054000000}"/>
    <cellStyle name="_Evergrande_1_Kaisa-old 2" xfId="350" xr:uid="{00000000-0005-0000-0000-000055000000}"/>
    <cellStyle name="_Evergrande_25Oct2010" xfId="351" xr:uid="{00000000-0005-0000-0000-000056000000}"/>
    <cellStyle name="_Evergrande_25Oct2010 2" xfId="352" xr:uid="{00000000-0005-0000-0000-000057000000}"/>
    <cellStyle name="_Global Comps - Full Service - 12 Jan  2001" xfId="353" xr:uid="{00000000-0005-0000-0000-000058000000}"/>
    <cellStyle name="_Global Comps - Full Service - 12 Jan  2001 2" xfId="354" xr:uid="{00000000-0005-0000-0000-000059000000}"/>
    <cellStyle name="_Global Comps - Full Service - 12 Jan  2001_Agile" xfId="355" xr:uid="{00000000-0005-0000-0000-00005A000000}"/>
    <cellStyle name="_Global Comps - Full Service - 12 Jan  2001_Agile 2" xfId="356" xr:uid="{00000000-0005-0000-0000-00005B000000}"/>
    <cellStyle name="_Global Comps - Full Service - 12 Jan  2001_Agile_Country Garden" xfId="357" xr:uid="{00000000-0005-0000-0000-00005C000000}"/>
    <cellStyle name="_Global Comps - Full Service - 12 Jan  2001_Agile_Country Garden 2" xfId="358" xr:uid="{00000000-0005-0000-0000-00005D000000}"/>
    <cellStyle name="_Global Comps - Full Service - 12 Jan  2001_Agile_Glorious Property" xfId="359" xr:uid="{00000000-0005-0000-0000-00005E000000}"/>
    <cellStyle name="_Global Comps - Full Service - 12 Jan  2001_Agile_Glorious Property 2" xfId="360" xr:uid="{00000000-0005-0000-0000-00005F000000}"/>
    <cellStyle name="_Global Comps - Full Service - 12 Jan  2001_Agile_Kaisa" xfId="361" xr:uid="{00000000-0005-0000-0000-000060000000}"/>
    <cellStyle name="_Global Comps - Full Service - 12 Jan  2001_Agile_Kaisa 2" xfId="362" xr:uid="{00000000-0005-0000-0000-000061000000}"/>
    <cellStyle name="_Global Comps - Full Service - 12 Jan  2001_Agile_Kaisa-old" xfId="363" xr:uid="{00000000-0005-0000-0000-000062000000}"/>
    <cellStyle name="_Global Comps - Full Service - 12 Jan  2001_Agile_Kaisa-old 2" xfId="364" xr:uid="{00000000-0005-0000-0000-000063000000}"/>
    <cellStyle name="_Global Comps - Full Service - 12 Jan  2001_Country Garden" xfId="365" xr:uid="{00000000-0005-0000-0000-000064000000}"/>
    <cellStyle name="_Global Comps - Full Service - 12 Jan  2001_Country Garden 2" xfId="366" xr:uid="{00000000-0005-0000-0000-000065000000}"/>
    <cellStyle name="_Global Comps - Full Service - 12 Jan  2001_CRLand_13Oct2010" xfId="367" xr:uid="{00000000-0005-0000-0000-000066000000}"/>
    <cellStyle name="_Global Comps - Full Service - 12 Jan  2001_CRLand_13Oct2010 2" xfId="368" xr:uid="{00000000-0005-0000-0000-000067000000}"/>
    <cellStyle name="_Global Comps - Full Service - 12 Jan  2001_CRLand_13Oct2010_Country Garden" xfId="369" xr:uid="{00000000-0005-0000-0000-000068000000}"/>
    <cellStyle name="_Global Comps - Full Service - 12 Jan  2001_CRLand_13Oct2010_Country Garden 2" xfId="370" xr:uid="{00000000-0005-0000-0000-000069000000}"/>
    <cellStyle name="_Global Comps - Full Service - 12 Jan  2001_CRLand_13Oct2010_Kaisa" xfId="371" xr:uid="{00000000-0005-0000-0000-00006A000000}"/>
    <cellStyle name="_Global Comps - Full Service - 12 Jan  2001_CRLand_13Oct2010_Kaisa 2" xfId="372" xr:uid="{00000000-0005-0000-0000-00006B000000}"/>
    <cellStyle name="_Global Comps - Full Service - 12 Jan  2001_CRLand_13Oct2010_Kaisa-old" xfId="373" xr:uid="{00000000-0005-0000-0000-00006C000000}"/>
    <cellStyle name="_Global Comps - Full Service - 12 Jan  2001_CRLand_13Oct2010_Kaisa-old 2" xfId="374" xr:uid="{00000000-0005-0000-0000-00006D000000}"/>
    <cellStyle name="_Global Comps - Full Service - 12 Jan  2001_Evergrande_25Oct2010" xfId="375" xr:uid="{00000000-0005-0000-0000-00006E000000}"/>
    <cellStyle name="_Global Comps - Full Service - 12 Jan  2001_Evergrande_25Oct2010 2" xfId="376" xr:uid="{00000000-0005-0000-0000-00006F000000}"/>
    <cellStyle name="_Global Comps - Full Service - 12 Jan  2001_Evergrande_25Oct2010_Country Garden" xfId="377" xr:uid="{00000000-0005-0000-0000-000070000000}"/>
    <cellStyle name="_Global Comps - Full Service - 12 Jan  2001_Evergrande_25Oct2010_Country Garden 2" xfId="378" xr:uid="{00000000-0005-0000-0000-000071000000}"/>
    <cellStyle name="_Global Comps - Full Service - 12 Jan  2001_Evergrande_25Oct2010_Kaisa" xfId="379" xr:uid="{00000000-0005-0000-0000-000072000000}"/>
    <cellStyle name="_Global Comps - Full Service - 12 Jan  2001_Evergrande_25Oct2010_Kaisa 2" xfId="380" xr:uid="{00000000-0005-0000-0000-000073000000}"/>
    <cellStyle name="_Global Comps - Full Service - 12 Jan  2001_Evergrande_25Oct2010_Kaisa-old" xfId="381" xr:uid="{00000000-0005-0000-0000-000074000000}"/>
    <cellStyle name="_Global Comps - Full Service - 12 Jan  2001_Evergrande_25Oct2010_Kaisa-old 2" xfId="382" xr:uid="{00000000-0005-0000-0000-000075000000}"/>
    <cellStyle name="_Global Comps - Full Service - 12 Jan  2001_Glorious Property" xfId="383" xr:uid="{00000000-0005-0000-0000-000076000000}"/>
    <cellStyle name="_Global Comps - Full Service - 12 Jan  2001_Glorious Property 2" xfId="384" xr:uid="{00000000-0005-0000-0000-000077000000}"/>
    <cellStyle name="_Global Comps - Full Service - 12 Jan  2001_GZ R&amp;F_20Oct2010" xfId="385" xr:uid="{00000000-0005-0000-0000-000078000000}"/>
    <cellStyle name="_Global Comps - Full Service - 12 Jan  2001_GZ R&amp;F_20Oct2010 2" xfId="386" xr:uid="{00000000-0005-0000-0000-000079000000}"/>
    <cellStyle name="_Global Comps - Full Service - 12 Jan  2001_GZ R&amp;F_20Oct2010_Country Garden" xfId="387" xr:uid="{00000000-0005-0000-0000-00007A000000}"/>
    <cellStyle name="_Global Comps - Full Service - 12 Jan  2001_GZ R&amp;F_20Oct2010_Country Garden 2" xfId="388" xr:uid="{00000000-0005-0000-0000-00007B000000}"/>
    <cellStyle name="_Global Comps - Full Service - 12 Jan  2001_GZ R&amp;F_20Oct2010_Kaisa" xfId="389" xr:uid="{00000000-0005-0000-0000-00007C000000}"/>
    <cellStyle name="_Global Comps - Full Service - 12 Jan  2001_GZ R&amp;F_20Oct2010_Kaisa 2" xfId="390" xr:uid="{00000000-0005-0000-0000-00007D000000}"/>
    <cellStyle name="_Global Comps - Full Service - 12 Jan  2001_GZ R&amp;F_20Oct2010_Kaisa-old" xfId="391" xr:uid="{00000000-0005-0000-0000-00007E000000}"/>
    <cellStyle name="_Global Comps - Full Service - 12 Jan  2001_GZ R&amp;F_20Oct2010_Kaisa-old 2" xfId="392" xr:uid="{00000000-0005-0000-0000-00007F000000}"/>
    <cellStyle name="_Global Comps - Full Service - 12 Jan  2001_Kaisa" xfId="393" xr:uid="{00000000-0005-0000-0000-000080000000}"/>
    <cellStyle name="_Global Comps - Full Service - 12 Jan  2001_Kaisa 2" xfId="394" xr:uid="{00000000-0005-0000-0000-000081000000}"/>
    <cellStyle name="_Global Comps - Full Service - 12 Jan  2001_Kaisa-old" xfId="395" xr:uid="{00000000-0005-0000-0000-000082000000}"/>
    <cellStyle name="_Global Comps - Full Service - 12 Jan  2001_Kaisa-old 2" xfId="396" xr:uid="{00000000-0005-0000-0000-000083000000}"/>
    <cellStyle name="_Global Comps - Full Service - 12 Jan  2001_Longfor" xfId="397" xr:uid="{00000000-0005-0000-0000-000084000000}"/>
    <cellStyle name="_Global Comps - Full Service - 12 Jan  2001_Longfor 2" xfId="398" xr:uid="{00000000-0005-0000-0000-000085000000}"/>
    <cellStyle name="_Global Comps - Full Service - 12 Jan  2001_Poly HK" xfId="399" xr:uid="{00000000-0005-0000-0000-000086000000}"/>
    <cellStyle name="_Global Comps - Full Service - 12 Jan  2001_Poly HK 2" xfId="400" xr:uid="{00000000-0005-0000-0000-000087000000}"/>
    <cellStyle name="_Global Comps - Full Service - 12 Jan  2001_R&amp;F" xfId="401" xr:uid="{00000000-0005-0000-0000-000088000000}"/>
    <cellStyle name="_Global Comps - Full Service - 12 Jan  2001_R&amp;F 2" xfId="402" xr:uid="{00000000-0005-0000-0000-000089000000}"/>
    <cellStyle name="_Global Comps - Full Service - 12 Jan  2001_R&amp;F wip" xfId="403" xr:uid="{00000000-0005-0000-0000-00008A000000}"/>
    <cellStyle name="_Global Comps - Full Service - 12 Jan  2001_R&amp;F wip 2" xfId="404" xr:uid="{00000000-0005-0000-0000-00008B000000}"/>
    <cellStyle name="_Global Comps - Full Service - 12 Jan  2001_R&amp;F_Country Garden" xfId="405" xr:uid="{00000000-0005-0000-0000-00008C000000}"/>
    <cellStyle name="_Global Comps - Full Service - 12 Jan  2001_R&amp;F_Country Garden 2" xfId="406" xr:uid="{00000000-0005-0000-0000-00008D000000}"/>
    <cellStyle name="_Global Comps - Full Service - 12 Jan  2001_R&amp;F_Kaisa" xfId="407" xr:uid="{00000000-0005-0000-0000-00008E000000}"/>
    <cellStyle name="_Global Comps - Full Service - 12 Jan  2001_R&amp;F_Kaisa 2" xfId="408" xr:uid="{00000000-0005-0000-0000-00008F000000}"/>
    <cellStyle name="_Global Comps - Full Service - 12 Jan  2001_R&amp;F_Kaisa-old" xfId="409" xr:uid="{00000000-0005-0000-0000-000090000000}"/>
    <cellStyle name="_Global Comps - Full Service - 12 Jan  2001_R&amp;F_Kaisa-old 2" xfId="410" xr:uid="{00000000-0005-0000-0000-000091000000}"/>
    <cellStyle name="_Global Comps - Full Service - 12 Jan  2001_Sino-ocean_old" xfId="411" xr:uid="{00000000-0005-0000-0000-000092000000}"/>
    <cellStyle name="_Global Comps - Full Service - 12 Jan  2001_Sino-ocean_old 2" xfId="412" xr:uid="{00000000-0005-0000-0000-000093000000}"/>
    <cellStyle name="_Global Comps - Full Service - 12 Jan  2001_Sino-ocean_old_Country Garden" xfId="413" xr:uid="{00000000-0005-0000-0000-000094000000}"/>
    <cellStyle name="_Global Comps - Full Service - 12 Jan  2001_Sino-ocean_old_Country Garden 2" xfId="414" xr:uid="{00000000-0005-0000-0000-000095000000}"/>
    <cellStyle name="_Global Comps - Full Service - 12 Jan  2001_Sino-ocean_old_CRLand_13Oct2010" xfId="415" xr:uid="{00000000-0005-0000-0000-000096000000}"/>
    <cellStyle name="_Global Comps - Full Service - 12 Jan  2001_Sino-ocean_old_CRLand_13Oct2010 2" xfId="416" xr:uid="{00000000-0005-0000-0000-000097000000}"/>
    <cellStyle name="_Global Comps - Full Service - 12 Jan  2001_Sino-ocean_old_CRLand_13Oct2010_Country Garden" xfId="417" xr:uid="{00000000-0005-0000-0000-000098000000}"/>
    <cellStyle name="_Global Comps - Full Service - 12 Jan  2001_Sino-ocean_old_CRLand_13Oct2010_Country Garden 2" xfId="418" xr:uid="{00000000-0005-0000-0000-000099000000}"/>
    <cellStyle name="_Global Comps - Full Service - 12 Jan  2001_Sino-ocean_old_CRLand_13Oct2010_Kaisa" xfId="419" xr:uid="{00000000-0005-0000-0000-00009A000000}"/>
    <cellStyle name="_Global Comps - Full Service - 12 Jan  2001_Sino-ocean_old_CRLand_13Oct2010_Kaisa 2" xfId="420" xr:uid="{00000000-0005-0000-0000-00009B000000}"/>
    <cellStyle name="_Global Comps - Full Service - 12 Jan  2001_Sino-ocean_old_CRLand_13Oct2010_Kaisa-old" xfId="421" xr:uid="{00000000-0005-0000-0000-00009C000000}"/>
    <cellStyle name="_Global Comps - Full Service - 12 Jan  2001_Sino-ocean_old_CRLand_13Oct2010_Kaisa-old 2" xfId="422" xr:uid="{00000000-0005-0000-0000-00009D000000}"/>
    <cellStyle name="_Global Comps - Full Service - 12 Jan  2001_Sino-ocean_old_Glorious Property" xfId="423" xr:uid="{00000000-0005-0000-0000-00009E000000}"/>
    <cellStyle name="_Global Comps - Full Service - 12 Jan  2001_Sino-ocean_old_Glorious Property 2" xfId="424" xr:uid="{00000000-0005-0000-0000-00009F000000}"/>
    <cellStyle name="_Global Comps - Full Service - 12 Jan  2001_Sino-ocean_old_Kaisa" xfId="425" xr:uid="{00000000-0005-0000-0000-0000A0000000}"/>
    <cellStyle name="_Global Comps - Full Service - 12 Jan  2001_Sino-ocean_old_Kaisa 2" xfId="426" xr:uid="{00000000-0005-0000-0000-0000A1000000}"/>
    <cellStyle name="_Global Comps - Full Service - 12 Jan  2001_Sino-ocean_old_Kaisa-old" xfId="427" xr:uid="{00000000-0005-0000-0000-0000A2000000}"/>
    <cellStyle name="_Global Comps - Full Service - 12 Jan  2001_Sino-ocean_old_Kaisa-old 2" xfId="428" xr:uid="{00000000-0005-0000-0000-0000A3000000}"/>
    <cellStyle name="_Global Comps - Full Service - 12 Jan  2001_Sino-ocean_old_R&amp;F wip" xfId="429" xr:uid="{00000000-0005-0000-0000-0000A4000000}"/>
    <cellStyle name="_Global Comps - Full Service - 12 Jan  2001_Sino-ocean_old_R&amp;F wip 2" xfId="430" xr:uid="{00000000-0005-0000-0000-0000A5000000}"/>
    <cellStyle name="_Global Comps - Full Service - 12 Jan  2001_Sino-ocean_old_Sino-ocean_revised" xfId="431" xr:uid="{00000000-0005-0000-0000-0000A6000000}"/>
    <cellStyle name="_Global Comps - Full Service - 12 Jan  2001_Sino-ocean_old_Sino-ocean_revised 2" xfId="432" xr:uid="{00000000-0005-0000-0000-0000A7000000}"/>
    <cellStyle name="_Global Comps - Full Service - 12 Jan  2001_Sino-ocean_old_Sino-ocean_revised_Country Garden" xfId="433" xr:uid="{00000000-0005-0000-0000-0000A8000000}"/>
    <cellStyle name="_Global Comps - Full Service - 12 Jan  2001_Sino-ocean_old_Sino-ocean_revised_Country Garden 2" xfId="434" xr:uid="{00000000-0005-0000-0000-0000A9000000}"/>
    <cellStyle name="_Global Comps - Full Service - 12 Jan  2001_Sino-ocean_old_Sino-ocean_revised_Kaisa" xfId="435" xr:uid="{00000000-0005-0000-0000-0000AA000000}"/>
    <cellStyle name="_Global Comps - Full Service - 12 Jan  2001_Sino-ocean_old_Sino-ocean_revised_Kaisa 2" xfId="436" xr:uid="{00000000-0005-0000-0000-0000AB000000}"/>
    <cellStyle name="_Global Comps - Full Service - 12 Jan  2001_Sino-ocean_old_Sino-ocean_revised_Kaisa-old" xfId="437" xr:uid="{00000000-0005-0000-0000-0000AC000000}"/>
    <cellStyle name="_Global Comps - Full Service - 12 Jan  2001_Sino-ocean_old_Sino-ocean_revised_Kaisa-old 2" xfId="438" xr:uid="{00000000-0005-0000-0000-0000AD000000}"/>
    <cellStyle name="_Global Comps - Full Service - 12 Jan  2001_Sino-ocean_revised" xfId="439" xr:uid="{00000000-0005-0000-0000-0000AE000000}"/>
    <cellStyle name="_Global Comps - Full Service - 12 Jan  2001_Sino-ocean_revised 2" xfId="440" xr:uid="{00000000-0005-0000-0000-0000AF000000}"/>
    <cellStyle name="_Global Comps - Full Service - 12 Jan  2001_Sino-ocean_revised_1" xfId="441" xr:uid="{00000000-0005-0000-0000-0000B0000000}"/>
    <cellStyle name="_Global Comps - Full Service - 12 Jan  2001_Sino-ocean_revised_1 2" xfId="442" xr:uid="{00000000-0005-0000-0000-0000B1000000}"/>
    <cellStyle name="_Global Comps - Full Service - 12 Jan  2001_Sino-ocean_revised_1_Country Garden" xfId="443" xr:uid="{00000000-0005-0000-0000-0000B2000000}"/>
    <cellStyle name="_Global Comps - Full Service - 12 Jan  2001_Sino-ocean_revised_1_Country Garden 2" xfId="444" xr:uid="{00000000-0005-0000-0000-0000B3000000}"/>
    <cellStyle name="_Global Comps - Full Service - 12 Jan  2001_Sino-ocean_revised_1_Kaisa" xfId="445" xr:uid="{00000000-0005-0000-0000-0000B4000000}"/>
    <cellStyle name="_Global Comps - Full Service - 12 Jan  2001_Sino-ocean_revised_1_Kaisa 2" xfId="446" xr:uid="{00000000-0005-0000-0000-0000B5000000}"/>
    <cellStyle name="_Global Comps - Full Service - 12 Jan  2001_Sino-ocean_revised_1_Kaisa-old" xfId="447" xr:uid="{00000000-0005-0000-0000-0000B6000000}"/>
    <cellStyle name="_Global Comps - Full Service - 12 Jan  2001_Sino-ocean_revised_1_Kaisa-old 2" xfId="448" xr:uid="{00000000-0005-0000-0000-0000B7000000}"/>
    <cellStyle name="_Global Comps - Full Service - 12 Jan  2001_Sino-ocean_revised_Country Garden" xfId="449" xr:uid="{00000000-0005-0000-0000-0000B8000000}"/>
    <cellStyle name="_Global Comps - Full Service - 12 Jan  2001_Sino-ocean_revised_Country Garden 2" xfId="450" xr:uid="{00000000-0005-0000-0000-0000B9000000}"/>
    <cellStyle name="_Global Comps - Full Service - 12 Jan  2001_Sino-ocean_revised_CRLand_13Oct2010" xfId="451" xr:uid="{00000000-0005-0000-0000-0000BA000000}"/>
    <cellStyle name="_Global Comps - Full Service - 12 Jan  2001_Sino-ocean_revised_CRLand_13Oct2010 2" xfId="452" xr:uid="{00000000-0005-0000-0000-0000BB000000}"/>
    <cellStyle name="_Global Comps - Full Service - 12 Jan  2001_Sino-ocean_revised_CRLand_13Oct2010_Country Garden" xfId="453" xr:uid="{00000000-0005-0000-0000-0000BC000000}"/>
    <cellStyle name="_Global Comps - Full Service - 12 Jan  2001_Sino-ocean_revised_CRLand_13Oct2010_Country Garden 2" xfId="454" xr:uid="{00000000-0005-0000-0000-0000BD000000}"/>
    <cellStyle name="_Global Comps - Full Service - 12 Jan  2001_Sino-ocean_revised_CRLand_13Oct2010_Kaisa" xfId="455" xr:uid="{00000000-0005-0000-0000-0000BE000000}"/>
    <cellStyle name="_Global Comps - Full Service - 12 Jan  2001_Sino-ocean_revised_CRLand_13Oct2010_Kaisa 2" xfId="456" xr:uid="{00000000-0005-0000-0000-0000BF000000}"/>
    <cellStyle name="_Global Comps - Full Service - 12 Jan  2001_Sino-ocean_revised_CRLand_13Oct2010_Kaisa-old" xfId="457" xr:uid="{00000000-0005-0000-0000-0000C0000000}"/>
    <cellStyle name="_Global Comps - Full Service - 12 Jan  2001_Sino-ocean_revised_CRLand_13Oct2010_Kaisa-old 2" xfId="458" xr:uid="{00000000-0005-0000-0000-0000C1000000}"/>
    <cellStyle name="_Global Comps - Full Service - 12 Jan  2001_Sino-ocean_revised_Kaisa" xfId="459" xr:uid="{00000000-0005-0000-0000-0000C2000000}"/>
    <cellStyle name="_Global Comps - Full Service - 12 Jan  2001_Sino-ocean_revised_Kaisa 2" xfId="460" xr:uid="{00000000-0005-0000-0000-0000C3000000}"/>
    <cellStyle name="_Global Comps - Full Service - 12 Jan  2001_Sino-ocean_revised_Kaisa-old" xfId="461" xr:uid="{00000000-0005-0000-0000-0000C4000000}"/>
    <cellStyle name="_Global Comps - Full Service - 12 Jan  2001_Sino-ocean_revised_Kaisa-old 2" xfId="462" xr:uid="{00000000-0005-0000-0000-0000C5000000}"/>
    <cellStyle name="_Global Comps - Full Service - 12 Jan  2001_Sino-ocean_revised_R&amp;F wip" xfId="463" xr:uid="{00000000-0005-0000-0000-0000C6000000}"/>
    <cellStyle name="_Global Comps - Full Service - 12 Jan  2001_Sino-ocean_revised_R&amp;F wip 2" xfId="464" xr:uid="{00000000-0005-0000-0000-0000C7000000}"/>
    <cellStyle name="_Global Comps - Full Service - 12 Jan  2001_Sino-ocean_revised_Sino-ocean_revised" xfId="465" xr:uid="{00000000-0005-0000-0000-0000C8000000}"/>
    <cellStyle name="_Global Comps - Full Service - 12 Jan  2001_Sino-ocean_revised_Sino-ocean_revised 2" xfId="466" xr:uid="{00000000-0005-0000-0000-0000C9000000}"/>
    <cellStyle name="_Global Comps - Full Service - 12 Jan  2001_Sino-ocean_revised_Sino-ocean_revised_Country Garden" xfId="467" xr:uid="{00000000-0005-0000-0000-0000CA000000}"/>
    <cellStyle name="_Global Comps - Full Service - 12 Jan  2001_Sino-ocean_revised_Sino-ocean_revised_Country Garden 2" xfId="468" xr:uid="{00000000-0005-0000-0000-0000CB000000}"/>
    <cellStyle name="_Global Comps - Full Service - 12 Jan  2001_Sino-ocean_revised_Sino-ocean_revised_Kaisa" xfId="469" xr:uid="{00000000-0005-0000-0000-0000CC000000}"/>
    <cellStyle name="_Global Comps - Full Service - 12 Jan  2001_Sino-ocean_revised_Sino-ocean_revised_Kaisa 2" xfId="470" xr:uid="{00000000-0005-0000-0000-0000CD000000}"/>
    <cellStyle name="_Global Comps - Full Service - 12 Jan  2001_Sino-ocean_revised_Sino-ocean_revised_Kaisa-old" xfId="471" xr:uid="{00000000-0005-0000-0000-0000CE000000}"/>
    <cellStyle name="_Global Comps - Full Service - 12 Jan  2001_Sino-ocean_revised_Sino-ocean_revised_Kaisa-old 2" xfId="472" xr:uid="{00000000-0005-0000-0000-0000CF000000}"/>
    <cellStyle name="_Global Comps - Full Service - 12 Jan  2001_SinoOcean-testing" xfId="473" xr:uid="{00000000-0005-0000-0000-0000D0000000}"/>
    <cellStyle name="_Global Comps - Full Service - 12 Jan  2001_SinoOcean-testing 2" xfId="474" xr:uid="{00000000-0005-0000-0000-0000D1000000}"/>
    <cellStyle name="_Global Comps - Full Service - 12 Jan  2001_SinoOcean-testing_Country Garden" xfId="475" xr:uid="{00000000-0005-0000-0000-0000D2000000}"/>
    <cellStyle name="_Global Comps - Full Service - 12 Jan  2001_SinoOcean-testing_Country Garden 2" xfId="476" xr:uid="{00000000-0005-0000-0000-0000D3000000}"/>
    <cellStyle name="_Global Comps - Full Service - 12 Jan  2001_SinoOcean-testing_CRLand_13Oct2010" xfId="477" xr:uid="{00000000-0005-0000-0000-0000D4000000}"/>
    <cellStyle name="_Global Comps - Full Service - 12 Jan  2001_SinoOcean-testing_CRLand_13Oct2010 2" xfId="478" xr:uid="{00000000-0005-0000-0000-0000D5000000}"/>
    <cellStyle name="_Global Comps - Full Service - 12 Jan  2001_SinoOcean-testing_CRLand_13Oct2010_Country Garden" xfId="479" xr:uid="{00000000-0005-0000-0000-0000D6000000}"/>
    <cellStyle name="_Global Comps - Full Service - 12 Jan  2001_SinoOcean-testing_CRLand_13Oct2010_Country Garden 2" xfId="480" xr:uid="{00000000-0005-0000-0000-0000D7000000}"/>
    <cellStyle name="_Global Comps - Full Service - 12 Jan  2001_SinoOcean-testing_CRLand_13Oct2010_Kaisa" xfId="481" xr:uid="{00000000-0005-0000-0000-0000D8000000}"/>
    <cellStyle name="_Global Comps - Full Service - 12 Jan  2001_SinoOcean-testing_CRLand_13Oct2010_Kaisa 2" xfId="482" xr:uid="{00000000-0005-0000-0000-0000D9000000}"/>
    <cellStyle name="_Global Comps - Full Service - 12 Jan  2001_SinoOcean-testing_CRLand_13Oct2010_Kaisa-old" xfId="483" xr:uid="{00000000-0005-0000-0000-0000DA000000}"/>
    <cellStyle name="_Global Comps - Full Service - 12 Jan  2001_SinoOcean-testing_CRLand_13Oct2010_Kaisa-old 2" xfId="484" xr:uid="{00000000-0005-0000-0000-0000DB000000}"/>
    <cellStyle name="_Global Comps - Full Service - 12 Jan  2001_SinoOcean-testing_Glorious Property" xfId="485" xr:uid="{00000000-0005-0000-0000-0000DC000000}"/>
    <cellStyle name="_Global Comps - Full Service - 12 Jan  2001_SinoOcean-testing_Glorious Property 2" xfId="486" xr:uid="{00000000-0005-0000-0000-0000DD000000}"/>
    <cellStyle name="_Global Comps - Full Service - 12 Jan  2001_SinoOcean-testing_Kaisa" xfId="487" xr:uid="{00000000-0005-0000-0000-0000DE000000}"/>
    <cellStyle name="_Global Comps - Full Service - 12 Jan  2001_SinoOcean-testing_Kaisa 2" xfId="488" xr:uid="{00000000-0005-0000-0000-0000DF000000}"/>
    <cellStyle name="_Global Comps - Full Service - 12 Jan  2001_SinoOcean-testing_Kaisa-old" xfId="489" xr:uid="{00000000-0005-0000-0000-0000E0000000}"/>
    <cellStyle name="_Global Comps - Full Service - 12 Jan  2001_SinoOcean-testing_Kaisa-old 2" xfId="490" xr:uid="{00000000-0005-0000-0000-0000E1000000}"/>
    <cellStyle name="_Global Comps - Full Service - 12 Jan  2001_SinoOcean-testing_R&amp;F wip" xfId="491" xr:uid="{00000000-0005-0000-0000-0000E2000000}"/>
    <cellStyle name="_Global Comps - Full Service - 12 Jan  2001_SinoOcean-testing_R&amp;F wip 2" xfId="492" xr:uid="{00000000-0005-0000-0000-0000E3000000}"/>
    <cellStyle name="_Global Comps - Full Service - 12 Jan  2001_SinoOcean-testing_Sino-ocean_revised" xfId="493" xr:uid="{00000000-0005-0000-0000-0000E4000000}"/>
    <cellStyle name="_Global Comps - Full Service - 12 Jan  2001_SinoOcean-testing_Sino-ocean_revised 2" xfId="494" xr:uid="{00000000-0005-0000-0000-0000E5000000}"/>
    <cellStyle name="_Global Comps - Full Service - 12 Jan  2001_SinoOcean-testing_Sino-ocean_revised_Country Garden" xfId="495" xr:uid="{00000000-0005-0000-0000-0000E6000000}"/>
    <cellStyle name="_Global Comps - Full Service - 12 Jan  2001_SinoOcean-testing_Sino-ocean_revised_Country Garden 2" xfId="496" xr:uid="{00000000-0005-0000-0000-0000E7000000}"/>
    <cellStyle name="_Global Comps - Full Service - 12 Jan  2001_SinoOcean-testing_Sino-ocean_revised_Kaisa" xfId="497" xr:uid="{00000000-0005-0000-0000-0000E8000000}"/>
    <cellStyle name="_Global Comps - Full Service - 12 Jan  2001_SinoOcean-testing_Sino-ocean_revised_Kaisa 2" xfId="498" xr:uid="{00000000-0005-0000-0000-0000E9000000}"/>
    <cellStyle name="_Global Comps - Full Service - 12 Jan  2001_SinoOcean-testing_Sino-ocean_revised_Kaisa-old" xfId="499" xr:uid="{00000000-0005-0000-0000-0000EA000000}"/>
    <cellStyle name="_Global Comps - Full Service - 12 Jan  2001_SinoOcean-testing_Sino-ocean_revised_Kaisa-old 2" xfId="500" xr:uid="{00000000-0005-0000-0000-0000EB000000}"/>
    <cellStyle name="_Global Comps - Full Service - 12 Jan  2001_SOHO" xfId="501" xr:uid="{00000000-0005-0000-0000-0000EC000000}"/>
    <cellStyle name="_Global Comps - Full Service - 12 Jan  2001_SOHO 2" xfId="502" xr:uid="{00000000-0005-0000-0000-0000ED000000}"/>
    <cellStyle name="_Global Comps - Full Service - 12 Jan  2001_Yuexiu Property" xfId="503" xr:uid="{00000000-0005-0000-0000-0000EE000000}"/>
    <cellStyle name="_Global Comps - Full Service - 12 Jan  2001_Yuexiu Property 2" xfId="504" xr:uid="{00000000-0005-0000-0000-0000EF000000}"/>
    <cellStyle name="_Global Comps - Full Service - 12 Jan  2001_Yuexiu Property_Country Garden" xfId="505" xr:uid="{00000000-0005-0000-0000-0000F0000000}"/>
    <cellStyle name="_Global Comps - Full Service - 12 Jan  2001_Yuexiu Property_Country Garden 2" xfId="506" xr:uid="{00000000-0005-0000-0000-0000F1000000}"/>
    <cellStyle name="_Global Comps - Full Service - 12 Jan  2001_Yuexiu Property_Kaisa" xfId="507" xr:uid="{00000000-0005-0000-0000-0000F2000000}"/>
    <cellStyle name="_Global Comps - Full Service - 12 Jan  2001_Yuexiu Property_Kaisa 2" xfId="508" xr:uid="{00000000-0005-0000-0000-0000F3000000}"/>
    <cellStyle name="_Global Comps - Full Service - 12 Jan  2001_Yuexiu Property_Kaisa-old" xfId="509" xr:uid="{00000000-0005-0000-0000-0000F4000000}"/>
    <cellStyle name="_Global Comps - Full Service - 12 Jan  2001_Yuexiu Property_Kaisa-old 2" xfId="510" xr:uid="{00000000-0005-0000-0000-0000F5000000}"/>
    <cellStyle name="_Global Comps - Full Service - 18 June 2001" xfId="511" xr:uid="{00000000-0005-0000-0000-0000F6000000}"/>
    <cellStyle name="_Global Comps - Full Service - 18 June 2001 2" xfId="512" xr:uid="{00000000-0005-0000-0000-0000F7000000}"/>
    <cellStyle name="_Global Comps - Full Service - 18 June 2001_Agile" xfId="513" xr:uid="{00000000-0005-0000-0000-0000F8000000}"/>
    <cellStyle name="_Global Comps - Full Service - 18 June 2001_Agile 2" xfId="514" xr:uid="{00000000-0005-0000-0000-0000F9000000}"/>
    <cellStyle name="_Global Comps - Full Service - 18 June 2001_Agile_Country Garden" xfId="515" xr:uid="{00000000-0005-0000-0000-0000FA000000}"/>
    <cellStyle name="_Global Comps - Full Service - 18 June 2001_Agile_Country Garden 2" xfId="516" xr:uid="{00000000-0005-0000-0000-0000FB000000}"/>
    <cellStyle name="_Global Comps - Full Service - 18 June 2001_Agile_Glorious Property" xfId="517" xr:uid="{00000000-0005-0000-0000-0000FC000000}"/>
    <cellStyle name="_Global Comps - Full Service - 18 June 2001_Agile_Glorious Property 2" xfId="518" xr:uid="{00000000-0005-0000-0000-0000FD000000}"/>
    <cellStyle name="_Global Comps - Full Service - 18 June 2001_Agile_Kaisa" xfId="519" xr:uid="{00000000-0005-0000-0000-0000FE000000}"/>
    <cellStyle name="_Global Comps - Full Service - 18 June 2001_Agile_Kaisa 2" xfId="520" xr:uid="{00000000-0005-0000-0000-0000FF000000}"/>
    <cellStyle name="_Global Comps - Full Service - 18 June 2001_Agile_Kaisa-old" xfId="521" xr:uid="{00000000-0005-0000-0000-000000010000}"/>
    <cellStyle name="_Global Comps - Full Service - 18 June 2001_Agile_Kaisa-old 2" xfId="522" xr:uid="{00000000-0005-0000-0000-000001010000}"/>
    <cellStyle name="_Global Comps - Full Service - 18 June 2001_Country Garden" xfId="523" xr:uid="{00000000-0005-0000-0000-000002010000}"/>
    <cellStyle name="_Global Comps - Full Service - 18 June 2001_Country Garden 2" xfId="524" xr:uid="{00000000-0005-0000-0000-000003010000}"/>
    <cellStyle name="_Global Comps - Full Service - 18 June 2001_CRLand_13Oct2010" xfId="525" xr:uid="{00000000-0005-0000-0000-000004010000}"/>
    <cellStyle name="_Global Comps - Full Service - 18 June 2001_CRLand_13Oct2010 2" xfId="526" xr:uid="{00000000-0005-0000-0000-000005010000}"/>
    <cellStyle name="_Global Comps - Full Service - 18 June 2001_CRLand_13Oct2010_Country Garden" xfId="527" xr:uid="{00000000-0005-0000-0000-000006010000}"/>
    <cellStyle name="_Global Comps - Full Service - 18 June 2001_CRLand_13Oct2010_Country Garden 2" xfId="528" xr:uid="{00000000-0005-0000-0000-000007010000}"/>
    <cellStyle name="_Global Comps - Full Service - 18 June 2001_CRLand_13Oct2010_Kaisa" xfId="529" xr:uid="{00000000-0005-0000-0000-000008010000}"/>
    <cellStyle name="_Global Comps - Full Service - 18 June 2001_CRLand_13Oct2010_Kaisa 2" xfId="530" xr:uid="{00000000-0005-0000-0000-000009010000}"/>
    <cellStyle name="_Global Comps - Full Service - 18 June 2001_CRLand_13Oct2010_Kaisa-old" xfId="531" xr:uid="{00000000-0005-0000-0000-00000A010000}"/>
    <cellStyle name="_Global Comps - Full Service - 18 June 2001_CRLand_13Oct2010_Kaisa-old 2" xfId="532" xr:uid="{00000000-0005-0000-0000-00000B010000}"/>
    <cellStyle name="_Global Comps - Full Service - 18 June 2001_Evergrande_25Oct2010" xfId="533" xr:uid="{00000000-0005-0000-0000-00000C010000}"/>
    <cellStyle name="_Global Comps - Full Service - 18 June 2001_Evergrande_25Oct2010 2" xfId="534" xr:uid="{00000000-0005-0000-0000-00000D010000}"/>
    <cellStyle name="_Global Comps - Full Service - 18 June 2001_Evergrande_25Oct2010_Country Garden" xfId="535" xr:uid="{00000000-0005-0000-0000-00000E010000}"/>
    <cellStyle name="_Global Comps - Full Service - 18 June 2001_Evergrande_25Oct2010_Country Garden 2" xfId="536" xr:uid="{00000000-0005-0000-0000-00000F010000}"/>
    <cellStyle name="_Global Comps - Full Service - 18 June 2001_Evergrande_25Oct2010_Kaisa" xfId="537" xr:uid="{00000000-0005-0000-0000-000010010000}"/>
    <cellStyle name="_Global Comps - Full Service - 18 June 2001_Evergrande_25Oct2010_Kaisa 2" xfId="538" xr:uid="{00000000-0005-0000-0000-000011010000}"/>
    <cellStyle name="_Global Comps - Full Service - 18 June 2001_Evergrande_25Oct2010_Kaisa-old" xfId="539" xr:uid="{00000000-0005-0000-0000-000012010000}"/>
    <cellStyle name="_Global Comps - Full Service - 18 June 2001_Evergrande_25Oct2010_Kaisa-old 2" xfId="540" xr:uid="{00000000-0005-0000-0000-000013010000}"/>
    <cellStyle name="_Global Comps - Full Service - 18 June 2001_Glorious Property" xfId="541" xr:uid="{00000000-0005-0000-0000-000014010000}"/>
    <cellStyle name="_Global Comps - Full Service - 18 June 2001_Glorious Property 2" xfId="542" xr:uid="{00000000-0005-0000-0000-000015010000}"/>
    <cellStyle name="_Global Comps - Full Service - 18 June 2001_GZ R&amp;F_20Oct2010" xfId="543" xr:uid="{00000000-0005-0000-0000-000016010000}"/>
    <cellStyle name="_Global Comps - Full Service - 18 June 2001_GZ R&amp;F_20Oct2010 2" xfId="544" xr:uid="{00000000-0005-0000-0000-000017010000}"/>
    <cellStyle name="_Global Comps - Full Service - 18 June 2001_GZ R&amp;F_20Oct2010_Country Garden" xfId="545" xr:uid="{00000000-0005-0000-0000-000018010000}"/>
    <cellStyle name="_Global Comps - Full Service - 18 June 2001_GZ R&amp;F_20Oct2010_Country Garden 2" xfId="546" xr:uid="{00000000-0005-0000-0000-000019010000}"/>
    <cellStyle name="_Global Comps - Full Service - 18 June 2001_GZ R&amp;F_20Oct2010_Kaisa" xfId="547" xr:uid="{00000000-0005-0000-0000-00001A010000}"/>
    <cellStyle name="_Global Comps - Full Service - 18 June 2001_GZ R&amp;F_20Oct2010_Kaisa 2" xfId="548" xr:uid="{00000000-0005-0000-0000-00001B010000}"/>
    <cellStyle name="_Global Comps - Full Service - 18 June 2001_GZ R&amp;F_20Oct2010_Kaisa-old" xfId="549" xr:uid="{00000000-0005-0000-0000-00001C010000}"/>
    <cellStyle name="_Global Comps - Full Service - 18 June 2001_GZ R&amp;F_20Oct2010_Kaisa-old 2" xfId="550" xr:uid="{00000000-0005-0000-0000-00001D010000}"/>
    <cellStyle name="_Global Comps - Full Service - 18 June 2001_Kaisa" xfId="551" xr:uid="{00000000-0005-0000-0000-00001E010000}"/>
    <cellStyle name="_Global Comps - Full Service - 18 June 2001_Kaisa 2" xfId="552" xr:uid="{00000000-0005-0000-0000-00001F010000}"/>
    <cellStyle name="_Global Comps - Full Service - 18 June 2001_Kaisa-old" xfId="553" xr:uid="{00000000-0005-0000-0000-000020010000}"/>
    <cellStyle name="_Global Comps - Full Service - 18 June 2001_Kaisa-old 2" xfId="554" xr:uid="{00000000-0005-0000-0000-000021010000}"/>
    <cellStyle name="_Global Comps - Full Service - 18 June 2001_Longfor" xfId="555" xr:uid="{00000000-0005-0000-0000-000022010000}"/>
    <cellStyle name="_Global Comps - Full Service - 18 June 2001_Longfor 2" xfId="556" xr:uid="{00000000-0005-0000-0000-000023010000}"/>
    <cellStyle name="_Global Comps - Full Service - 18 June 2001_Poly HK" xfId="557" xr:uid="{00000000-0005-0000-0000-000024010000}"/>
    <cellStyle name="_Global Comps - Full Service - 18 June 2001_Poly HK 2" xfId="558" xr:uid="{00000000-0005-0000-0000-000025010000}"/>
    <cellStyle name="_Global Comps - Full Service - 18 June 2001_R&amp;F" xfId="559" xr:uid="{00000000-0005-0000-0000-000026010000}"/>
    <cellStyle name="_Global Comps - Full Service - 18 June 2001_R&amp;F 2" xfId="560" xr:uid="{00000000-0005-0000-0000-000027010000}"/>
    <cellStyle name="_Global Comps - Full Service - 18 June 2001_R&amp;F wip" xfId="561" xr:uid="{00000000-0005-0000-0000-000028010000}"/>
    <cellStyle name="_Global Comps - Full Service - 18 June 2001_R&amp;F wip 2" xfId="562" xr:uid="{00000000-0005-0000-0000-000029010000}"/>
    <cellStyle name="_Global Comps - Full Service - 18 June 2001_R&amp;F_Country Garden" xfId="563" xr:uid="{00000000-0005-0000-0000-00002A010000}"/>
    <cellStyle name="_Global Comps - Full Service - 18 June 2001_R&amp;F_Country Garden 2" xfId="564" xr:uid="{00000000-0005-0000-0000-00002B010000}"/>
    <cellStyle name="_Global Comps - Full Service - 18 June 2001_R&amp;F_Kaisa" xfId="565" xr:uid="{00000000-0005-0000-0000-00002C010000}"/>
    <cellStyle name="_Global Comps - Full Service - 18 June 2001_R&amp;F_Kaisa 2" xfId="566" xr:uid="{00000000-0005-0000-0000-00002D010000}"/>
    <cellStyle name="_Global Comps - Full Service - 18 June 2001_R&amp;F_Kaisa-old" xfId="567" xr:uid="{00000000-0005-0000-0000-00002E010000}"/>
    <cellStyle name="_Global Comps - Full Service - 18 June 2001_R&amp;F_Kaisa-old 2" xfId="568" xr:uid="{00000000-0005-0000-0000-00002F010000}"/>
    <cellStyle name="_Global Comps - Full Service - 18 June 2001_Sino-ocean_old" xfId="569" xr:uid="{00000000-0005-0000-0000-000030010000}"/>
    <cellStyle name="_Global Comps - Full Service - 18 June 2001_Sino-ocean_old 2" xfId="570" xr:uid="{00000000-0005-0000-0000-000031010000}"/>
    <cellStyle name="_Global Comps - Full Service - 18 June 2001_Sino-ocean_old_Country Garden" xfId="571" xr:uid="{00000000-0005-0000-0000-000032010000}"/>
    <cellStyle name="_Global Comps - Full Service - 18 June 2001_Sino-ocean_old_Country Garden 2" xfId="572" xr:uid="{00000000-0005-0000-0000-000033010000}"/>
    <cellStyle name="_Global Comps - Full Service - 18 June 2001_Sino-ocean_old_CRLand_13Oct2010" xfId="573" xr:uid="{00000000-0005-0000-0000-000034010000}"/>
    <cellStyle name="_Global Comps - Full Service - 18 June 2001_Sino-ocean_old_CRLand_13Oct2010 2" xfId="574" xr:uid="{00000000-0005-0000-0000-000035010000}"/>
    <cellStyle name="_Global Comps - Full Service - 18 June 2001_Sino-ocean_old_CRLand_13Oct2010_Country Garden" xfId="575" xr:uid="{00000000-0005-0000-0000-000036010000}"/>
    <cellStyle name="_Global Comps - Full Service - 18 June 2001_Sino-ocean_old_CRLand_13Oct2010_Country Garden 2" xfId="576" xr:uid="{00000000-0005-0000-0000-000037010000}"/>
    <cellStyle name="_Global Comps - Full Service - 18 June 2001_Sino-ocean_old_CRLand_13Oct2010_Kaisa" xfId="577" xr:uid="{00000000-0005-0000-0000-000038010000}"/>
    <cellStyle name="_Global Comps - Full Service - 18 June 2001_Sino-ocean_old_CRLand_13Oct2010_Kaisa 2" xfId="578" xr:uid="{00000000-0005-0000-0000-000039010000}"/>
    <cellStyle name="_Global Comps - Full Service - 18 June 2001_Sino-ocean_old_CRLand_13Oct2010_Kaisa-old" xfId="579" xr:uid="{00000000-0005-0000-0000-00003A010000}"/>
    <cellStyle name="_Global Comps - Full Service - 18 June 2001_Sino-ocean_old_CRLand_13Oct2010_Kaisa-old 2" xfId="580" xr:uid="{00000000-0005-0000-0000-00003B010000}"/>
    <cellStyle name="_Global Comps - Full Service - 18 June 2001_Sino-ocean_old_Glorious Property" xfId="581" xr:uid="{00000000-0005-0000-0000-00003C010000}"/>
    <cellStyle name="_Global Comps - Full Service - 18 June 2001_Sino-ocean_old_Glorious Property 2" xfId="582" xr:uid="{00000000-0005-0000-0000-00003D010000}"/>
    <cellStyle name="_Global Comps - Full Service - 18 June 2001_Sino-ocean_old_Kaisa" xfId="583" xr:uid="{00000000-0005-0000-0000-00003E010000}"/>
    <cellStyle name="_Global Comps - Full Service - 18 June 2001_Sino-ocean_old_Kaisa 2" xfId="584" xr:uid="{00000000-0005-0000-0000-00003F010000}"/>
    <cellStyle name="_Global Comps - Full Service - 18 June 2001_Sino-ocean_old_Kaisa-old" xfId="585" xr:uid="{00000000-0005-0000-0000-000040010000}"/>
    <cellStyle name="_Global Comps - Full Service - 18 June 2001_Sino-ocean_old_Kaisa-old 2" xfId="586" xr:uid="{00000000-0005-0000-0000-000041010000}"/>
    <cellStyle name="_Global Comps - Full Service - 18 June 2001_Sino-ocean_old_R&amp;F wip" xfId="587" xr:uid="{00000000-0005-0000-0000-000042010000}"/>
    <cellStyle name="_Global Comps - Full Service - 18 June 2001_Sino-ocean_old_R&amp;F wip 2" xfId="588" xr:uid="{00000000-0005-0000-0000-000043010000}"/>
    <cellStyle name="_Global Comps - Full Service - 18 June 2001_Sino-ocean_old_Sino-ocean_revised" xfId="589" xr:uid="{00000000-0005-0000-0000-000044010000}"/>
    <cellStyle name="_Global Comps - Full Service - 18 June 2001_Sino-ocean_old_Sino-ocean_revised 2" xfId="590" xr:uid="{00000000-0005-0000-0000-000045010000}"/>
    <cellStyle name="_Global Comps - Full Service - 18 June 2001_Sino-ocean_old_Sino-ocean_revised_Country Garden" xfId="591" xr:uid="{00000000-0005-0000-0000-000046010000}"/>
    <cellStyle name="_Global Comps - Full Service - 18 June 2001_Sino-ocean_old_Sino-ocean_revised_Country Garden 2" xfId="592" xr:uid="{00000000-0005-0000-0000-000047010000}"/>
    <cellStyle name="_Global Comps - Full Service - 18 June 2001_Sino-ocean_old_Sino-ocean_revised_Kaisa" xfId="593" xr:uid="{00000000-0005-0000-0000-000048010000}"/>
    <cellStyle name="_Global Comps - Full Service - 18 June 2001_Sino-ocean_old_Sino-ocean_revised_Kaisa 2" xfId="594" xr:uid="{00000000-0005-0000-0000-000049010000}"/>
    <cellStyle name="_Global Comps - Full Service - 18 June 2001_Sino-ocean_old_Sino-ocean_revised_Kaisa-old" xfId="595" xr:uid="{00000000-0005-0000-0000-00004A010000}"/>
    <cellStyle name="_Global Comps - Full Service - 18 June 2001_Sino-ocean_old_Sino-ocean_revised_Kaisa-old 2" xfId="596" xr:uid="{00000000-0005-0000-0000-00004B010000}"/>
    <cellStyle name="_Global Comps - Full Service - 18 June 2001_Sino-ocean_revised" xfId="597" xr:uid="{00000000-0005-0000-0000-00004C010000}"/>
    <cellStyle name="_Global Comps - Full Service - 18 June 2001_Sino-ocean_revised 2" xfId="598" xr:uid="{00000000-0005-0000-0000-00004D010000}"/>
    <cellStyle name="_Global Comps - Full Service - 18 June 2001_Sino-ocean_revised_1" xfId="599" xr:uid="{00000000-0005-0000-0000-00004E010000}"/>
    <cellStyle name="_Global Comps - Full Service - 18 June 2001_Sino-ocean_revised_1 2" xfId="600" xr:uid="{00000000-0005-0000-0000-00004F010000}"/>
    <cellStyle name="_Global Comps - Full Service - 18 June 2001_Sino-ocean_revised_1_Country Garden" xfId="601" xr:uid="{00000000-0005-0000-0000-000050010000}"/>
    <cellStyle name="_Global Comps - Full Service - 18 June 2001_Sino-ocean_revised_1_Country Garden 2" xfId="602" xr:uid="{00000000-0005-0000-0000-000051010000}"/>
    <cellStyle name="_Global Comps - Full Service - 18 June 2001_Sino-ocean_revised_1_Kaisa" xfId="603" xr:uid="{00000000-0005-0000-0000-000052010000}"/>
    <cellStyle name="_Global Comps - Full Service - 18 June 2001_Sino-ocean_revised_1_Kaisa 2" xfId="604" xr:uid="{00000000-0005-0000-0000-000053010000}"/>
    <cellStyle name="_Global Comps - Full Service - 18 June 2001_Sino-ocean_revised_1_Kaisa-old" xfId="605" xr:uid="{00000000-0005-0000-0000-000054010000}"/>
    <cellStyle name="_Global Comps - Full Service - 18 June 2001_Sino-ocean_revised_1_Kaisa-old 2" xfId="606" xr:uid="{00000000-0005-0000-0000-000055010000}"/>
    <cellStyle name="_Global Comps - Full Service - 18 June 2001_Sino-ocean_revised_Country Garden" xfId="607" xr:uid="{00000000-0005-0000-0000-000056010000}"/>
    <cellStyle name="_Global Comps - Full Service - 18 June 2001_Sino-ocean_revised_Country Garden 2" xfId="608" xr:uid="{00000000-0005-0000-0000-000057010000}"/>
    <cellStyle name="_Global Comps - Full Service - 18 June 2001_Sino-ocean_revised_CRLand_13Oct2010" xfId="609" xr:uid="{00000000-0005-0000-0000-000058010000}"/>
    <cellStyle name="_Global Comps - Full Service - 18 June 2001_Sino-ocean_revised_CRLand_13Oct2010 2" xfId="610" xr:uid="{00000000-0005-0000-0000-000059010000}"/>
    <cellStyle name="_Global Comps - Full Service - 18 June 2001_Sino-ocean_revised_CRLand_13Oct2010_Country Garden" xfId="611" xr:uid="{00000000-0005-0000-0000-00005A010000}"/>
    <cellStyle name="_Global Comps - Full Service - 18 June 2001_Sino-ocean_revised_CRLand_13Oct2010_Country Garden 2" xfId="612" xr:uid="{00000000-0005-0000-0000-00005B010000}"/>
    <cellStyle name="_Global Comps - Full Service - 18 June 2001_Sino-ocean_revised_CRLand_13Oct2010_Kaisa" xfId="613" xr:uid="{00000000-0005-0000-0000-00005C010000}"/>
    <cellStyle name="_Global Comps - Full Service - 18 June 2001_Sino-ocean_revised_CRLand_13Oct2010_Kaisa 2" xfId="614" xr:uid="{00000000-0005-0000-0000-00005D010000}"/>
    <cellStyle name="_Global Comps - Full Service - 18 June 2001_Sino-ocean_revised_CRLand_13Oct2010_Kaisa-old" xfId="615" xr:uid="{00000000-0005-0000-0000-00005E010000}"/>
    <cellStyle name="_Global Comps - Full Service - 18 June 2001_Sino-ocean_revised_CRLand_13Oct2010_Kaisa-old 2" xfId="616" xr:uid="{00000000-0005-0000-0000-00005F010000}"/>
    <cellStyle name="_Global Comps - Full Service - 18 June 2001_Sino-ocean_revised_Kaisa" xfId="617" xr:uid="{00000000-0005-0000-0000-000060010000}"/>
    <cellStyle name="_Global Comps - Full Service - 18 June 2001_Sino-ocean_revised_Kaisa 2" xfId="618" xr:uid="{00000000-0005-0000-0000-000061010000}"/>
    <cellStyle name="_Global Comps - Full Service - 18 June 2001_Sino-ocean_revised_Kaisa-old" xfId="619" xr:uid="{00000000-0005-0000-0000-000062010000}"/>
    <cellStyle name="_Global Comps - Full Service - 18 June 2001_Sino-ocean_revised_Kaisa-old 2" xfId="620" xr:uid="{00000000-0005-0000-0000-000063010000}"/>
    <cellStyle name="_Global Comps - Full Service - 18 June 2001_Sino-ocean_revised_R&amp;F wip" xfId="621" xr:uid="{00000000-0005-0000-0000-000064010000}"/>
    <cellStyle name="_Global Comps - Full Service - 18 June 2001_Sino-ocean_revised_R&amp;F wip 2" xfId="622" xr:uid="{00000000-0005-0000-0000-000065010000}"/>
    <cellStyle name="_Global Comps - Full Service - 18 June 2001_Sino-ocean_revised_Sino-ocean_revised" xfId="623" xr:uid="{00000000-0005-0000-0000-000066010000}"/>
    <cellStyle name="_Global Comps - Full Service - 18 June 2001_Sino-ocean_revised_Sino-ocean_revised 2" xfId="624" xr:uid="{00000000-0005-0000-0000-000067010000}"/>
    <cellStyle name="_Global Comps - Full Service - 18 June 2001_Sino-ocean_revised_Sino-ocean_revised_Country Garden" xfId="625" xr:uid="{00000000-0005-0000-0000-000068010000}"/>
    <cellStyle name="_Global Comps - Full Service - 18 June 2001_Sino-ocean_revised_Sino-ocean_revised_Country Garden 2" xfId="626" xr:uid="{00000000-0005-0000-0000-000069010000}"/>
    <cellStyle name="_Global Comps - Full Service - 18 June 2001_Sino-ocean_revised_Sino-ocean_revised_Kaisa" xfId="627" xr:uid="{00000000-0005-0000-0000-00006A010000}"/>
    <cellStyle name="_Global Comps - Full Service - 18 June 2001_Sino-ocean_revised_Sino-ocean_revised_Kaisa 2" xfId="628" xr:uid="{00000000-0005-0000-0000-00006B010000}"/>
    <cellStyle name="_Global Comps - Full Service - 18 June 2001_Sino-ocean_revised_Sino-ocean_revised_Kaisa-old" xfId="629" xr:uid="{00000000-0005-0000-0000-00006C010000}"/>
    <cellStyle name="_Global Comps - Full Service - 18 June 2001_Sino-ocean_revised_Sino-ocean_revised_Kaisa-old 2" xfId="630" xr:uid="{00000000-0005-0000-0000-00006D010000}"/>
    <cellStyle name="_Global Comps - Full Service - 18 June 2001_SinoOcean-testing" xfId="631" xr:uid="{00000000-0005-0000-0000-00006E010000}"/>
    <cellStyle name="_Global Comps - Full Service - 18 June 2001_SinoOcean-testing 2" xfId="632" xr:uid="{00000000-0005-0000-0000-00006F010000}"/>
    <cellStyle name="_Global Comps - Full Service - 18 June 2001_SinoOcean-testing_Country Garden" xfId="633" xr:uid="{00000000-0005-0000-0000-000070010000}"/>
    <cellStyle name="_Global Comps - Full Service - 18 June 2001_SinoOcean-testing_Country Garden 2" xfId="634" xr:uid="{00000000-0005-0000-0000-000071010000}"/>
    <cellStyle name="_Global Comps - Full Service - 18 June 2001_SinoOcean-testing_CRLand_13Oct2010" xfId="635" xr:uid="{00000000-0005-0000-0000-000072010000}"/>
    <cellStyle name="_Global Comps - Full Service - 18 June 2001_SinoOcean-testing_CRLand_13Oct2010 2" xfId="636" xr:uid="{00000000-0005-0000-0000-000073010000}"/>
    <cellStyle name="_Global Comps - Full Service - 18 June 2001_SinoOcean-testing_CRLand_13Oct2010_Country Garden" xfId="637" xr:uid="{00000000-0005-0000-0000-000074010000}"/>
    <cellStyle name="_Global Comps - Full Service - 18 June 2001_SinoOcean-testing_CRLand_13Oct2010_Country Garden 2" xfId="638" xr:uid="{00000000-0005-0000-0000-000075010000}"/>
    <cellStyle name="_Global Comps - Full Service - 18 June 2001_SinoOcean-testing_CRLand_13Oct2010_Kaisa" xfId="639" xr:uid="{00000000-0005-0000-0000-000076010000}"/>
    <cellStyle name="_Global Comps - Full Service - 18 June 2001_SinoOcean-testing_CRLand_13Oct2010_Kaisa 2" xfId="640" xr:uid="{00000000-0005-0000-0000-000077010000}"/>
    <cellStyle name="_Global Comps - Full Service - 18 June 2001_SinoOcean-testing_CRLand_13Oct2010_Kaisa-old" xfId="641" xr:uid="{00000000-0005-0000-0000-000078010000}"/>
    <cellStyle name="_Global Comps - Full Service - 18 June 2001_SinoOcean-testing_CRLand_13Oct2010_Kaisa-old 2" xfId="642" xr:uid="{00000000-0005-0000-0000-000079010000}"/>
    <cellStyle name="_Global Comps - Full Service - 18 June 2001_SinoOcean-testing_Glorious Property" xfId="643" xr:uid="{00000000-0005-0000-0000-00007A010000}"/>
    <cellStyle name="_Global Comps - Full Service - 18 June 2001_SinoOcean-testing_Glorious Property 2" xfId="644" xr:uid="{00000000-0005-0000-0000-00007B010000}"/>
    <cellStyle name="_Global Comps - Full Service - 18 June 2001_SinoOcean-testing_Kaisa" xfId="645" xr:uid="{00000000-0005-0000-0000-00007C010000}"/>
    <cellStyle name="_Global Comps - Full Service - 18 June 2001_SinoOcean-testing_Kaisa 2" xfId="646" xr:uid="{00000000-0005-0000-0000-00007D010000}"/>
    <cellStyle name="_Global Comps - Full Service - 18 June 2001_SinoOcean-testing_Kaisa-old" xfId="647" xr:uid="{00000000-0005-0000-0000-00007E010000}"/>
    <cellStyle name="_Global Comps - Full Service - 18 June 2001_SinoOcean-testing_Kaisa-old 2" xfId="648" xr:uid="{00000000-0005-0000-0000-00007F010000}"/>
    <cellStyle name="_Global Comps - Full Service - 18 June 2001_SinoOcean-testing_R&amp;F wip" xfId="649" xr:uid="{00000000-0005-0000-0000-000080010000}"/>
    <cellStyle name="_Global Comps - Full Service - 18 June 2001_SinoOcean-testing_R&amp;F wip 2" xfId="650" xr:uid="{00000000-0005-0000-0000-000081010000}"/>
    <cellStyle name="_Global Comps - Full Service - 18 June 2001_SinoOcean-testing_Sino-ocean_revised" xfId="651" xr:uid="{00000000-0005-0000-0000-000082010000}"/>
    <cellStyle name="_Global Comps - Full Service - 18 June 2001_SinoOcean-testing_Sino-ocean_revised 2" xfId="652" xr:uid="{00000000-0005-0000-0000-000083010000}"/>
    <cellStyle name="_Global Comps - Full Service - 18 June 2001_SinoOcean-testing_Sino-ocean_revised_Country Garden" xfId="653" xr:uid="{00000000-0005-0000-0000-000084010000}"/>
    <cellStyle name="_Global Comps - Full Service - 18 June 2001_SinoOcean-testing_Sino-ocean_revised_Country Garden 2" xfId="654" xr:uid="{00000000-0005-0000-0000-000085010000}"/>
    <cellStyle name="_Global Comps - Full Service - 18 June 2001_SinoOcean-testing_Sino-ocean_revised_Kaisa" xfId="655" xr:uid="{00000000-0005-0000-0000-000086010000}"/>
    <cellStyle name="_Global Comps - Full Service - 18 June 2001_SinoOcean-testing_Sino-ocean_revised_Kaisa 2" xfId="656" xr:uid="{00000000-0005-0000-0000-000087010000}"/>
    <cellStyle name="_Global Comps - Full Service - 18 June 2001_SinoOcean-testing_Sino-ocean_revised_Kaisa-old" xfId="657" xr:uid="{00000000-0005-0000-0000-000088010000}"/>
    <cellStyle name="_Global Comps - Full Service - 18 June 2001_SinoOcean-testing_Sino-ocean_revised_Kaisa-old 2" xfId="658" xr:uid="{00000000-0005-0000-0000-000089010000}"/>
    <cellStyle name="_Global Comps - Full Service - 18 June 2001_SOHO" xfId="659" xr:uid="{00000000-0005-0000-0000-00008A010000}"/>
    <cellStyle name="_Global Comps - Full Service - 18 June 2001_SOHO 2" xfId="660" xr:uid="{00000000-0005-0000-0000-00008B010000}"/>
    <cellStyle name="_Global Comps - Full Service - 18 June 2001_Yuexiu Property" xfId="661" xr:uid="{00000000-0005-0000-0000-00008C010000}"/>
    <cellStyle name="_Global Comps - Full Service - 18 June 2001_Yuexiu Property 2" xfId="662" xr:uid="{00000000-0005-0000-0000-00008D010000}"/>
    <cellStyle name="_Global Comps - Full Service - 18 June 2001_Yuexiu Property_Country Garden" xfId="663" xr:uid="{00000000-0005-0000-0000-00008E010000}"/>
    <cellStyle name="_Global Comps - Full Service - 18 June 2001_Yuexiu Property_Country Garden 2" xfId="664" xr:uid="{00000000-0005-0000-0000-00008F010000}"/>
    <cellStyle name="_Global Comps - Full Service - 18 June 2001_Yuexiu Property_Kaisa" xfId="665" xr:uid="{00000000-0005-0000-0000-000090010000}"/>
    <cellStyle name="_Global Comps - Full Service - 18 June 2001_Yuexiu Property_Kaisa 2" xfId="666" xr:uid="{00000000-0005-0000-0000-000091010000}"/>
    <cellStyle name="_Global Comps - Full Service - 18 June 2001_Yuexiu Property_Kaisa-old" xfId="667" xr:uid="{00000000-0005-0000-0000-000092010000}"/>
    <cellStyle name="_Global Comps - Full Service - 18 June 2001_Yuexiu Property_Kaisa-old 2" xfId="668" xr:uid="{00000000-0005-0000-0000-000093010000}"/>
    <cellStyle name="_Global Comps - Full Service - 20 June 2001" xfId="669" xr:uid="{00000000-0005-0000-0000-000094010000}"/>
    <cellStyle name="_Global Comps - Full Service - 20 June 2001 2" xfId="670" xr:uid="{00000000-0005-0000-0000-000095010000}"/>
    <cellStyle name="_Global Comps - Full Service - 20 June 2001_Agile" xfId="671" xr:uid="{00000000-0005-0000-0000-000096010000}"/>
    <cellStyle name="_Global Comps - Full Service - 20 June 2001_Agile 2" xfId="672" xr:uid="{00000000-0005-0000-0000-000097010000}"/>
    <cellStyle name="_Global Comps - Full Service - 20 June 2001_Agile_Country Garden" xfId="673" xr:uid="{00000000-0005-0000-0000-000098010000}"/>
    <cellStyle name="_Global Comps - Full Service - 20 June 2001_Agile_Country Garden 2" xfId="674" xr:uid="{00000000-0005-0000-0000-000099010000}"/>
    <cellStyle name="_Global Comps - Full Service - 20 June 2001_Agile_Glorious Property" xfId="675" xr:uid="{00000000-0005-0000-0000-00009A010000}"/>
    <cellStyle name="_Global Comps - Full Service - 20 June 2001_Agile_Glorious Property 2" xfId="676" xr:uid="{00000000-0005-0000-0000-00009B010000}"/>
    <cellStyle name="_Global Comps - Full Service - 20 June 2001_Agile_Kaisa" xfId="677" xr:uid="{00000000-0005-0000-0000-00009C010000}"/>
    <cellStyle name="_Global Comps - Full Service - 20 June 2001_Agile_Kaisa 2" xfId="678" xr:uid="{00000000-0005-0000-0000-00009D010000}"/>
    <cellStyle name="_Global Comps - Full Service - 20 June 2001_Agile_Kaisa-old" xfId="679" xr:uid="{00000000-0005-0000-0000-00009E010000}"/>
    <cellStyle name="_Global Comps - Full Service - 20 June 2001_Agile_Kaisa-old 2" xfId="680" xr:uid="{00000000-0005-0000-0000-00009F010000}"/>
    <cellStyle name="_Global Comps - Full Service - 20 June 2001_Country Garden" xfId="681" xr:uid="{00000000-0005-0000-0000-0000A0010000}"/>
    <cellStyle name="_Global Comps - Full Service - 20 June 2001_Country Garden 2" xfId="682" xr:uid="{00000000-0005-0000-0000-0000A1010000}"/>
    <cellStyle name="_Global Comps - Full Service - 20 June 2001_CRLand_13Oct2010" xfId="683" xr:uid="{00000000-0005-0000-0000-0000A2010000}"/>
    <cellStyle name="_Global Comps - Full Service - 20 June 2001_CRLand_13Oct2010 2" xfId="684" xr:uid="{00000000-0005-0000-0000-0000A3010000}"/>
    <cellStyle name="_Global Comps - Full Service - 20 June 2001_CRLand_13Oct2010_Country Garden" xfId="685" xr:uid="{00000000-0005-0000-0000-0000A4010000}"/>
    <cellStyle name="_Global Comps - Full Service - 20 June 2001_CRLand_13Oct2010_Country Garden 2" xfId="686" xr:uid="{00000000-0005-0000-0000-0000A5010000}"/>
    <cellStyle name="_Global Comps - Full Service - 20 June 2001_CRLand_13Oct2010_Kaisa" xfId="687" xr:uid="{00000000-0005-0000-0000-0000A6010000}"/>
    <cellStyle name="_Global Comps - Full Service - 20 June 2001_CRLand_13Oct2010_Kaisa 2" xfId="688" xr:uid="{00000000-0005-0000-0000-0000A7010000}"/>
    <cellStyle name="_Global Comps - Full Service - 20 June 2001_CRLand_13Oct2010_Kaisa-old" xfId="689" xr:uid="{00000000-0005-0000-0000-0000A8010000}"/>
    <cellStyle name="_Global Comps - Full Service - 20 June 2001_CRLand_13Oct2010_Kaisa-old 2" xfId="690" xr:uid="{00000000-0005-0000-0000-0000A9010000}"/>
    <cellStyle name="_Global Comps - Full Service - 20 June 2001_Evergrande_25Oct2010" xfId="691" xr:uid="{00000000-0005-0000-0000-0000AA010000}"/>
    <cellStyle name="_Global Comps - Full Service - 20 June 2001_Evergrande_25Oct2010 2" xfId="692" xr:uid="{00000000-0005-0000-0000-0000AB010000}"/>
    <cellStyle name="_Global Comps - Full Service - 20 June 2001_Evergrande_25Oct2010_Country Garden" xfId="693" xr:uid="{00000000-0005-0000-0000-0000AC010000}"/>
    <cellStyle name="_Global Comps - Full Service - 20 June 2001_Evergrande_25Oct2010_Country Garden 2" xfId="694" xr:uid="{00000000-0005-0000-0000-0000AD010000}"/>
    <cellStyle name="_Global Comps - Full Service - 20 June 2001_Evergrande_25Oct2010_Kaisa" xfId="695" xr:uid="{00000000-0005-0000-0000-0000AE010000}"/>
    <cellStyle name="_Global Comps - Full Service - 20 June 2001_Evergrande_25Oct2010_Kaisa 2" xfId="696" xr:uid="{00000000-0005-0000-0000-0000AF010000}"/>
    <cellStyle name="_Global Comps - Full Service - 20 June 2001_Evergrande_25Oct2010_Kaisa-old" xfId="697" xr:uid="{00000000-0005-0000-0000-0000B0010000}"/>
    <cellStyle name="_Global Comps - Full Service - 20 June 2001_Evergrande_25Oct2010_Kaisa-old 2" xfId="698" xr:uid="{00000000-0005-0000-0000-0000B1010000}"/>
    <cellStyle name="_Global Comps - Full Service - 20 June 2001_Glorious Property" xfId="699" xr:uid="{00000000-0005-0000-0000-0000B2010000}"/>
    <cellStyle name="_Global Comps - Full Service - 20 June 2001_Glorious Property 2" xfId="700" xr:uid="{00000000-0005-0000-0000-0000B3010000}"/>
    <cellStyle name="_Global Comps - Full Service - 20 June 2001_GZ R&amp;F_20Oct2010" xfId="701" xr:uid="{00000000-0005-0000-0000-0000B4010000}"/>
    <cellStyle name="_Global Comps - Full Service - 20 June 2001_GZ R&amp;F_20Oct2010 2" xfId="702" xr:uid="{00000000-0005-0000-0000-0000B5010000}"/>
    <cellStyle name="_Global Comps - Full Service - 20 June 2001_GZ R&amp;F_20Oct2010_Country Garden" xfId="703" xr:uid="{00000000-0005-0000-0000-0000B6010000}"/>
    <cellStyle name="_Global Comps - Full Service - 20 June 2001_GZ R&amp;F_20Oct2010_Country Garden 2" xfId="704" xr:uid="{00000000-0005-0000-0000-0000B7010000}"/>
    <cellStyle name="_Global Comps - Full Service - 20 June 2001_GZ R&amp;F_20Oct2010_Kaisa" xfId="705" xr:uid="{00000000-0005-0000-0000-0000B8010000}"/>
    <cellStyle name="_Global Comps - Full Service - 20 June 2001_GZ R&amp;F_20Oct2010_Kaisa 2" xfId="706" xr:uid="{00000000-0005-0000-0000-0000B9010000}"/>
    <cellStyle name="_Global Comps - Full Service - 20 June 2001_GZ R&amp;F_20Oct2010_Kaisa-old" xfId="707" xr:uid="{00000000-0005-0000-0000-0000BA010000}"/>
    <cellStyle name="_Global Comps - Full Service - 20 June 2001_GZ R&amp;F_20Oct2010_Kaisa-old 2" xfId="708" xr:uid="{00000000-0005-0000-0000-0000BB010000}"/>
    <cellStyle name="_Global Comps - Full Service - 20 June 2001_Kaisa" xfId="709" xr:uid="{00000000-0005-0000-0000-0000BC010000}"/>
    <cellStyle name="_Global Comps - Full Service - 20 June 2001_Kaisa 2" xfId="710" xr:uid="{00000000-0005-0000-0000-0000BD010000}"/>
    <cellStyle name="_Global Comps - Full Service - 20 June 2001_Kaisa-old" xfId="711" xr:uid="{00000000-0005-0000-0000-0000BE010000}"/>
    <cellStyle name="_Global Comps - Full Service - 20 June 2001_Kaisa-old 2" xfId="712" xr:uid="{00000000-0005-0000-0000-0000BF010000}"/>
    <cellStyle name="_Global Comps - Full Service - 20 June 2001_Longfor" xfId="713" xr:uid="{00000000-0005-0000-0000-0000C0010000}"/>
    <cellStyle name="_Global Comps - Full Service - 20 June 2001_Longfor 2" xfId="714" xr:uid="{00000000-0005-0000-0000-0000C1010000}"/>
    <cellStyle name="_Global Comps - Full Service - 20 June 2001_Poly HK" xfId="715" xr:uid="{00000000-0005-0000-0000-0000C2010000}"/>
    <cellStyle name="_Global Comps - Full Service - 20 June 2001_Poly HK 2" xfId="716" xr:uid="{00000000-0005-0000-0000-0000C3010000}"/>
    <cellStyle name="_Global Comps - Full Service - 20 June 2001_R&amp;F" xfId="717" xr:uid="{00000000-0005-0000-0000-0000C4010000}"/>
    <cellStyle name="_Global Comps - Full Service - 20 June 2001_R&amp;F 2" xfId="718" xr:uid="{00000000-0005-0000-0000-0000C5010000}"/>
    <cellStyle name="_Global Comps - Full Service - 20 June 2001_R&amp;F wip" xfId="719" xr:uid="{00000000-0005-0000-0000-0000C6010000}"/>
    <cellStyle name="_Global Comps - Full Service - 20 June 2001_R&amp;F wip 2" xfId="720" xr:uid="{00000000-0005-0000-0000-0000C7010000}"/>
    <cellStyle name="_Global Comps - Full Service - 20 June 2001_R&amp;F_Country Garden" xfId="721" xr:uid="{00000000-0005-0000-0000-0000C8010000}"/>
    <cellStyle name="_Global Comps - Full Service - 20 June 2001_R&amp;F_Country Garden 2" xfId="722" xr:uid="{00000000-0005-0000-0000-0000C9010000}"/>
    <cellStyle name="_Global Comps - Full Service - 20 June 2001_R&amp;F_Kaisa" xfId="723" xr:uid="{00000000-0005-0000-0000-0000CA010000}"/>
    <cellStyle name="_Global Comps - Full Service - 20 June 2001_R&amp;F_Kaisa 2" xfId="724" xr:uid="{00000000-0005-0000-0000-0000CB010000}"/>
    <cellStyle name="_Global Comps - Full Service - 20 June 2001_R&amp;F_Kaisa-old" xfId="725" xr:uid="{00000000-0005-0000-0000-0000CC010000}"/>
    <cellStyle name="_Global Comps - Full Service - 20 June 2001_R&amp;F_Kaisa-old 2" xfId="726" xr:uid="{00000000-0005-0000-0000-0000CD010000}"/>
    <cellStyle name="_Global Comps - Full Service - 20 June 2001_Sino-ocean_old" xfId="727" xr:uid="{00000000-0005-0000-0000-0000CE010000}"/>
    <cellStyle name="_Global Comps - Full Service - 20 June 2001_Sino-ocean_old 2" xfId="728" xr:uid="{00000000-0005-0000-0000-0000CF010000}"/>
    <cellStyle name="_Global Comps - Full Service - 20 June 2001_Sino-ocean_old_Country Garden" xfId="729" xr:uid="{00000000-0005-0000-0000-0000D0010000}"/>
    <cellStyle name="_Global Comps - Full Service - 20 June 2001_Sino-ocean_old_Country Garden 2" xfId="730" xr:uid="{00000000-0005-0000-0000-0000D1010000}"/>
    <cellStyle name="_Global Comps - Full Service - 20 June 2001_Sino-ocean_old_CRLand_13Oct2010" xfId="731" xr:uid="{00000000-0005-0000-0000-0000D2010000}"/>
    <cellStyle name="_Global Comps - Full Service - 20 June 2001_Sino-ocean_old_CRLand_13Oct2010 2" xfId="732" xr:uid="{00000000-0005-0000-0000-0000D3010000}"/>
    <cellStyle name="_Global Comps - Full Service - 20 June 2001_Sino-ocean_old_CRLand_13Oct2010_Country Garden" xfId="733" xr:uid="{00000000-0005-0000-0000-0000D4010000}"/>
    <cellStyle name="_Global Comps - Full Service - 20 June 2001_Sino-ocean_old_CRLand_13Oct2010_Country Garden 2" xfId="734" xr:uid="{00000000-0005-0000-0000-0000D5010000}"/>
    <cellStyle name="_Global Comps - Full Service - 20 June 2001_Sino-ocean_old_CRLand_13Oct2010_Kaisa" xfId="735" xr:uid="{00000000-0005-0000-0000-0000D6010000}"/>
    <cellStyle name="_Global Comps - Full Service - 20 June 2001_Sino-ocean_old_CRLand_13Oct2010_Kaisa 2" xfId="736" xr:uid="{00000000-0005-0000-0000-0000D7010000}"/>
    <cellStyle name="_Global Comps - Full Service - 20 June 2001_Sino-ocean_old_CRLand_13Oct2010_Kaisa-old" xfId="737" xr:uid="{00000000-0005-0000-0000-0000D8010000}"/>
    <cellStyle name="_Global Comps - Full Service - 20 June 2001_Sino-ocean_old_CRLand_13Oct2010_Kaisa-old 2" xfId="738" xr:uid="{00000000-0005-0000-0000-0000D9010000}"/>
    <cellStyle name="_Global Comps - Full Service - 20 June 2001_Sino-ocean_old_Glorious Property" xfId="739" xr:uid="{00000000-0005-0000-0000-0000DA010000}"/>
    <cellStyle name="_Global Comps - Full Service - 20 June 2001_Sino-ocean_old_Glorious Property 2" xfId="740" xr:uid="{00000000-0005-0000-0000-0000DB010000}"/>
    <cellStyle name="_Global Comps - Full Service - 20 June 2001_Sino-ocean_old_Kaisa" xfId="741" xr:uid="{00000000-0005-0000-0000-0000DC010000}"/>
    <cellStyle name="_Global Comps - Full Service - 20 June 2001_Sino-ocean_old_Kaisa 2" xfId="742" xr:uid="{00000000-0005-0000-0000-0000DD010000}"/>
    <cellStyle name="_Global Comps - Full Service - 20 June 2001_Sino-ocean_old_Kaisa-old" xfId="743" xr:uid="{00000000-0005-0000-0000-0000DE010000}"/>
    <cellStyle name="_Global Comps - Full Service - 20 June 2001_Sino-ocean_old_Kaisa-old 2" xfId="744" xr:uid="{00000000-0005-0000-0000-0000DF010000}"/>
    <cellStyle name="_Global Comps - Full Service - 20 June 2001_Sino-ocean_old_R&amp;F wip" xfId="745" xr:uid="{00000000-0005-0000-0000-0000E0010000}"/>
    <cellStyle name="_Global Comps - Full Service - 20 June 2001_Sino-ocean_old_R&amp;F wip 2" xfId="746" xr:uid="{00000000-0005-0000-0000-0000E1010000}"/>
    <cellStyle name="_Global Comps - Full Service - 20 June 2001_Sino-ocean_old_Sino-ocean_revised" xfId="747" xr:uid="{00000000-0005-0000-0000-0000E2010000}"/>
    <cellStyle name="_Global Comps - Full Service - 20 June 2001_Sino-ocean_old_Sino-ocean_revised 2" xfId="748" xr:uid="{00000000-0005-0000-0000-0000E3010000}"/>
    <cellStyle name="_Global Comps - Full Service - 20 June 2001_Sino-ocean_old_Sino-ocean_revised_Country Garden" xfId="749" xr:uid="{00000000-0005-0000-0000-0000E4010000}"/>
    <cellStyle name="_Global Comps - Full Service - 20 June 2001_Sino-ocean_old_Sino-ocean_revised_Country Garden 2" xfId="750" xr:uid="{00000000-0005-0000-0000-0000E5010000}"/>
    <cellStyle name="_Global Comps - Full Service - 20 June 2001_Sino-ocean_old_Sino-ocean_revised_Kaisa" xfId="751" xr:uid="{00000000-0005-0000-0000-0000E6010000}"/>
    <cellStyle name="_Global Comps - Full Service - 20 June 2001_Sino-ocean_old_Sino-ocean_revised_Kaisa 2" xfId="752" xr:uid="{00000000-0005-0000-0000-0000E7010000}"/>
    <cellStyle name="_Global Comps - Full Service - 20 June 2001_Sino-ocean_old_Sino-ocean_revised_Kaisa-old" xfId="753" xr:uid="{00000000-0005-0000-0000-0000E8010000}"/>
    <cellStyle name="_Global Comps - Full Service - 20 June 2001_Sino-ocean_old_Sino-ocean_revised_Kaisa-old 2" xfId="754" xr:uid="{00000000-0005-0000-0000-0000E9010000}"/>
    <cellStyle name="_Global Comps - Full Service - 20 June 2001_Sino-ocean_revised" xfId="755" xr:uid="{00000000-0005-0000-0000-0000EA010000}"/>
    <cellStyle name="_Global Comps - Full Service - 20 June 2001_Sino-ocean_revised 2" xfId="756" xr:uid="{00000000-0005-0000-0000-0000EB010000}"/>
    <cellStyle name="_Global Comps - Full Service - 20 June 2001_Sino-ocean_revised_1" xfId="757" xr:uid="{00000000-0005-0000-0000-0000EC010000}"/>
    <cellStyle name="_Global Comps - Full Service - 20 June 2001_Sino-ocean_revised_1 2" xfId="758" xr:uid="{00000000-0005-0000-0000-0000ED010000}"/>
    <cellStyle name="_Global Comps - Full Service - 20 June 2001_Sino-ocean_revised_1_Country Garden" xfId="759" xr:uid="{00000000-0005-0000-0000-0000EE010000}"/>
    <cellStyle name="_Global Comps - Full Service - 20 June 2001_Sino-ocean_revised_1_Country Garden 2" xfId="760" xr:uid="{00000000-0005-0000-0000-0000EF010000}"/>
    <cellStyle name="_Global Comps - Full Service - 20 June 2001_Sino-ocean_revised_1_Kaisa" xfId="761" xr:uid="{00000000-0005-0000-0000-0000F0010000}"/>
    <cellStyle name="_Global Comps - Full Service - 20 June 2001_Sino-ocean_revised_1_Kaisa 2" xfId="762" xr:uid="{00000000-0005-0000-0000-0000F1010000}"/>
    <cellStyle name="_Global Comps - Full Service - 20 June 2001_Sino-ocean_revised_1_Kaisa-old" xfId="763" xr:uid="{00000000-0005-0000-0000-0000F2010000}"/>
    <cellStyle name="_Global Comps - Full Service - 20 June 2001_Sino-ocean_revised_1_Kaisa-old 2" xfId="764" xr:uid="{00000000-0005-0000-0000-0000F3010000}"/>
    <cellStyle name="_Global Comps - Full Service - 20 June 2001_Sino-ocean_revised_Country Garden" xfId="765" xr:uid="{00000000-0005-0000-0000-0000F4010000}"/>
    <cellStyle name="_Global Comps - Full Service - 20 June 2001_Sino-ocean_revised_Country Garden 2" xfId="766" xr:uid="{00000000-0005-0000-0000-0000F5010000}"/>
    <cellStyle name="_Global Comps - Full Service - 20 June 2001_Sino-ocean_revised_CRLand_13Oct2010" xfId="767" xr:uid="{00000000-0005-0000-0000-0000F6010000}"/>
    <cellStyle name="_Global Comps - Full Service - 20 June 2001_Sino-ocean_revised_CRLand_13Oct2010 2" xfId="768" xr:uid="{00000000-0005-0000-0000-0000F7010000}"/>
    <cellStyle name="_Global Comps - Full Service - 20 June 2001_Sino-ocean_revised_CRLand_13Oct2010_Country Garden" xfId="769" xr:uid="{00000000-0005-0000-0000-0000F8010000}"/>
    <cellStyle name="_Global Comps - Full Service - 20 June 2001_Sino-ocean_revised_CRLand_13Oct2010_Country Garden 2" xfId="770" xr:uid="{00000000-0005-0000-0000-0000F9010000}"/>
    <cellStyle name="_Global Comps - Full Service - 20 June 2001_Sino-ocean_revised_CRLand_13Oct2010_Kaisa" xfId="771" xr:uid="{00000000-0005-0000-0000-0000FA010000}"/>
    <cellStyle name="_Global Comps - Full Service - 20 June 2001_Sino-ocean_revised_CRLand_13Oct2010_Kaisa 2" xfId="772" xr:uid="{00000000-0005-0000-0000-0000FB010000}"/>
    <cellStyle name="_Global Comps - Full Service - 20 June 2001_Sino-ocean_revised_CRLand_13Oct2010_Kaisa-old" xfId="773" xr:uid="{00000000-0005-0000-0000-0000FC010000}"/>
    <cellStyle name="_Global Comps - Full Service - 20 June 2001_Sino-ocean_revised_CRLand_13Oct2010_Kaisa-old 2" xfId="774" xr:uid="{00000000-0005-0000-0000-0000FD010000}"/>
    <cellStyle name="_Global Comps - Full Service - 20 June 2001_Sino-ocean_revised_Kaisa" xfId="775" xr:uid="{00000000-0005-0000-0000-0000FE010000}"/>
    <cellStyle name="_Global Comps - Full Service - 20 June 2001_Sino-ocean_revised_Kaisa 2" xfId="776" xr:uid="{00000000-0005-0000-0000-0000FF010000}"/>
    <cellStyle name="_Global Comps - Full Service - 20 June 2001_Sino-ocean_revised_Kaisa-old" xfId="777" xr:uid="{00000000-0005-0000-0000-000000020000}"/>
    <cellStyle name="_Global Comps - Full Service - 20 June 2001_Sino-ocean_revised_Kaisa-old 2" xfId="778" xr:uid="{00000000-0005-0000-0000-000001020000}"/>
    <cellStyle name="_Global Comps - Full Service - 20 June 2001_Sino-ocean_revised_R&amp;F wip" xfId="779" xr:uid="{00000000-0005-0000-0000-000002020000}"/>
    <cellStyle name="_Global Comps - Full Service - 20 June 2001_Sino-ocean_revised_R&amp;F wip 2" xfId="780" xr:uid="{00000000-0005-0000-0000-000003020000}"/>
    <cellStyle name="_Global Comps - Full Service - 20 June 2001_Sino-ocean_revised_Sino-ocean_revised" xfId="781" xr:uid="{00000000-0005-0000-0000-000004020000}"/>
    <cellStyle name="_Global Comps - Full Service - 20 June 2001_Sino-ocean_revised_Sino-ocean_revised 2" xfId="782" xr:uid="{00000000-0005-0000-0000-000005020000}"/>
    <cellStyle name="_Global Comps - Full Service - 20 June 2001_Sino-ocean_revised_Sino-ocean_revised_Country Garden" xfId="783" xr:uid="{00000000-0005-0000-0000-000006020000}"/>
    <cellStyle name="_Global Comps - Full Service - 20 June 2001_Sino-ocean_revised_Sino-ocean_revised_Country Garden 2" xfId="784" xr:uid="{00000000-0005-0000-0000-000007020000}"/>
    <cellStyle name="_Global Comps - Full Service - 20 June 2001_Sino-ocean_revised_Sino-ocean_revised_Kaisa" xfId="785" xr:uid="{00000000-0005-0000-0000-000008020000}"/>
    <cellStyle name="_Global Comps - Full Service - 20 June 2001_Sino-ocean_revised_Sino-ocean_revised_Kaisa 2" xfId="786" xr:uid="{00000000-0005-0000-0000-000009020000}"/>
    <cellStyle name="_Global Comps - Full Service - 20 June 2001_Sino-ocean_revised_Sino-ocean_revised_Kaisa-old" xfId="787" xr:uid="{00000000-0005-0000-0000-00000A020000}"/>
    <cellStyle name="_Global Comps - Full Service - 20 June 2001_Sino-ocean_revised_Sino-ocean_revised_Kaisa-old 2" xfId="788" xr:uid="{00000000-0005-0000-0000-00000B020000}"/>
    <cellStyle name="_Global Comps - Full Service - 20 June 2001_SinoOcean-testing" xfId="789" xr:uid="{00000000-0005-0000-0000-00000C020000}"/>
    <cellStyle name="_Global Comps - Full Service - 20 June 2001_SinoOcean-testing 2" xfId="790" xr:uid="{00000000-0005-0000-0000-00000D020000}"/>
    <cellStyle name="_Global Comps - Full Service - 20 June 2001_SinoOcean-testing_Country Garden" xfId="791" xr:uid="{00000000-0005-0000-0000-00000E020000}"/>
    <cellStyle name="_Global Comps - Full Service - 20 June 2001_SinoOcean-testing_Country Garden 2" xfId="792" xr:uid="{00000000-0005-0000-0000-00000F020000}"/>
    <cellStyle name="_Global Comps - Full Service - 20 June 2001_SinoOcean-testing_CRLand_13Oct2010" xfId="793" xr:uid="{00000000-0005-0000-0000-000010020000}"/>
    <cellStyle name="_Global Comps - Full Service - 20 June 2001_SinoOcean-testing_CRLand_13Oct2010 2" xfId="794" xr:uid="{00000000-0005-0000-0000-000011020000}"/>
    <cellStyle name="_Global Comps - Full Service - 20 June 2001_SinoOcean-testing_CRLand_13Oct2010_Country Garden" xfId="795" xr:uid="{00000000-0005-0000-0000-000012020000}"/>
    <cellStyle name="_Global Comps - Full Service - 20 June 2001_SinoOcean-testing_CRLand_13Oct2010_Country Garden 2" xfId="796" xr:uid="{00000000-0005-0000-0000-000013020000}"/>
    <cellStyle name="_Global Comps - Full Service - 20 June 2001_SinoOcean-testing_CRLand_13Oct2010_Kaisa" xfId="797" xr:uid="{00000000-0005-0000-0000-000014020000}"/>
    <cellStyle name="_Global Comps - Full Service - 20 June 2001_SinoOcean-testing_CRLand_13Oct2010_Kaisa 2" xfId="798" xr:uid="{00000000-0005-0000-0000-000015020000}"/>
    <cellStyle name="_Global Comps - Full Service - 20 June 2001_SinoOcean-testing_CRLand_13Oct2010_Kaisa-old" xfId="799" xr:uid="{00000000-0005-0000-0000-000016020000}"/>
    <cellStyle name="_Global Comps - Full Service - 20 June 2001_SinoOcean-testing_CRLand_13Oct2010_Kaisa-old 2" xfId="800" xr:uid="{00000000-0005-0000-0000-000017020000}"/>
    <cellStyle name="_Global Comps - Full Service - 20 June 2001_SinoOcean-testing_Glorious Property" xfId="801" xr:uid="{00000000-0005-0000-0000-000018020000}"/>
    <cellStyle name="_Global Comps - Full Service - 20 June 2001_SinoOcean-testing_Glorious Property 2" xfId="802" xr:uid="{00000000-0005-0000-0000-000019020000}"/>
    <cellStyle name="_Global Comps - Full Service - 20 June 2001_SinoOcean-testing_Kaisa" xfId="803" xr:uid="{00000000-0005-0000-0000-00001A020000}"/>
    <cellStyle name="_Global Comps - Full Service - 20 June 2001_SinoOcean-testing_Kaisa 2" xfId="804" xr:uid="{00000000-0005-0000-0000-00001B020000}"/>
    <cellStyle name="_Global Comps - Full Service - 20 June 2001_SinoOcean-testing_Kaisa-old" xfId="805" xr:uid="{00000000-0005-0000-0000-00001C020000}"/>
    <cellStyle name="_Global Comps - Full Service - 20 June 2001_SinoOcean-testing_Kaisa-old 2" xfId="806" xr:uid="{00000000-0005-0000-0000-00001D020000}"/>
    <cellStyle name="_Global Comps - Full Service - 20 June 2001_SinoOcean-testing_R&amp;F wip" xfId="807" xr:uid="{00000000-0005-0000-0000-00001E020000}"/>
    <cellStyle name="_Global Comps - Full Service - 20 June 2001_SinoOcean-testing_R&amp;F wip 2" xfId="808" xr:uid="{00000000-0005-0000-0000-00001F020000}"/>
    <cellStyle name="_Global Comps - Full Service - 20 June 2001_SinoOcean-testing_Sino-ocean_revised" xfId="809" xr:uid="{00000000-0005-0000-0000-000020020000}"/>
    <cellStyle name="_Global Comps - Full Service - 20 June 2001_SinoOcean-testing_Sino-ocean_revised 2" xfId="810" xr:uid="{00000000-0005-0000-0000-000021020000}"/>
    <cellStyle name="_Global Comps - Full Service - 20 June 2001_SinoOcean-testing_Sino-ocean_revised_Country Garden" xfId="811" xr:uid="{00000000-0005-0000-0000-000022020000}"/>
    <cellStyle name="_Global Comps - Full Service - 20 June 2001_SinoOcean-testing_Sino-ocean_revised_Country Garden 2" xfId="812" xr:uid="{00000000-0005-0000-0000-000023020000}"/>
    <cellStyle name="_Global Comps - Full Service - 20 June 2001_SinoOcean-testing_Sino-ocean_revised_Kaisa" xfId="813" xr:uid="{00000000-0005-0000-0000-000024020000}"/>
    <cellStyle name="_Global Comps - Full Service - 20 June 2001_SinoOcean-testing_Sino-ocean_revised_Kaisa 2" xfId="814" xr:uid="{00000000-0005-0000-0000-000025020000}"/>
    <cellStyle name="_Global Comps - Full Service - 20 June 2001_SinoOcean-testing_Sino-ocean_revised_Kaisa-old" xfId="815" xr:uid="{00000000-0005-0000-0000-000026020000}"/>
    <cellStyle name="_Global Comps - Full Service - 20 June 2001_SinoOcean-testing_Sino-ocean_revised_Kaisa-old 2" xfId="816" xr:uid="{00000000-0005-0000-0000-000027020000}"/>
    <cellStyle name="_Global Comps - Full Service - 20 June 2001_SOHO" xfId="817" xr:uid="{00000000-0005-0000-0000-000028020000}"/>
    <cellStyle name="_Global Comps - Full Service - 20 June 2001_SOHO 2" xfId="818" xr:uid="{00000000-0005-0000-0000-000029020000}"/>
    <cellStyle name="_Global Comps - Full Service - 20 June 2001_Yuexiu Property" xfId="819" xr:uid="{00000000-0005-0000-0000-00002A020000}"/>
    <cellStyle name="_Global Comps - Full Service - 20 June 2001_Yuexiu Property 2" xfId="820" xr:uid="{00000000-0005-0000-0000-00002B020000}"/>
    <cellStyle name="_Global Comps - Full Service - 20 June 2001_Yuexiu Property_Country Garden" xfId="821" xr:uid="{00000000-0005-0000-0000-00002C020000}"/>
    <cellStyle name="_Global Comps - Full Service - 20 June 2001_Yuexiu Property_Country Garden 2" xfId="822" xr:uid="{00000000-0005-0000-0000-00002D020000}"/>
    <cellStyle name="_Global Comps - Full Service - 20 June 2001_Yuexiu Property_Kaisa" xfId="823" xr:uid="{00000000-0005-0000-0000-00002E020000}"/>
    <cellStyle name="_Global Comps - Full Service - 20 June 2001_Yuexiu Property_Kaisa 2" xfId="824" xr:uid="{00000000-0005-0000-0000-00002F020000}"/>
    <cellStyle name="_Global Comps - Full Service - 20 June 2001_Yuexiu Property_Kaisa-old" xfId="825" xr:uid="{00000000-0005-0000-0000-000030020000}"/>
    <cellStyle name="_Global Comps - Full Service - 20 June 2001_Yuexiu Property_Kaisa-old 2" xfId="826" xr:uid="{00000000-0005-0000-0000-000031020000}"/>
    <cellStyle name="_Hopson wip" xfId="827" xr:uid="{00000000-0005-0000-0000-000032020000}"/>
    <cellStyle name="_Hopson wip 2" xfId="828" xr:uid="{00000000-0005-0000-0000-000033020000}"/>
    <cellStyle name="_Kaisa" xfId="829" xr:uid="{00000000-0005-0000-0000-000034020000}"/>
    <cellStyle name="_Kaisa 2" xfId="830" xr:uid="{00000000-0005-0000-0000-000035020000}"/>
    <cellStyle name="_Kaisa-old" xfId="831" xr:uid="{00000000-0005-0000-0000-000036020000}"/>
    <cellStyle name="_Kaisa-old 2" xfId="832" xr:uid="{00000000-0005-0000-0000-000037020000}"/>
    <cellStyle name="_KWG" xfId="833" xr:uid="{00000000-0005-0000-0000-000038020000}"/>
    <cellStyle name="_KWG 2" xfId="834" xr:uid="{00000000-0005-0000-0000-000039020000}"/>
    <cellStyle name="_KWG_1" xfId="835" xr:uid="{00000000-0005-0000-0000-00003A020000}"/>
    <cellStyle name="_KWG_1 2" xfId="836" xr:uid="{00000000-0005-0000-0000-00003B020000}"/>
    <cellStyle name="_KWG_1_Kaisa-old" xfId="837" xr:uid="{00000000-0005-0000-0000-00003C020000}"/>
    <cellStyle name="_KWG_1_Kaisa-old 2" xfId="838" xr:uid="{00000000-0005-0000-0000-00003D020000}"/>
    <cellStyle name="_KWG_Kaisa-old" xfId="839" xr:uid="{00000000-0005-0000-0000-00003E020000}"/>
    <cellStyle name="_KWG_Kaisa-old 2" xfId="840" xr:uid="{00000000-0005-0000-0000-00003F020000}"/>
    <cellStyle name="_MCIT" xfId="841" xr:uid="{00000000-0005-0000-0000-000040020000}"/>
    <cellStyle name="_MCIT 2" xfId="842" xr:uid="{00000000-0005-0000-0000-000041020000}"/>
    <cellStyle name="_MCIT_Agile" xfId="843" xr:uid="{00000000-0005-0000-0000-000042020000}"/>
    <cellStyle name="_MCIT_Agile 2" xfId="844" xr:uid="{00000000-0005-0000-0000-000043020000}"/>
    <cellStyle name="_MCIT_Agile_Country Garden" xfId="845" xr:uid="{00000000-0005-0000-0000-000044020000}"/>
    <cellStyle name="_MCIT_Agile_Country Garden 2" xfId="846" xr:uid="{00000000-0005-0000-0000-000045020000}"/>
    <cellStyle name="_MCIT_Agile_Glorious Property" xfId="847" xr:uid="{00000000-0005-0000-0000-000046020000}"/>
    <cellStyle name="_MCIT_Agile_Glorious Property 2" xfId="848" xr:uid="{00000000-0005-0000-0000-000047020000}"/>
    <cellStyle name="_MCIT_Agile_Kaisa" xfId="849" xr:uid="{00000000-0005-0000-0000-000048020000}"/>
    <cellStyle name="_MCIT_Agile_Kaisa 2" xfId="850" xr:uid="{00000000-0005-0000-0000-000049020000}"/>
    <cellStyle name="_MCIT_Agile_Kaisa-old" xfId="851" xr:uid="{00000000-0005-0000-0000-00004A020000}"/>
    <cellStyle name="_MCIT_Agile_Kaisa-old 2" xfId="852" xr:uid="{00000000-0005-0000-0000-00004B020000}"/>
    <cellStyle name="_MCIT_Country Garden" xfId="853" xr:uid="{00000000-0005-0000-0000-00004C020000}"/>
    <cellStyle name="_MCIT_Country Garden 2" xfId="854" xr:uid="{00000000-0005-0000-0000-00004D020000}"/>
    <cellStyle name="_MCIT_CRLand_13Oct2010" xfId="855" xr:uid="{00000000-0005-0000-0000-00004E020000}"/>
    <cellStyle name="_MCIT_CRLand_13Oct2010 2" xfId="856" xr:uid="{00000000-0005-0000-0000-00004F020000}"/>
    <cellStyle name="_MCIT_CRLand_13Oct2010_Country Garden" xfId="857" xr:uid="{00000000-0005-0000-0000-000050020000}"/>
    <cellStyle name="_MCIT_CRLand_13Oct2010_Country Garden 2" xfId="858" xr:uid="{00000000-0005-0000-0000-000051020000}"/>
    <cellStyle name="_MCIT_CRLand_13Oct2010_Kaisa" xfId="859" xr:uid="{00000000-0005-0000-0000-000052020000}"/>
    <cellStyle name="_MCIT_CRLand_13Oct2010_Kaisa 2" xfId="860" xr:uid="{00000000-0005-0000-0000-000053020000}"/>
    <cellStyle name="_MCIT_CRLand_13Oct2010_Kaisa-old" xfId="861" xr:uid="{00000000-0005-0000-0000-000054020000}"/>
    <cellStyle name="_MCIT_CRLand_13Oct2010_Kaisa-old 2" xfId="862" xr:uid="{00000000-0005-0000-0000-000055020000}"/>
    <cellStyle name="_MCIT_Evergrande_25Oct2010" xfId="863" xr:uid="{00000000-0005-0000-0000-000056020000}"/>
    <cellStyle name="_MCIT_Evergrande_25Oct2010 2" xfId="864" xr:uid="{00000000-0005-0000-0000-000057020000}"/>
    <cellStyle name="_MCIT_Evergrande_25Oct2010_Country Garden" xfId="865" xr:uid="{00000000-0005-0000-0000-000058020000}"/>
    <cellStyle name="_MCIT_Evergrande_25Oct2010_Country Garden 2" xfId="866" xr:uid="{00000000-0005-0000-0000-000059020000}"/>
    <cellStyle name="_MCIT_Evergrande_25Oct2010_Kaisa" xfId="867" xr:uid="{00000000-0005-0000-0000-00005A020000}"/>
    <cellStyle name="_MCIT_Evergrande_25Oct2010_Kaisa 2" xfId="868" xr:uid="{00000000-0005-0000-0000-00005B020000}"/>
    <cellStyle name="_MCIT_Evergrande_25Oct2010_Kaisa-old" xfId="869" xr:uid="{00000000-0005-0000-0000-00005C020000}"/>
    <cellStyle name="_MCIT_Evergrande_25Oct2010_Kaisa-old 2" xfId="870" xr:uid="{00000000-0005-0000-0000-00005D020000}"/>
    <cellStyle name="_MCIT_Glorious Property" xfId="871" xr:uid="{00000000-0005-0000-0000-00005E020000}"/>
    <cellStyle name="_MCIT_Glorious Property 2" xfId="872" xr:uid="{00000000-0005-0000-0000-00005F020000}"/>
    <cellStyle name="_MCIT_GZ R&amp;F_20Oct2010" xfId="873" xr:uid="{00000000-0005-0000-0000-000060020000}"/>
    <cellStyle name="_MCIT_GZ R&amp;F_20Oct2010 2" xfId="874" xr:uid="{00000000-0005-0000-0000-000061020000}"/>
    <cellStyle name="_MCIT_GZ R&amp;F_20Oct2010_Country Garden" xfId="875" xr:uid="{00000000-0005-0000-0000-000062020000}"/>
    <cellStyle name="_MCIT_GZ R&amp;F_20Oct2010_Country Garden 2" xfId="876" xr:uid="{00000000-0005-0000-0000-000063020000}"/>
    <cellStyle name="_MCIT_GZ R&amp;F_20Oct2010_Kaisa" xfId="877" xr:uid="{00000000-0005-0000-0000-000064020000}"/>
    <cellStyle name="_MCIT_GZ R&amp;F_20Oct2010_Kaisa 2" xfId="878" xr:uid="{00000000-0005-0000-0000-000065020000}"/>
    <cellStyle name="_MCIT_GZ R&amp;F_20Oct2010_Kaisa-old" xfId="879" xr:uid="{00000000-0005-0000-0000-000066020000}"/>
    <cellStyle name="_MCIT_GZ R&amp;F_20Oct2010_Kaisa-old 2" xfId="880" xr:uid="{00000000-0005-0000-0000-000067020000}"/>
    <cellStyle name="_MCIT_Kaisa" xfId="881" xr:uid="{00000000-0005-0000-0000-000068020000}"/>
    <cellStyle name="_MCIT_Kaisa 2" xfId="882" xr:uid="{00000000-0005-0000-0000-000069020000}"/>
    <cellStyle name="_MCIT_Kaisa-old" xfId="883" xr:uid="{00000000-0005-0000-0000-00006A020000}"/>
    <cellStyle name="_MCIT_Kaisa-old 2" xfId="884" xr:uid="{00000000-0005-0000-0000-00006B020000}"/>
    <cellStyle name="_MCIT_Longfor" xfId="885" xr:uid="{00000000-0005-0000-0000-00006C020000}"/>
    <cellStyle name="_MCIT_Longfor 2" xfId="886" xr:uid="{00000000-0005-0000-0000-00006D020000}"/>
    <cellStyle name="_MCIT_Poly HK" xfId="887" xr:uid="{00000000-0005-0000-0000-00006E020000}"/>
    <cellStyle name="_MCIT_Poly HK 2" xfId="888" xr:uid="{00000000-0005-0000-0000-00006F020000}"/>
    <cellStyle name="_MCIT_R&amp;F" xfId="889" xr:uid="{00000000-0005-0000-0000-000070020000}"/>
    <cellStyle name="_MCIT_R&amp;F 2" xfId="890" xr:uid="{00000000-0005-0000-0000-000071020000}"/>
    <cellStyle name="_MCIT_R&amp;F wip" xfId="891" xr:uid="{00000000-0005-0000-0000-000072020000}"/>
    <cellStyle name="_MCIT_R&amp;F wip 2" xfId="892" xr:uid="{00000000-0005-0000-0000-000073020000}"/>
    <cellStyle name="_MCIT_R&amp;F_Country Garden" xfId="893" xr:uid="{00000000-0005-0000-0000-000074020000}"/>
    <cellStyle name="_MCIT_R&amp;F_Country Garden 2" xfId="894" xr:uid="{00000000-0005-0000-0000-000075020000}"/>
    <cellStyle name="_MCIT_R&amp;F_Kaisa" xfId="895" xr:uid="{00000000-0005-0000-0000-000076020000}"/>
    <cellStyle name="_MCIT_R&amp;F_Kaisa 2" xfId="896" xr:uid="{00000000-0005-0000-0000-000077020000}"/>
    <cellStyle name="_MCIT_R&amp;F_Kaisa-old" xfId="897" xr:uid="{00000000-0005-0000-0000-000078020000}"/>
    <cellStyle name="_MCIT_R&amp;F_Kaisa-old 2" xfId="898" xr:uid="{00000000-0005-0000-0000-000079020000}"/>
    <cellStyle name="_MCIT_Sino-ocean_old" xfId="899" xr:uid="{00000000-0005-0000-0000-00007A020000}"/>
    <cellStyle name="_MCIT_Sino-ocean_old 2" xfId="900" xr:uid="{00000000-0005-0000-0000-00007B020000}"/>
    <cellStyle name="_MCIT_Sino-ocean_old_Country Garden" xfId="901" xr:uid="{00000000-0005-0000-0000-00007C020000}"/>
    <cellStyle name="_MCIT_Sino-ocean_old_Country Garden 2" xfId="902" xr:uid="{00000000-0005-0000-0000-00007D020000}"/>
    <cellStyle name="_MCIT_Sino-ocean_old_CRLand_13Oct2010" xfId="903" xr:uid="{00000000-0005-0000-0000-00007E020000}"/>
    <cellStyle name="_MCIT_Sino-ocean_old_CRLand_13Oct2010 2" xfId="904" xr:uid="{00000000-0005-0000-0000-00007F020000}"/>
    <cellStyle name="_MCIT_Sino-ocean_old_CRLand_13Oct2010_Country Garden" xfId="905" xr:uid="{00000000-0005-0000-0000-000080020000}"/>
    <cellStyle name="_MCIT_Sino-ocean_old_CRLand_13Oct2010_Country Garden 2" xfId="906" xr:uid="{00000000-0005-0000-0000-000081020000}"/>
    <cellStyle name="_MCIT_Sino-ocean_old_CRLand_13Oct2010_Kaisa" xfId="907" xr:uid="{00000000-0005-0000-0000-000082020000}"/>
    <cellStyle name="_MCIT_Sino-ocean_old_CRLand_13Oct2010_Kaisa 2" xfId="908" xr:uid="{00000000-0005-0000-0000-000083020000}"/>
    <cellStyle name="_MCIT_Sino-ocean_old_CRLand_13Oct2010_Kaisa-old" xfId="909" xr:uid="{00000000-0005-0000-0000-000084020000}"/>
    <cellStyle name="_MCIT_Sino-ocean_old_CRLand_13Oct2010_Kaisa-old 2" xfId="910" xr:uid="{00000000-0005-0000-0000-000085020000}"/>
    <cellStyle name="_MCIT_Sino-ocean_old_Glorious Property" xfId="911" xr:uid="{00000000-0005-0000-0000-000086020000}"/>
    <cellStyle name="_MCIT_Sino-ocean_old_Glorious Property 2" xfId="912" xr:uid="{00000000-0005-0000-0000-000087020000}"/>
    <cellStyle name="_MCIT_Sino-ocean_old_Kaisa" xfId="913" xr:uid="{00000000-0005-0000-0000-000088020000}"/>
    <cellStyle name="_MCIT_Sino-ocean_old_Kaisa 2" xfId="914" xr:uid="{00000000-0005-0000-0000-000089020000}"/>
    <cellStyle name="_MCIT_Sino-ocean_old_Kaisa-old" xfId="915" xr:uid="{00000000-0005-0000-0000-00008A020000}"/>
    <cellStyle name="_MCIT_Sino-ocean_old_Kaisa-old 2" xfId="916" xr:uid="{00000000-0005-0000-0000-00008B020000}"/>
    <cellStyle name="_MCIT_Sino-ocean_old_R&amp;F wip" xfId="917" xr:uid="{00000000-0005-0000-0000-00008C020000}"/>
    <cellStyle name="_MCIT_Sino-ocean_old_R&amp;F wip 2" xfId="918" xr:uid="{00000000-0005-0000-0000-00008D020000}"/>
    <cellStyle name="_MCIT_Sino-ocean_old_Sino-ocean_revised" xfId="919" xr:uid="{00000000-0005-0000-0000-00008E020000}"/>
    <cellStyle name="_MCIT_Sino-ocean_old_Sino-ocean_revised 2" xfId="920" xr:uid="{00000000-0005-0000-0000-00008F020000}"/>
    <cellStyle name="_MCIT_Sino-ocean_old_Sino-ocean_revised_Country Garden" xfId="921" xr:uid="{00000000-0005-0000-0000-000090020000}"/>
    <cellStyle name="_MCIT_Sino-ocean_old_Sino-ocean_revised_Country Garden 2" xfId="922" xr:uid="{00000000-0005-0000-0000-000091020000}"/>
    <cellStyle name="_MCIT_Sino-ocean_old_Sino-ocean_revised_Kaisa" xfId="923" xr:uid="{00000000-0005-0000-0000-000092020000}"/>
    <cellStyle name="_MCIT_Sino-ocean_old_Sino-ocean_revised_Kaisa 2" xfId="924" xr:uid="{00000000-0005-0000-0000-000093020000}"/>
    <cellStyle name="_MCIT_Sino-ocean_old_Sino-ocean_revised_Kaisa-old" xfId="925" xr:uid="{00000000-0005-0000-0000-000094020000}"/>
    <cellStyle name="_MCIT_Sino-ocean_old_Sino-ocean_revised_Kaisa-old 2" xfId="926" xr:uid="{00000000-0005-0000-0000-000095020000}"/>
    <cellStyle name="_MCIT_Sino-ocean_revised" xfId="927" xr:uid="{00000000-0005-0000-0000-000096020000}"/>
    <cellStyle name="_MCIT_Sino-ocean_revised 2" xfId="928" xr:uid="{00000000-0005-0000-0000-000097020000}"/>
    <cellStyle name="_MCIT_Sino-ocean_revised_1" xfId="929" xr:uid="{00000000-0005-0000-0000-000098020000}"/>
    <cellStyle name="_MCIT_Sino-ocean_revised_1 2" xfId="930" xr:uid="{00000000-0005-0000-0000-000099020000}"/>
    <cellStyle name="_MCIT_Sino-ocean_revised_1_Country Garden" xfId="931" xr:uid="{00000000-0005-0000-0000-00009A020000}"/>
    <cellStyle name="_MCIT_Sino-ocean_revised_1_Country Garden 2" xfId="932" xr:uid="{00000000-0005-0000-0000-00009B020000}"/>
    <cellStyle name="_MCIT_Sino-ocean_revised_1_Kaisa" xfId="933" xr:uid="{00000000-0005-0000-0000-00009C020000}"/>
    <cellStyle name="_MCIT_Sino-ocean_revised_1_Kaisa 2" xfId="934" xr:uid="{00000000-0005-0000-0000-00009D020000}"/>
    <cellStyle name="_MCIT_Sino-ocean_revised_1_Kaisa-old" xfId="935" xr:uid="{00000000-0005-0000-0000-00009E020000}"/>
    <cellStyle name="_MCIT_Sino-ocean_revised_1_Kaisa-old 2" xfId="936" xr:uid="{00000000-0005-0000-0000-00009F020000}"/>
    <cellStyle name="_MCIT_Sino-ocean_revised_Country Garden" xfId="937" xr:uid="{00000000-0005-0000-0000-0000A0020000}"/>
    <cellStyle name="_MCIT_Sino-ocean_revised_Country Garden 2" xfId="938" xr:uid="{00000000-0005-0000-0000-0000A1020000}"/>
    <cellStyle name="_MCIT_Sino-ocean_revised_CRLand_13Oct2010" xfId="939" xr:uid="{00000000-0005-0000-0000-0000A2020000}"/>
    <cellStyle name="_MCIT_Sino-ocean_revised_CRLand_13Oct2010 2" xfId="940" xr:uid="{00000000-0005-0000-0000-0000A3020000}"/>
    <cellStyle name="_MCIT_Sino-ocean_revised_CRLand_13Oct2010_Country Garden" xfId="941" xr:uid="{00000000-0005-0000-0000-0000A4020000}"/>
    <cellStyle name="_MCIT_Sino-ocean_revised_CRLand_13Oct2010_Country Garden 2" xfId="942" xr:uid="{00000000-0005-0000-0000-0000A5020000}"/>
    <cellStyle name="_MCIT_Sino-ocean_revised_CRLand_13Oct2010_Kaisa" xfId="943" xr:uid="{00000000-0005-0000-0000-0000A6020000}"/>
    <cellStyle name="_MCIT_Sino-ocean_revised_CRLand_13Oct2010_Kaisa 2" xfId="944" xr:uid="{00000000-0005-0000-0000-0000A7020000}"/>
    <cellStyle name="_MCIT_Sino-ocean_revised_CRLand_13Oct2010_Kaisa-old" xfId="945" xr:uid="{00000000-0005-0000-0000-0000A8020000}"/>
    <cellStyle name="_MCIT_Sino-ocean_revised_CRLand_13Oct2010_Kaisa-old 2" xfId="946" xr:uid="{00000000-0005-0000-0000-0000A9020000}"/>
    <cellStyle name="_MCIT_Sino-ocean_revised_Kaisa" xfId="947" xr:uid="{00000000-0005-0000-0000-0000AA020000}"/>
    <cellStyle name="_MCIT_Sino-ocean_revised_Kaisa 2" xfId="948" xr:uid="{00000000-0005-0000-0000-0000AB020000}"/>
    <cellStyle name="_MCIT_Sino-ocean_revised_Kaisa-old" xfId="949" xr:uid="{00000000-0005-0000-0000-0000AC020000}"/>
    <cellStyle name="_MCIT_Sino-ocean_revised_Kaisa-old 2" xfId="950" xr:uid="{00000000-0005-0000-0000-0000AD020000}"/>
    <cellStyle name="_MCIT_Sino-ocean_revised_R&amp;F wip" xfId="951" xr:uid="{00000000-0005-0000-0000-0000AE020000}"/>
    <cellStyle name="_MCIT_Sino-ocean_revised_R&amp;F wip 2" xfId="952" xr:uid="{00000000-0005-0000-0000-0000AF020000}"/>
    <cellStyle name="_MCIT_Sino-ocean_revised_Sino-ocean_revised" xfId="953" xr:uid="{00000000-0005-0000-0000-0000B0020000}"/>
    <cellStyle name="_MCIT_Sino-ocean_revised_Sino-ocean_revised 2" xfId="954" xr:uid="{00000000-0005-0000-0000-0000B1020000}"/>
    <cellStyle name="_MCIT_Sino-ocean_revised_Sino-ocean_revised_Country Garden" xfId="955" xr:uid="{00000000-0005-0000-0000-0000B2020000}"/>
    <cellStyle name="_MCIT_Sino-ocean_revised_Sino-ocean_revised_Country Garden 2" xfId="956" xr:uid="{00000000-0005-0000-0000-0000B3020000}"/>
    <cellStyle name="_MCIT_Sino-ocean_revised_Sino-ocean_revised_Kaisa" xfId="957" xr:uid="{00000000-0005-0000-0000-0000B4020000}"/>
    <cellStyle name="_MCIT_Sino-ocean_revised_Sino-ocean_revised_Kaisa 2" xfId="958" xr:uid="{00000000-0005-0000-0000-0000B5020000}"/>
    <cellStyle name="_MCIT_Sino-ocean_revised_Sino-ocean_revised_Kaisa-old" xfId="959" xr:uid="{00000000-0005-0000-0000-0000B6020000}"/>
    <cellStyle name="_MCIT_Sino-ocean_revised_Sino-ocean_revised_Kaisa-old 2" xfId="960" xr:uid="{00000000-0005-0000-0000-0000B7020000}"/>
    <cellStyle name="_MCIT_SinoOcean-testing" xfId="961" xr:uid="{00000000-0005-0000-0000-0000B8020000}"/>
    <cellStyle name="_MCIT_SinoOcean-testing 2" xfId="962" xr:uid="{00000000-0005-0000-0000-0000B9020000}"/>
    <cellStyle name="_MCIT_SinoOcean-testing_Country Garden" xfId="963" xr:uid="{00000000-0005-0000-0000-0000BA020000}"/>
    <cellStyle name="_MCIT_SinoOcean-testing_Country Garden 2" xfId="964" xr:uid="{00000000-0005-0000-0000-0000BB020000}"/>
    <cellStyle name="_MCIT_SinoOcean-testing_CRLand_13Oct2010" xfId="965" xr:uid="{00000000-0005-0000-0000-0000BC020000}"/>
    <cellStyle name="_MCIT_SinoOcean-testing_CRLand_13Oct2010 2" xfId="966" xr:uid="{00000000-0005-0000-0000-0000BD020000}"/>
    <cellStyle name="_MCIT_SinoOcean-testing_CRLand_13Oct2010_Country Garden" xfId="967" xr:uid="{00000000-0005-0000-0000-0000BE020000}"/>
    <cellStyle name="_MCIT_SinoOcean-testing_CRLand_13Oct2010_Country Garden 2" xfId="968" xr:uid="{00000000-0005-0000-0000-0000BF020000}"/>
    <cellStyle name="_MCIT_SinoOcean-testing_CRLand_13Oct2010_Kaisa" xfId="969" xr:uid="{00000000-0005-0000-0000-0000C0020000}"/>
    <cellStyle name="_MCIT_SinoOcean-testing_CRLand_13Oct2010_Kaisa 2" xfId="970" xr:uid="{00000000-0005-0000-0000-0000C1020000}"/>
    <cellStyle name="_MCIT_SinoOcean-testing_CRLand_13Oct2010_Kaisa-old" xfId="971" xr:uid="{00000000-0005-0000-0000-0000C2020000}"/>
    <cellStyle name="_MCIT_SinoOcean-testing_CRLand_13Oct2010_Kaisa-old 2" xfId="972" xr:uid="{00000000-0005-0000-0000-0000C3020000}"/>
    <cellStyle name="_MCIT_SinoOcean-testing_Glorious Property" xfId="973" xr:uid="{00000000-0005-0000-0000-0000C4020000}"/>
    <cellStyle name="_MCIT_SinoOcean-testing_Glorious Property 2" xfId="974" xr:uid="{00000000-0005-0000-0000-0000C5020000}"/>
    <cellStyle name="_MCIT_SinoOcean-testing_Kaisa" xfId="975" xr:uid="{00000000-0005-0000-0000-0000C6020000}"/>
    <cellStyle name="_MCIT_SinoOcean-testing_Kaisa 2" xfId="976" xr:uid="{00000000-0005-0000-0000-0000C7020000}"/>
    <cellStyle name="_MCIT_SinoOcean-testing_Kaisa-old" xfId="977" xr:uid="{00000000-0005-0000-0000-0000C8020000}"/>
    <cellStyle name="_MCIT_SinoOcean-testing_Kaisa-old 2" xfId="978" xr:uid="{00000000-0005-0000-0000-0000C9020000}"/>
    <cellStyle name="_MCIT_SinoOcean-testing_R&amp;F wip" xfId="979" xr:uid="{00000000-0005-0000-0000-0000CA020000}"/>
    <cellStyle name="_MCIT_SinoOcean-testing_R&amp;F wip 2" xfId="980" xr:uid="{00000000-0005-0000-0000-0000CB020000}"/>
    <cellStyle name="_MCIT_SinoOcean-testing_Sino-ocean_revised" xfId="981" xr:uid="{00000000-0005-0000-0000-0000CC020000}"/>
    <cellStyle name="_MCIT_SinoOcean-testing_Sino-ocean_revised 2" xfId="982" xr:uid="{00000000-0005-0000-0000-0000CD020000}"/>
    <cellStyle name="_MCIT_SinoOcean-testing_Sino-ocean_revised_Country Garden" xfId="983" xr:uid="{00000000-0005-0000-0000-0000CE020000}"/>
    <cellStyle name="_MCIT_SinoOcean-testing_Sino-ocean_revised_Country Garden 2" xfId="984" xr:uid="{00000000-0005-0000-0000-0000CF020000}"/>
    <cellStyle name="_MCIT_SinoOcean-testing_Sino-ocean_revised_Kaisa" xfId="985" xr:uid="{00000000-0005-0000-0000-0000D0020000}"/>
    <cellStyle name="_MCIT_SinoOcean-testing_Sino-ocean_revised_Kaisa 2" xfId="986" xr:uid="{00000000-0005-0000-0000-0000D1020000}"/>
    <cellStyle name="_MCIT_SinoOcean-testing_Sino-ocean_revised_Kaisa-old" xfId="987" xr:uid="{00000000-0005-0000-0000-0000D2020000}"/>
    <cellStyle name="_MCIT_SinoOcean-testing_Sino-ocean_revised_Kaisa-old 2" xfId="988" xr:uid="{00000000-0005-0000-0000-0000D3020000}"/>
    <cellStyle name="_MCIT_SOHO" xfId="989" xr:uid="{00000000-0005-0000-0000-0000D4020000}"/>
    <cellStyle name="_MCIT_SOHO 2" xfId="990" xr:uid="{00000000-0005-0000-0000-0000D5020000}"/>
    <cellStyle name="_MCIT_Yuexiu Property" xfId="991" xr:uid="{00000000-0005-0000-0000-0000D6020000}"/>
    <cellStyle name="_MCIT_Yuexiu Property 2" xfId="992" xr:uid="{00000000-0005-0000-0000-0000D7020000}"/>
    <cellStyle name="_MCIT_Yuexiu Property_Country Garden" xfId="993" xr:uid="{00000000-0005-0000-0000-0000D8020000}"/>
    <cellStyle name="_MCIT_Yuexiu Property_Country Garden 2" xfId="994" xr:uid="{00000000-0005-0000-0000-0000D9020000}"/>
    <cellStyle name="_MCIT_Yuexiu Property_Kaisa" xfId="995" xr:uid="{00000000-0005-0000-0000-0000DA020000}"/>
    <cellStyle name="_MCIT_Yuexiu Property_Kaisa 2" xfId="996" xr:uid="{00000000-0005-0000-0000-0000DB020000}"/>
    <cellStyle name="_MCIT_Yuexiu Property_Kaisa-old" xfId="997" xr:uid="{00000000-0005-0000-0000-0000DC020000}"/>
    <cellStyle name="_MCIT_Yuexiu Property_Kaisa-old 2" xfId="998" xr:uid="{00000000-0005-0000-0000-0000DD020000}"/>
    <cellStyle name="_New WCOM" xfId="999" xr:uid="{00000000-0005-0000-0000-0000DE020000}"/>
    <cellStyle name="_New WCOM 2" xfId="1000" xr:uid="{00000000-0005-0000-0000-0000DF020000}"/>
    <cellStyle name="_New WCOM_Agile" xfId="1001" xr:uid="{00000000-0005-0000-0000-0000E0020000}"/>
    <cellStyle name="_New WCOM_Agile 2" xfId="1002" xr:uid="{00000000-0005-0000-0000-0000E1020000}"/>
    <cellStyle name="_New WCOM_Agile_Country Garden" xfId="1003" xr:uid="{00000000-0005-0000-0000-0000E2020000}"/>
    <cellStyle name="_New WCOM_Agile_Country Garden 2" xfId="1004" xr:uid="{00000000-0005-0000-0000-0000E3020000}"/>
    <cellStyle name="_New WCOM_Agile_Glorious Property" xfId="1005" xr:uid="{00000000-0005-0000-0000-0000E4020000}"/>
    <cellStyle name="_New WCOM_Agile_Glorious Property 2" xfId="1006" xr:uid="{00000000-0005-0000-0000-0000E5020000}"/>
    <cellStyle name="_New WCOM_Agile_Kaisa" xfId="1007" xr:uid="{00000000-0005-0000-0000-0000E6020000}"/>
    <cellStyle name="_New WCOM_Agile_Kaisa 2" xfId="1008" xr:uid="{00000000-0005-0000-0000-0000E7020000}"/>
    <cellStyle name="_New WCOM_Agile_Kaisa-old" xfId="1009" xr:uid="{00000000-0005-0000-0000-0000E8020000}"/>
    <cellStyle name="_New WCOM_Agile_Kaisa-old 2" xfId="1010" xr:uid="{00000000-0005-0000-0000-0000E9020000}"/>
    <cellStyle name="_New WCOM_Country Garden" xfId="1011" xr:uid="{00000000-0005-0000-0000-0000EA020000}"/>
    <cellStyle name="_New WCOM_Country Garden 2" xfId="1012" xr:uid="{00000000-0005-0000-0000-0000EB020000}"/>
    <cellStyle name="_New WCOM_CRLand_13Oct2010" xfId="1013" xr:uid="{00000000-0005-0000-0000-0000EC020000}"/>
    <cellStyle name="_New WCOM_CRLand_13Oct2010 2" xfId="1014" xr:uid="{00000000-0005-0000-0000-0000ED020000}"/>
    <cellStyle name="_New WCOM_CRLand_13Oct2010_Country Garden" xfId="1015" xr:uid="{00000000-0005-0000-0000-0000EE020000}"/>
    <cellStyle name="_New WCOM_CRLand_13Oct2010_Country Garden 2" xfId="1016" xr:uid="{00000000-0005-0000-0000-0000EF020000}"/>
    <cellStyle name="_New WCOM_CRLand_13Oct2010_Kaisa" xfId="1017" xr:uid="{00000000-0005-0000-0000-0000F0020000}"/>
    <cellStyle name="_New WCOM_CRLand_13Oct2010_Kaisa 2" xfId="1018" xr:uid="{00000000-0005-0000-0000-0000F1020000}"/>
    <cellStyle name="_New WCOM_CRLand_13Oct2010_Kaisa-old" xfId="1019" xr:uid="{00000000-0005-0000-0000-0000F2020000}"/>
    <cellStyle name="_New WCOM_CRLand_13Oct2010_Kaisa-old 2" xfId="1020" xr:uid="{00000000-0005-0000-0000-0000F3020000}"/>
    <cellStyle name="_New WCOM_Evergrande_25Oct2010" xfId="1021" xr:uid="{00000000-0005-0000-0000-0000F4020000}"/>
    <cellStyle name="_New WCOM_Evergrande_25Oct2010 2" xfId="1022" xr:uid="{00000000-0005-0000-0000-0000F5020000}"/>
    <cellStyle name="_New WCOM_Evergrande_25Oct2010_Country Garden" xfId="1023" xr:uid="{00000000-0005-0000-0000-0000F6020000}"/>
    <cellStyle name="_New WCOM_Evergrande_25Oct2010_Country Garden 2" xfId="1024" xr:uid="{00000000-0005-0000-0000-0000F7020000}"/>
    <cellStyle name="_New WCOM_Evergrande_25Oct2010_Kaisa" xfId="1025" xr:uid="{00000000-0005-0000-0000-0000F8020000}"/>
    <cellStyle name="_New WCOM_Evergrande_25Oct2010_Kaisa 2" xfId="1026" xr:uid="{00000000-0005-0000-0000-0000F9020000}"/>
    <cellStyle name="_New WCOM_Evergrande_25Oct2010_Kaisa-old" xfId="1027" xr:uid="{00000000-0005-0000-0000-0000FA020000}"/>
    <cellStyle name="_New WCOM_Evergrande_25Oct2010_Kaisa-old 2" xfId="1028" xr:uid="{00000000-0005-0000-0000-0000FB020000}"/>
    <cellStyle name="_New WCOM_Glorious Property" xfId="1029" xr:uid="{00000000-0005-0000-0000-0000FC020000}"/>
    <cellStyle name="_New WCOM_Glorious Property 2" xfId="1030" xr:uid="{00000000-0005-0000-0000-0000FD020000}"/>
    <cellStyle name="_New WCOM_GZ R&amp;F_20Oct2010" xfId="1031" xr:uid="{00000000-0005-0000-0000-0000FE020000}"/>
    <cellStyle name="_New WCOM_GZ R&amp;F_20Oct2010 2" xfId="1032" xr:uid="{00000000-0005-0000-0000-0000FF020000}"/>
    <cellStyle name="_New WCOM_GZ R&amp;F_20Oct2010_Country Garden" xfId="1033" xr:uid="{00000000-0005-0000-0000-000000030000}"/>
    <cellStyle name="_New WCOM_GZ R&amp;F_20Oct2010_Country Garden 2" xfId="1034" xr:uid="{00000000-0005-0000-0000-000001030000}"/>
    <cellStyle name="_New WCOM_GZ R&amp;F_20Oct2010_Kaisa" xfId="1035" xr:uid="{00000000-0005-0000-0000-000002030000}"/>
    <cellStyle name="_New WCOM_GZ R&amp;F_20Oct2010_Kaisa 2" xfId="1036" xr:uid="{00000000-0005-0000-0000-000003030000}"/>
    <cellStyle name="_New WCOM_GZ R&amp;F_20Oct2010_Kaisa-old" xfId="1037" xr:uid="{00000000-0005-0000-0000-000004030000}"/>
    <cellStyle name="_New WCOM_GZ R&amp;F_20Oct2010_Kaisa-old 2" xfId="1038" xr:uid="{00000000-0005-0000-0000-000005030000}"/>
    <cellStyle name="_New WCOM_Kaisa" xfId="1039" xr:uid="{00000000-0005-0000-0000-000006030000}"/>
    <cellStyle name="_New WCOM_Kaisa 2" xfId="1040" xr:uid="{00000000-0005-0000-0000-000007030000}"/>
    <cellStyle name="_New WCOM_Kaisa-old" xfId="1041" xr:uid="{00000000-0005-0000-0000-000008030000}"/>
    <cellStyle name="_New WCOM_Kaisa-old 2" xfId="1042" xr:uid="{00000000-0005-0000-0000-000009030000}"/>
    <cellStyle name="_New WCOM_Longfor" xfId="1043" xr:uid="{00000000-0005-0000-0000-00000A030000}"/>
    <cellStyle name="_New WCOM_Longfor 2" xfId="1044" xr:uid="{00000000-0005-0000-0000-00000B030000}"/>
    <cellStyle name="_New WCOM_Poly HK" xfId="1045" xr:uid="{00000000-0005-0000-0000-00000C030000}"/>
    <cellStyle name="_New WCOM_Poly HK 2" xfId="1046" xr:uid="{00000000-0005-0000-0000-00000D030000}"/>
    <cellStyle name="_New WCOM_R&amp;F" xfId="1047" xr:uid="{00000000-0005-0000-0000-00000E030000}"/>
    <cellStyle name="_New WCOM_R&amp;F 2" xfId="1048" xr:uid="{00000000-0005-0000-0000-00000F030000}"/>
    <cellStyle name="_New WCOM_R&amp;F wip" xfId="1049" xr:uid="{00000000-0005-0000-0000-000010030000}"/>
    <cellStyle name="_New WCOM_R&amp;F wip 2" xfId="1050" xr:uid="{00000000-0005-0000-0000-000011030000}"/>
    <cellStyle name="_New WCOM_R&amp;F_Country Garden" xfId="1051" xr:uid="{00000000-0005-0000-0000-000012030000}"/>
    <cellStyle name="_New WCOM_R&amp;F_Country Garden 2" xfId="1052" xr:uid="{00000000-0005-0000-0000-000013030000}"/>
    <cellStyle name="_New WCOM_R&amp;F_Kaisa" xfId="1053" xr:uid="{00000000-0005-0000-0000-000014030000}"/>
    <cellStyle name="_New WCOM_R&amp;F_Kaisa 2" xfId="1054" xr:uid="{00000000-0005-0000-0000-000015030000}"/>
    <cellStyle name="_New WCOM_R&amp;F_Kaisa-old" xfId="1055" xr:uid="{00000000-0005-0000-0000-000016030000}"/>
    <cellStyle name="_New WCOM_R&amp;F_Kaisa-old 2" xfId="1056" xr:uid="{00000000-0005-0000-0000-000017030000}"/>
    <cellStyle name="_New WCOM_Sino-ocean_old" xfId="1057" xr:uid="{00000000-0005-0000-0000-000018030000}"/>
    <cellStyle name="_New WCOM_Sino-ocean_old 2" xfId="1058" xr:uid="{00000000-0005-0000-0000-000019030000}"/>
    <cellStyle name="_New WCOM_Sino-ocean_old_Country Garden" xfId="1059" xr:uid="{00000000-0005-0000-0000-00001A030000}"/>
    <cellStyle name="_New WCOM_Sino-ocean_old_Country Garden 2" xfId="1060" xr:uid="{00000000-0005-0000-0000-00001B030000}"/>
    <cellStyle name="_New WCOM_Sino-ocean_old_CRLand_13Oct2010" xfId="1061" xr:uid="{00000000-0005-0000-0000-00001C030000}"/>
    <cellStyle name="_New WCOM_Sino-ocean_old_CRLand_13Oct2010 2" xfId="1062" xr:uid="{00000000-0005-0000-0000-00001D030000}"/>
    <cellStyle name="_New WCOM_Sino-ocean_old_CRLand_13Oct2010_Country Garden" xfId="1063" xr:uid="{00000000-0005-0000-0000-00001E030000}"/>
    <cellStyle name="_New WCOM_Sino-ocean_old_CRLand_13Oct2010_Country Garden 2" xfId="1064" xr:uid="{00000000-0005-0000-0000-00001F030000}"/>
    <cellStyle name="_New WCOM_Sino-ocean_old_CRLand_13Oct2010_Kaisa" xfId="1065" xr:uid="{00000000-0005-0000-0000-000020030000}"/>
    <cellStyle name="_New WCOM_Sino-ocean_old_CRLand_13Oct2010_Kaisa 2" xfId="1066" xr:uid="{00000000-0005-0000-0000-000021030000}"/>
    <cellStyle name="_New WCOM_Sino-ocean_old_CRLand_13Oct2010_Kaisa-old" xfId="1067" xr:uid="{00000000-0005-0000-0000-000022030000}"/>
    <cellStyle name="_New WCOM_Sino-ocean_old_CRLand_13Oct2010_Kaisa-old 2" xfId="1068" xr:uid="{00000000-0005-0000-0000-000023030000}"/>
    <cellStyle name="_New WCOM_Sino-ocean_old_Glorious Property" xfId="1069" xr:uid="{00000000-0005-0000-0000-000024030000}"/>
    <cellStyle name="_New WCOM_Sino-ocean_old_Glorious Property 2" xfId="1070" xr:uid="{00000000-0005-0000-0000-000025030000}"/>
    <cellStyle name="_New WCOM_Sino-ocean_old_Kaisa" xfId="1071" xr:uid="{00000000-0005-0000-0000-000026030000}"/>
    <cellStyle name="_New WCOM_Sino-ocean_old_Kaisa 2" xfId="1072" xr:uid="{00000000-0005-0000-0000-000027030000}"/>
    <cellStyle name="_New WCOM_Sino-ocean_old_Kaisa-old" xfId="1073" xr:uid="{00000000-0005-0000-0000-000028030000}"/>
    <cellStyle name="_New WCOM_Sino-ocean_old_Kaisa-old 2" xfId="1074" xr:uid="{00000000-0005-0000-0000-000029030000}"/>
    <cellStyle name="_New WCOM_Sino-ocean_old_R&amp;F wip" xfId="1075" xr:uid="{00000000-0005-0000-0000-00002A030000}"/>
    <cellStyle name="_New WCOM_Sino-ocean_old_R&amp;F wip 2" xfId="1076" xr:uid="{00000000-0005-0000-0000-00002B030000}"/>
    <cellStyle name="_New WCOM_Sino-ocean_old_Sino-ocean_revised" xfId="1077" xr:uid="{00000000-0005-0000-0000-00002C030000}"/>
    <cellStyle name="_New WCOM_Sino-ocean_old_Sino-ocean_revised 2" xfId="1078" xr:uid="{00000000-0005-0000-0000-00002D030000}"/>
    <cellStyle name="_New WCOM_Sino-ocean_old_Sino-ocean_revised_Country Garden" xfId="1079" xr:uid="{00000000-0005-0000-0000-00002E030000}"/>
    <cellStyle name="_New WCOM_Sino-ocean_old_Sino-ocean_revised_Country Garden 2" xfId="1080" xr:uid="{00000000-0005-0000-0000-00002F030000}"/>
    <cellStyle name="_New WCOM_Sino-ocean_old_Sino-ocean_revised_Kaisa" xfId="1081" xr:uid="{00000000-0005-0000-0000-000030030000}"/>
    <cellStyle name="_New WCOM_Sino-ocean_old_Sino-ocean_revised_Kaisa 2" xfId="1082" xr:uid="{00000000-0005-0000-0000-000031030000}"/>
    <cellStyle name="_New WCOM_Sino-ocean_old_Sino-ocean_revised_Kaisa-old" xfId="1083" xr:uid="{00000000-0005-0000-0000-000032030000}"/>
    <cellStyle name="_New WCOM_Sino-ocean_old_Sino-ocean_revised_Kaisa-old 2" xfId="1084" xr:uid="{00000000-0005-0000-0000-000033030000}"/>
    <cellStyle name="_New WCOM_Sino-ocean_revised" xfId="1085" xr:uid="{00000000-0005-0000-0000-000034030000}"/>
    <cellStyle name="_New WCOM_Sino-ocean_revised 2" xfId="1086" xr:uid="{00000000-0005-0000-0000-000035030000}"/>
    <cellStyle name="_New WCOM_Sino-ocean_revised_1" xfId="1087" xr:uid="{00000000-0005-0000-0000-000036030000}"/>
    <cellStyle name="_New WCOM_Sino-ocean_revised_1 2" xfId="1088" xr:uid="{00000000-0005-0000-0000-000037030000}"/>
    <cellStyle name="_New WCOM_Sino-ocean_revised_1_Country Garden" xfId="1089" xr:uid="{00000000-0005-0000-0000-000038030000}"/>
    <cellStyle name="_New WCOM_Sino-ocean_revised_1_Country Garden 2" xfId="1090" xr:uid="{00000000-0005-0000-0000-000039030000}"/>
    <cellStyle name="_New WCOM_Sino-ocean_revised_1_Kaisa" xfId="1091" xr:uid="{00000000-0005-0000-0000-00003A030000}"/>
    <cellStyle name="_New WCOM_Sino-ocean_revised_1_Kaisa 2" xfId="1092" xr:uid="{00000000-0005-0000-0000-00003B030000}"/>
    <cellStyle name="_New WCOM_Sino-ocean_revised_1_Kaisa-old" xfId="1093" xr:uid="{00000000-0005-0000-0000-00003C030000}"/>
    <cellStyle name="_New WCOM_Sino-ocean_revised_1_Kaisa-old 2" xfId="1094" xr:uid="{00000000-0005-0000-0000-00003D030000}"/>
    <cellStyle name="_New WCOM_Sino-ocean_revised_Country Garden" xfId="1095" xr:uid="{00000000-0005-0000-0000-00003E030000}"/>
    <cellStyle name="_New WCOM_Sino-ocean_revised_Country Garden 2" xfId="1096" xr:uid="{00000000-0005-0000-0000-00003F030000}"/>
    <cellStyle name="_New WCOM_Sino-ocean_revised_CRLand_13Oct2010" xfId="1097" xr:uid="{00000000-0005-0000-0000-000040030000}"/>
    <cellStyle name="_New WCOM_Sino-ocean_revised_CRLand_13Oct2010 2" xfId="1098" xr:uid="{00000000-0005-0000-0000-000041030000}"/>
    <cellStyle name="_New WCOM_Sino-ocean_revised_CRLand_13Oct2010_Country Garden" xfId="1099" xr:uid="{00000000-0005-0000-0000-000042030000}"/>
    <cellStyle name="_New WCOM_Sino-ocean_revised_CRLand_13Oct2010_Country Garden 2" xfId="1100" xr:uid="{00000000-0005-0000-0000-000043030000}"/>
    <cellStyle name="_New WCOM_Sino-ocean_revised_CRLand_13Oct2010_Kaisa" xfId="1101" xr:uid="{00000000-0005-0000-0000-000044030000}"/>
    <cellStyle name="_New WCOM_Sino-ocean_revised_CRLand_13Oct2010_Kaisa 2" xfId="1102" xr:uid="{00000000-0005-0000-0000-000045030000}"/>
    <cellStyle name="_New WCOM_Sino-ocean_revised_CRLand_13Oct2010_Kaisa-old" xfId="1103" xr:uid="{00000000-0005-0000-0000-000046030000}"/>
    <cellStyle name="_New WCOM_Sino-ocean_revised_CRLand_13Oct2010_Kaisa-old 2" xfId="1104" xr:uid="{00000000-0005-0000-0000-000047030000}"/>
    <cellStyle name="_New WCOM_Sino-ocean_revised_Kaisa" xfId="1105" xr:uid="{00000000-0005-0000-0000-000048030000}"/>
    <cellStyle name="_New WCOM_Sino-ocean_revised_Kaisa 2" xfId="1106" xr:uid="{00000000-0005-0000-0000-000049030000}"/>
    <cellStyle name="_New WCOM_Sino-ocean_revised_Kaisa-old" xfId="1107" xr:uid="{00000000-0005-0000-0000-00004A030000}"/>
    <cellStyle name="_New WCOM_Sino-ocean_revised_Kaisa-old 2" xfId="1108" xr:uid="{00000000-0005-0000-0000-00004B030000}"/>
    <cellStyle name="_New WCOM_Sino-ocean_revised_R&amp;F wip" xfId="1109" xr:uid="{00000000-0005-0000-0000-00004C030000}"/>
    <cellStyle name="_New WCOM_Sino-ocean_revised_R&amp;F wip 2" xfId="1110" xr:uid="{00000000-0005-0000-0000-00004D030000}"/>
    <cellStyle name="_New WCOM_Sino-ocean_revised_Sino-ocean_revised" xfId="1111" xr:uid="{00000000-0005-0000-0000-00004E030000}"/>
    <cellStyle name="_New WCOM_Sino-ocean_revised_Sino-ocean_revised 2" xfId="1112" xr:uid="{00000000-0005-0000-0000-00004F030000}"/>
    <cellStyle name="_New WCOM_Sino-ocean_revised_Sino-ocean_revised_Country Garden" xfId="1113" xr:uid="{00000000-0005-0000-0000-000050030000}"/>
    <cellStyle name="_New WCOM_Sino-ocean_revised_Sino-ocean_revised_Country Garden 2" xfId="1114" xr:uid="{00000000-0005-0000-0000-000051030000}"/>
    <cellStyle name="_New WCOM_Sino-ocean_revised_Sino-ocean_revised_Kaisa" xfId="1115" xr:uid="{00000000-0005-0000-0000-000052030000}"/>
    <cellStyle name="_New WCOM_Sino-ocean_revised_Sino-ocean_revised_Kaisa 2" xfId="1116" xr:uid="{00000000-0005-0000-0000-000053030000}"/>
    <cellStyle name="_New WCOM_Sino-ocean_revised_Sino-ocean_revised_Kaisa-old" xfId="1117" xr:uid="{00000000-0005-0000-0000-000054030000}"/>
    <cellStyle name="_New WCOM_Sino-ocean_revised_Sino-ocean_revised_Kaisa-old 2" xfId="1118" xr:uid="{00000000-0005-0000-0000-000055030000}"/>
    <cellStyle name="_New WCOM_SinoOcean-testing" xfId="1119" xr:uid="{00000000-0005-0000-0000-000056030000}"/>
    <cellStyle name="_New WCOM_SinoOcean-testing 2" xfId="1120" xr:uid="{00000000-0005-0000-0000-000057030000}"/>
    <cellStyle name="_New WCOM_SinoOcean-testing_Country Garden" xfId="1121" xr:uid="{00000000-0005-0000-0000-000058030000}"/>
    <cellStyle name="_New WCOM_SinoOcean-testing_Country Garden 2" xfId="1122" xr:uid="{00000000-0005-0000-0000-000059030000}"/>
    <cellStyle name="_New WCOM_SinoOcean-testing_CRLand_13Oct2010" xfId="1123" xr:uid="{00000000-0005-0000-0000-00005A030000}"/>
    <cellStyle name="_New WCOM_SinoOcean-testing_CRLand_13Oct2010 2" xfId="1124" xr:uid="{00000000-0005-0000-0000-00005B030000}"/>
    <cellStyle name="_New WCOM_SinoOcean-testing_CRLand_13Oct2010_Country Garden" xfId="1125" xr:uid="{00000000-0005-0000-0000-00005C030000}"/>
    <cellStyle name="_New WCOM_SinoOcean-testing_CRLand_13Oct2010_Country Garden 2" xfId="1126" xr:uid="{00000000-0005-0000-0000-00005D030000}"/>
    <cellStyle name="_New WCOM_SinoOcean-testing_CRLand_13Oct2010_Kaisa" xfId="1127" xr:uid="{00000000-0005-0000-0000-00005E030000}"/>
    <cellStyle name="_New WCOM_SinoOcean-testing_CRLand_13Oct2010_Kaisa 2" xfId="1128" xr:uid="{00000000-0005-0000-0000-00005F030000}"/>
    <cellStyle name="_New WCOM_SinoOcean-testing_CRLand_13Oct2010_Kaisa-old" xfId="1129" xr:uid="{00000000-0005-0000-0000-000060030000}"/>
    <cellStyle name="_New WCOM_SinoOcean-testing_CRLand_13Oct2010_Kaisa-old 2" xfId="1130" xr:uid="{00000000-0005-0000-0000-000061030000}"/>
    <cellStyle name="_New WCOM_SinoOcean-testing_Glorious Property" xfId="1131" xr:uid="{00000000-0005-0000-0000-000062030000}"/>
    <cellStyle name="_New WCOM_SinoOcean-testing_Glorious Property 2" xfId="1132" xr:uid="{00000000-0005-0000-0000-000063030000}"/>
    <cellStyle name="_New WCOM_SinoOcean-testing_Kaisa" xfId="1133" xr:uid="{00000000-0005-0000-0000-000064030000}"/>
    <cellStyle name="_New WCOM_SinoOcean-testing_Kaisa 2" xfId="1134" xr:uid="{00000000-0005-0000-0000-000065030000}"/>
    <cellStyle name="_New WCOM_SinoOcean-testing_Kaisa-old" xfId="1135" xr:uid="{00000000-0005-0000-0000-000066030000}"/>
    <cellStyle name="_New WCOM_SinoOcean-testing_Kaisa-old 2" xfId="1136" xr:uid="{00000000-0005-0000-0000-000067030000}"/>
    <cellStyle name="_New WCOM_SinoOcean-testing_R&amp;F wip" xfId="1137" xr:uid="{00000000-0005-0000-0000-000068030000}"/>
    <cellStyle name="_New WCOM_SinoOcean-testing_R&amp;F wip 2" xfId="1138" xr:uid="{00000000-0005-0000-0000-000069030000}"/>
    <cellStyle name="_New WCOM_SinoOcean-testing_Sino-ocean_revised" xfId="1139" xr:uid="{00000000-0005-0000-0000-00006A030000}"/>
    <cellStyle name="_New WCOM_SinoOcean-testing_Sino-ocean_revised 2" xfId="1140" xr:uid="{00000000-0005-0000-0000-00006B030000}"/>
    <cellStyle name="_New WCOM_SinoOcean-testing_Sino-ocean_revised_Country Garden" xfId="1141" xr:uid="{00000000-0005-0000-0000-00006C030000}"/>
    <cellStyle name="_New WCOM_SinoOcean-testing_Sino-ocean_revised_Country Garden 2" xfId="1142" xr:uid="{00000000-0005-0000-0000-00006D030000}"/>
    <cellStyle name="_New WCOM_SinoOcean-testing_Sino-ocean_revised_Kaisa" xfId="1143" xr:uid="{00000000-0005-0000-0000-00006E030000}"/>
    <cellStyle name="_New WCOM_SinoOcean-testing_Sino-ocean_revised_Kaisa 2" xfId="1144" xr:uid="{00000000-0005-0000-0000-00006F030000}"/>
    <cellStyle name="_New WCOM_SinoOcean-testing_Sino-ocean_revised_Kaisa-old" xfId="1145" xr:uid="{00000000-0005-0000-0000-000070030000}"/>
    <cellStyle name="_New WCOM_SinoOcean-testing_Sino-ocean_revised_Kaisa-old 2" xfId="1146" xr:uid="{00000000-0005-0000-0000-000071030000}"/>
    <cellStyle name="_New WCOM_SOHO" xfId="1147" xr:uid="{00000000-0005-0000-0000-000072030000}"/>
    <cellStyle name="_New WCOM_SOHO 2" xfId="1148" xr:uid="{00000000-0005-0000-0000-000073030000}"/>
    <cellStyle name="_New WCOM_Yuexiu Property" xfId="1149" xr:uid="{00000000-0005-0000-0000-000074030000}"/>
    <cellStyle name="_New WCOM_Yuexiu Property 2" xfId="1150" xr:uid="{00000000-0005-0000-0000-000075030000}"/>
    <cellStyle name="_New WCOM_Yuexiu Property_Country Garden" xfId="1151" xr:uid="{00000000-0005-0000-0000-000076030000}"/>
    <cellStyle name="_New WCOM_Yuexiu Property_Country Garden 2" xfId="1152" xr:uid="{00000000-0005-0000-0000-000077030000}"/>
    <cellStyle name="_New WCOM_Yuexiu Property_Kaisa" xfId="1153" xr:uid="{00000000-0005-0000-0000-000078030000}"/>
    <cellStyle name="_New WCOM_Yuexiu Property_Kaisa 2" xfId="1154" xr:uid="{00000000-0005-0000-0000-000079030000}"/>
    <cellStyle name="_New WCOM_Yuexiu Property_Kaisa-old" xfId="1155" xr:uid="{00000000-0005-0000-0000-00007A030000}"/>
    <cellStyle name="_New WCOM_Yuexiu Property_Kaisa-old 2" xfId="1156" xr:uid="{00000000-0005-0000-0000-00007B030000}"/>
    <cellStyle name="_Property projects consolidated_20091021" xfId="1157" xr:uid="{00000000-0005-0000-0000-00007C030000}"/>
    <cellStyle name="_R&amp;F wip" xfId="1158" xr:uid="{00000000-0005-0000-0000-00007D030000}"/>
    <cellStyle name="_R&amp;F wip 2" xfId="1159" xr:uid="{00000000-0005-0000-0000-00007E030000}"/>
    <cellStyle name="_Revised Comps Template" xfId="1160" xr:uid="{00000000-0005-0000-0000-00007F030000}"/>
    <cellStyle name="_Revised Comps Template 2" xfId="1161" xr:uid="{00000000-0005-0000-0000-000080030000}"/>
    <cellStyle name="_Revised Comps Template_Agile" xfId="1162" xr:uid="{00000000-0005-0000-0000-000081030000}"/>
    <cellStyle name="_Revised Comps Template_Agile 2" xfId="1163" xr:uid="{00000000-0005-0000-0000-000082030000}"/>
    <cellStyle name="_Revised Comps Template_Agile_Country Garden" xfId="1164" xr:uid="{00000000-0005-0000-0000-000083030000}"/>
    <cellStyle name="_Revised Comps Template_Agile_Country Garden 2" xfId="1165" xr:uid="{00000000-0005-0000-0000-000084030000}"/>
    <cellStyle name="_Revised Comps Template_Agile_Glorious Property" xfId="1166" xr:uid="{00000000-0005-0000-0000-000085030000}"/>
    <cellStyle name="_Revised Comps Template_Agile_Glorious Property 2" xfId="1167" xr:uid="{00000000-0005-0000-0000-000086030000}"/>
    <cellStyle name="_Revised Comps Template_Agile_Kaisa" xfId="1168" xr:uid="{00000000-0005-0000-0000-000087030000}"/>
    <cellStyle name="_Revised Comps Template_Agile_Kaisa 2" xfId="1169" xr:uid="{00000000-0005-0000-0000-000088030000}"/>
    <cellStyle name="_Revised Comps Template_Agile_Kaisa-old" xfId="1170" xr:uid="{00000000-0005-0000-0000-000089030000}"/>
    <cellStyle name="_Revised Comps Template_Agile_Kaisa-old 2" xfId="1171" xr:uid="{00000000-0005-0000-0000-00008A030000}"/>
    <cellStyle name="_Revised Comps Template_Country Garden" xfId="1172" xr:uid="{00000000-0005-0000-0000-00008B030000}"/>
    <cellStyle name="_Revised Comps Template_Country Garden 2" xfId="1173" xr:uid="{00000000-0005-0000-0000-00008C030000}"/>
    <cellStyle name="_Revised Comps Template_CRLand_13Oct2010" xfId="1174" xr:uid="{00000000-0005-0000-0000-00008D030000}"/>
    <cellStyle name="_Revised Comps Template_CRLand_13Oct2010 2" xfId="1175" xr:uid="{00000000-0005-0000-0000-00008E030000}"/>
    <cellStyle name="_Revised Comps Template_CRLand_13Oct2010_Country Garden" xfId="1176" xr:uid="{00000000-0005-0000-0000-00008F030000}"/>
    <cellStyle name="_Revised Comps Template_CRLand_13Oct2010_Country Garden 2" xfId="1177" xr:uid="{00000000-0005-0000-0000-000090030000}"/>
    <cellStyle name="_Revised Comps Template_CRLand_13Oct2010_Kaisa" xfId="1178" xr:uid="{00000000-0005-0000-0000-000091030000}"/>
    <cellStyle name="_Revised Comps Template_CRLand_13Oct2010_Kaisa 2" xfId="1179" xr:uid="{00000000-0005-0000-0000-000092030000}"/>
    <cellStyle name="_Revised Comps Template_CRLand_13Oct2010_Kaisa-old" xfId="1180" xr:uid="{00000000-0005-0000-0000-000093030000}"/>
    <cellStyle name="_Revised Comps Template_CRLand_13Oct2010_Kaisa-old 2" xfId="1181" xr:uid="{00000000-0005-0000-0000-000094030000}"/>
    <cellStyle name="_Revised Comps Template_Evergrande_25Oct2010" xfId="1182" xr:uid="{00000000-0005-0000-0000-000095030000}"/>
    <cellStyle name="_Revised Comps Template_Evergrande_25Oct2010 2" xfId="1183" xr:uid="{00000000-0005-0000-0000-000096030000}"/>
    <cellStyle name="_Revised Comps Template_Evergrande_25Oct2010_Country Garden" xfId="1184" xr:uid="{00000000-0005-0000-0000-000097030000}"/>
    <cellStyle name="_Revised Comps Template_Evergrande_25Oct2010_Country Garden 2" xfId="1185" xr:uid="{00000000-0005-0000-0000-000098030000}"/>
    <cellStyle name="_Revised Comps Template_Evergrande_25Oct2010_Kaisa" xfId="1186" xr:uid="{00000000-0005-0000-0000-000099030000}"/>
    <cellStyle name="_Revised Comps Template_Evergrande_25Oct2010_Kaisa 2" xfId="1187" xr:uid="{00000000-0005-0000-0000-00009A030000}"/>
    <cellStyle name="_Revised Comps Template_Evergrande_25Oct2010_Kaisa-old" xfId="1188" xr:uid="{00000000-0005-0000-0000-00009B030000}"/>
    <cellStyle name="_Revised Comps Template_Evergrande_25Oct2010_Kaisa-old 2" xfId="1189" xr:uid="{00000000-0005-0000-0000-00009C030000}"/>
    <cellStyle name="_Revised Comps Template_Glorious Property" xfId="1190" xr:uid="{00000000-0005-0000-0000-00009D030000}"/>
    <cellStyle name="_Revised Comps Template_Glorious Property 2" xfId="1191" xr:uid="{00000000-0005-0000-0000-00009E030000}"/>
    <cellStyle name="_Revised Comps Template_GZ R&amp;F_20Oct2010" xfId="1192" xr:uid="{00000000-0005-0000-0000-00009F030000}"/>
    <cellStyle name="_Revised Comps Template_GZ R&amp;F_20Oct2010 2" xfId="1193" xr:uid="{00000000-0005-0000-0000-0000A0030000}"/>
    <cellStyle name="_Revised Comps Template_GZ R&amp;F_20Oct2010_Country Garden" xfId="1194" xr:uid="{00000000-0005-0000-0000-0000A1030000}"/>
    <cellStyle name="_Revised Comps Template_GZ R&amp;F_20Oct2010_Country Garden 2" xfId="1195" xr:uid="{00000000-0005-0000-0000-0000A2030000}"/>
    <cellStyle name="_Revised Comps Template_GZ R&amp;F_20Oct2010_Kaisa" xfId="1196" xr:uid="{00000000-0005-0000-0000-0000A3030000}"/>
    <cellStyle name="_Revised Comps Template_GZ R&amp;F_20Oct2010_Kaisa 2" xfId="1197" xr:uid="{00000000-0005-0000-0000-0000A4030000}"/>
    <cellStyle name="_Revised Comps Template_GZ R&amp;F_20Oct2010_Kaisa-old" xfId="1198" xr:uid="{00000000-0005-0000-0000-0000A5030000}"/>
    <cellStyle name="_Revised Comps Template_GZ R&amp;F_20Oct2010_Kaisa-old 2" xfId="1199" xr:uid="{00000000-0005-0000-0000-0000A6030000}"/>
    <cellStyle name="_Revised Comps Template_Kaisa" xfId="1200" xr:uid="{00000000-0005-0000-0000-0000A7030000}"/>
    <cellStyle name="_Revised Comps Template_Kaisa 2" xfId="1201" xr:uid="{00000000-0005-0000-0000-0000A8030000}"/>
    <cellStyle name="_Revised Comps Template_Kaisa-old" xfId="1202" xr:uid="{00000000-0005-0000-0000-0000A9030000}"/>
    <cellStyle name="_Revised Comps Template_Kaisa-old 2" xfId="1203" xr:uid="{00000000-0005-0000-0000-0000AA030000}"/>
    <cellStyle name="_Revised Comps Template_Longfor" xfId="1204" xr:uid="{00000000-0005-0000-0000-0000AB030000}"/>
    <cellStyle name="_Revised Comps Template_Longfor 2" xfId="1205" xr:uid="{00000000-0005-0000-0000-0000AC030000}"/>
    <cellStyle name="_Revised Comps Template_Poly HK" xfId="1206" xr:uid="{00000000-0005-0000-0000-0000AD030000}"/>
    <cellStyle name="_Revised Comps Template_Poly HK 2" xfId="1207" xr:uid="{00000000-0005-0000-0000-0000AE030000}"/>
    <cellStyle name="_Revised Comps Template_R&amp;F" xfId="1208" xr:uid="{00000000-0005-0000-0000-0000AF030000}"/>
    <cellStyle name="_Revised Comps Template_R&amp;F 2" xfId="1209" xr:uid="{00000000-0005-0000-0000-0000B0030000}"/>
    <cellStyle name="_Revised Comps Template_R&amp;F wip" xfId="1210" xr:uid="{00000000-0005-0000-0000-0000B1030000}"/>
    <cellStyle name="_Revised Comps Template_R&amp;F wip 2" xfId="1211" xr:uid="{00000000-0005-0000-0000-0000B2030000}"/>
    <cellStyle name="_Revised Comps Template_R&amp;F_Country Garden" xfId="1212" xr:uid="{00000000-0005-0000-0000-0000B3030000}"/>
    <cellStyle name="_Revised Comps Template_R&amp;F_Country Garden 2" xfId="1213" xr:uid="{00000000-0005-0000-0000-0000B4030000}"/>
    <cellStyle name="_Revised Comps Template_R&amp;F_Kaisa" xfId="1214" xr:uid="{00000000-0005-0000-0000-0000B5030000}"/>
    <cellStyle name="_Revised Comps Template_R&amp;F_Kaisa 2" xfId="1215" xr:uid="{00000000-0005-0000-0000-0000B6030000}"/>
    <cellStyle name="_Revised Comps Template_R&amp;F_Kaisa-old" xfId="1216" xr:uid="{00000000-0005-0000-0000-0000B7030000}"/>
    <cellStyle name="_Revised Comps Template_R&amp;F_Kaisa-old 2" xfId="1217" xr:uid="{00000000-0005-0000-0000-0000B8030000}"/>
    <cellStyle name="_Revised Comps Template_Sino-ocean_old" xfId="1218" xr:uid="{00000000-0005-0000-0000-0000B9030000}"/>
    <cellStyle name="_Revised Comps Template_Sino-ocean_old 2" xfId="1219" xr:uid="{00000000-0005-0000-0000-0000BA030000}"/>
    <cellStyle name="_Revised Comps Template_Sino-ocean_old_Country Garden" xfId="1220" xr:uid="{00000000-0005-0000-0000-0000BB030000}"/>
    <cellStyle name="_Revised Comps Template_Sino-ocean_old_Country Garden 2" xfId="1221" xr:uid="{00000000-0005-0000-0000-0000BC030000}"/>
    <cellStyle name="_Revised Comps Template_Sino-ocean_old_CRLand_13Oct2010" xfId="1222" xr:uid="{00000000-0005-0000-0000-0000BD030000}"/>
    <cellStyle name="_Revised Comps Template_Sino-ocean_old_CRLand_13Oct2010 2" xfId="1223" xr:uid="{00000000-0005-0000-0000-0000BE030000}"/>
    <cellStyle name="_Revised Comps Template_Sino-ocean_old_CRLand_13Oct2010_Country Garden" xfId="1224" xr:uid="{00000000-0005-0000-0000-0000BF030000}"/>
    <cellStyle name="_Revised Comps Template_Sino-ocean_old_CRLand_13Oct2010_Country Garden 2" xfId="1225" xr:uid="{00000000-0005-0000-0000-0000C0030000}"/>
    <cellStyle name="_Revised Comps Template_Sino-ocean_old_CRLand_13Oct2010_Kaisa" xfId="1226" xr:uid="{00000000-0005-0000-0000-0000C1030000}"/>
    <cellStyle name="_Revised Comps Template_Sino-ocean_old_CRLand_13Oct2010_Kaisa 2" xfId="1227" xr:uid="{00000000-0005-0000-0000-0000C2030000}"/>
    <cellStyle name="_Revised Comps Template_Sino-ocean_old_CRLand_13Oct2010_Kaisa-old" xfId="1228" xr:uid="{00000000-0005-0000-0000-0000C3030000}"/>
    <cellStyle name="_Revised Comps Template_Sino-ocean_old_CRLand_13Oct2010_Kaisa-old 2" xfId="1229" xr:uid="{00000000-0005-0000-0000-0000C4030000}"/>
    <cellStyle name="_Revised Comps Template_Sino-ocean_old_Glorious Property" xfId="1230" xr:uid="{00000000-0005-0000-0000-0000C5030000}"/>
    <cellStyle name="_Revised Comps Template_Sino-ocean_old_Glorious Property 2" xfId="1231" xr:uid="{00000000-0005-0000-0000-0000C6030000}"/>
    <cellStyle name="_Revised Comps Template_Sino-ocean_old_Kaisa" xfId="1232" xr:uid="{00000000-0005-0000-0000-0000C7030000}"/>
    <cellStyle name="_Revised Comps Template_Sino-ocean_old_Kaisa 2" xfId="1233" xr:uid="{00000000-0005-0000-0000-0000C8030000}"/>
    <cellStyle name="_Revised Comps Template_Sino-ocean_old_Kaisa-old" xfId="1234" xr:uid="{00000000-0005-0000-0000-0000C9030000}"/>
    <cellStyle name="_Revised Comps Template_Sino-ocean_old_Kaisa-old 2" xfId="1235" xr:uid="{00000000-0005-0000-0000-0000CA030000}"/>
    <cellStyle name="_Revised Comps Template_Sino-ocean_old_R&amp;F wip" xfId="1236" xr:uid="{00000000-0005-0000-0000-0000CB030000}"/>
    <cellStyle name="_Revised Comps Template_Sino-ocean_old_R&amp;F wip 2" xfId="1237" xr:uid="{00000000-0005-0000-0000-0000CC030000}"/>
    <cellStyle name="_Revised Comps Template_Sino-ocean_old_Sino-ocean_revised" xfId="1238" xr:uid="{00000000-0005-0000-0000-0000CD030000}"/>
    <cellStyle name="_Revised Comps Template_Sino-ocean_old_Sino-ocean_revised 2" xfId="1239" xr:uid="{00000000-0005-0000-0000-0000CE030000}"/>
    <cellStyle name="_Revised Comps Template_Sino-ocean_old_Sino-ocean_revised_Country Garden" xfId="1240" xr:uid="{00000000-0005-0000-0000-0000CF030000}"/>
    <cellStyle name="_Revised Comps Template_Sino-ocean_old_Sino-ocean_revised_Country Garden 2" xfId="1241" xr:uid="{00000000-0005-0000-0000-0000D0030000}"/>
    <cellStyle name="_Revised Comps Template_Sino-ocean_old_Sino-ocean_revised_Kaisa" xfId="1242" xr:uid="{00000000-0005-0000-0000-0000D1030000}"/>
    <cellStyle name="_Revised Comps Template_Sino-ocean_old_Sino-ocean_revised_Kaisa 2" xfId="1243" xr:uid="{00000000-0005-0000-0000-0000D2030000}"/>
    <cellStyle name="_Revised Comps Template_Sino-ocean_old_Sino-ocean_revised_Kaisa-old" xfId="1244" xr:uid="{00000000-0005-0000-0000-0000D3030000}"/>
    <cellStyle name="_Revised Comps Template_Sino-ocean_old_Sino-ocean_revised_Kaisa-old 2" xfId="1245" xr:uid="{00000000-0005-0000-0000-0000D4030000}"/>
    <cellStyle name="_Revised Comps Template_Sino-ocean_revised" xfId="1246" xr:uid="{00000000-0005-0000-0000-0000D5030000}"/>
    <cellStyle name="_Revised Comps Template_Sino-ocean_revised 2" xfId="1247" xr:uid="{00000000-0005-0000-0000-0000D6030000}"/>
    <cellStyle name="_Revised Comps Template_Sino-ocean_revised_1" xfId="1248" xr:uid="{00000000-0005-0000-0000-0000D7030000}"/>
    <cellStyle name="_Revised Comps Template_Sino-ocean_revised_1 2" xfId="1249" xr:uid="{00000000-0005-0000-0000-0000D8030000}"/>
    <cellStyle name="_Revised Comps Template_Sino-ocean_revised_1_Country Garden" xfId="1250" xr:uid="{00000000-0005-0000-0000-0000D9030000}"/>
    <cellStyle name="_Revised Comps Template_Sino-ocean_revised_1_Country Garden 2" xfId="1251" xr:uid="{00000000-0005-0000-0000-0000DA030000}"/>
    <cellStyle name="_Revised Comps Template_Sino-ocean_revised_1_Kaisa" xfId="1252" xr:uid="{00000000-0005-0000-0000-0000DB030000}"/>
    <cellStyle name="_Revised Comps Template_Sino-ocean_revised_1_Kaisa 2" xfId="1253" xr:uid="{00000000-0005-0000-0000-0000DC030000}"/>
    <cellStyle name="_Revised Comps Template_Sino-ocean_revised_1_Kaisa-old" xfId="1254" xr:uid="{00000000-0005-0000-0000-0000DD030000}"/>
    <cellStyle name="_Revised Comps Template_Sino-ocean_revised_1_Kaisa-old 2" xfId="1255" xr:uid="{00000000-0005-0000-0000-0000DE030000}"/>
    <cellStyle name="_Revised Comps Template_Sino-ocean_revised_Country Garden" xfId="1256" xr:uid="{00000000-0005-0000-0000-0000DF030000}"/>
    <cellStyle name="_Revised Comps Template_Sino-ocean_revised_Country Garden 2" xfId="1257" xr:uid="{00000000-0005-0000-0000-0000E0030000}"/>
    <cellStyle name="_Revised Comps Template_Sino-ocean_revised_CRLand_13Oct2010" xfId="1258" xr:uid="{00000000-0005-0000-0000-0000E1030000}"/>
    <cellStyle name="_Revised Comps Template_Sino-ocean_revised_CRLand_13Oct2010 2" xfId="1259" xr:uid="{00000000-0005-0000-0000-0000E2030000}"/>
    <cellStyle name="_Revised Comps Template_Sino-ocean_revised_CRLand_13Oct2010_Country Garden" xfId="1260" xr:uid="{00000000-0005-0000-0000-0000E3030000}"/>
    <cellStyle name="_Revised Comps Template_Sino-ocean_revised_CRLand_13Oct2010_Country Garden 2" xfId="1261" xr:uid="{00000000-0005-0000-0000-0000E4030000}"/>
    <cellStyle name="_Revised Comps Template_Sino-ocean_revised_CRLand_13Oct2010_Kaisa" xfId="1262" xr:uid="{00000000-0005-0000-0000-0000E5030000}"/>
    <cellStyle name="_Revised Comps Template_Sino-ocean_revised_CRLand_13Oct2010_Kaisa 2" xfId="1263" xr:uid="{00000000-0005-0000-0000-0000E6030000}"/>
    <cellStyle name="_Revised Comps Template_Sino-ocean_revised_CRLand_13Oct2010_Kaisa-old" xfId="1264" xr:uid="{00000000-0005-0000-0000-0000E7030000}"/>
    <cellStyle name="_Revised Comps Template_Sino-ocean_revised_CRLand_13Oct2010_Kaisa-old 2" xfId="1265" xr:uid="{00000000-0005-0000-0000-0000E8030000}"/>
    <cellStyle name="_Revised Comps Template_Sino-ocean_revised_Kaisa" xfId="1266" xr:uid="{00000000-0005-0000-0000-0000E9030000}"/>
    <cellStyle name="_Revised Comps Template_Sino-ocean_revised_Kaisa 2" xfId="1267" xr:uid="{00000000-0005-0000-0000-0000EA030000}"/>
    <cellStyle name="_Revised Comps Template_Sino-ocean_revised_Kaisa-old" xfId="1268" xr:uid="{00000000-0005-0000-0000-0000EB030000}"/>
    <cellStyle name="_Revised Comps Template_Sino-ocean_revised_Kaisa-old 2" xfId="1269" xr:uid="{00000000-0005-0000-0000-0000EC030000}"/>
    <cellStyle name="_Revised Comps Template_Sino-ocean_revised_R&amp;F wip" xfId="1270" xr:uid="{00000000-0005-0000-0000-0000ED030000}"/>
    <cellStyle name="_Revised Comps Template_Sino-ocean_revised_R&amp;F wip 2" xfId="1271" xr:uid="{00000000-0005-0000-0000-0000EE030000}"/>
    <cellStyle name="_Revised Comps Template_Sino-ocean_revised_Sino-ocean_revised" xfId="1272" xr:uid="{00000000-0005-0000-0000-0000EF030000}"/>
    <cellStyle name="_Revised Comps Template_Sino-ocean_revised_Sino-ocean_revised 2" xfId="1273" xr:uid="{00000000-0005-0000-0000-0000F0030000}"/>
    <cellStyle name="_Revised Comps Template_Sino-ocean_revised_Sino-ocean_revised_Country Garden" xfId="1274" xr:uid="{00000000-0005-0000-0000-0000F1030000}"/>
    <cellStyle name="_Revised Comps Template_Sino-ocean_revised_Sino-ocean_revised_Country Garden 2" xfId="1275" xr:uid="{00000000-0005-0000-0000-0000F2030000}"/>
    <cellStyle name="_Revised Comps Template_Sino-ocean_revised_Sino-ocean_revised_Kaisa" xfId="1276" xr:uid="{00000000-0005-0000-0000-0000F3030000}"/>
    <cellStyle name="_Revised Comps Template_Sino-ocean_revised_Sino-ocean_revised_Kaisa 2" xfId="1277" xr:uid="{00000000-0005-0000-0000-0000F4030000}"/>
    <cellStyle name="_Revised Comps Template_Sino-ocean_revised_Sino-ocean_revised_Kaisa-old" xfId="1278" xr:uid="{00000000-0005-0000-0000-0000F5030000}"/>
    <cellStyle name="_Revised Comps Template_Sino-ocean_revised_Sino-ocean_revised_Kaisa-old 2" xfId="1279" xr:uid="{00000000-0005-0000-0000-0000F6030000}"/>
    <cellStyle name="_Revised Comps Template_SinoOcean-testing" xfId="1280" xr:uid="{00000000-0005-0000-0000-0000F7030000}"/>
    <cellStyle name="_Revised Comps Template_SinoOcean-testing 2" xfId="1281" xr:uid="{00000000-0005-0000-0000-0000F8030000}"/>
    <cellStyle name="_Revised Comps Template_SinoOcean-testing_Country Garden" xfId="1282" xr:uid="{00000000-0005-0000-0000-0000F9030000}"/>
    <cellStyle name="_Revised Comps Template_SinoOcean-testing_Country Garden 2" xfId="1283" xr:uid="{00000000-0005-0000-0000-0000FA030000}"/>
    <cellStyle name="_Revised Comps Template_SinoOcean-testing_CRLand_13Oct2010" xfId="1284" xr:uid="{00000000-0005-0000-0000-0000FB030000}"/>
    <cellStyle name="_Revised Comps Template_SinoOcean-testing_CRLand_13Oct2010 2" xfId="1285" xr:uid="{00000000-0005-0000-0000-0000FC030000}"/>
    <cellStyle name="_Revised Comps Template_SinoOcean-testing_CRLand_13Oct2010_Country Garden" xfId="1286" xr:uid="{00000000-0005-0000-0000-0000FD030000}"/>
    <cellStyle name="_Revised Comps Template_SinoOcean-testing_CRLand_13Oct2010_Country Garden 2" xfId="1287" xr:uid="{00000000-0005-0000-0000-0000FE030000}"/>
    <cellStyle name="_Revised Comps Template_SinoOcean-testing_CRLand_13Oct2010_Kaisa" xfId="1288" xr:uid="{00000000-0005-0000-0000-0000FF030000}"/>
    <cellStyle name="_Revised Comps Template_SinoOcean-testing_CRLand_13Oct2010_Kaisa 2" xfId="1289" xr:uid="{00000000-0005-0000-0000-000000040000}"/>
    <cellStyle name="_Revised Comps Template_SinoOcean-testing_CRLand_13Oct2010_Kaisa-old" xfId="1290" xr:uid="{00000000-0005-0000-0000-000001040000}"/>
    <cellStyle name="_Revised Comps Template_SinoOcean-testing_CRLand_13Oct2010_Kaisa-old 2" xfId="1291" xr:uid="{00000000-0005-0000-0000-000002040000}"/>
    <cellStyle name="_Revised Comps Template_SinoOcean-testing_Glorious Property" xfId="1292" xr:uid="{00000000-0005-0000-0000-000003040000}"/>
    <cellStyle name="_Revised Comps Template_SinoOcean-testing_Glorious Property 2" xfId="1293" xr:uid="{00000000-0005-0000-0000-000004040000}"/>
    <cellStyle name="_Revised Comps Template_SinoOcean-testing_Kaisa" xfId="1294" xr:uid="{00000000-0005-0000-0000-000005040000}"/>
    <cellStyle name="_Revised Comps Template_SinoOcean-testing_Kaisa 2" xfId="1295" xr:uid="{00000000-0005-0000-0000-000006040000}"/>
    <cellStyle name="_Revised Comps Template_SinoOcean-testing_Kaisa-old" xfId="1296" xr:uid="{00000000-0005-0000-0000-000007040000}"/>
    <cellStyle name="_Revised Comps Template_SinoOcean-testing_Kaisa-old 2" xfId="1297" xr:uid="{00000000-0005-0000-0000-000008040000}"/>
    <cellStyle name="_Revised Comps Template_SinoOcean-testing_R&amp;F wip" xfId="1298" xr:uid="{00000000-0005-0000-0000-000009040000}"/>
    <cellStyle name="_Revised Comps Template_SinoOcean-testing_R&amp;F wip 2" xfId="1299" xr:uid="{00000000-0005-0000-0000-00000A040000}"/>
    <cellStyle name="_Revised Comps Template_SinoOcean-testing_Sino-ocean_revised" xfId="1300" xr:uid="{00000000-0005-0000-0000-00000B040000}"/>
    <cellStyle name="_Revised Comps Template_SinoOcean-testing_Sino-ocean_revised 2" xfId="1301" xr:uid="{00000000-0005-0000-0000-00000C040000}"/>
    <cellStyle name="_Revised Comps Template_SinoOcean-testing_Sino-ocean_revised_Country Garden" xfId="1302" xr:uid="{00000000-0005-0000-0000-00000D040000}"/>
    <cellStyle name="_Revised Comps Template_SinoOcean-testing_Sino-ocean_revised_Country Garden 2" xfId="1303" xr:uid="{00000000-0005-0000-0000-00000E040000}"/>
    <cellStyle name="_Revised Comps Template_SinoOcean-testing_Sino-ocean_revised_Kaisa" xfId="1304" xr:uid="{00000000-0005-0000-0000-00000F040000}"/>
    <cellStyle name="_Revised Comps Template_SinoOcean-testing_Sino-ocean_revised_Kaisa 2" xfId="1305" xr:uid="{00000000-0005-0000-0000-000010040000}"/>
    <cellStyle name="_Revised Comps Template_SinoOcean-testing_Sino-ocean_revised_Kaisa-old" xfId="1306" xr:uid="{00000000-0005-0000-0000-000011040000}"/>
    <cellStyle name="_Revised Comps Template_SinoOcean-testing_Sino-ocean_revised_Kaisa-old 2" xfId="1307" xr:uid="{00000000-0005-0000-0000-000012040000}"/>
    <cellStyle name="_Revised Comps Template_SOHO" xfId="1308" xr:uid="{00000000-0005-0000-0000-000013040000}"/>
    <cellStyle name="_Revised Comps Template_SOHO 2" xfId="1309" xr:uid="{00000000-0005-0000-0000-000014040000}"/>
    <cellStyle name="_Revised Comps Template_Yuexiu Property" xfId="1310" xr:uid="{00000000-0005-0000-0000-000015040000}"/>
    <cellStyle name="_Revised Comps Template_Yuexiu Property 2" xfId="1311" xr:uid="{00000000-0005-0000-0000-000016040000}"/>
    <cellStyle name="_Revised Comps Template_Yuexiu Property_Country Garden" xfId="1312" xr:uid="{00000000-0005-0000-0000-000017040000}"/>
    <cellStyle name="_Revised Comps Template_Yuexiu Property_Country Garden 2" xfId="1313" xr:uid="{00000000-0005-0000-0000-000018040000}"/>
    <cellStyle name="_Revised Comps Template_Yuexiu Property_Kaisa" xfId="1314" xr:uid="{00000000-0005-0000-0000-000019040000}"/>
    <cellStyle name="_Revised Comps Template_Yuexiu Property_Kaisa 2" xfId="1315" xr:uid="{00000000-0005-0000-0000-00001A040000}"/>
    <cellStyle name="_Revised Comps Template_Yuexiu Property_Kaisa-old" xfId="1316" xr:uid="{00000000-0005-0000-0000-00001B040000}"/>
    <cellStyle name="_Revised Comps Template_Yuexiu Property_Kaisa-old 2" xfId="1317" xr:uid="{00000000-0005-0000-0000-00001C040000}"/>
    <cellStyle name="_Sino-ocean_revised" xfId="1318" xr:uid="{00000000-0005-0000-0000-00001D040000}"/>
    <cellStyle name="_Sino-ocean_revised 2" xfId="1319" xr:uid="{00000000-0005-0000-0000-00001E040000}"/>
    <cellStyle name="_Sino-ocean_revised_Country Garden" xfId="1320" xr:uid="{00000000-0005-0000-0000-00001F040000}"/>
    <cellStyle name="_Sino-ocean_revised_Country Garden 2" xfId="1321" xr:uid="{00000000-0005-0000-0000-000020040000}"/>
    <cellStyle name="_Sino-ocean_revised_Kaisa" xfId="1322" xr:uid="{00000000-0005-0000-0000-000021040000}"/>
    <cellStyle name="_Sino-ocean_revised_Kaisa 2" xfId="1323" xr:uid="{00000000-0005-0000-0000-000022040000}"/>
    <cellStyle name="_Sino-ocean_revised_Kaisa-old" xfId="1324" xr:uid="{00000000-0005-0000-0000-000023040000}"/>
    <cellStyle name="_Sino-ocean_revised_Kaisa-old 2" xfId="1325" xr:uid="{00000000-0005-0000-0000-000024040000}"/>
    <cellStyle name="_VNTModellastestimates" xfId="1326" xr:uid="{00000000-0005-0000-0000-000025040000}"/>
    <cellStyle name="_VNTModellastestimates 2" xfId="1327" xr:uid="{00000000-0005-0000-0000-000026040000}"/>
    <cellStyle name="_VNTModellastestimates_Agile" xfId="1328" xr:uid="{00000000-0005-0000-0000-000027040000}"/>
    <cellStyle name="_VNTModellastestimates_Agile 2" xfId="1329" xr:uid="{00000000-0005-0000-0000-000028040000}"/>
    <cellStyle name="_VNTModellastestimates_Agile_Country Garden" xfId="1330" xr:uid="{00000000-0005-0000-0000-000029040000}"/>
    <cellStyle name="_VNTModellastestimates_Agile_Country Garden 2" xfId="1331" xr:uid="{00000000-0005-0000-0000-00002A040000}"/>
    <cellStyle name="_VNTModellastestimates_Agile_Glorious Property" xfId="1332" xr:uid="{00000000-0005-0000-0000-00002B040000}"/>
    <cellStyle name="_VNTModellastestimates_Agile_Glorious Property 2" xfId="1333" xr:uid="{00000000-0005-0000-0000-00002C040000}"/>
    <cellStyle name="_VNTModellastestimates_Agile_Kaisa" xfId="1334" xr:uid="{00000000-0005-0000-0000-00002D040000}"/>
    <cellStyle name="_VNTModellastestimates_Agile_Kaisa 2" xfId="1335" xr:uid="{00000000-0005-0000-0000-00002E040000}"/>
    <cellStyle name="_VNTModellastestimates_Agile_Kaisa-old" xfId="1336" xr:uid="{00000000-0005-0000-0000-00002F040000}"/>
    <cellStyle name="_VNTModellastestimates_Agile_Kaisa-old 2" xfId="1337" xr:uid="{00000000-0005-0000-0000-000030040000}"/>
    <cellStyle name="_VNTModellastestimates_Country Garden" xfId="1338" xr:uid="{00000000-0005-0000-0000-000031040000}"/>
    <cellStyle name="_VNTModellastestimates_Country Garden 2" xfId="1339" xr:uid="{00000000-0005-0000-0000-000032040000}"/>
    <cellStyle name="_VNTModellastestimates_CRLand_13Oct2010" xfId="1340" xr:uid="{00000000-0005-0000-0000-000033040000}"/>
    <cellStyle name="_VNTModellastestimates_CRLand_13Oct2010 2" xfId="1341" xr:uid="{00000000-0005-0000-0000-000034040000}"/>
    <cellStyle name="_VNTModellastestimates_CRLand_13Oct2010_Country Garden" xfId="1342" xr:uid="{00000000-0005-0000-0000-000035040000}"/>
    <cellStyle name="_VNTModellastestimates_CRLand_13Oct2010_Country Garden 2" xfId="1343" xr:uid="{00000000-0005-0000-0000-000036040000}"/>
    <cellStyle name="_VNTModellastestimates_CRLand_13Oct2010_Kaisa" xfId="1344" xr:uid="{00000000-0005-0000-0000-000037040000}"/>
    <cellStyle name="_VNTModellastestimates_CRLand_13Oct2010_Kaisa 2" xfId="1345" xr:uid="{00000000-0005-0000-0000-000038040000}"/>
    <cellStyle name="_VNTModellastestimates_CRLand_13Oct2010_Kaisa-old" xfId="1346" xr:uid="{00000000-0005-0000-0000-000039040000}"/>
    <cellStyle name="_VNTModellastestimates_CRLand_13Oct2010_Kaisa-old 2" xfId="1347" xr:uid="{00000000-0005-0000-0000-00003A040000}"/>
    <cellStyle name="_VNTModellastestimates_Evergrande_25Oct2010" xfId="1348" xr:uid="{00000000-0005-0000-0000-00003B040000}"/>
    <cellStyle name="_VNTModellastestimates_Evergrande_25Oct2010 2" xfId="1349" xr:uid="{00000000-0005-0000-0000-00003C040000}"/>
    <cellStyle name="_VNTModellastestimates_Evergrande_25Oct2010_Country Garden" xfId="1350" xr:uid="{00000000-0005-0000-0000-00003D040000}"/>
    <cellStyle name="_VNTModellastestimates_Evergrande_25Oct2010_Country Garden 2" xfId="1351" xr:uid="{00000000-0005-0000-0000-00003E040000}"/>
    <cellStyle name="_VNTModellastestimates_Evergrande_25Oct2010_Kaisa" xfId="1352" xr:uid="{00000000-0005-0000-0000-00003F040000}"/>
    <cellStyle name="_VNTModellastestimates_Evergrande_25Oct2010_Kaisa 2" xfId="1353" xr:uid="{00000000-0005-0000-0000-000040040000}"/>
    <cellStyle name="_VNTModellastestimates_Evergrande_25Oct2010_Kaisa-old" xfId="1354" xr:uid="{00000000-0005-0000-0000-000041040000}"/>
    <cellStyle name="_VNTModellastestimates_Evergrande_25Oct2010_Kaisa-old 2" xfId="1355" xr:uid="{00000000-0005-0000-0000-000042040000}"/>
    <cellStyle name="_VNTModellastestimates_Glorious Property" xfId="1356" xr:uid="{00000000-0005-0000-0000-000043040000}"/>
    <cellStyle name="_VNTModellastestimates_Glorious Property 2" xfId="1357" xr:uid="{00000000-0005-0000-0000-000044040000}"/>
    <cellStyle name="_VNTModellastestimates_GZ R&amp;F_20Oct2010" xfId="1358" xr:uid="{00000000-0005-0000-0000-000045040000}"/>
    <cellStyle name="_VNTModellastestimates_GZ R&amp;F_20Oct2010 2" xfId="1359" xr:uid="{00000000-0005-0000-0000-000046040000}"/>
    <cellStyle name="_VNTModellastestimates_GZ R&amp;F_20Oct2010_Country Garden" xfId="1360" xr:uid="{00000000-0005-0000-0000-000047040000}"/>
    <cellStyle name="_VNTModellastestimates_GZ R&amp;F_20Oct2010_Country Garden 2" xfId="1361" xr:uid="{00000000-0005-0000-0000-000048040000}"/>
    <cellStyle name="_VNTModellastestimates_GZ R&amp;F_20Oct2010_Kaisa" xfId="1362" xr:uid="{00000000-0005-0000-0000-000049040000}"/>
    <cellStyle name="_VNTModellastestimates_GZ R&amp;F_20Oct2010_Kaisa 2" xfId="1363" xr:uid="{00000000-0005-0000-0000-00004A040000}"/>
    <cellStyle name="_VNTModellastestimates_GZ R&amp;F_20Oct2010_Kaisa-old" xfId="1364" xr:uid="{00000000-0005-0000-0000-00004B040000}"/>
    <cellStyle name="_VNTModellastestimates_GZ R&amp;F_20Oct2010_Kaisa-old 2" xfId="1365" xr:uid="{00000000-0005-0000-0000-00004C040000}"/>
    <cellStyle name="_VNTModellastestimates_Kaisa" xfId="1366" xr:uid="{00000000-0005-0000-0000-00004D040000}"/>
    <cellStyle name="_VNTModellastestimates_Kaisa 2" xfId="1367" xr:uid="{00000000-0005-0000-0000-00004E040000}"/>
    <cellStyle name="_VNTModellastestimates_Kaisa-old" xfId="1368" xr:uid="{00000000-0005-0000-0000-00004F040000}"/>
    <cellStyle name="_VNTModellastestimates_Kaisa-old 2" xfId="1369" xr:uid="{00000000-0005-0000-0000-000050040000}"/>
    <cellStyle name="_VNTModellastestimates_Longfor" xfId="1370" xr:uid="{00000000-0005-0000-0000-000051040000}"/>
    <cellStyle name="_VNTModellastestimates_Longfor 2" xfId="1371" xr:uid="{00000000-0005-0000-0000-000052040000}"/>
    <cellStyle name="_VNTModellastestimates_Poly HK" xfId="1372" xr:uid="{00000000-0005-0000-0000-000053040000}"/>
    <cellStyle name="_VNTModellastestimates_Poly HK 2" xfId="1373" xr:uid="{00000000-0005-0000-0000-000054040000}"/>
    <cellStyle name="_VNTModellastestimates_R&amp;F" xfId="1374" xr:uid="{00000000-0005-0000-0000-000055040000}"/>
    <cellStyle name="_VNTModellastestimates_R&amp;F 2" xfId="1375" xr:uid="{00000000-0005-0000-0000-000056040000}"/>
    <cellStyle name="_VNTModellastestimates_R&amp;F wip" xfId="1376" xr:uid="{00000000-0005-0000-0000-000057040000}"/>
    <cellStyle name="_VNTModellastestimates_R&amp;F wip 2" xfId="1377" xr:uid="{00000000-0005-0000-0000-000058040000}"/>
    <cellStyle name="_VNTModellastestimates_R&amp;F_Country Garden" xfId="1378" xr:uid="{00000000-0005-0000-0000-000059040000}"/>
    <cellStyle name="_VNTModellastestimates_R&amp;F_Country Garden 2" xfId="1379" xr:uid="{00000000-0005-0000-0000-00005A040000}"/>
    <cellStyle name="_VNTModellastestimates_R&amp;F_Kaisa" xfId="1380" xr:uid="{00000000-0005-0000-0000-00005B040000}"/>
    <cellStyle name="_VNTModellastestimates_R&amp;F_Kaisa 2" xfId="1381" xr:uid="{00000000-0005-0000-0000-00005C040000}"/>
    <cellStyle name="_VNTModellastestimates_R&amp;F_Kaisa-old" xfId="1382" xr:uid="{00000000-0005-0000-0000-00005D040000}"/>
    <cellStyle name="_VNTModellastestimates_R&amp;F_Kaisa-old 2" xfId="1383" xr:uid="{00000000-0005-0000-0000-00005E040000}"/>
    <cellStyle name="_VNTModellastestimates_Sino-ocean_old" xfId="1384" xr:uid="{00000000-0005-0000-0000-00005F040000}"/>
    <cellStyle name="_VNTModellastestimates_Sino-ocean_old 2" xfId="1385" xr:uid="{00000000-0005-0000-0000-000060040000}"/>
    <cellStyle name="_VNTModellastestimates_Sino-ocean_old_Country Garden" xfId="1386" xr:uid="{00000000-0005-0000-0000-000061040000}"/>
    <cellStyle name="_VNTModellastestimates_Sino-ocean_old_Country Garden 2" xfId="1387" xr:uid="{00000000-0005-0000-0000-000062040000}"/>
    <cellStyle name="_VNTModellastestimates_Sino-ocean_old_CRLand_13Oct2010" xfId="1388" xr:uid="{00000000-0005-0000-0000-000063040000}"/>
    <cellStyle name="_VNTModellastestimates_Sino-ocean_old_CRLand_13Oct2010 2" xfId="1389" xr:uid="{00000000-0005-0000-0000-000064040000}"/>
    <cellStyle name="_VNTModellastestimates_Sino-ocean_old_CRLand_13Oct2010_Country Garden" xfId="1390" xr:uid="{00000000-0005-0000-0000-000065040000}"/>
    <cellStyle name="_VNTModellastestimates_Sino-ocean_old_CRLand_13Oct2010_Country Garden 2" xfId="1391" xr:uid="{00000000-0005-0000-0000-000066040000}"/>
    <cellStyle name="_VNTModellastestimates_Sino-ocean_old_CRLand_13Oct2010_Kaisa" xfId="1392" xr:uid="{00000000-0005-0000-0000-000067040000}"/>
    <cellStyle name="_VNTModellastestimates_Sino-ocean_old_CRLand_13Oct2010_Kaisa 2" xfId="1393" xr:uid="{00000000-0005-0000-0000-000068040000}"/>
    <cellStyle name="_VNTModellastestimates_Sino-ocean_old_CRLand_13Oct2010_Kaisa-old" xfId="1394" xr:uid="{00000000-0005-0000-0000-000069040000}"/>
    <cellStyle name="_VNTModellastestimates_Sino-ocean_old_CRLand_13Oct2010_Kaisa-old 2" xfId="1395" xr:uid="{00000000-0005-0000-0000-00006A040000}"/>
    <cellStyle name="_VNTModellastestimates_Sino-ocean_old_Glorious Property" xfId="1396" xr:uid="{00000000-0005-0000-0000-00006B040000}"/>
    <cellStyle name="_VNTModellastestimates_Sino-ocean_old_Glorious Property 2" xfId="1397" xr:uid="{00000000-0005-0000-0000-00006C040000}"/>
    <cellStyle name="_VNTModellastestimates_Sino-ocean_old_Kaisa" xfId="1398" xr:uid="{00000000-0005-0000-0000-00006D040000}"/>
    <cellStyle name="_VNTModellastestimates_Sino-ocean_old_Kaisa 2" xfId="1399" xr:uid="{00000000-0005-0000-0000-00006E040000}"/>
    <cellStyle name="_VNTModellastestimates_Sino-ocean_old_Kaisa-old" xfId="1400" xr:uid="{00000000-0005-0000-0000-00006F040000}"/>
    <cellStyle name="_VNTModellastestimates_Sino-ocean_old_Kaisa-old 2" xfId="1401" xr:uid="{00000000-0005-0000-0000-000070040000}"/>
    <cellStyle name="_VNTModellastestimates_Sino-ocean_old_R&amp;F wip" xfId="1402" xr:uid="{00000000-0005-0000-0000-000071040000}"/>
    <cellStyle name="_VNTModellastestimates_Sino-ocean_old_R&amp;F wip 2" xfId="1403" xr:uid="{00000000-0005-0000-0000-000072040000}"/>
    <cellStyle name="_VNTModellastestimates_Sino-ocean_old_Sino-ocean_revised" xfId="1404" xr:uid="{00000000-0005-0000-0000-000073040000}"/>
    <cellStyle name="_VNTModellastestimates_Sino-ocean_old_Sino-ocean_revised 2" xfId="1405" xr:uid="{00000000-0005-0000-0000-000074040000}"/>
    <cellStyle name="_VNTModellastestimates_Sino-ocean_old_Sino-ocean_revised_Country Garden" xfId="1406" xr:uid="{00000000-0005-0000-0000-000075040000}"/>
    <cellStyle name="_VNTModellastestimates_Sino-ocean_old_Sino-ocean_revised_Country Garden 2" xfId="1407" xr:uid="{00000000-0005-0000-0000-000076040000}"/>
    <cellStyle name="_VNTModellastestimates_Sino-ocean_old_Sino-ocean_revised_Kaisa" xfId="1408" xr:uid="{00000000-0005-0000-0000-000077040000}"/>
    <cellStyle name="_VNTModellastestimates_Sino-ocean_old_Sino-ocean_revised_Kaisa 2" xfId="1409" xr:uid="{00000000-0005-0000-0000-000078040000}"/>
    <cellStyle name="_VNTModellastestimates_Sino-ocean_old_Sino-ocean_revised_Kaisa-old" xfId="1410" xr:uid="{00000000-0005-0000-0000-000079040000}"/>
    <cellStyle name="_VNTModellastestimates_Sino-ocean_old_Sino-ocean_revised_Kaisa-old 2" xfId="1411" xr:uid="{00000000-0005-0000-0000-00007A040000}"/>
    <cellStyle name="_VNTModellastestimates_Sino-ocean_revised" xfId="1412" xr:uid="{00000000-0005-0000-0000-00007B040000}"/>
    <cellStyle name="_VNTModellastestimates_Sino-ocean_revised 2" xfId="1413" xr:uid="{00000000-0005-0000-0000-00007C040000}"/>
    <cellStyle name="_VNTModellastestimates_Sino-ocean_revised_1" xfId="1414" xr:uid="{00000000-0005-0000-0000-00007D040000}"/>
    <cellStyle name="_VNTModellastestimates_Sino-ocean_revised_1 2" xfId="1415" xr:uid="{00000000-0005-0000-0000-00007E040000}"/>
    <cellStyle name="_VNTModellastestimates_Sino-ocean_revised_1_Country Garden" xfId="1416" xr:uid="{00000000-0005-0000-0000-00007F040000}"/>
    <cellStyle name="_VNTModellastestimates_Sino-ocean_revised_1_Country Garden 2" xfId="1417" xr:uid="{00000000-0005-0000-0000-000080040000}"/>
    <cellStyle name="_VNTModellastestimates_Sino-ocean_revised_1_Kaisa" xfId="1418" xr:uid="{00000000-0005-0000-0000-000081040000}"/>
    <cellStyle name="_VNTModellastestimates_Sino-ocean_revised_1_Kaisa 2" xfId="1419" xr:uid="{00000000-0005-0000-0000-000082040000}"/>
    <cellStyle name="_VNTModellastestimates_Sino-ocean_revised_1_Kaisa-old" xfId="1420" xr:uid="{00000000-0005-0000-0000-000083040000}"/>
    <cellStyle name="_VNTModellastestimates_Sino-ocean_revised_1_Kaisa-old 2" xfId="1421" xr:uid="{00000000-0005-0000-0000-000084040000}"/>
    <cellStyle name="_VNTModellastestimates_Sino-ocean_revised_Country Garden" xfId="1422" xr:uid="{00000000-0005-0000-0000-000085040000}"/>
    <cellStyle name="_VNTModellastestimates_Sino-ocean_revised_Country Garden 2" xfId="1423" xr:uid="{00000000-0005-0000-0000-000086040000}"/>
    <cellStyle name="_VNTModellastestimates_Sino-ocean_revised_CRLand_13Oct2010" xfId="1424" xr:uid="{00000000-0005-0000-0000-000087040000}"/>
    <cellStyle name="_VNTModellastestimates_Sino-ocean_revised_CRLand_13Oct2010 2" xfId="1425" xr:uid="{00000000-0005-0000-0000-000088040000}"/>
    <cellStyle name="_VNTModellastestimates_Sino-ocean_revised_CRLand_13Oct2010_Country Garden" xfId="1426" xr:uid="{00000000-0005-0000-0000-000089040000}"/>
    <cellStyle name="_VNTModellastestimates_Sino-ocean_revised_CRLand_13Oct2010_Country Garden 2" xfId="1427" xr:uid="{00000000-0005-0000-0000-00008A040000}"/>
    <cellStyle name="_VNTModellastestimates_Sino-ocean_revised_CRLand_13Oct2010_Kaisa" xfId="1428" xr:uid="{00000000-0005-0000-0000-00008B040000}"/>
    <cellStyle name="_VNTModellastestimates_Sino-ocean_revised_CRLand_13Oct2010_Kaisa 2" xfId="1429" xr:uid="{00000000-0005-0000-0000-00008C040000}"/>
    <cellStyle name="_VNTModellastestimates_Sino-ocean_revised_CRLand_13Oct2010_Kaisa-old" xfId="1430" xr:uid="{00000000-0005-0000-0000-00008D040000}"/>
    <cellStyle name="_VNTModellastestimates_Sino-ocean_revised_CRLand_13Oct2010_Kaisa-old 2" xfId="1431" xr:uid="{00000000-0005-0000-0000-00008E040000}"/>
    <cellStyle name="_VNTModellastestimates_Sino-ocean_revised_Kaisa" xfId="1432" xr:uid="{00000000-0005-0000-0000-00008F040000}"/>
    <cellStyle name="_VNTModellastestimates_Sino-ocean_revised_Kaisa 2" xfId="1433" xr:uid="{00000000-0005-0000-0000-000090040000}"/>
    <cellStyle name="_VNTModellastestimates_Sino-ocean_revised_Kaisa-old" xfId="1434" xr:uid="{00000000-0005-0000-0000-000091040000}"/>
    <cellStyle name="_VNTModellastestimates_Sino-ocean_revised_Kaisa-old 2" xfId="1435" xr:uid="{00000000-0005-0000-0000-000092040000}"/>
    <cellStyle name="_VNTModellastestimates_Sino-ocean_revised_R&amp;F wip" xfId="1436" xr:uid="{00000000-0005-0000-0000-000093040000}"/>
    <cellStyle name="_VNTModellastestimates_Sino-ocean_revised_R&amp;F wip 2" xfId="1437" xr:uid="{00000000-0005-0000-0000-000094040000}"/>
    <cellStyle name="_VNTModellastestimates_Sino-ocean_revised_Sino-ocean_revised" xfId="1438" xr:uid="{00000000-0005-0000-0000-000095040000}"/>
    <cellStyle name="_VNTModellastestimates_Sino-ocean_revised_Sino-ocean_revised 2" xfId="1439" xr:uid="{00000000-0005-0000-0000-000096040000}"/>
    <cellStyle name="_VNTModellastestimates_Sino-ocean_revised_Sino-ocean_revised_Country Garden" xfId="1440" xr:uid="{00000000-0005-0000-0000-000097040000}"/>
    <cellStyle name="_VNTModellastestimates_Sino-ocean_revised_Sino-ocean_revised_Country Garden 2" xfId="1441" xr:uid="{00000000-0005-0000-0000-000098040000}"/>
    <cellStyle name="_VNTModellastestimates_Sino-ocean_revised_Sino-ocean_revised_Kaisa" xfId="1442" xr:uid="{00000000-0005-0000-0000-000099040000}"/>
    <cellStyle name="_VNTModellastestimates_Sino-ocean_revised_Sino-ocean_revised_Kaisa 2" xfId="1443" xr:uid="{00000000-0005-0000-0000-00009A040000}"/>
    <cellStyle name="_VNTModellastestimates_Sino-ocean_revised_Sino-ocean_revised_Kaisa-old" xfId="1444" xr:uid="{00000000-0005-0000-0000-00009B040000}"/>
    <cellStyle name="_VNTModellastestimates_Sino-ocean_revised_Sino-ocean_revised_Kaisa-old 2" xfId="1445" xr:uid="{00000000-0005-0000-0000-00009C040000}"/>
    <cellStyle name="_VNTModellastestimates_SinoOcean-testing" xfId="1446" xr:uid="{00000000-0005-0000-0000-00009D040000}"/>
    <cellStyle name="_VNTModellastestimates_SinoOcean-testing 2" xfId="1447" xr:uid="{00000000-0005-0000-0000-00009E040000}"/>
    <cellStyle name="_VNTModellastestimates_SinoOcean-testing_Country Garden" xfId="1448" xr:uid="{00000000-0005-0000-0000-00009F040000}"/>
    <cellStyle name="_VNTModellastestimates_SinoOcean-testing_Country Garden 2" xfId="1449" xr:uid="{00000000-0005-0000-0000-0000A0040000}"/>
    <cellStyle name="_VNTModellastestimates_SinoOcean-testing_CRLand_13Oct2010" xfId="1450" xr:uid="{00000000-0005-0000-0000-0000A1040000}"/>
    <cellStyle name="_VNTModellastestimates_SinoOcean-testing_CRLand_13Oct2010 2" xfId="1451" xr:uid="{00000000-0005-0000-0000-0000A2040000}"/>
    <cellStyle name="_VNTModellastestimates_SinoOcean-testing_CRLand_13Oct2010_Country Garden" xfId="1452" xr:uid="{00000000-0005-0000-0000-0000A3040000}"/>
    <cellStyle name="_VNTModellastestimates_SinoOcean-testing_CRLand_13Oct2010_Country Garden 2" xfId="1453" xr:uid="{00000000-0005-0000-0000-0000A4040000}"/>
    <cellStyle name="_VNTModellastestimates_SinoOcean-testing_CRLand_13Oct2010_Kaisa" xfId="1454" xr:uid="{00000000-0005-0000-0000-0000A5040000}"/>
    <cellStyle name="_VNTModellastestimates_SinoOcean-testing_CRLand_13Oct2010_Kaisa 2" xfId="1455" xr:uid="{00000000-0005-0000-0000-0000A6040000}"/>
    <cellStyle name="_VNTModellastestimates_SinoOcean-testing_CRLand_13Oct2010_Kaisa-old" xfId="1456" xr:uid="{00000000-0005-0000-0000-0000A7040000}"/>
    <cellStyle name="_VNTModellastestimates_SinoOcean-testing_CRLand_13Oct2010_Kaisa-old 2" xfId="1457" xr:uid="{00000000-0005-0000-0000-0000A8040000}"/>
    <cellStyle name="_VNTModellastestimates_SinoOcean-testing_Glorious Property" xfId="1458" xr:uid="{00000000-0005-0000-0000-0000A9040000}"/>
    <cellStyle name="_VNTModellastestimates_SinoOcean-testing_Glorious Property 2" xfId="1459" xr:uid="{00000000-0005-0000-0000-0000AA040000}"/>
    <cellStyle name="_VNTModellastestimates_SinoOcean-testing_Kaisa" xfId="1460" xr:uid="{00000000-0005-0000-0000-0000AB040000}"/>
    <cellStyle name="_VNTModellastestimates_SinoOcean-testing_Kaisa 2" xfId="1461" xr:uid="{00000000-0005-0000-0000-0000AC040000}"/>
    <cellStyle name="_VNTModellastestimates_SinoOcean-testing_Kaisa-old" xfId="1462" xr:uid="{00000000-0005-0000-0000-0000AD040000}"/>
    <cellStyle name="_VNTModellastestimates_SinoOcean-testing_Kaisa-old 2" xfId="1463" xr:uid="{00000000-0005-0000-0000-0000AE040000}"/>
    <cellStyle name="_VNTModellastestimates_SinoOcean-testing_R&amp;F wip" xfId="1464" xr:uid="{00000000-0005-0000-0000-0000AF040000}"/>
    <cellStyle name="_VNTModellastestimates_SinoOcean-testing_R&amp;F wip 2" xfId="1465" xr:uid="{00000000-0005-0000-0000-0000B0040000}"/>
    <cellStyle name="_VNTModellastestimates_SinoOcean-testing_Sino-ocean_revised" xfId="1466" xr:uid="{00000000-0005-0000-0000-0000B1040000}"/>
    <cellStyle name="_VNTModellastestimates_SinoOcean-testing_Sino-ocean_revised 2" xfId="1467" xr:uid="{00000000-0005-0000-0000-0000B2040000}"/>
    <cellStyle name="_VNTModellastestimates_SinoOcean-testing_Sino-ocean_revised_Country Garden" xfId="1468" xr:uid="{00000000-0005-0000-0000-0000B3040000}"/>
    <cellStyle name="_VNTModellastestimates_SinoOcean-testing_Sino-ocean_revised_Country Garden 2" xfId="1469" xr:uid="{00000000-0005-0000-0000-0000B4040000}"/>
    <cellStyle name="_VNTModellastestimates_SinoOcean-testing_Sino-ocean_revised_Kaisa" xfId="1470" xr:uid="{00000000-0005-0000-0000-0000B5040000}"/>
    <cellStyle name="_VNTModellastestimates_SinoOcean-testing_Sino-ocean_revised_Kaisa 2" xfId="1471" xr:uid="{00000000-0005-0000-0000-0000B6040000}"/>
    <cellStyle name="_VNTModellastestimates_SinoOcean-testing_Sino-ocean_revised_Kaisa-old" xfId="1472" xr:uid="{00000000-0005-0000-0000-0000B7040000}"/>
    <cellStyle name="_VNTModellastestimates_SinoOcean-testing_Sino-ocean_revised_Kaisa-old 2" xfId="1473" xr:uid="{00000000-0005-0000-0000-0000B8040000}"/>
    <cellStyle name="_VNTModellastestimates_SOHO" xfId="1474" xr:uid="{00000000-0005-0000-0000-0000B9040000}"/>
    <cellStyle name="_VNTModellastestimates_SOHO 2" xfId="1475" xr:uid="{00000000-0005-0000-0000-0000BA040000}"/>
    <cellStyle name="_VNTModellastestimates_Yuexiu Property" xfId="1476" xr:uid="{00000000-0005-0000-0000-0000BB040000}"/>
    <cellStyle name="_VNTModellastestimates_Yuexiu Property 2" xfId="1477" xr:uid="{00000000-0005-0000-0000-0000BC040000}"/>
    <cellStyle name="_VNTModellastestimates_Yuexiu Property_Country Garden" xfId="1478" xr:uid="{00000000-0005-0000-0000-0000BD040000}"/>
    <cellStyle name="_VNTModellastestimates_Yuexiu Property_Country Garden 2" xfId="1479" xr:uid="{00000000-0005-0000-0000-0000BE040000}"/>
    <cellStyle name="_VNTModellastestimates_Yuexiu Property_Kaisa" xfId="1480" xr:uid="{00000000-0005-0000-0000-0000BF040000}"/>
    <cellStyle name="_VNTModellastestimates_Yuexiu Property_Kaisa 2" xfId="1481" xr:uid="{00000000-0005-0000-0000-0000C0040000}"/>
    <cellStyle name="_VNTModellastestimates_Yuexiu Property_Kaisa-old" xfId="1482" xr:uid="{00000000-0005-0000-0000-0000C1040000}"/>
    <cellStyle name="_VNTModellastestimates_Yuexiu Property_Kaisa-old 2" xfId="1483" xr:uid="{00000000-0005-0000-0000-0000C2040000}"/>
    <cellStyle name="_WC&amp;P Profit Forecast 09-9-3_To CS" xfId="1484" xr:uid="{00000000-0005-0000-0000-0000C3040000}"/>
    <cellStyle name="_XOM model" xfId="5" xr:uid="{00000000-0005-0000-0000-0000C4040000}"/>
    <cellStyle name="_截止至10月31日之绿城土地储备情况" xfId="1485" xr:uid="{00000000-0005-0000-0000-0000C5040000}"/>
    <cellStyle name="“ü—Í—“" xfId="6" xr:uid="{00000000-0005-0000-0000-0000C6040000}"/>
    <cellStyle name="£ BP" xfId="7" xr:uid="{00000000-0005-0000-0000-0000C7040000}"/>
    <cellStyle name="£ BP 2" xfId="1487" xr:uid="{00000000-0005-0000-0000-0000C8040000}"/>
    <cellStyle name="£ BP 3" xfId="1486" xr:uid="{00000000-0005-0000-0000-0000C9040000}"/>
    <cellStyle name="¥ JY" xfId="8" xr:uid="{00000000-0005-0000-0000-0000CA040000}"/>
    <cellStyle name="¥ JY 2" xfId="1489" xr:uid="{00000000-0005-0000-0000-0000CB040000}"/>
    <cellStyle name="¥ JY 3" xfId="1488" xr:uid="{00000000-0005-0000-0000-0000CC040000}"/>
    <cellStyle name="=C:\WINNT35\SYSTEM32\COMMAND.COM" xfId="9" xr:uid="{00000000-0005-0000-0000-0000CD040000}"/>
    <cellStyle name="=C:\WINNT35\SYSTEM32\COMMAND.COM 2" xfId="1491" xr:uid="{00000000-0005-0000-0000-0000CE040000}"/>
    <cellStyle name="=C:\WINNT35\SYSTEM32\COMMAND.COM 3" xfId="1492" xr:uid="{00000000-0005-0000-0000-0000CF040000}"/>
    <cellStyle name="=C:\WINNT35\SYSTEM32\COMMAND.COM 4" xfId="1490" xr:uid="{00000000-0005-0000-0000-0000D0040000}"/>
    <cellStyle name="0" xfId="10" xr:uid="{00000000-0005-0000-0000-0000D1040000}"/>
    <cellStyle name="0 2" xfId="1493" xr:uid="{00000000-0005-0000-0000-0000D2040000}"/>
    <cellStyle name="0%" xfId="11" xr:uid="{00000000-0005-0000-0000-0000D3040000}"/>
    <cellStyle name="0% 2" xfId="1494" xr:uid="{00000000-0005-0000-0000-0000D4040000}"/>
    <cellStyle name="0,0_x000d__x000a_NA_x000d__x000a_" xfId="1495" xr:uid="{00000000-0005-0000-0000-0000D5040000}"/>
    <cellStyle name="0.0" xfId="12" xr:uid="{00000000-0005-0000-0000-0000D6040000}"/>
    <cellStyle name="0.0%" xfId="13" xr:uid="{00000000-0005-0000-0000-0000D7040000}"/>
    <cellStyle name="0.0% 2" xfId="1496" xr:uid="{00000000-0005-0000-0000-0000D8040000}"/>
    <cellStyle name="0.00" xfId="14" xr:uid="{00000000-0005-0000-0000-0000D9040000}"/>
    <cellStyle name="0.00%" xfId="15" xr:uid="{00000000-0005-0000-0000-0000DA040000}"/>
    <cellStyle name="0.00% 2" xfId="1497" xr:uid="{00000000-0005-0000-0000-0000DB040000}"/>
    <cellStyle name="0_BPCitigroupWIP" xfId="16" xr:uid="{00000000-0005-0000-0000-0000DC040000}"/>
    <cellStyle name="0_CRLand_13Oct2010" xfId="1498" xr:uid="{00000000-0005-0000-0000-0000DD040000}"/>
    <cellStyle name="0_Evergrande_25Oct2010" xfId="1499" xr:uid="{00000000-0005-0000-0000-0000DE040000}"/>
    <cellStyle name="0_Hopson wip" xfId="1500" xr:uid="{00000000-0005-0000-0000-0000DF040000}"/>
    <cellStyle name="0_RDSCitigroupWIP" xfId="17" xr:uid="{00000000-0005-0000-0000-0000E0040000}"/>
    <cellStyle name="0_RDSCitigroupWIP 2" xfId="1502" xr:uid="{00000000-0005-0000-0000-0000E1040000}"/>
    <cellStyle name="0_RDSCitigroupWIP 3" xfId="1501" xr:uid="{00000000-0005-0000-0000-0000E2040000}"/>
    <cellStyle name="0_rdshell_E&amp;P_analysis" xfId="18" xr:uid="{00000000-0005-0000-0000-0000E3040000}"/>
    <cellStyle name="0_rdshell_E&amp;P_analysis 2" xfId="1504" xr:uid="{00000000-0005-0000-0000-0000E4040000}"/>
    <cellStyle name="0_rdshell_E&amp;P_analysis 3" xfId="1503" xr:uid="{00000000-0005-0000-0000-0000E5040000}"/>
    <cellStyle name="0_TotalCitigroupWIP" xfId="19" xr:uid="{00000000-0005-0000-0000-0000E6040000}"/>
    <cellStyle name="0_TotalCitigroupWIP 2" xfId="1506" xr:uid="{00000000-0005-0000-0000-0000E7040000}"/>
    <cellStyle name="0_TotalCitigroupWIP 3" xfId="1505" xr:uid="{00000000-0005-0000-0000-0000E8040000}"/>
    <cellStyle name="0_TotalCitigroupWIP_old" xfId="20" xr:uid="{00000000-0005-0000-0000-0000E9040000}"/>
    <cellStyle name="0_TotalCitigroupWIP_old 2" xfId="1508" xr:uid="{00000000-0005-0000-0000-0000EA040000}"/>
    <cellStyle name="0_TotalCitigroupWIP_old 3" xfId="1507" xr:uid="{00000000-0005-0000-0000-0000EB040000}"/>
    <cellStyle name="0_TotalCitigroupWIP_Q104" xfId="21" xr:uid="{00000000-0005-0000-0000-0000EC040000}"/>
    <cellStyle name="0_TotalCitigroupWIP_Q104 2" xfId="1510" xr:uid="{00000000-0005-0000-0000-0000ED040000}"/>
    <cellStyle name="0_TotalCitigroupWIP_Q104 3" xfId="1509" xr:uid="{00000000-0005-0000-0000-0000EE040000}"/>
    <cellStyle name="10" xfId="1511" xr:uid="{00000000-0005-0000-0000-0000EF040000}"/>
    <cellStyle name="12" xfId="1512" xr:uid="{00000000-0005-0000-0000-0000F0040000}"/>
    <cellStyle name="14" xfId="1513" xr:uid="{00000000-0005-0000-0000-0000F1040000}"/>
    <cellStyle name="18" xfId="1514" xr:uid="{00000000-0005-0000-0000-0000F2040000}"/>
    <cellStyle name="20% - Accent1 2" xfId="1515" xr:uid="{00000000-0005-0000-0000-0000F3040000}"/>
    <cellStyle name="20% - Accent1 3" xfId="1516" xr:uid="{00000000-0005-0000-0000-0000F4040000}"/>
    <cellStyle name="20% - Accent2 2" xfId="1517" xr:uid="{00000000-0005-0000-0000-0000F5040000}"/>
    <cellStyle name="20% - Accent2 3" xfId="1518" xr:uid="{00000000-0005-0000-0000-0000F6040000}"/>
    <cellStyle name="20% - Accent3 2" xfId="1519" xr:uid="{00000000-0005-0000-0000-0000F7040000}"/>
    <cellStyle name="20% - Accent3 3" xfId="1520" xr:uid="{00000000-0005-0000-0000-0000F8040000}"/>
    <cellStyle name="20% - Accent4 2" xfId="1521" xr:uid="{00000000-0005-0000-0000-0000F9040000}"/>
    <cellStyle name="20% - Accent4 3" xfId="1522" xr:uid="{00000000-0005-0000-0000-0000FA040000}"/>
    <cellStyle name="20% - Accent5 2" xfId="1523" xr:uid="{00000000-0005-0000-0000-0000FB040000}"/>
    <cellStyle name="20% - Accent5 3" xfId="1524" xr:uid="{00000000-0005-0000-0000-0000FC040000}"/>
    <cellStyle name="20% - Accent6 2" xfId="1525" xr:uid="{00000000-0005-0000-0000-0000FD040000}"/>
    <cellStyle name="20% - Accent6 3" xfId="1526" xr:uid="{00000000-0005-0000-0000-0000FE040000}"/>
    <cellStyle name="20% - 强调文字颜色 1" xfId="1527" xr:uid="{00000000-0005-0000-0000-0000FF040000}"/>
    <cellStyle name="20% - 强调文字颜色 1 2" xfId="1528" xr:uid="{00000000-0005-0000-0000-000000050000}"/>
    <cellStyle name="20% - 强调文字颜色 1 3" xfId="1529" xr:uid="{00000000-0005-0000-0000-000001050000}"/>
    <cellStyle name="20% - 强调文字颜色 1 4" xfId="1530" xr:uid="{00000000-0005-0000-0000-000002050000}"/>
    <cellStyle name="20% - 强调文字颜色 1 5" xfId="1531" xr:uid="{00000000-0005-0000-0000-000003050000}"/>
    <cellStyle name="20% - 强调文字颜色 1 6" xfId="1532" xr:uid="{00000000-0005-0000-0000-000004050000}"/>
    <cellStyle name="20% - 强调文字颜色 1 7" xfId="1533" xr:uid="{00000000-0005-0000-0000-000005050000}"/>
    <cellStyle name="20% - 强调文字颜色 1_Evergrande" xfId="1534" xr:uid="{00000000-0005-0000-0000-000006050000}"/>
    <cellStyle name="20% - 强调文字颜色 2" xfId="1535" xr:uid="{00000000-0005-0000-0000-000007050000}"/>
    <cellStyle name="20% - 强调文字颜色 2 2" xfId="1536" xr:uid="{00000000-0005-0000-0000-000008050000}"/>
    <cellStyle name="20% - 强调文字颜色 2 3" xfId="1537" xr:uid="{00000000-0005-0000-0000-000009050000}"/>
    <cellStyle name="20% - 强调文字颜色 2 4" xfId="1538" xr:uid="{00000000-0005-0000-0000-00000A050000}"/>
    <cellStyle name="20% - 强调文字颜色 2 5" xfId="1539" xr:uid="{00000000-0005-0000-0000-00000B050000}"/>
    <cellStyle name="20% - 强调文字颜色 2 6" xfId="1540" xr:uid="{00000000-0005-0000-0000-00000C050000}"/>
    <cellStyle name="20% - 强调文字颜色 2 7" xfId="1541" xr:uid="{00000000-0005-0000-0000-00000D050000}"/>
    <cellStyle name="20% - 强调文字颜色 2_Evergrande" xfId="1542" xr:uid="{00000000-0005-0000-0000-00000E050000}"/>
    <cellStyle name="20% - 强调文字颜色 3" xfId="1543" xr:uid="{00000000-0005-0000-0000-00000F050000}"/>
    <cellStyle name="20% - 强调文字颜色 3 2" xfId="1544" xr:uid="{00000000-0005-0000-0000-000010050000}"/>
    <cellStyle name="20% - 强调文字颜色 3 3" xfId="1545" xr:uid="{00000000-0005-0000-0000-000011050000}"/>
    <cellStyle name="20% - 强调文字颜色 3 4" xfId="1546" xr:uid="{00000000-0005-0000-0000-000012050000}"/>
    <cellStyle name="20% - 强调文字颜色 3 5" xfId="1547" xr:uid="{00000000-0005-0000-0000-000013050000}"/>
    <cellStyle name="20% - 强调文字颜色 3 6" xfId="1548" xr:uid="{00000000-0005-0000-0000-000014050000}"/>
    <cellStyle name="20% - 强调文字颜色 3 7" xfId="1549" xr:uid="{00000000-0005-0000-0000-000015050000}"/>
    <cellStyle name="20% - 强调文字颜色 3_Evergrande" xfId="1550" xr:uid="{00000000-0005-0000-0000-000016050000}"/>
    <cellStyle name="20% - 强调文字颜色 4" xfId="1551" xr:uid="{00000000-0005-0000-0000-000017050000}"/>
    <cellStyle name="20% - 强调文字颜色 4 2" xfId="1552" xr:uid="{00000000-0005-0000-0000-000018050000}"/>
    <cellStyle name="20% - 强调文字颜色 4 3" xfId="1553" xr:uid="{00000000-0005-0000-0000-000019050000}"/>
    <cellStyle name="20% - 强调文字颜色 4 4" xfId="1554" xr:uid="{00000000-0005-0000-0000-00001A050000}"/>
    <cellStyle name="20% - 强调文字颜色 4 5" xfId="1555" xr:uid="{00000000-0005-0000-0000-00001B050000}"/>
    <cellStyle name="20% - 强调文字颜色 4 6" xfId="1556" xr:uid="{00000000-0005-0000-0000-00001C050000}"/>
    <cellStyle name="20% - 强调文字颜色 4 7" xfId="1557" xr:uid="{00000000-0005-0000-0000-00001D050000}"/>
    <cellStyle name="20% - 强调文字颜色 4_Evergrande" xfId="1558" xr:uid="{00000000-0005-0000-0000-00001E050000}"/>
    <cellStyle name="20% - 强调文字颜色 5" xfId="1559" xr:uid="{00000000-0005-0000-0000-00001F050000}"/>
    <cellStyle name="20% - 强调文字颜色 5 2" xfId="1560" xr:uid="{00000000-0005-0000-0000-000020050000}"/>
    <cellStyle name="20% - 强调文字颜色 5 3" xfId="1561" xr:uid="{00000000-0005-0000-0000-000021050000}"/>
    <cellStyle name="20% - 强调文字颜色 5 4" xfId="1562" xr:uid="{00000000-0005-0000-0000-000022050000}"/>
    <cellStyle name="20% - 强调文字颜色 5 5" xfId="1563" xr:uid="{00000000-0005-0000-0000-000023050000}"/>
    <cellStyle name="20% - 强调文字颜色 5 6" xfId="1564" xr:uid="{00000000-0005-0000-0000-000024050000}"/>
    <cellStyle name="20% - 强调文字颜色 5 7" xfId="1565" xr:uid="{00000000-0005-0000-0000-000025050000}"/>
    <cellStyle name="20% - 强调文字颜色 5_Evergrande" xfId="1566" xr:uid="{00000000-0005-0000-0000-000026050000}"/>
    <cellStyle name="20% - 强调文字颜色 6" xfId="1567" xr:uid="{00000000-0005-0000-0000-000027050000}"/>
    <cellStyle name="20% - 强调文字颜色 6 2" xfId="1568" xr:uid="{00000000-0005-0000-0000-000028050000}"/>
    <cellStyle name="20% - 强调文字颜色 6 3" xfId="1569" xr:uid="{00000000-0005-0000-0000-000029050000}"/>
    <cellStyle name="20% - 强调文字颜色 6 4" xfId="1570" xr:uid="{00000000-0005-0000-0000-00002A050000}"/>
    <cellStyle name="20% - 强调文字颜色 6 5" xfId="1571" xr:uid="{00000000-0005-0000-0000-00002B050000}"/>
    <cellStyle name="20% - 强调文字颜色 6 6" xfId="1572" xr:uid="{00000000-0005-0000-0000-00002C050000}"/>
    <cellStyle name="20% - 强调文字颜色 6 7" xfId="1573" xr:uid="{00000000-0005-0000-0000-00002D050000}"/>
    <cellStyle name="20% - 强调文字颜色 6_Evergrande" xfId="1574" xr:uid="{00000000-0005-0000-0000-00002E050000}"/>
    <cellStyle name="20% - 輔色1" xfId="22" xr:uid="{00000000-0005-0000-0000-00002F050000}"/>
    <cellStyle name="20% - 輔色1 2" xfId="1576" xr:uid="{00000000-0005-0000-0000-000030050000}"/>
    <cellStyle name="20% - 輔色1 3" xfId="1575" xr:uid="{00000000-0005-0000-0000-000031050000}"/>
    <cellStyle name="20% - 輔色1_Glorious_contracted sales as of Dec 2010" xfId="1577" xr:uid="{00000000-0005-0000-0000-000032050000}"/>
    <cellStyle name="20% - 輔色2" xfId="23" xr:uid="{00000000-0005-0000-0000-000033050000}"/>
    <cellStyle name="20% - 輔色2 2" xfId="1579" xr:uid="{00000000-0005-0000-0000-000034050000}"/>
    <cellStyle name="20% - 輔色2 3" xfId="1578" xr:uid="{00000000-0005-0000-0000-000035050000}"/>
    <cellStyle name="20% - 輔色2_Glorious_contracted sales as of Dec 2010" xfId="1580" xr:uid="{00000000-0005-0000-0000-000036050000}"/>
    <cellStyle name="20% - 輔色3" xfId="24" xr:uid="{00000000-0005-0000-0000-000037050000}"/>
    <cellStyle name="20% - 輔色3 2" xfId="1582" xr:uid="{00000000-0005-0000-0000-000038050000}"/>
    <cellStyle name="20% - 輔色3 3" xfId="1581" xr:uid="{00000000-0005-0000-0000-000039050000}"/>
    <cellStyle name="20% - 輔色3_Glorious_contracted sales as of Dec 2010" xfId="1583" xr:uid="{00000000-0005-0000-0000-00003A050000}"/>
    <cellStyle name="20% - 輔色4" xfId="25" xr:uid="{00000000-0005-0000-0000-00003B050000}"/>
    <cellStyle name="20% - 輔色4 2" xfId="1585" xr:uid="{00000000-0005-0000-0000-00003C050000}"/>
    <cellStyle name="20% - 輔色4 3" xfId="1584" xr:uid="{00000000-0005-0000-0000-00003D050000}"/>
    <cellStyle name="20% - 輔色4_Glorious_contracted sales as of Dec 2010" xfId="1586" xr:uid="{00000000-0005-0000-0000-00003E050000}"/>
    <cellStyle name="20% - 輔色5" xfId="26" xr:uid="{00000000-0005-0000-0000-00003F050000}"/>
    <cellStyle name="20% - 輔色5 2" xfId="1588" xr:uid="{00000000-0005-0000-0000-000040050000}"/>
    <cellStyle name="20% - 輔色5 3" xfId="1587" xr:uid="{00000000-0005-0000-0000-000041050000}"/>
    <cellStyle name="20% - 輔色5_Glorious_contracted sales as of Dec 2010" xfId="1589" xr:uid="{00000000-0005-0000-0000-000042050000}"/>
    <cellStyle name="20% - 輔色6" xfId="27" xr:uid="{00000000-0005-0000-0000-000043050000}"/>
    <cellStyle name="20% - 輔色6 2" xfId="1591" xr:uid="{00000000-0005-0000-0000-000044050000}"/>
    <cellStyle name="20% - 輔色6 3" xfId="1590" xr:uid="{00000000-0005-0000-0000-000045050000}"/>
    <cellStyle name="20% - 輔色6_Glorious_contracted sales as of Dec 2010" xfId="1592" xr:uid="{00000000-0005-0000-0000-000046050000}"/>
    <cellStyle name="24" xfId="1593" xr:uid="{00000000-0005-0000-0000-000047050000}"/>
    <cellStyle name="3232" xfId="1594" xr:uid="{00000000-0005-0000-0000-000048050000}"/>
    <cellStyle name="40% - Accent1 2" xfId="1595" xr:uid="{00000000-0005-0000-0000-000049050000}"/>
    <cellStyle name="40% - Accent1 3" xfId="1596" xr:uid="{00000000-0005-0000-0000-00004A050000}"/>
    <cellStyle name="40% - Accent2 2" xfId="1597" xr:uid="{00000000-0005-0000-0000-00004B050000}"/>
    <cellStyle name="40% - Accent2 3" xfId="1598" xr:uid="{00000000-0005-0000-0000-00004C050000}"/>
    <cellStyle name="40% - Accent3 2" xfId="1599" xr:uid="{00000000-0005-0000-0000-00004D050000}"/>
    <cellStyle name="40% - Accent3 3" xfId="1600" xr:uid="{00000000-0005-0000-0000-00004E050000}"/>
    <cellStyle name="40% - Accent4 2" xfId="1601" xr:uid="{00000000-0005-0000-0000-00004F050000}"/>
    <cellStyle name="40% - Accent4 3" xfId="1602" xr:uid="{00000000-0005-0000-0000-000050050000}"/>
    <cellStyle name="40% - Accent5 2" xfId="1603" xr:uid="{00000000-0005-0000-0000-000051050000}"/>
    <cellStyle name="40% - Accent5 3" xfId="1604" xr:uid="{00000000-0005-0000-0000-000052050000}"/>
    <cellStyle name="40% - Accent6 2" xfId="1605" xr:uid="{00000000-0005-0000-0000-000053050000}"/>
    <cellStyle name="40% - Accent6 3" xfId="1606" xr:uid="{00000000-0005-0000-0000-000054050000}"/>
    <cellStyle name="40% - 强调文字颜色 1" xfId="1607" xr:uid="{00000000-0005-0000-0000-000055050000}"/>
    <cellStyle name="40% - 强调文字颜色 1 2" xfId="1608" xr:uid="{00000000-0005-0000-0000-000056050000}"/>
    <cellStyle name="40% - 强调文字颜色 1 3" xfId="1609" xr:uid="{00000000-0005-0000-0000-000057050000}"/>
    <cellStyle name="40% - 强调文字颜色 1 4" xfId="1610" xr:uid="{00000000-0005-0000-0000-000058050000}"/>
    <cellStyle name="40% - 强调文字颜色 1 5" xfId="1611" xr:uid="{00000000-0005-0000-0000-000059050000}"/>
    <cellStyle name="40% - 强调文字颜色 1 6" xfId="1612" xr:uid="{00000000-0005-0000-0000-00005A050000}"/>
    <cellStyle name="40% - 强调文字颜色 1 7" xfId="1613" xr:uid="{00000000-0005-0000-0000-00005B050000}"/>
    <cellStyle name="40% - 强调文字颜色 1_Evergrande" xfId="1614" xr:uid="{00000000-0005-0000-0000-00005C050000}"/>
    <cellStyle name="40% - 强调文字颜色 2" xfId="1615" xr:uid="{00000000-0005-0000-0000-00005D050000}"/>
    <cellStyle name="40% - 强调文字颜色 2 2" xfId="1616" xr:uid="{00000000-0005-0000-0000-00005E050000}"/>
    <cellStyle name="40% - 强调文字颜色 2 3" xfId="1617" xr:uid="{00000000-0005-0000-0000-00005F050000}"/>
    <cellStyle name="40% - 强调文字颜色 2 4" xfId="1618" xr:uid="{00000000-0005-0000-0000-000060050000}"/>
    <cellStyle name="40% - 强调文字颜色 2 5" xfId="1619" xr:uid="{00000000-0005-0000-0000-000061050000}"/>
    <cellStyle name="40% - 强调文字颜色 2 6" xfId="1620" xr:uid="{00000000-0005-0000-0000-000062050000}"/>
    <cellStyle name="40% - 强调文字颜色 2 7" xfId="1621" xr:uid="{00000000-0005-0000-0000-000063050000}"/>
    <cellStyle name="40% - 强调文字颜色 2_Evergrande" xfId="1622" xr:uid="{00000000-0005-0000-0000-000064050000}"/>
    <cellStyle name="40% - 强调文字颜色 3" xfId="1623" xr:uid="{00000000-0005-0000-0000-000065050000}"/>
    <cellStyle name="40% - 强调文字颜色 3 2" xfId="1624" xr:uid="{00000000-0005-0000-0000-000066050000}"/>
    <cellStyle name="40% - 强调文字颜色 3 3" xfId="1625" xr:uid="{00000000-0005-0000-0000-000067050000}"/>
    <cellStyle name="40% - 强调文字颜色 3 4" xfId="1626" xr:uid="{00000000-0005-0000-0000-000068050000}"/>
    <cellStyle name="40% - 强调文字颜色 3 5" xfId="1627" xr:uid="{00000000-0005-0000-0000-000069050000}"/>
    <cellStyle name="40% - 强调文字颜色 3 6" xfId="1628" xr:uid="{00000000-0005-0000-0000-00006A050000}"/>
    <cellStyle name="40% - 强调文字颜色 3 7" xfId="1629" xr:uid="{00000000-0005-0000-0000-00006B050000}"/>
    <cellStyle name="40% - 强调文字颜色 3_Evergrande" xfId="1630" xr:uid="{00000000-0005-0000-0000-00006C050000}"/>
    <cellStyle name="40% - 强调文字颜色 4" xfId="1631" xr:uid="{00000000-0005-0000-0000-00006D050000}"/>
    <cellStyle name="40% - 强调文字颜色 4 2" xfId="1632" xr:uid="{00000000-0005-0000-0000-00006E050000}"/>
    <cellStyle name="40% - 强调文字颜色 4 3" xfId="1633" xr:uid="{00000000-0005-0000-0000-00006F050000}"/>
    <cellStyle name="40% - 强调文字颜色 4 4" xfId="1634" xr:uid="{00000000-0005-0000-0000-000070050000}"/>
    <cellStyle name="40% - 强调文字颜色 4 5" xfId="1635" xr:uid="{00000000-0005-0000-0000-000071050000}"/>
    <cellStyle name="40% - 强调文字颜色 4 6" xfId="1636" xr:uid="{00000000-0005-0000-0000-000072050000}"/>
    <cellStyle name="40% - 强调文字颜色 4 7" xfId="1637" xr:uid="{00000000-0005-0000-0000-000073050000}"/>
    <cellStyle name="40% - 强调文字颜色 4_Evergrande" xfId="1638" xr:uid="{00000000-0005-0000-0000-000074050000}"/>
    <cellStyle name="40% - 强调文字颜色 5" xfId="1639" xr:uid="{00000000-0005-0000-0000-000075050000}"/>
    <cellStyle name="40% - 强调文字颜色 5 2" xfId="1640" xr:uid="{00000000-0005-0000-0000-000076050000}"/>
    <cellStyle name="40% - 强调文字颜色 5 3" xfId="1641" xr:uid="{00000000-0005-0000-0000-000077050000}"/>
    <cellStyle name="40% - 强调文字颜色 5 4" xfId="1642" xr:uid="{00000000-0005-0000-0000-000078050000}"/>
    <cellStyle name="40% - 强调文字颜色 5 5" xfId="1643" xr:uid="{00000000-0005-0000-0000-000079050000}"/>
    <cellStyle name="40% - 强调文字颜色 5 6" xfId="1644" xr:uid="{00000000-0005-0000-0000-00007A050000}"/>
    <cellStyle name="40% - 强调文字颜色 5 7" xfId="1645" xr:uid="{00000000-0005-0000-0000-00007B050000}"/>
    <cellStyle name="40% - 强调文字颜色 5_Evergrande" xfId="1646" xr:uid="{00000000-0005-0000-0000-00007C050000}"/>
    <cellStyle name="40% - 强调文字颜色 6" xfId="1647" xr:uid="{00000000-0005-0000-0000-00007D050000}"/>
    <cellStyle name="40% - 强调文字颜色 6 2" xfId="1648" xr:uid="{00000000-0005-0000-0000-00007E050000}"/>
    <cellStyle name="40% - 强调文字颜色 6 3" xfId="1649" xr:uid="{00000000-0005-0000-0000-00007F050000}"/>
    <cellStyle name="40% - 强调文字颜色 6 4" xfId="1650" xr:uid="{00000000-0005-0000-0000-000080050000}"/>
    <cellStyle name="40% - 强调文字颜色 6 5" xfId="1651" xr:uid="{00000000-0005-0000-0000-000081050000}"/>
    <cellStyle name="40% - 强调文字颜色 6 6" xfId="1652" xr:uid="{00000000-0005-0000-0000-000082050000}"/>
    <cellStyle name="40% - 强调文字颜色 6 7" xfId="1653" xr:uid="{00000000-0005-0000-0000-000083050000}"/>
    <cellStyle name="40% - 强调文字颜色 6_Evergrande" xfId="1654" xr:uid="{00000000-0005-0000-0000-000084050000}"/>
    <cellStyle name="40% - 輔色1" xfId="28" xr:uid="{00000000-0005-0000-0000-000085050000}"/>
    <cellStyle name="40% - 輔色1 2" xfId="1656" xr:uid="{00000000-0005-0000-0000-000086050000}"/>
    <cellStyle name="40% - 輔色1 3" xfId="1655" xr:uid="{00000000-0005-0000-0000-000087050000}"/>
    <cellStyle name="40% - 輔色1_Glorious_contracted sales as of Dec 2010" xfId="1657" xr:uid="{00000000-0005-0000-0000-000088050000}"/>
    <cellStyle name="40% - 輔色2" xfId="29" xr:uid="{00000000-0005-0000-0000-000089050000}"/>
    <cellStyle name="40% - 輔色2 2" xfId="1659" xr:uid="{00000000-0005-0000-0000-00008A050000}"/>
    <cellStyle name="40% - 輔色2 3" xfId="1658" xr:uid="{00000000-0005-0000-0000-00008B050000}"/>
    <cellStyle name="40% - 輔色2_Glorious_contracted sales as of Dec 2010" xfId="1660" xr:uid="{00000000-0005-0000-0000-00008C050000}"/>
    <cellStyle name="40% - 輔色3" xfId="30" xr:uid="{00000000-0005-0000-0000-00008D050000}"/>
    <cellStyle name="40% - 輔色3 2" xfId="1662" xr:uid="{00000000-0005-0000-0000-00008E050000}"/>
    <cellStyle name="40% - 輔色3 3" xfId="1661" xr:uid="{00000000-0005-0000-0000-00008F050000}"/>
    <cellStyle name="40% - 輔色3_Glorious_contracted sales as of Dec 2010" xfId="1663" xr:uid="{00000000-0005-0000-0000-000090050000}"/>
    <cellStyle name="40% - 輔色4" xfId="31" xr:uid="{00000000-0005-0000-0000-000091050000}"/>
    <cellStyle name="40% - 輔色4 2" xfId="1665" xr:uid="{00000000-0005-0000-0000-000092050000}"/>
    <cellStyle name="40% - 輔色4 3" xfId="1664" xr:uid="{00000000-0005-0000-0000-000093050000}"/>
    <cellStyle name="40% - 輔色4_Glorious_contracted sales as of Dec 2010" xfId="1666" xr:uid="{00000000-0005-0000-0000-000094050000}"/>
    <cellStyle name="40% - 輔色5" xfId="32" xr:uid="{00000000-0005-0000-0000-000095050000}"/>
    <cellStyle name="40% - 輔色5 2" xfId="1668" xr:uid="{00000000-0005-0000-0000-000096050000}"/>
    <cellStyle name="40% - 輔色5 3" xfId="1667" xr:uid="{00000000-0005-0000-0000-000097050000}"/>
    <cellStyle name="40% - 輔色5_Glorious_contracted sales as of Dec 2010" xfId="1669" xr:uid="{00000000-0005-0000-0000-000098050000}"/>
    <cellStyle name="40% - 輔色6" xfId="33" xr:uid="{00000000-0005-0000-0000-000099050000}"/>
    <cellStyle name="40% - 輔色6 2" xfId="1671" xr:uid="{00000000-0005-0000-0000-00009A050000}"/>
    <cellStyle name="40% - 輔色6 3" xfId="1670" xr:uid="{00000000-0005-0000-0000-00009B050000}"/>
    <cellStyle name="40% - 輔色6_Glorious_contracted sales as of Dec 2010" xfId="1672" xr:uid="{00000000-0005-0000-0000-00009C050000}"/>
    <cellStyle name="60% - Accent1 2" xfId="1673" xr:uid="{00000000-0005-0000-0000-00009D050000}"/>
    <cellStyle name="60% - Accent1 3" xfId="1674" xr:uid="{00000000-0005-0000-0000-00009E050000}"/>
    <cellStyle name="60% - Accent2 2" xfId="1675" xr:uid="{00000000-0005-0000-0000-00009F050000}"/>
    <cellStyle name="60% - Accent2 3" xfId="1676" xr:uid="{00000000-0005-0000-0000-0000A0050000}"/>
    <cellStyle name="60% - Accent3 2" xfId="1677" xr:uid="{00000000-0005-0000-0000-0000A1050000}"/>
    <cellStyle name="60% - Accent3 3" xfId="1678" xr:uid="{00000000-0005-0000-0000-0000A2050000}"/>
    <cellStyle name="60% - Accent4 2" xfId="1679" xr:uid="{00000000-0005-0000-0000-0000A3050000}"/>
    <cellStyle name="60% - Accent4 3" xfId="1680" xr:uid="{00000000-0005-0000-0000-0000A4050000}"/>
    <cellStyle name="60% - Accent5 2" xfId="1681" xr:uid="{00000000-0005-0000-0000-0000A5050000}"/>
    <cellStyle name="60% - Accent5 3" xfId="1682" xr:uid="{00000000-0005-0000-0000-0000A6050000}"/>
    <cellStyle name="60% - Accent6 2" xfId="1683" xr:uid="{00000000-0005-0000-0000-0000A7050000}"/>
    <cellStyle name="60% - Accent6 3" xfId="1684" xr:uid="{00000000-0005-0000-0000-0000A8050000}"/>
    <cellStyle name="60% - 强调文字颜色 1" xfId="1685" xr:uid="{00000000-0005-0000-0000-0000A9050000}"/>
    <cellStyle name="60% - 强调文字颜色 1 2" xfId="1686" xr:uid="{00000000-0005-0000-0000-0000AA050000}"/>
    <cellStyle name="60% - 强调文字颜色 1 3" xfId="1687" xr:uid="{00000000-0005-0000-0000-0000AB050000}"/>
    <cellStyle name="60% - 强调文字颜色 1 4" xfId="1688" xr:uid="{00000000-0005-0000-0000-0000AC050000}"/>
    <cellStyle name="60% - 强调文字颜色 1 5" xfId="1689" xr:uid="{00000000-0005-0000-0000-0000AD050000}"/>
    <cellStyle name="60% - 强调文字颜色 1 6" xfId="1690" xr:uid="{00000000-0005-0000-0000-0000AE050000}"/>
    <cellStyle name="60% - 强调文字颜色 1 7" xfId="1691" xr:uid="{00000000-0005-0000-0000-0000AF050000}"/>
    <cellStyle name="60% - 强调文字颜色 1_Evergrande" xfId="1692" xr:uid="{00000000-0005-0000-0000-0000B0050000}"/>
    <cellStyle name="60% - 强调文字颜色 2" xfId="1693" xr:uid="{00000000-0005-0000-0000-0000B1050000}"/>
    <cellStyle name="60% - 强调文字颜色 2 2" xfId="1694" xr:uid="{00000000-0005-0000-0000-0000B2050000}"/>
    <cellStyle name="60% - 强调文字颜色 2 3" xfId="1695" xr:uid="{00000000-0005-0000-0000-0000B3050000}"/>
    <cellStyle name="60% - 强调文字颜色 2 4" xfId="1696" xr:uid="{00000000-0005-0000-0000-0000B4050000}"/>
    <cellStyle name="60% - 强调文字颜色 2 5" xfId="1697" xr:uid="{00000000-0005-0000-0000-0000B5050000}"/>
    <cellStyle name="60% - 强调文字颜色 2 6" xfId="1698" xr:uid="{00000000-0005-0000-0000-0000B6050000}"/>
    <cellStyle name="60% - 强调文字颜色 2 7" xfId="1699" xr:uid="{00000000-0005-0000-0000-0000B7050000}"/>
    <cellStyle name="60% - 强调文字颜色 2_Evergrande" xfId="1700" xr:uid="{00000000-0005-0000-0000-0000B8050000}"/>
    <cellStyle name="60% - 强调文字颜色 3" xfId="1701" xr:uid="{00000000-0005-0000-0000-0000B9050000}"/>
    <cellStyle name="60% - 强调文字颜色 3 2" xfId="1702" xr:uid="{00000000-0005-0000-0000-0000BA050000}"/>
    <cellStyle name="60% - 强调文字颜色 3 3" xfId="1703" xr:uid="{00000000-0005-0000-0000-0000BB050000}"/>
    <cellStyle name="60% - 强调文字颜色 3 4" xfId="1704" xr:uid="{00000000-0005-0000-0000-0000BC050000}"/>
    <cellStyle name="60% - 强调文字颜色 3 5" xfId="1705" xr:uid="{00000000-0005-0000-0000-0000BD050000}"/>
    <cellStyle name="60% - 强调文字颜色 3 6" xfId="1706" xr:uid="{00000000-0005-0000-0000-0000BE050000}"/>
    <cellStyle name="60% - 强调文字颜色 3 7" xfId="1707" xr:uid="{00000000-0005-0000-0000-0000BF050000}"/>
    <cellStyle name="60% - 强调文字颜色 3_Evergrande" xfId="1708" xr:uid="{00000000-0005-0000-0000-0000C0050000}"/>
    <cellStyle name="60% - 强调文字颜色 4" xfId="1709" xr:uid="{00000000-0005-0000-0000-0000C1050000}"/>
    <cellStyle name="60% - 强调文字颜色 4 2" xfId="1710" xr:uid="{00000000-0005-0000-0000-0000C2050000}"/>
    <cellStyle name="60% - 强调文字颜色 4 3" xfId="1711" xr:uid="{00000000-0005-0000-0000-0000C3050000}"/>
    <cellStyle name="60% - 强调文字颜色 4 4" xfId="1712" xr:uid="{00000000-0005-0000-0000-0000C4050000}"/>
    <cellStyle name="60% - 强调文字颜色 4 5" xfId="1713" xr:uid="{00000000-0005-0000-0000-0000C5050000}"/>
    <cellStyle name="60% - 强调文字颜色 4 6" xfId="1714" xr:uid="{00000000-0005-0000-0000-0000C6050000}"/>
    <cellStyle name="60% - 强调文字颜色 4 7" xfId="1715" xr:uid="{00000000-0005-0000-0000-0000C7050000}"/>
    <cellStyle name="60% - 强调文字颜色 4_Evergrande" xfId="1716" xr:uid="{00000000-0005-0000-0000-0000C8050000}"/>
    <cellStyle name="60% - 强调文字颜色 5" xfId="1717" xr:uid="{00000000-0005-0000-0000-0000C9050000}"/>
    <cellStyle name="60% - 强调文字颜色 5 2" xfId="1718" xr:uid="{00000000-0005-0000-0000-0000CA050000}"/>
    <cellStyle name="60% - 强调文字颜色 5 3" xfId="1719" xr:uid="{00000000-0005-0000-0000-0000CB050000}"/>
    <cellStyle name="60% - 强调文字颜色 5 4" xfId="1720" xr:uid="{00000000-0005-0000-0000-0000CC050000}"/>
    <cellStyle name="60% - 强调文字颜色 5 5" xfId="1721" xr:uid="{00000000-0005-0000-0000-0000CD050000}"/>
    <cellStyle name="60% - 强调文字颜色 5 6" xfId="1722" xr:uid="{00000000-0005-0000-0000-0000CE050000}"/>
    <cellStyle name="60% - 强调文字颜色 5 7" xfId="1723" xr:uid="{00000000-0005-0000-0000-0000CF050000}"/>
    <cellStyle name="60% - 强调文字颜色 5_Evergrande" xfId="1724" xr:uid="{00000000-0005-0000-0000-0000D0050000}"/>
    <cellStyle name="60% - 强调文字颜色 6" xfId="1725" xr:uid="{00000000-0005-0000-0000-0000D1050000}"/>
    <cellStyle name="60% - 强调文字颜色 6 2" xfId="1726" xr:uid="{00000000-0005-0000-0000-0000D2050000}"/>
    <cellStyle name="60% - 强调文字颜色 6 3" xfId="1727" xr:uid="{00000000-0005-0000-0000-0000D3050000}"/>
    <cellStyle name="60% - 强调文字颜色 6 4" xfId="1728" xr:uid="{00000000-0005-0000-0000-0000D4050000}"/>
    <cellStyle name="60% - 强调文字颜色 6 5" xfId="1729" xr:uid="{00000000-0005-0000-0000-0000D5050000}"/>
    <cellStyle name="60% - 强调文字颜色 6 6" xfId="1730" xr:uid="{00000000-0005-0000-0000-0000D6050000}"/>
    <cellStyle name="60% - 强调文字颜色 6 7" xfId="1731" xr:uid="{00000000-0005-0000-0000-0000D7050000}"/>
    <cellStyle name="60% - 强调文字颜色 6_Evergrande" xfId="1732" xr:uid="{00000000-0005-0000-0000-0000D8050000}"/>
    <cellStyle name="60% - 輔色1" xfId="34" xr:uid="{00000000-0005-0000-0000-0000D9050000}"/>
    <cellStyle name="60% - 輔色1 2" xfId="1734" xr:uid="{00000000-0005-0000-0000-0000DA050000}"/>
    <cellStyle name="60% - 輔色1 3" xfId="1733" xr:uid="{00000000-0005-0000-0000-0000DB050000}"/>
    <cellStyle name="60% - 輔色1_Glorious_contracted sales as of Dec 2010" xfId="1735" xr:uid="{00000000-0005-0000-0000-0000DC050000}"/>
    <cellStyle name="60% - 輔色2" xfId="35" xr:uid="{00000000-0005-0000-0000-0000DD050000}"/>
    <cellStyle name="60% - 輔色2 2" xfId="1737" xr:uid="{00000000-0005-0000-0000-0000DE050000}"/>
    <cellStyle name="60% - 輔色2 3" xfId="1736" xr:uid="{00000000-0005-0000-0000-0000DF050000}"/>
    <cellStyle name="60% - 輔色2_Glorious_contracted sales as of Dec 2010" xfId="1738" xr:uid="{00000000-0005-0000-0000-0000E0050000}"/>
    <cellStyle name="60% - 輔色3" xfId="36" xr:uid="{00000000-0005-0000-0000-0000E1050000}"/>
    <cellStyle name="60% - 輔色3 2" xfId="1740" xr:uid="{00000000-0005-0000-0000-0000E2050000}"/>
    <cellStyle name="60% - 輔色3 3" xfId="1739" xr:uid="{00000000-0005-0000-0000-0000E3050000}"/>
    <cellStyle name="60% - 輔色3_Glorious_contracted sales as of Dec 2010" xfId="1741" xr:uid="{00000000-0005-0000-0000-0000E4050000}"/>
    <cellStyle name="60% - 輔色4" xfId="37" xr:uid="{00000000-0005-0000-0000-0000E5050000}"/>
    <cellStyle name="60% - 輔色4 2" xfId="1743" xr:uid="{00000000-0005-0000-0000-0000E6050000}"/>
    <cellStyle name="60% - 輔色4 3" xfId="1742" xr:uid="{00000000-0005-0000-0000-0000E7050000}"/>
    <cellStyle name="60% - 輔色4_Glorious_contracted sales as of Dec 2010" xfId="1744" xr:uid="{00000000-0005-0000-0000-0000E8050000}"/>
    <cellStyle name="60% - 輔色5" xfId="38" xr:uid="{00000000-0005-0000-0000-0000E9050000}"/>
    <cellStyle name="60% - 輔色5 2" xfId="1746" xr:uid="{00000000-0005-0000-0000-0000EA050000}"/>
    <cellStyle name="60% - 輔色5 3" xfId="1745" xr:uid="{00000000-0005-0000-0000-0000EB050000}"/>
    <cellStyle name="60% - 輔色5_Glorious_contracted sales as of Dec 2010" xfId="1747" xr:uid="{00000000-0005-0000-0000-0000EC050000}"/>
    <cellStyle name="60% - 輔色6" xfId="39" xr:uid="{00000000-0005-0000-0000-0000ED050000}"/>
    <cellStyle name="60% - 輔色6 2" xfId="1749" xr:uid="{00000000-0005-0000-0000-0000EE050000}"/>
    <cellStyle name="60% - 輔色6 3" xfId="1748" xr:uid="{00000000-0005-0000-0000-0000EF050000}"/>
    <cellStyle name="60% - 輔色6_Glorious_contracted sales as of Dec 2010" xfId="1750" xr:uid="{00000000-0005-0000-0000-0000F0050000}"/>
    <cellStyle name="752131" xfId="40" xr:uid="{00000000-0005-0000-0000-0000F1050000}"/>
    <cellStyle name="9" xfId="1751" xr:uid="{00000000-0005-0000-0000-0000F2050000}"/>
    <cellStyle name="Accent1 2" xfId="1752" xr:uid="{00000000-0005-0000-0000-0000F3050000}"/>
    <cellStyle name="Accent1 3" xfId="1753" xr:uid="{00000000-0005-0000-0000-0000F4050000}"/>
    <cellStyle name="Accent2 2" xfId="1754" xr:uid="{00000000-0005-0000-0000-0000F5050000}"/>
    <cellStyle name="Accent2 3" xfId="1755" xr:uid="{00000000-0005-0000-0000-0000F6050000}"/>
    <cellStyle name="Accent3 2" xfId="1756" xr:uid="{00000000-0005-0000-0000-0000F7050000}"/>
    <cellStyle name="Accent3 3" xfId="1757" xr:uid="{00000000-0005-0000-0000-0000F8050000}"/>
    <cellStyle name="Accent4 2" xfId="1758" xr:uid="{00000000-0005-0000-0000-0000F9050000}"/>
    <cellStyle name="Accent4 3" xfId="1759" xr:uid="{00000000-0005-0000-0000-0000FA050000}"/>
    <cellStyle name="Accent5 2" xfId="1760" xr:uid="{00000000-0005-0000-0000-0000FB050000}"/>
    <cellStyle name="Accent5 3" xfId="1761" xr:uid="{00000000-0005-0000-0000-0000FC050000}"/>
    <cellStyle name="Accent6 2" xfId="1762" xr:uid="{00000000-0005-0000-0000-0000FD050000}"/>
    <cellStyle name="Accent6 3" xfId="1763" xr:uid="{00000000-0005-0000-0000-0000FE050000}"/>
    <cellStyle name="Account[0]" xfId="1764" xr:uid="{00000000-0005-0000-0000-0000FF050000}"/>
    <cellStyle name="Account[0] 2" xfId="1765" xr:uid="{00000000-0005-0000-0000-000000060000}"/>
    <cellStyle name="Account[1]" xfId="1766" xr:uid="{00000000-0005-0000-0000-000001060000}"/>
    <cellStyle name="Account[2]" xfId="1767" xr:uid="{00000000-0005-0000-0000-000002060000}"/>
    <cellStyle name="Account[2] 2" xfId="1768" xr:uid="{00000000-0005-0000-0000-000003060000}"/>
    <cellStyle name="Account[3]" xfId="1769" xr:uid="{00000000-0005-0000-0000-000004060000}"/>
    <cellStyle name="Activity" xfId="1770" xr:uid="{00000000-0005-0000-0000-000005060000}"/>
    <cellStyle name="Actual" xfId="41" xr:uid="{00000000-0005-0000-0000-000006060000}"/>
    <cellStyle name="Actual data" xfId="42" xr:uid="{00000000-0005-0000-0000-000007060000}"/>
    <cellStyle name="Actual year" xfId="43" xr:uid="{00000000-0005-0000-0000-000008060000}"/>
    <cellStyle name="adj_share" xfId="44" xr:uid="{00000000-0005-0000-0000-000009060000}"/>
    <cellStyle name="AFE" xfId="1771" xr:uid="{00000000-0005-0000-0000-00000A060000}"/>
    <cellStyle name="AFE 2" xfId="1772" xr:uid="{00000000-0005-0000-0000-00000B060000}"/>
    <cellStyle name="Afjusted" xfId="45" xr:uid="{00000000-0005-0000-0000-00000C060000}"/>
    <cellStyle name="ales" xfId="46" xr:uid="{00000000-0005-0000-0000-00000D060000}"/>
    <cellStyle name="Arial 10" xfId="1773" xr:uid="{00000000-0005-0000-0000-00000E060000}"/>
    <cellStyle name="Arial 10 2" xfId="1774" xr:uid="{00000000-0005-0000-0000-00000F060000}"/>
    <cellStyle name="Arial6Bold" xfId="47" xr:uid="{00000000-0005-0000-0000-000010060000}"/>
    <cellStyle name="Arial6Bold 2" xfId="1775" xr:uid="{00000000-0005-0000-0000-000011060000}"/>
    <cellStyle name="Arial8Bold" xfId="48" xr:uid="{00000000-0005-0000-0000-000012060000}"/>
    <cellStyle name="Arial8Bold 2" xfId="1776" xr:uid="{00000000-0005-0000-0000-000013060000}"/>
    <cellStyle name="Arial8Italic" xfId="49" xr:uid="{00000000-0005-0000-0000-000014060000}"/>
    <cellStyle name="Arial8Italic 2" xfId="1777" xr:uid="{00000000-0005-0000-0000-000015060000}"/>
    <cellStyle name="ArialNormal" xfId="50" xr:uid="{00000000-0005-0000-0000-000016060000}"/>
    <cellStyle name="ArialNormal 2" xfId="1779" xr:uid="{00000000-0005-0000-0000-000017060000}"/>
    <cellStyle name="ArialNormal 3" xfId="1778" xr:uid="{00000000-0005-0000-0000-000018060000}"/>
    <cellStyle name="Array" xfId="51" xr:uid="{00000000-0005-0000-0000-000019060000}"/>
    <cellStyle name="Array Enter" xfId="52" xr:uid="{00000000-0005-0000-0000-00001A060000}"/>
    <cellStyle name="Arrow" xfId="1780" xr:uid="{00000000-0005-0000-0000-00001B060000}"/>
    <cellStyle name="ÄÞ¸¶_Hyundai" xfId="1781" xr:uid="{00000000-0005-0000-0000-00001C060000}"/>
    <cellStyle name="Auto" xfId="53" xr:uid="{00000000-0005-0000-0000-00001D060000}"/>
    <cellStyle name="Availability" xfId="1782" xr:uid="{00000000-0005-0000-0000-00001E060000}"/>
    <cellStyle name="b" xfId="1783" xr:uid="{00000000-0005-0000-0000-00001F060000}"/>
    <cellStyle name="b_Cinderella Model v1" xfId="1784" xr:uid="{00000000-0005-0000-0000-000020060000}"/>
    <cellStyle name="b_Cinderella Model v1May 29" xfId="1785" xr:uid="{00000000-0005-0000-0000-000021060000}"/>
    <cellStyle name="b_Cinderella Model v8" xfId="1786" xr:uid="{00000000-0005-0000-0000-000022060000}"/>
    <cellStyle name="b_Cinderella Model v9_ML number" xfId="1787" xr:uid="{00000000-0005-0000-0000-000023060000}"/>
    <cellStyle name="b_Country Garden" xfId="1788" xr:uid="{00000000-0005-0000-0000-000024060000}"/>
    <cellStyle name="b_CRLand_13Oct2010" xfId="1789" xr:uid="{00000000-0005-0000-0000-000025060000}"/>
    <cellStyle name="b_Evergrande_25Oct2010" xfId="1790" xr:uid="{00000000-0005-0000-0000-000026060000}"/>
    <cellStyle name="b_Gazelle DDM May-15-2003" xfId="1791" xr:uid="{00000000-0005-0000-0000-000027060000}"/>
    <cellStyle name="b_Hopson wip" xfId="1792" xr:uid="{00000000-0005-0000-0000-000028060000}"/>
    <cellStyle name="b_Kaisa" xfId="1793" xr:uid="{00000000-0005-0000-0000-000029060000}"/>
    <cellStyle name="b_KWG" xfId="1794" xr:uid="{00000000-0005-0000-0000-00002A060000}"/>
    <cellStyle name="b0" xfId="1795" xr:uid="{00000000-0005-0000-0000-00002B060000}"/>
    <cellStyle name="Back_button" xfId="1796" xr:uid="{00000000-0005-0000-0000-00002C060000}"/>
    <cellStyle name="Bad 2" xfId="1797" xr:uid="{00000000-0005-0000-0000-00002D060000}"/>
    <cellStyle name="Bad 3" xfId="1798" xr:uid="{00000000-0005-0000-0000-00002E060000}"/>
    <cellStyle name="BALANCE VER" xfId="1799" xr:uid="{00000000-0005-0000-0000-00002F060000}"/>
    <cellStyle name="bl" xfId="1800" xr:uid="{00000000-0005-0000-0000-000030060000}"/>
    <cellStyle name="Blank" xfId="54" xr:uid="{00000000-0005-0000-0000-000031060000}"/>
    <cellStyle name="Blue" xfId="55" xr:uid="{00000000-0005-0000-0000-000032060000}"/>
    <cellStyle name="blue 2" xfId="1801" xr:uid="{00000000-0005-0000-0000-000033060000}"/>
    <cellStyle name="BNPPPFinancials" xfId="1802" xr:uid="{00000000-0005-0000-0000-000034060000}"/>
    <cellStyle name="BNPPPFinancials 2" xfId="1803" xr:uid="{00000000-0005-0000-0000-000035060000}"/>
    <cellStyle name="BNPPPFinancials 2 2" xfId="1804" xr:uid="{00000000-0005-0000-0000-000036060000}"/>
    <cellStyle name="BNPPPFinancials 3" xfId="1805" xr:uid="{00000000-0005-0000-0000-000037060000}"/>
    <cellStyle name="BNPPPPerShare" xfId="1806" xr:uid="{00000000-0005-0000-0000-000038060000}"/>
    <cellStyle name="BNPPPPerShare 2" xfId="1807" xr:uid="{00000000-0005-0000-0000-000039060000}"/>
    <cellStyle name="BNPPPPerShare 2 2" xfId="1808" xr:uid="{00000000-0005-0000-0000-00003A060000}"/>
    <cellStyle name="BNPPPPerShare 3" xfId="1809" xr:uid="{00000000-0005-0000-0000-00003B060000}"/>
    <cellStyle name="BNPPPRatios" xfId="1810" xr:uid="{00000000-0005-0000-0000-00003C060000}"/>
    <cellStyle name="BNPPPRatios 2" xfId="1811" xr:uid="{00000000-0005-0000-0000-00003D060000}"/>
    <cellStyle name="BNPPPRatios 2 2" xfId="1812" xr:uid="{00000000-0005-0000-0000-00003E060000}"/>
    <cellStyle name="BNPPPRatios 3" xfId="1813" xr:uid="{00000000-0005-0000-0000-00003F060000}"/>
    <cellStyle name="Bold/Border" xfId="56" xr:uid="{00000000-0005-0000-0000-000040060000}"/>
    <cellStyle name="bt" xfId="1814" xr:uid="{00000000-0005-0000-0000-000041060000}"/>
    <cellStyle name="Bullet" xfId="57" xr:uid="{00000000-0005-0000-0000-000042060000}"/>
    <cellStyle name="Bullet 2" xfId="1816" xr:uid="{00000000-0005-0000-0000-000043060000}"/>
    <cellStyle name="Bullet 3" xfId="1815" xr:uid="{00000000-0005-0000-0000-000044060000}"/>
    <cellStyle name="c" xfId="1817" xr:uid="{00000000-0005-0000-0000-000045060000}"/>
    <cellStyle name="c_ASP0824F" xfId="1818" xr:uid="{00000000-0005-0000-0000-000046060000}"/>
    <cellStyle name="c_ASP0824F_293 HK-new" xfId="1819" xr:uid="{00000000-0005-0000-0000-000047060000}"/>
    <cellStyle name="c_ASP0824F_Scenario_sample model_12_10_2009" xfId="1820" xr:uid="{00000000-0005-0000-0000-000048060000}"/>
    <cellStyle name="c_Cinderella Model v1" xfId="1821" xr:uid="{00000000-0005-0000-0000-000049060000}"/>
    <cellStyle name="c_Cinderella Model v1May 29" xfId="1822" xr:uid="{00000000-0005-0000-0000-00004A060000}"/>
    <cellStyle name="c_Cinderella Model v8" xfId="1823" xr:uid="{00000000-0005-0000-0000-00004B060000}"/>
    <cellStyle name="c_Cinderella Model v9_ML number" xfId="1824" xr:uid="{00000000-0005-0000-0000-00004C060000}"/>
    <cellStyle name="c_Country Garden" xfId="1825" xr:uid="{00000000-0005-0000-0000-00004D060000}"/>
    <cellStyle name="c_CRLand_13Oct2010" xfId="1826" xr:uid="{00000000-0005-0000-0000-00004E060000}"/>
    <cellStyle name="c_DCF" xfId="1827" xr:uid="{00000000-0005-0000-0000-00004F060000}"/>
    <cellStyle name="c_Evergrande_25Oct2010" xfId="1828" xr:uid="{00000000-0005-0000-0000-000050060000}"/>
    <cellStyle name="c_Gazelle DDM May-15-2003" xfId="1829" xr:uid="{00000000-0005-0000-0000-000051060000}"/>
    <cellStyle name="c_Hopson wip" xfId="1830" xr:uid="{00000000-0005-0000-0000-000052060000}"/>
    <cellStyle name="c_Kaisa" xfId="1831" xr:uid="{00000000-0005-0000-0000-000053060000}"/>
    <cellStyle name="c_KWG" xfId="1832" xr:uid="{00000000-0005-0000-0000-000054060000}"/>
    <cellStyle name="c_PWAY6" xfId="1833" xr:uid="{00000000-0005-0000-0000-000055060000}"/>
    <cellStyle name="c_PWAY6_293 HK-new" xfId="1834" xr:uid="{00000000-0005-0000-0000-000056060000}"/>
    <cellStyle name="c_PWAY6_Scenario_sample model_12_10_2009" xfId="1835" xr:uid="{00000000-0005-0000-0000-000057060000}"/>
    <cellStyle name="Ç¥ÁØ_Hyundai" xfId="1836" xr:uid="{00000000-0005-0000-0000-000058060000}"/>
    <cellStyle name="C10_2001 Figs Black" xfId="58" xr:uid="{00000000-0005-0000-0000-000059060000}"/>
    <cellStyle name="Calc_1dp" xfId="1837" xr:uid="{00000000-0005-0000-0000-00005A060000}"/>
    <cellStyle name="Calculation 2" xfId="1838" xr:uid="{00000000-0005-0000-0000-00005B060000}"/>
    <cellStyle name="Calculation 3" xfId="1839" xr:uid="{00000000-0005-0000-0000-00005C060000}"/>
    <cellStyle name="Category Title" xfId="59" xr:uid="{00000000-0005-0000-0000-00005D060000}"/>
    <cellStyle name="CComma" xfId="60" xr:uid="{00000000-0005-0000-0000-00005E060000}"/>
    <cellStyle name="CComma (0)" xfId="61" xr:uid="{00000000-0005-0000-0000-00005F060000}"/>
    <cellStyle name="CComma (0) 2" xfId="1841" xr:uid="{00000000-0005-0000-0000-000060060000}"/>
    <cellStyle name="CComma (0) 3" xfId="1840" xr:uid="{00000000-0005-0000-0000-000061060000}"/>
    <cellStyle name="CCurrency (0)" xfId="62" xr:uid="{00000000-0005-0000-0000-000062060000}"/>
    <cellStyle name="CCurrency (0) 2" xfId="1843" xr:uid="{00000000-0005-0000-0000-000063060000}"/>
    <cellStyle name="CCurrency (0) 3" xfId="1842" xr:uid="{00000000-0005-0000-0000-000064060000}"/>
    <cellStyle name="Cell_Gen" xfId="1844" xr:uid="{00000000-0005-0000-0000-000065060000}"/>
    <cellStyle name="Check Cell 2" xfId="1845" xr:uid="{00000000-0005-0000-0000-000066060000}"/>
    <cellStyle name="Check Cell 3" xfId="1846" xr:uid="{00000000-0005-0000-0000-000067060000}"/>
    <cellStyle name="Code" xfId="1847" xr:uid="{00000000-0005-0000-0000-000068060000}"/>
    <cellStyle name="Code Section" xfId="1848" xr:uid="{00000000-0005-0000-0000-000069060000}"/>
    <cellStyle name="Code Section 2" xfId="1849" xr:uid="{00000000-0005-0000-0000-00006A060000}"/>
    <cellStyle name="Code_Evergrande" xfId="1850" xr:uid="{00000000-0005-0000-0000-00006B060000}"/>
    <cellStyle name="Codes" xfId="1851" xr:uid="{00000000-0005-0000-0000-00006C060000}"/>
    <cellStyle name="Colhead_left" xfId="63" xr:uid="{00000000-0005-0000-0000-00006D060000}"/>
    <cellStyle name="ColHeading" xfId="64" xr:uid="{00000000-0005-0000-0000-00006E060000}"/>
    <cellStyle name="ColHeading 2" xfId="1852" xr:uid="{00000000-0005-0000-0000-00006F060000}"/>
    <cellStyle name="Comma" xfId="65" builtinId="3"/>
    <cellStyle name="Comma  - Style1" xfId="66" xr:uid="{00000000-0005-0000-0000-000071060000}"/>
    <cellStyle name="Comma  - Style1 2" xfId="1853" xr:uid="{00000000-0005-0000-0000-000072060000}"/>
    <cellStyle name="Comma  - Style2" xfId="67" xr:uid="{00000000-0005-0000-0000-000073060000}"/>
    <cellStyle name="Comma  - Style2 2" xfId="1854" xr:uid="{00000000-0005-0000-0000-000074060000}"/>
    <cellStyle name="Comma  - Style3" xfId="68" xr:uid="{00000000-0005-0000-0000-000075060000}"/>
    <cellStyle name="Comma  - Style3 2" xfId="1855" xr:uid="{00000000-0005-0000-0000-000076060000}"/>
    <cellStyle name="Comma  - Style4" xfId="69" xr:uid="{00000000-0005-0000-0000-000077060000}"/>
    <cellStyle name="Comma  - Style4 2" xfId="1856" xr:uid="{00000000-0005-0000-0000-000078060000}"/>
    <cellStyle name="Comma  - Style5" xfId="70" xr:uid="{00000000-0005-0000-0000-000079060000}"/>
    <cellStyle name="Comma  - Style5 2" xfId="1857" xr:uid="{00000000-0005-0000-0000-00007A060000}"/>
    <cellStyle name="Comma  - Style6" xfId="71" xr:uid="{00000000-0005-0000-0000-00007B060000}"/>
    <cellStyle name="Comma  - Style6 2" xfId="1858" xr:uid="{00000000-0005-0000-0000-00007C060000}"/>
    <cellStyle name="Comma  - Style7" xfId="72" xr:uid="{00000000-0005-0000-0000-00007D060000}"/>
    <cellStyle name="Comma  - Style7 2" xfId="1859" xr:uid="{00000000-0005-0000-0000-00007E060000}"/>
    <cellStyle name="Comma  - Style8" xfId="73" xr:uid="{00000000-0005-0000-0000-00007F060000}"/>
    <cellStyle name="Comma  - Style8 2" xfId="1860" xr:uid="{00000000-0005-0000-0000-000080060000}"/>
    <cellStyle name="Comma (1)" xfId="74" xr:uid="{00000000-0005-0000-0000-000081060000}"/>
    <cellStyle name="Comma [0] 2" xfId="16978" xr:uid="{00000000-0005-0000-0000-000082060000}"/>
    <cellStyle name="Comma 0" xfId="75" xr:uid="{00000000-0005-0000-0000-000083060000}"/>
    <cellStyle name="Comma 0 2" xfId="1862" xr:uid="{00000000-0005-0000-0000-000084060000}"/>
    <cellStyle name="Comma 0 3" xfId="1861" xr:uid="{00000000-0005-0000-0000-000085060000}"/>
    <cellStyle name="Comma 0*" xfId="76" xr:uid="{00000000-0005-0000-0000-000086060000}"/>
    <cellStyle name="Comma 0* 2" xfId="1864" xr:uid="{00000000-0005-0000-0000-000087060000}"/>
    <cellStyle name="Comma 0* 3" xfId="1863" xr:uid="{00000000-0005-0000-0000-000088060000}"/>
    <cellStyle name="Comma 0_XOM model" xfId="77" xr:uid="{00000000-0005-0000-0000-000089060000}"/>
    <cellStyle name="Comma 2" xfId="78" xr:uid="{00000000-0005-0000-0000-00008A060000}"/>
    <cellStyle name="Comma 2 2" xfId="79" xr:uid="{00000000-0005-0000-0000-00008B060000}"/>
    <cellStyle name="Comma 2 2 2" xfId="1867" xr:uid="{00000000-0005-0000-0000-00008C060000}"/>
    <cellStyle name="Comma 2 2 3" xfId="1866" xr:uid="{00000000-0005-0000-0000-00008D060000}"/>
    <cellStyle name="Comma 2 3" xfId="1868" xr:uid="{00000000-0005-0000-0000-00008E060000}"/>
    <cellStyle name="Comma 2 4" xfId="1865" xr:uid="{00000000-0005-0000-0000-00008F060000}"/>
    <cellStyle name="Comma 2_Evergrande_25Oct2010" xfId="1869" xr:uid="{00000000-0005-0000-0000-000090060000}"/>
    <cellStyle name="Comma 3" xfId="1870" xr:uid="{00000000-0005-0000-0000-000091060000}"/>
    <cellStyle name="Comma 3 10" xfId="1871" xr:uid="{00000000-0005-0000-0000-000092060000}"/>
    <cellStyle name="Comma 3 10 10" xfId="1872" xr:uid="{00000000-0005-0000-0000-000093060000}"/>
    <cellStyle name="Comma 3 10 11" xfId="1873" xr:uid="{00000000-0005-0000-0000-000094060000}"/>
    <cellStyle name="Comma 3 10 12" xfId="1874" xr:uid="{00000000-0005-0000-0000-000095060000}"/>
    <cellStyle name="Comma 3 10 13" xfId="1875" xr:uid="{00000000-0005-0000-0000-000096060000}"/>
    <cellStyle name="Comma 3 10 14" xfId="1876" xr:uid="{00000000-0005-0000-0000-000097060000}"/>
    <cellStyle name="Comma 3 10 15" xfId="1877" xr:uid="{00000000-0005-0000-0000-000098060000}"/>
    <cellStyle name="Comma 3 10 16" xfId="1878" xr:uid="{00000000-0005-0000-0000-000099060000}"/>
    <cellStyle name="Comma 3 10 17" xfId="1879" xr:uid="{00000000-0005-0000-0000-00009A060000}"/>
    <cellStyle name="Comma 3 10 18" xfId="1880" xr:uid="{00000000-0005-0000-0000-00009B060000}"/>
    <cellStyle name="Comma 3 10 19" xfId="1881" xr:uid="{00000000-0005-0000-0000-00009C060000}"/>
    <cellStyle name="Comma 3 10 2" xfId="1882" xr:uid="{00000000-0005-0000-0000-00009D060000}"/>
    <cellStyle name="Comma 3 10 20" xfId="1883" xr:uid="{00000000-0005-0000-0000-00009E060000}"/>
    <cellStyle name="Comma 3 10 21" xfId="1884" xr:uid="{00000000-0005-0000-0000-00009F060000}"/>
    <cellStyle name="Comma 3 10 22" xfId="1885" xr:uid="{00000000-0005-0000-0000-0000A0060000}"/>
    <cellStyle name="Comma 3 10 23" xfId="1886" xr:uid="{00000000-0005-0000-0000-0000A1060000}"/>
    <cellStyle name="Comma 3 10 24" xfId="1887" xr:uid="{00000000-0005-0000-0000-0000A2060000}"/>
    <cellStyle name="Comma 3 10 25" xfId="1888" xr:uid="{00000000-0005-0000-0000-0000A3060000}"/>
    <cellStyle name="Comma 3 10 26" xfId="1889" xr:uid="{00000000-0005-0000-0000-0000A4060000}"/>
    <cellStyle name="Comma 3 10 27" xfId="1890" xr:uid="{00000000-0005-0000-0000-0000A5060000}"/>
    <cellStyle name="Comma 3 10 28" xfId="1891" xr:uid="{00000000-0005-0000-0000-0000A6060000}"/>
    <cellStyle name="Comma 3 10 29" xfId="1892" xr:uid="{00000000-0005-0000-0000-0000A7060000}"/>
    <cellStyle name="Comma 3 10 3" xfId="1893" xr:uid="{00000000-0005-0000-0000-0000A8060000}"/>
    <cellStyle name="Comma 3 10 30" xfId="1894" xr:uid="{00000000-0005-0000-0000-0000A9060000}"/>
    <cellStyle name="Comma 3 10 31" xfId="1895" xr:uid="{00000000-0005-0000-0000-0000AA060000}"/>
    <cellStyle name="Comma 3 10 32" xfId="1896" xr:uid="{00000000-0005-0000-0000-0000AB060000}"/>
    <cellStyle name="Comma 3 10 33" xfId="1897" xr:uid="{00000000-0005-0000-0000-0000AC060000}"/>
    <cellStyle name="Comma 3 10 34" xfId="1898" xr:uid="{00000000-0005-0000-0000-0000AD060000}"/>
    <cellStyle name="Comma 3 10 35" xfId="1899" xr:uid="{00000000-0005-0000-0000-0000AE060000}"/>
    <cellStyle name="Comma 3 10 36" xfId="1900" xr:uid="{00000000-0005-0000-0000-0000AF060000}"/>
    <cellStyle name="Comma 3 10 37" xfId="1901" xr:uid="{00000000-0005-0000-0000-0000B0060000}"/>
    <cellStyle name="Comma 3 10 38" xfId="1902" xr:uid="{00000000-0005-0000-0000-0000B1060000}"/>
    <cellStyle name="Comma 3 10 39" xfId="1903" xr:uid="{00000000-0005-0000-0000-0000B2060000}"/>
    <cellStyle name="Comma 3 10 4" xfId="1904" xr:uid="{00000000-0005-0000-0000-0000B3060000}"/>
    <cellStyle name="Comma 3 10 40" xfId="1905" xr:uid="{00000000-0005-0000-0000-0000B4060000}"/>
    <cellStyle name="Comma 3 10 41" xfId="1906" xr:uid="{00000000-0005-0000-0000-0000B5060000}"/>
    <cellStyle name="Comma 3 10 42" xfId="1907" xr:uid="{00000000-0005-0000-0000-0000B6060000}"/>
    <cellStyle name="Comma 3 10 43" xfId="1908" xr:uid="{00000000-0005-0000-0000-0000B7060000}"/>
    <cellStyle name="Comma 3 10 5" xfId="1909" xr:uid="{00000000-0005-0000-0000-0000B8060000}"/>
    <cellStyle name="Comma 3 10 6" xfId="1910" xr:uid="{00000000-0005-0000-0000-0000B9060000}"/>
    <cellStyle name="Comma 3 10 7" xfId="1911" xr:uid="{00000000-0005-0000-0000-0000BA060000}"/>
    <cellStyle name="Comma 3 10 8" xfId="1912" xr:uid="{00000000-0005-0000-0000-0000BB060000}"/>
    <cellStyle name="Comma 3 10 9" xfId="1913" xr:uid="{00000000-0005-0000-0000-0000BC060000}"/>
    <cellStyle name="Comma 3 11" xfId="1914" xr:uid="{00000000-0005-0000-0000-0000BD060000}"/>
    <cellStyle name="Comma 3 12" xfId="1915" xr:uid="{00000000-0005-0000-0000-0000BE060000}"/>
    <cellStyle name="Comma 3 13" xfId="1916" xr:uid="{00000000-0005-0000-0000-0000BF060000}"/>
    <cellStyle name="Comma 3 14" xfId="1917" xr:uid="{00000000-0005-0000-0000-0000C0060000}"/>
    <cellStyle name="Comma 3 15" xfId="1918" xr:uid="{00000000-0005-0000-0000-0000C1060000}"/>
    <cellStyle name="Comma 3 16" xfId="1919" xr:uid="{00000000-0005-0000-0000-0000C2060000}"/>
    <cellStyle name="Comma 3 17" xfId="1920" xr:uid="{00000000-0005-0000-0000-0000C3060000}"/>
    <cellStyle name="Comma 3 18" xfId="1921" xr:uid="{00000000-0005-0000-0000-0000C4060000}"/>
    <cellStyle name="Comma 3 19" xfId="1922" xr:uid="{00000000-0005-0000-0000-0000C5060000}"/>
    <cellStyle name="Comma 3 2" xfId="1923" xr:uid="{00000000-0005-0000-0000-0000C6060000}"/>
    <cellStyle name="Comma 3 2 10" xfId="1924" xr:uid="{00000000-0005-0000-0000-0000C7060000}"/>
    <cellStyle name="Comma 3 2 11" xfId="1925" xr:uid="{00000000-0005-0000-0000-0000C8060000}"/>
    <cellStyle name="Comma 3 2 12" xfId="1926" xr:uid="{00000000-0005-0000-0000-0000C9060000}"/>
    <cellStyle name="Comma 3 2 13" xfId="1927" xr:uid="{00000000-0005-0000-0000-0000CA060000}"/>
    <cellStyle name="Comma 3 2 14" xfId="1928" xr:uid="{00000000-0005-0000-0000-0000CB060000}"/>
    <cellStyle name="Comma 3 2 15" xfId="1929" xr:uid="{00000000-0005-0000-0000-0000CC060000}"/>
    <cellStyle name="Comma 3 2 16" xfId="1930" xr:uid="{00000000-0005-0000-0000-0000CD060000}"/>
    <cellStyle name="Comma 3 2 17" xfId="1931" xr:uid="{00000000-0005-0000-0000-0000CE060000}"/>
    <cellStyle name="Comma 3 2 18" xfId="1932" xr:uid="{00000000-0005-0000-0000-0000CF060000}"/>
    <cellStyle name="Comma 3 2 19" xfId="1933" xr:uid="{00000000-0005-0000-0000-0000D0060000}"/>
    <cellStyle name="Comma 3 2 2" xfId="1934" xr:uid="{00000000-0005-0000-0000-0000D1060000}"/>
    <cellStyle name="Comma 3 2 2 10" xfId="1935" xr:uid="{00000000-0005-0000-0000-0000D2060000}"/>
    <cellStyle name="Comma 3 2 2 11" xfId="1936" xr:uid="{00000000-0005-0000-0000-0000D3060000}"/>
    <cellStyle name="Comma 3 2 2 12" xfId="1937" xr:uid="{00000000-0005-0000-0000-0000D4060000}"/>
    <cellStyle name="Comma 3 2 2 13" xfId="1938" xr:uid="{00000000-0005-0000-0000-0000D5060000}"/>
    <cellStyle name="Comma 3 2 2 14" xfId="1939" xr:uid="{00000000-0005-0000-0000-0000D6060000}"/>
    <cellStyle name="Comma 3 2 2 15" xfId="1940" xr:uid="{00000000-0005-0000-0000-0000D7060000}"/>
    <cellStyle name="Comma 3 2 2 16" xfId="1941" xr:uid="{00000000-0005-0000-0000-0000D8060000}"/>
    <cellStyle name="Comma 3 2 2 17" xfId="1942" xr:uid="{00000000-0005-0000-0000-0000D9060000}"/>
    <cellStyle name="Comma 3 2 2 18" xfId="1943" xr:uid="{00000000-0005-0000-0000-0000DA060000}"/>
    <cellStyle name="Comma 3 2 2 19" xfId="1944" xr:uid="{00000000-0005-0000-0000-0000DB060000}"/>
    <cellStyle name="Comma 3 2 2 2" xfId="1945" xr:uid="{00000000-0005-0000-0000-0000DC060000}"/>
    <cellStyle name="Comma 3 2 2 2 10" xfId="1946" xr:uid="{00000000-0005-0000-0000-0000DD060000}"/>
    <cellStyle name="Comma 3 2 2 2 11" xfId="1947" xr:uid="{00000000-0005-0000-0000-0000DE060000}"/>
    <cellStyle name="Comma 3 2 2 2 12" xfId="1948" xr:uid="{00000000-0005-0000-0000-0000DF060000}"/>
    <cellStyle name="Comma 3 2 2 2 13" xfId="1949" xr:uid="{00000000-0005-0000-0000-0000E0060000}"/>
    <cellStyle name="Comma 3 2 2 2 14" xfId="1950" xr:uid="{00000000-0005-0000-0000-0000E1060000}"/>
    <cellStyle name="Comma 3 2 2 2 15" xfId="1951" xr:uid="{00000000-0005-0000-0000-0000E2060000}"/>
    <cellStyle name="Comma 3 2 2 2 16" xfId="1952" xr:uid="{00000000-0005-0000-0000-0000E3060000}"/>
    <cellStyle name="Comma 3 2 2 2 17" xfId="1953" xr:uid="{00000000-0005-0000-0000-0000E4060000}"/>
    <cellStyle name="Comma 3 2 2 2 18" xfId="1954" xr:uid="{00000000-0005-0000-0000-0000E5060000}"/>
    <cellStyle name="Comma 3 2 2 2 19" xfId="1955" xr:uid="{00000000-0005-0000-0000-0000E6060000}"/>
    <cellStyle name="Comma 3 2 2 2 2" xfId="1956" xr:uid="{00000000-0005-0000-0000-0000E7060000}"/>
    <cellStyle name="Comma 3 2 2 2 20" xfId="1957" xr:uid="{00000000-0005-0000-0000-0000E8060000}"/>
    <cellStyle name="Comma 3 2 2 2 21" xfId="1958" xr:uid="{00000000-0005-0000-0000-0000E9060000}"/>
    <cellStyle name="Comma 3 2 2 2 22" xfId="1959" xr:uid="{00000000-0005-0000-0000-0000EA060000}"/>
    <cellStyle name="Comma 3 2 2 2 23" xfId="1960" xr:uid="{00000000-0005-0000-0000-0000EB060000}"/>
    <cellStyle name="Comma 3 2 2 2 24" xfId="1961" xr:uid="{00000000-0005-0000-0000-0000EC060000}"/>
    <cellStyle name="Comma 3 2 2 2 25" xfId="1962" xr:uid="{00000000-0005-0000-0000-0000ED060000}"/>
    <cellStyle name="Comma 3 2 2 2 26" xfId="1963" xr:uid="{00000000-0005-0000-0000-0000EE060000}"/>
    <cellStyle name="Comma 3 2 2 2 27" xfId="1964" xr:uid="{00000000-0005-0000-0000-0000EF060000}"/>
    <cellStyle name="Comma 3 2 2 2 28" xfId="1965" xr:uid="{00000000-0005-0000-0000-0000F0060000}"/>
    <cellStyle name="Comma 3 2 2 2 29" xfId="1966" xr:uid="{00000000-0005-0000-0000-0000F1060000}"/>
    <cellStyle name="Comma 3 2 2 2 3" xfId="1967" xr:uid="{00000000-0005-0000-0000-0000F2060000}"/>
    <cellStyle name="Comma 3 2 2 2 30" xfId="1968" xr:uid="{00000000-0005-0000-0000-0000F3060000}"/>
    <cellStyle name="Comma 3 2 2 2 31" xfId="1969" xr:uid="{00000000-0005-0000-0000-0000F4060000}"/>
    <cellStyle name="Comma 3 2 2 2 32" xfId="1970" xr:uid="{00000000-0005-0000-0000-0000F5060000}"/>
    <cellStyle name="Comma 3 2 2 2 33" xfId="1971" xr:uid="{00000000-0005-0000-0000-0000F6060000}"/>
    <cellStyle name="Comma 3 2 2 2 34" xfId="1972" xr:uid="{00000000-0005-0000-0000-0000F7060000}"/>
    <cellStyle name="Comma 3 2 2 2 35" xfId="1973" xr:uid="{00000000-0005-0000-0000-0000F8060000}"/>
    <cellStyle name="Comma 3 2 2 2 36" xfId="1974" xr:uid="{00000000-0005-0000-0000-0000F9060000}"/>
    <cellStyle name="Comma 3 2 2 2 37" xfId="1975" xr:uid="{00000000-0005-0000-0000-0000FA060000}"/>
    <cellStyle name="Comma 3 2 2 2 38" xfId="1976" xr:uid="{00000000-0005-0000-0000-0000FB060000}"/>
    <cellStyle name="Comma 3 2 2 2 39" xfId="1977" xr:uid="{00000000-0005-0000-0000-0000FC060000}"/>
    <cellStyle name="Comma 3 2 2 2 4" xfId="1978" xr:uid="{00000000-0005-0000-0000-0000FD060000}"/>
    <cellStyle name="Comma 3 2 2 2 40" xfId="1979" xr:uid="{00000000-0005-0000-0000-0000FE060000}"/>
    <cellStyle name="Comma 3 2 2 2 41" xfId="1980" xr:uid="{00000000-0005-0000-0000-0000FF060000}"/>
    <cellStyle name="Comma 3 2 2 2 42" xfId="1981" xr:uid="{00000000-0005-0000-0000-000000070000}"/>
    <cellStyle name="Comma 3 2 2 2 43" xfId="1982" xr:uid="{00000000-0005-0000-0000-000001070000}"/>
    <cellStyle name="Comma 3 2 2 2 5" xfId="1983" xr:uid="{00000000-0005-0000-0000-000002070000}"/>
    <cellStyle name="Comma 3 2 2 2 6" xfId="1984" xr:uid="{00000000-0005-0000-0000-000003070000}"/>
    <cellStyle name="Comma 3 2 2 2 7" xfId="1985" xr:uid="{00000000-0005-0000-0000-000004070000}"/>
    <cellStyle name="Comma 3 2 2 2 8" xfId="1986" xr:uid="{00000000-0005-0000-0000-000005070000}"/>
    <cellStyle name="Comma 3 2 2 2 9" xfId="1987" xr:uid="{00000000-0005-0000-0000-000006070000}"/>
    <cellStyle name="Comma 3 2 2 20" xfId="1988" xr:uid="{00000000-0005-0000-0000-000007070000}"/>
    <cellStyle name="Comma 3 2 2 21" xfId="1989" xr:uid="{00000000-0005-0000-0000-000008070000}"/>
    <cellStyle name="Comma 3 2 2 22" xfId="1990" xr:uid="{00000000-0005-0000-0000-000009070000}"/>
    <cellStyle name="Comma 3 2 2 23" xfId="1991" xr:uid="{00000000-0005-0000-0000-00000A070000}"/>
    <cellStyle name="Comma 3 2 2 24" xfId="1992" xr:uid="{00000000-0005-0000-0000-00000B070000}"/>
    <cellStyle name="Comma 3 2 2 25" xfId="1993" xr:uid="{00000000-0005-0000-0000-00000C070000}"/>
    <cellStyle name="Comma 3 2 2 26" xfId="1994" xr:uid="{00000000-0005-0000-0000-00000D070000}"/>
    <cellStyle name="Comma 3 2 2 27" xfId="1995" xr:uid="{00000000-0005-0000-0000-00000E070000}"/>
    <cellStyle name="Comma 3 2 2 28" xfId="1996" xr:uid="{00000000-0005-0000-0000-00000F070000}"/>
    <cellStyle name="Comma 3 2 2 29" xfId="1997" xr:uid="{00000000-0005-0000-0000-000010070000}"/>
    <cellStyle name="Comma 3 2 2 3" xfId="1998" xr:uid="{00000000-0005-0000-0000-000011070000}"/>
    <cellStyle name="Comma 3 2 2 3 10" xfId="1999" xr:uid="{00000000-0005-0000-0000-000012070000}"/>
    <cellStyle name="Comma 3 2 2 3 11" xfId="2000" xr:uid="{00000000-0005-0000-0000-000013070000}"/>
    <cellStyle name="Comma 3 2 2 3 12" xfId="2001" xr:uid="{00000000-0005-0000-0000-000014070000}"/>
    <cellStyle name="Comma 3 2 2 3 13" xfId="2002" xr:uid="{00000000-0005-0000-0000-000015070000}"/>
    <cellStyle name="Comma 3 2 2 3 14" xfId="2003" xr:uid="{00000000-0005-0000-0000-000016070000}"/>
    <cellStyle name="Comma 3 2 2 3 15" xfId="2004" xr:uid="{00000000-0005-0000-0000-000017070000}"/>
    <cellStyle name="Comma 3 2 2 3 16" xfId="2005" xr:uid="{00000000-0005-0000-0000-000018070000}"/>
    <cellStyle name="Comma 3 2 2 3 17" xfId="2006" xr:uid="{00000000-0005-0000-0000-000019070000}"/>
    <cellStyle name="Comma 3 2 2 3 18" xfId="2007" xr:uid="{00000000-0005-0000-0000-00001A070000}"/>
    <cellStyle name="Comma 3 2 2 3 19" xfId="2008" xr:uid="{00000000-0005-0000-0000-00001B070000}"/>
    <cellStyle name="Comma 3 2 2 3 2" xfId="2009" xr:uid="{00000000-0005-0000-0000-00001C070000}"/>
    <cellStyle name="Comma 3 2 2 3 20" xfId="2010" xr:uid="{00000000-0005-0000-0000-00001D070000}"/>
    <cellStyle name="Comma 3 2 2 3 21" xfId="2011" xr:uid="{00000000-0005-0000-0000-00001E070000}"/>
    <cellStyle name="Comma 3 2 2 3 22" xfId="2012" xr:uid="{00000000-0005-0000-0000-00001F070000}"/>
    <cellStyle name="Comma 3 2 2 3 23" xfId="2013" xr:uid="{00000000-0005-0000-0000-000020070000}"/>
    <cellStyle name="Comma 3 2 2 3 24" xfId="2014" xr:uid="{00000000-0005-0000-0000-000021070000}"/>
    <cellStyle name="Comma 3 2 2 3 25" xfId="2015" xr:uid="{00000000-0005-0000-0000-000022070000}"/>
    <cellStyle name="Comma 3 2 2 3 26" xfId="2016" xr:uid="{00000000-0005-0000-0000-000023070000}"/>
    <cellStyle name="Comma 3 2 2 3 27" xfId="2017" xr:uid="{00000000-0005-0000-0000-000024070000}"/>
    <cellStyle name="Comma 3 2 2 3 28" xfId="2018" xr:uid="{00000000-0005-0000-0000-000025070000}"/>
    <cellStyle name="Comma 3 2 2 3 29" xfId="2019" xr:uid="{00000000-0005-0000-0000-000026070000}"/>
    <cellStyle name="Comma 3 2 2 3 3" xfId="2020" xr:uid="{00000000-0005-0000-0000-000027070000}"/>
    <cellStyle name="Comma 3 2 2 3 30" xfId="2021" xr:uid="{00000000-0005-0000-0000-000028070000}"/>
    <cellStyle name="Comma 3 2 2 3 31" xfId="2022" xr:uid="{00000000-0005-0000-0000-000029070000}"/>
    <cellStyle name="Comma 3 2 2 3 32" xfId="2023" xr:uid="{00000000-0005-0000-0000-00002A070000}"/>
    <cellStyle name="Comma 3 2 2 3 33" xfId="2024" xr:uid="{00000000-0005-0000-0000-00002B070000}"/>
    <cellStyle name="Comma 3 2 2 3 34" xfId="2025" xr:uid="{00000000-0005-0000-0000-00002C070000}"/>
    <cellStyle name="Comma 3 2 2 3 35" xfId="2026" xr:uid="{00000000-0005-0000-0000-00002D070000}"/>
    <cellStyle name="Comma 3 2 2 3 36" xfId="2027" xr:uid="{00000000-0005-0000-0000-00002E070000}"/>
    <cellStyle name="Comma 3 2 2 3 37" xfId="2028" xr:uid="{00000000-0005-0000-0000-00002F070000}"/>
    <cellStyle name="Comma 3 2 2 3 38" xfId="2029" xr:uid="{00000000-0005-0000-0000-000030070000}"/>
    <cellStyle name="Comma 3 2 2 3 39" xfId="2030" xr:uid="{00000000-0005-0000-0000-000031070000}"/>
    <cellStyle name="Comma 3 2 2 3 4" xfId="2031" xr:uid="{00000000-0005-0000-0000-000032070000}"/>
    <cellStyle name="Comma 3 2 2 3 40" xfId="2032" xr:uid="{00000000-0005-0000-0000-000033070000}"/>
    <cellStyle name="Comma 3 2 2 3 41" xfId="2033" xr:uid="{00000000-0005-0000-0000-000034070000}"/>
    <cellStyle name="Comma 3 2 2 3 42" xfId="2034" xr:uid="{00000000-0005-0000-0000-000035070000}"/>
    <cellStyle name="Comma 3 2 2 3 43" xfId="2035" xr:uid="{00000000-0005-0000-0000-000036070000}"/>
    <cellStyle name="Comma 3 2 2 3 5" xfId="2036" xr:uid="{00000000-0005-0000-0000-000037070000}"/>
    <cellStyle name="Comma 3 2 2 3 6" xfId="2037" xr:uid="{00000000-0005-0000-0000-000038070000}"/>
    <cellStyle name="Comma 3 2 2 3 7" xfId="2038" xr:uid="{00000000-0005-0000-0000-000039070000}"/>
    <cellStyle name="Comma 3 2 2 3 8" xfId="2039" xr:uid="{00000000-0005-0000-0000-00003A070000}"/>
    <cellStyle name="Comma 3 2 2 3 9" xfId="2040" xr:uid="{00000000-0005-0000-0000-00003B070000}"/>
    <cellStyle name="Comma 3 2 2 30" xfId="2041" xr:uid="{00000000-0005-0000-0000-00003C070000}"/>
    <cellStyle name="Comma 3 2 2 31" xfId="2042" xr:uid="{00000000-0005-0000-0000-00003D070000}"/>
    <cellStyle name="Comma 3 2 2 32" xfId="2043" xr:uid="{00000000-0005-0000-0000-00003E070000}"/>
    <cellStyle name="Comma 3 2 2 33" xfId="2044" xr:uid="{00000000-0005-0000-0000-00003F070000}"/>
    <cellStyle name="Comma 3 2 2 34" xfId="2045" xr:uid="{00000000-0005-0000-0000-000040070000}"/>
    <cellStyle name="Comma 3 2 2 35" xfId="2046" xr:uid="{00000000-0005-0000-0000-000041070000}"/>
    <cellStyle name="Comma 3 2 2 36" xfId="2047" xr:uid="{00000000-0005-0000-0000-000042070000}"/>
    <cellStyle name="Comma 3 2 2 37" xfId="2048" xr:uid="{00000000-0005-0000-0000-000043070000}"/>
    <cellStyle name="Comma 3 2 2 38" xfId="2049" xr:uid="{00000000-0005-0000-0000-000044070000}"/>
    <cellStyle name="Comma 3 2 2 39" xfId="2050" xr:uid="{00000000-0005-0000-0000-000045070000}"/>
    <cellStyle name="Comma 3 2 2 4" xfId="2051" xr:uid="{00000000-0005-0000-0000-000046070000}"/>
    <cellStyle name="Comma 3 2 2 4 10" xfId="2052" xr:uid="{00000000-0005-0000-0000-000047070000}"/>
    <cellStyle name="Comma 3 2 2 4 11" xfId="2053" xr:uid="{00000000-0005-0000-0000-000048070000}"/>
    <cellStyle name="Comma 3 2 2 4 12" xfId="2054" xr:uid="{00000000-0005-0000-0000-000049070000}"/>
    <cellStyle name="Comma 3 2 2 4 13" xfId="2055" xr:uid="{00000000-0005-0000-0000-00004A070000}"/>
    <cellStyle name="Comma 3 2 2 4 14" xfId="2056" xr:uid="{00000000-0005-0000-0000-00004B070000}"/>
    <cellStyle name="Comma 3 2 2 4 15" xfId="2057" xr:uid="{00000000-0005-0000-0000-00004C070000}"/>
    <cellStyle name="Comma 3 2 2 4 16" xfId="2058" xr:uid="{00000000-0005-0000-0000-00004D070000}"/>
    <cellStyle name="Comma 3 2 2 4 17" xfId="2059" xr:uid="{00000000-0005-0000-0000-00004E070000}"/>
    <cellStyle name="Comma 3 2 2 4 18" xfId="2060" xr:uid="{00000000-0005-0000-0000-00004F070000}"/>
    <cellStyle name="Comma 3 2 2 4 19" xfId="2061" xr:uid="{00000000-0005-0000-0000-000050070000}"/>
    <cellStyle name="Comma 3 2 2 4 2" xfId="2062" xr:uid="{00000000-0005-0000-0000-000051070000}"/>
    <cellStyle name="Comma 3 2 2 4 20" xfId="2063" xr:uid="{00000000-0005-0000-0000-000052070000}"/>
    <cellStyle name="Comma 3 2 2 4 21" xfId="2064" xr:uid="{00000000-0005-0000-0000-000053070000}"/>
    <cellStyle name="Comma 3 2 2 4 22" xfId="2065" xr:uid="{00000000-0005-0000-0000-000054070000}"/>
    <cellStyle name="Comma 3 2 2 4 23" xfId="2066" xr:uid="{00000000-0005-0000-0000-000055070000}"/>
    <cellStyle name="Comma 3 2 2 4 24" xfId="2067" xr:uid="{00000000-0005-0000-0000-000056070000}"/>
    <cellStyle name="Comma 3 2 2 4 25" xfId="2068" xr:uid="{00000000-0005-0000-0000-000057070000}"/>
    <cellStyle name="Comma 3 2 2 4 26" xfId="2069" xr:uid="{00000000-0005-0000-0000-000058070000}"/>
    <cellStyle name="Comma 3 2 2 4 27" xfId="2070" xr:uid="{00000000-0005-0000-0000-000059070000}"/>
    <cellStyle name="Comma 3 2 2 4 28" xfId="2071" xr:uid="{00000000-0005-0000-0000-00005A070000}"/>
    <cellStyle name="Comma 3 2 2 4 29" xfId="2072" xr:uid="{00000000-0005-0000-0000-00005B070000}"/>
    <cellStyle name="Comma 3 2 2 4 3" xfId="2073" xr:uid="{00000000-0005-0000-0000-00005C070000}"/>
    <cellStyle name="Comma 3 2 2 4 30" xfId="2074" xr:uid="{00000000-0005-0000-0000-00005D070000}"/>
    <cellStyle name="Comma 3 2 2 4 31" xfId="2075" xr:uid="{00000000-0005-0000-0000-00005E070000}"/>
    <cellStyle name="Comma 3 2 2 4 32" xfId="2076" xr:uid="{00000000-0005-0000-0000-00005F070000}"/>
    <cellStyle name="Comma 3 2 2 4 33" xfId="2077" xr:uid="{00000000-0005-0000-0000-000060070000}"/>
    <cellStyle name="Comma 3 2 2 4 34" xfId="2078" xr:uid="{00000000-0005-0000-0000-000061070000}"/>
    <cellStyle name="Comma 3 2 2 4 35" xfId="2079" xr:uid="{00000000-0005-0000-0000-000062070000}"/>
    <cellStyle name="Comma 3 2 2 4 36" xfId="2080" xr:uid="{00000000-0005-0000-0000-000063070000}"/>
    <cellStyle name="Comma 3 2 2 4 37" xfId="2081" xr:uid="{00000000-0005-0000-0000-000064070000}"/>
    <cellStyle name="Comma 3 2 2 4 38" xfId="2082" xr:uid="{00000000-0005-0000-0000-000065070000}"/>
    <cellStyle name="Comma 3 2 2 4 39" xfId="2083" xr:uid="{00000000-0005-0000-0000-000066070000}"/>
    <cellStyle name="Comma 3 2 2 4 4" xfId="2084" xr:uid="{00000000-0005-0000-0000-000067070000}"/>
    <cellStyle name="Comma 3 2 2 4 40" xfId="2085" xr:uid="{00000000-0005-0000-0000-000068070000}"/>
    <cellStyle name="Comma 3 2 2 4 41" xfId="2086" xr:uid="{00000000-0005-0000-0000-000069070000}"/>
    <cellStyle name="Comma 3 2 2 4 42" xfId="2087" xr:uid="{00000000-0005-0000-0000-00006A070000}"/>
    <cellStyle name="Comma 3 2 2 4 43" xfId="2088" xr:uid="{00000000-0005-0000-0000-00006B070000}"/>
    <cellStyle name="Comma 3 2 2 4 5" xfId="2089" xr:uid="{00000000-0005-0000-0000-00006C070000}"/>
    <cellStyle name="Comma 3 2 2 4 6" xfId="2090" xr:uid="{00000000-0005-0000-0000-00006D070000}"/>
    <cellStyle name="Comma 3 2 2 4 7" xfId="2091" xr:uid="{00000000-0005-0000-0000-00006E070000}"/>
    <cellStyle name="Comma 3 2 2 4 8" xfId="2092" xr:uid="{00000000-0005-0000-0000-00006F070000}"/>
    <cellStyle name="Comma 3 2 2 4 9" xfId="2093" xr:uid="{00000000-0005-0000-0000-000070070000}"/>
    <cellStyle name="Comma 3 2 2 40" xfId="2094" xr:uid="{00000000-0005-0000-0000-000071070000}"/>
    <cellStyle name="Comma 3 2 2 41" xfId="2095" xr:uid="{00000000-0005-0000-0000-000072070000}"/>
    <cellStyle name="Comma 3 2 2 42" xfId="2096" xr:uid="{00000000-0005-0000-0000-000073070000}"/>
    <cellStyle name="Comma 3 2 2 43" xfId="2097" xr:uid="{00000000-0005-0000-0000-000074070000}"/>
    <cellStyle name="Comma 3 2 2 44" xfId="2098" xr:uid="{00000000-0005-0000-0000-000075070000}"/>
    <cellStyle name="Comma 3 2 2 45" xfId="2099" xr:uid="{00000000-0005-0000-0000-000076070000}"/>
    <cellStyle name="Comma 3 2 2 46" xfId="2100" xr:uid="{00000000-0005-0000-0000-000077070000}"/>
    <cellStyle name="Comma 3 2 2 47" xfId="2101" xr:uid="{00000000-0005-0000-0000-000078070000}"/>
    <cellStyle name="Comma 3 2 2 5" xfId="2102" xr:uid="{00000000-0005-0000-0000-000079070000}"/>
    <cellStyle name="Comma 3 2 2 5 10" xfId="2103" xr:uid="{00000000-0005-0000-0000-00007A070000}"/>
    <cellStyle name="Comma 3 2 2 5 11" xfId="2104" xr:uid="{00000000-0005-0000-0000-00007B070000}"/>
    <cellStyle name="Comma 3 2 2 5 12" xfId="2105" xr:uid="{00000000-0005-0000-0000-00007C070000}"/>
    <cellStyle name="Comma 3 2 2 5 13" xfId="2106" xr:uid="{00000000-0005-0000-0000-00007D070000}"/>
    <cellStyle name="Comma 3 2 2 5 14" xfId="2107" xr:uid="{00000000-0005-0000-0000-00007E070000}"/>
    <cellStyle name="Comma 3 2 2 5 15" xfId="2108" xr:uid="{00000000-0005-0000-0000-00007F070000}"/>
    <cellStyle name="Comma 3 2 2 5 16" xfId="2109" xr:uid="{00000000-0005-0000-0000-000080070000}"/>
    <cellStyle name="Comma 3 2 2 5 17" xfId="2110" xr:uid="{00000000-0005-0000-0000-000081070000}"/>
    <cellStyle name="Comma 3 2 2 5 18" xfId="2111" xr:uid="{00000000-0005-0000-0000-000082070000}"/>
    <cellStyle name="Comma 3 2 2 5 19" xfId="2112" xr:uid="{00000000-0005-0000-0000-000083070000}"/>
    <cellStyle name="Comma 3 2 2 5 2" xfId="2113" xr:uid="{00000000-0005-0000-0000-000084070000}"/>
    <cellStyle name="Comma 3 2 2 5 20" xfId="2114" xr:uid="{00000000-0005-0000-0000-000085070000}"/>
    <cellStyle name="Comma 3 2 2 5 21" xfId="2115" xr:uid="{00000000-0005-0000-0000-000086070000}"/>
    <cellStyle name="Comma 3 2 2 5 22" xfId="2116" xr:uid="{00000000-0005-0000-0000-000087070000}"/>
    <cellStyle name="Comma 3 2 2 5 23" xfId="2117" xr:uid="{00000000-0005-0000-0000-000088070000}"/>
    <cellStyle name="Comma 3 2 2 5 24" xfId="2118" xr:uid="{00000000-0005-0000-0000-000089070000}"/>
    <cellStyle name="Comma 3 2 2 5 25" xfId="2119" xr:uid="{00000000-0005-0000-0000-00008A070000}"/>
    <cellStyle name="Comma 3 2 2 5 26" xfId="2120" xr:uid="{00000000-0005-0000-0000-00008B070000}"/>
    <cellStyle name="Comma 3 2 2 5 27" xfId="2121" xr:uid="{00000000-0005-0000-0000-00008C070000}"/>
    <cellStyle name="Comma 3 2 2 5 28" xfId="2122" xr:uid="{00000000-0005-0000-0000-00008D070000}"/>
    <cellStyle name="Comma 3 2 2 5 29" xfId="2123" xr:uid="{00000000-0005-0000-0000-00008E070000}"/>
    <cellStyle name="Comma 3 2 2 5 3" xfId="2124" xr:uid="{00000000-0005-0000-0000-00008F070000}"/>
    <cellStyle name="Comma 3 2 2 5 30" xfId="2125" xr:uid="{00000000-0005-0000-0000-000090070000}"/>
    <cellStyle name="Comma 3 2 2 5 31" xfId="2126" xr:uid="{00000000-0005-0000-0000-000091070000}"/>
    <cellStyle name="Comma 3 2 2 5 32" xfId="2127" xr:uid="{00000000-0005-0000-0000-000092070000}"/>
    <cellStyle name="Comma 3 2 2 5 33" xfId="2128" xr:uid="{00000000-0005-0000-0000-000093070000}"/>
    <cellStyle name="Comma 3 2 2 5 34" xfId="2129" xr:uid="{00000000-0005-0000-0000-000094070000}"/>
    <cellStyle name="Comma 3 2 2 5 35" xfId="2130" xr:uid="{00000000-0005-0000-0000-000095070000}"/>
    <cellStyle name="Comma 3 2 2 5 36" xfId="2131" xr:uid="{00000000-0005-0000-0000-000096070000}"/>
    <cellStyle name="Comma 3 2 2 5 37" xfId="2132" xr:uid="{00000000-0005-0000-0000-000097070000}"/>
    <cellStyle name="Comma 3 2 2 5 38" xfId="2133" xr:uid="{00000000-0005-0000-0000-000098070000}"/>
    <cellStyle name="Comma 3 2 2 5 39" xfId="2134" xr:uid="{00000000-0005-0000-0000-000099070000}"/>
    <cellStyle name="Comma 3 2 2 5 4" xfId="2135" xr:uid="{00000000-0005-0000-0000-00009A070000}"/>
    <cellStyle name="Comma 3 2 2 5 40" xfId="2136" xr:uid="{00000000-0005-0000-0000-00009B070000}"/>
    <cellStyle name="Comma 3 2 2 5 41" xfId="2137" xr:uid="{00000000-0005-0000-0000-00009C070000}"/>
    <cellStyle name="Comma 3 2 2 5 42" xfId="2138" xr:uid="{00000000-0005-0000-0000-00009D070000}"/>
    <cellStyle name="Comma 3 2 2 5 43" xfId="2139" xr:uid="{00000000-0005-0000-0000-00009E070000}"/>
    <cellStyle name="Comma 3 2 2 5 5" xfId="2140" xr:uid="{00000000-0005-0000-0000-00009F070000}"/>
    <cellStyle name="Comma 3 2 2 5 6" xfId="2141" xr:uid="{00000000-0005-0000-0000-0000A0070000}"/>
    <cellStyle name="Comma 3 2 2 5 7" xfId="2142" xr:uid="{00000000-0005-0000-0000-0000A1070000}"/>
    <cellStyle name="Comma 3 2 2 5 8" xfId="2143" xr:uid="{00000000-0005-0000-0000-0000A2070000}"/>
    <cellStyle name="Comma 3 2 2 5 9" xfId="2144" xr:uid="{00000000-0005-0000-0000-0000A3070000}"/>
    <cellStyle name="Comma 3 2 2 6" xfId="2145" xr:uid="{00000000-0005-0000-0000-0000A4070000}"/>
    <cellStyle name="Comma 3 2 2 7" xfId="2146" xr:uid="{00000000-0005-0000-0000-0000A5070000}"/>
    <cellStyle name="Comma 3 2 2 8" xfId="2147" xr:uid="{00000000-0005-0000-0000-0000A6070000}"/>
    <cellStyle name="Comma 3 2 2 9" xfId="2148" xr:uid="{00000000-0005-0000-0000-0000A7070000}"/>
    <cellStyle name="Comma 3 2 20" xfId="2149" xr:uid="{00000000-0005-0000-0000-0000A8070000}"/>
    <cellStyle name="Comma 3 2 21" xfId="2150" xr:uid="{00000000-0005-0000-0000-0000A9070000}"/>
    <cellStyle name="Comma 3 2 22" xfId="2151" xr:uid="{00000000-0005-0000-0000-0000AA070000}"/>
    <cellStyle name="Comma 3 2 23" xfId="2152" xr:uid="{00000000-0005-0000-0000-0000AB070000}"/>
    <cellStyle name="Comma 3 2 24" xfId="2153" xr:uid="{00000000-0005-0000-0000-0000AC070000}"/>
    <cellStyle name="Comma 3 2 25" xfId="2154" xr:uid="{00000000-0005-0000-0000-0000AD070000}"/>
    <cellStyle name="Comma 3 2 26" xfId="2155" xr:uid="{00000000-0005-0000-0000-0000AE070000}"/>
    <cellStyle name="Comma 3 2 27" xfId="2156" xr:uid="{00000000-0005-0000-0000-0000AF070000}"/>
    <cellStyle name="Comma 3 2 28" xfId="2157" xr:uid="{00000000-0005-0000-0000-0000B0070000}"/>
    <cellStyle name="Comma 3 2 29" xfId="2158" xr:uid="{00000000-0005-0000-0000-0000B1070000}"/>
    <cellStyle name="Comma 3 2 3" xfId="2159" xr:uid="{00000000-0005-0000-0000-0000B2070000}"/>
    <cellStyle name="Comma 3 2 3 10" xfId="2160" xr:uid="{00000000-0005-0000-0000-0000B3070000}"/>
    <cellStyle name="Comma 3 2 3 11" xfId="2161" xr:uid="{00000000-0005-0000-0000-0000B4070000}"/>
    <cellStyle name="Comma 3 2 3 12" xfId="2162" xr:uid="{00000000-0005-0000-0000-0000B5070000}"/>
    <cellStyle name="Comma 3 2 3 13" xfId="2163" xr:uid="{00000000-0005-0000-0000-0000B6070000}"/>
    <cellStyle name="Comma 3 2 3 14" xfId="2164" xr:uid="{00000000-0005-0000-0000-0000B7070000}"/>
    <cellStyle name="Comma 3 2 3 15" xfId="2165" xr:uid="{00000000-0005-0000-0000-0000B8070000}"/>
    <cellStyle name="Comma 3 2 3 16" xfId="2166" xr:uid="{00000000-0005-0000-0000-0000B9070000}"/>
    <cellStyle name="Comma 3 2 3 17" xfId="2167" xr:uid="{00000000-0005-0000-0000-0000BA070000}"/>
    <cellStyle name="Comma 3 2 3 18" xfId="2168" xr:uid="{00000000-0005-0000-0000-0000BB070000}"/>
    <cellStyle name="Comma 3 2 3 19" xfId="2169" xr:uid="{00000000-0005-0000-0000-0000BC070000}"/>
    <cellStyle name="Comma 3 2 3 2" xfId="2170" xr:uid="{00000000-0005-0000-0000-0000BD070000}"/>
    <cellStyle name="Comma 3 2 3 20" xfId="2171" xr:uid="{00000000-0005-0000-0000-0000BE070000}"/>
    <cellStyle name="Comma 3 2 3 21" xfId="2172" xr:uid="{00000000-0005-0000-0000-0000BF070000}"/>
    <cellStyle name="Comma 3 2 3 22" xfId="2173" xr:uid="{00000000-0005-0000-0000-0000C0070000}"/>
    <cellStyle name="Comma 3 2 3 23" xfId="2174" xr:uid="{00000000-0005-0000-0000-0000C1070000}"/>
    <cellStyle name="Comma 3 2 3 24" xfId="2175" xr:uid="{00000000-0005-0000-0000-0000C2070000}"/>
    <cellStyle name="Comma 3 2 3 25" xfId="2176" xr:uid="{00000000-0005-0000-0000-0000C3070000}"/>
    <cellStyle name="Comma 3 2 3 26" xfId="2177" xr:uid="{00000000-0005-0000-0000-0000C4070000}"/>
    <cellStyle name="Comma 3 2 3 27" xfId="2178" xr:uid="{00000000-0005-0000-0000-0000C5070000}"/>
    <cellStyle name="Comma 3 2 3 28" xfId="2179" xr:uid="{00000000-0005-0000-0000-0000C6070000}"/>
    <cellStyle name="Comma 3 2 3 29" xfId="2180" xr:uid="{00000000-0005-0000-0000-0000C7070000}"/>
    <cellStyle name="Comma 3 2 3 3" xfId="2181" xr:uid="{00000000-0005-0000-0000-0000C8070000}"/>
    <cellStyle name="Comma 3 2 3 30" xfId="2182" xr:uid="{00000000-0005-0000-0000-0000C9070000}"/>
    <cellStyle name="Comma 3 2 3 31" xfId="2183" xr:uid="{00000000-0005-0000-0000-0000CA070000}"/>
    <cellStyle name="Comma 3 2 3 32" xfId="2184" xr:uid="{00000000-0005-0000-0000-0000CB070000}"/>
    <cellStyle name="Comma 3 2 3 33" xfId="2185" xr:uid="{00000000-0005-0000-0000-0000CC070000}"/>
    <cellStyle name="Comma 3 2 3 34" xfId="2186" xr:uid="{00000000-0005-0000-0000-0000CD070000}"/>
    <cellStyle name="Comma 3 2 3 35" xfId="2187" xr:uid="{00000000-0005-0000-0000-0000CE070000}"/>
    <cellStyle name="Comma 3 2 3 36" xfId="2188" xr:uid="{00000000-0005-0000-0000-0000CF070000}"/>
    <cellStyle name="Comma 3 2 3 37" xfId="2189" xr:uid="{00000000-0005-0000-0000-0000D0070000}"/>
    <cellStyle name="Comma 3 2 3 38" xfId="2190" xr:uid="{00000000-0005-0000-0000-0000D1070000}"/>
    <cellStyle name="Comma 3 2 3 39" xfId="2191" xr:uid="{00000000-0005-0000-0000-0000D2070000}"/>
    <cellStyle name="Comma 3 2 3 4" xfId="2192" xr:uid="{00000000-0005-0000-0000-0000D3070000}"/>
    <cellStyle name="Comma 3 2 3 40" xfId="2193" xr:uid="{00000000-0005-0000-0000-0000D4070000}"/>
    <cellStyle name="Comma 3 2 3 41" xfId="2194" xr:uid="{00000000-0005-0000-0000-0000D5070000}"/>
    <cellStyle name="Comma 3 2 3 42" xfId="2195" xr:uid="{00000000-0005-0000-0000-0000D6070000}"/>
    <cellStyle name="Comma 3 2 3 43" xfId="2196" xr:uid="{00000000-0005-0000-0000-0000D7070000}"/>
    <cellStyle name="Comma 3 2 3 5" xfId="2197" xr:uid="{00000000-0005-0000-0000-0000D8070000}"/>
    <cellStyle name="Comma 3 2 3 6" xfId="2198" xr:uid="{00000000-0005-0000-0000-0000D9070000}"/>
    <cellStyle name="Comma 3 2 3 7" xfId="2199" xr:uid="{00000000-0005-0000-0000-0000DA070000}"/>
    <cellStyle name="Comma 3 2 3 8" xfId="2200" xr:uid="{00000000-0005-0000-0000-0000DB070000}"/>
    <cellStyle name="Comma 3 2 3 9" xfId="2201" xr:uid="{00000000-0005-0000-0000-0000DC070000}"/>
    <cellStyle name="Comma 3 2 30" xfId="2202" xr:uid="{00000000-0005-0000-0000-0000DD070000}"/>
    <cellStyle name="Comma 3 2 31" xfId="2203" xr:uid="{00000000-0005-0000-0000-0000DE070000}"/>
    <cellStyle name="Comma 3 2 32" xfId="2204" xr:uid="{00000000-0005-0000-0000-0000DF070000}"/>
    <cellStyle name="Comma 3 2 33" xfId="2205" xr:uid="{00000000-0005-0000-0000-0000E0070000}"/>
    <cellStyle name="Comma 3 2 34" xfId="2206" xr:uid="{00000000-0005-0000-0000-0000E1070000}"/>
    <cellStyle name="Comma 3 2 35" xfId="2207" xr:uid="{00000000-0005-0000-0000-0000E2070000}"/>
    <cellStyle name="Comma 3 2 36" xfId="2208" xr:uid="{00000000-0005-0000-0000-0000E3070000}"/>
    <cellStyle name="Comma 3 2 37" xfId="2209" xr:uid="{00000000-0005-0000-0000-0000E4070000}"/>
    <cellStyle name="Comma 3 2 38" xfId="2210" xr:uid="{00000000-0005-0000-0000-0000E5070000}"/>
    <cellStyle name="Comma 3 2 39" xfId="2211" xr:uid="{00000000-0005-0000-0000-0000E6070000}"/>
    <cellStyle name="Comma 3 2 4" xfId="2212" xr:uid="{00000000-0005-0000-0000-0000E7070000}"/>
    <cellStyle name="Comma 3 2 4 10" xfId="2213" xr:uid="{00000000-0005-0000-0000-0000E8070000}"/>
    <cellStyle name="Comma 3 2 4 11" xfId="2214" xr:uid="{00000000-0005-0000-0000-0000E9070000}"/>
    <cellStyle name="Comma 3 2 4 12" xfId="2215" xr:uid="{00000000-0005-0000-0000-0000EA070000}"/>
    <cellStyle name="Comma 3 2 4 13" xfId="2216" xr:uid="{00000000-0005-0000-0000-0000EB070000}"/>
    <cellStyle name="Comma 3 2 4 14" xfId="2217" xr:uid="{00000000-0005-0000-0000-0000EC070000}"/>
    <cellStyle name="Comma 3 2 4 15" xfId="2218" xr:uid="{00000000-0005-0000-0000-0000ED070000}"/>
    <cellStyle name="Comma 3 2 4 16" xfId="2219" xr:uid="{00000000-0005-0000-0000-0000EE070000}"/>
    <cellStyle name="Comma 3 2 4 17" xfId="2220" xr:uid="{00000000-0005-0000-0000-0000EF070000}"/>
    <cellStyle name="Comma 3 2 4 18" xfId="2221" xr:uid="{00000000-0005-0000-0000-0000F0070000}"/>
    <cellStyle name="Comma 3 2 4 19" xfId="2222" xr:uid="{00000000-0005-0000-0000-0000F1070000}"/>
    <cellStyle name="Comma 3 2 4 2" xfId="2223" xr:uid="{00000000-0005-0000-0000-0000F2070000}"/>
    <cellStyle name="Comma 3 2 4 20" xfId="2224" xr:uid="{00000000-0005-0000-0000-0000F3070000}"/>
    <cellStyle name="Comma 3 2 4 21" xfId="2225" xr:uid="{00000000-0005-0000-0000-0000F4070000}"/>
    <cellStyle name="Comma 3 2 4 22" xfId="2226" xr:uid="{00000000-0005-0000-0000-0000F5070000}"/>
    <cellStyle name="Comma 3 2 4 23" xfId="2227" xr:uid="{00000000-0005-0000-0000-0000F6070000}"/>
    <cellStyle name="Comma 3 2 4 24" xfId="2228" xr:uid="{00000000-0005-0000-0000-0000F7070000}"/>
    <cellStyle name="Comma 3 2 4 25" xfId="2229" xr:uid="{00000000-0005-0000-0000-0000F8070000}"/>
    <cellStyle name="Comma 3 2 4 26" xfId="2230" xr:uid="{00000000-0005-0000-0000-0000F9070000}"/>
    <cellStyle name="Comma 3 2 4 27" xfId="2231" xr:uid="{00000000-0005-0000-0000-0000FA070000}"/>
    <cellStyle name="Comma 3 2 4 28" xfId="2232" xr:uid="{00000000-0005-0000-0000-0000FB070000}"/>
    <cellStyle name="Comma 3 2 4 29" xfId="2233" xr:uid="{00000000-0005-0000-0000-0000FC070000}"/>
    <cellStyle name="Comma 3 2 4 3" xfId="2234" xr:uid="{00000000-0005-0000-0000-0000FD070000}"/>
    <cellStyle name="Comma 3 2 4 30" xfId="2235" xr:uid="{00000000-0005-0000-0000-0000FE070000}"/>
    <cellStyle name="Comma 3 2 4 31" xfId="2236" xr:uid="{00000000-0005-0000-0000-0000FF070000}"/>
    <cellStyle name="Comma 3 2 4 32" xfId="2237" xr:uid="{00000000-0005-0000-0000-000000080000}"/>
    <cellStyle name="Comma 3 2 4 33" xfId="2238" xr:uid="{00000000-0005-0000-0000-000001080000}"/>
    <cellStyle name="Comma 3 2 4 34" xfId="2239" xr:uid="{00000000-0005-0000-0000-000002080000}"/>
    <cellStyle name="Comma 3 2 4 35" xfId="2240" xr:uid="{00000000-0005-0000-0000-000003080000}"/>
    <cellStyle name="Comma 3 2 4 36" xfId="2241" xr:uid="{00000000-0005-0000-0000-000004080000}"/>
    <cellStyle name="Comma 3 2 4 37" xfId="2242" xr:uid="{00000000-0005-0000-0000-000005080000}"/>
    <cellStyle name="Comma 3 2 4 38" xfId="2243" xr:uid="{00000000-0005-0000-0000-000006080000}"/>
    <cellStyle name="Comma 3 2 4 39" xfId="2244" xr:uid="{00000000-0005-0000-0000-000007080000}"/>
    <cellStyle name="Comma 3 2 4 4" xfId="2245" xr:uid="{00000000-0005-0000-0000-000008080000}"/>
    <cellStyle name="Comma 3 2 4 40" xfId="2246" xr:uid="{00000000-0005-0000-0000-000009080000}"/>
    <cellStyle name="Comma 3 2 4 41" xfId="2247" xr:uid="{00000000-0005-0000-0000-00000A080000}"/>
    <cellStyle name="Comma 3 2 4 42" xfId="2248" xr:uid="{00000000-0005-0000-0000-00000B080000}"/>
    <cellStyle name="Comma 3 2 4 43" xfId="2249" xr:uid="{00000000-0005-0000-0000-00000C080000}"/>
    <cellStyle name="Comma 3 2 4 5" xfId="2250" xr:uid="{00000000-0005-0000-0000-00000D080000}"/>
    <cellStyle name="Comma 3 2 4 6" xfId="2251" xr:uid="{00000000-0005-0000-0000-00000E080000}"/>
    <cellStyle name="Comma 3 2 4 7" xfId="2252" xr:uid="{00000000-0005-0000-0000-00000F080000}"/>
    <cellStyle name="Comma 3 2 4 8" xfId="2253" xr:uid="{00000000-0005-0000-0000-000010080000}"/>
    <cellStyle name="Comma 3 2 4 9" xfId="2254" xr:uid="{00000000-0005-0000-0000-000011080000}"/>
    <cellStyle name="Comma 3 2 40" xfId="2255" xr:uid="{00000000-0005-0000-0000-000012080000}"/>
    <cellStyle name="Comma 3 2 41" xfId="2256" xr:uid="{00000000-0005-0000-0000-000013080000}"/>
    <cellStyle name="Comma 3 2 42" xfId="2257" xr:uid="{00000000-0005-0000-0000-000014080000}"/>
    <cellStyle name="Comma 3 2 43" xfId="2258" xr:uid="{00000000-0005-0000-0000-000015080000}"/>
    <cellStyle name="Comma 3 2 44" xfId="2259" xr:uid="{00000000-0005-0000-0000-000016080000}"/>
    <cellStyle name="Comma 3 2 45" xfId="2260" xr:uid="{00000000-0005-0000-0000-000017080000}"/>
    <cellStyle name="Comma 3 2 46" xfId="2261" xr:uid="{00000000-0005-0000-0000-000018080000}"/>
    <cellStyle name="Comma 3 2 47" xfId="2262" xr:uid="{00000000-0005-0000-0000-000019080000}"/>
    <cellStyle name="Comma 3 2 48" xfId="2263" xr:uid="{00000000-0005-0000-0000-00001A080000}"/>
    <cellStyle name="Comma 3 2 5" xfId="2264" xr:uid="{00000000-0005-0000-0000-00001B080000}"/>
    <cellStyle name="Comma 3 2 5 10" xfId="2265" xr:uid="{00000000-0005-0000-0000-00001C080000}"/>
    <cellStyle name="Comma 3 2 5 11" xfId="2266" xr:uid="{00000000-0005-0000-0000-00001D080000}"/>
    <cellStyle name="Comma 3 2 5 12" xfId="2267" xr:uid="{00000000-0005-0000-0000-00001E080000}"/>
    <cellStyle name="Comma 3 2 5 13" xfId="2268" xr:uid="{00000000-0005-0000-0000-00001F080000}"/>
    <cellStyle name="Comma 3 2 5 14" xfId="2269" xr:uid="{00000000-0005-0000-0000-000020080000}"/>
    <cellStyle name="Comma 3 2 5 15" xfId="2270" xr:uid="{00000000-0005-0000-0000-000021080000}"/>
    <cellStyle name="Comma 3 2 5 16" xfId="2271" xr:uid="{00000000-0005-0000-0000-000022080000}"/>
    <cellStyle name="Comma 3 2 5 17" xfId="2272" xr:uid="{00000000-0005-0000-0000-000023080000}"/>
    <cellStyle name="Comma 3 2 5 18" xfId="2273" xr:uid="{00000000-0005-0000-0000-000024080000}"/>
    <cellStyle name="Comma 3 2 5 19" xfId="2274" xr:uid="{00000000-0005-0000-0000-000025080000}"/>
    <cellStyle name="Comma 3 2 5 2" xfId="2275" xr:uid="{00000000-0005-0000-0000-000026080000}"/>
    <cellStyle name="Comma 3 2 5 20" xfId="2276" xr:uid="{00000000-0005-0000-0000-000027080000}"/>
    <cellStyle name="Comma 3 2 5 21" xfId="2277" xr:uid="{00000000-0005-0000-0000-000028080000}"/>
    <cellStyle name="Comma 3 2 5 22" xfId="2278" xr:uid="{00000000-0005-0000-0000-000029080000}"/>
    <cellStyle name="Comma 3 2 5 23" xfId="2279" xr:uid="{00000000-0005-0000-0000-00002A080000}"/>
    <cellStyle name="Comma 3 2 5 24" xfId="2280" xr:uid="{00000000-0005-0000-0000-00002B080000}"/>
    <cellStyle name="Comma 3 2 5 25" xfId="2281" xr:uid="{00000000-0005-0000-0000-00002C080000}"/>
    <cellStyle name="Comma 3 2 5 26" xfId="2282" xr:uid="{00000000-0005-0000-0000-00002D080000}"/>
    <cellStyle name="Comma 3 2 5 27" xfId="2283" xr:uid="{00000000-0005-0000-0000-00002E080000}"/>
    <cellStyle name="Comma 3 2 5 28" xfId="2284" xr:uid="{00000000-0005-0000-0000-00002F080000}"/>
    <cellStyle name="Comma 3 2 5 29" xfId="2285" xr:uid="{00000000-0005-0000-0000-000030080000}"/>
    <cellStyle name="Comma 3 2 5 3" xfId="2286" xr:uid="{00000000-0005-0000-0000-000031080000}"/>
    <cellStyle name="Comma 3 2 5 30" xfId="2287" xr:uid="{00000000-0005-0000-0000-000032080000}"/>
    <cellStyle name="Comma 3 2 5 31" xfId="2288" xr:uid="{00000000-0005-0000-0000-000033080000}"/>
    <cellStyle name="Comma 3 2 5 32" xfId="2289" xr:uid="{00000000-0005-0000-0000-000034080000}"/>
    <cellStyle name="Comma 3 2 5 33" xfId="2290" xr:uid="{00000000-0005-0000-0000-000035080000}"/>
    <cellStyle name="Comma 3 2 5 34" xfId="2291" xr:uid="{00000000-0005-0000-0000-000036080000}"/>
    <cellStyle name="Comma 3 2 5 35" xfId="2292" xr:uid="{00000000-0005-0000-0000-000037080000}"/>
    <cellStyle name="Comma 3 2 5 36" xfId="2293" xr:uid="{00000000-0005-0000-0000-000038080000}"/>
    <cellStyle name="Comma 3 2 5 37" xfId="2294" xr:uid="{00000000-0005-0000-0000-000039080000}"/>
    <cellStyle name="Comma 3 2 5 38" xfId="2295" xr:uid="{00000000-0005-0000-0000-00003A080000}"/>
    <cellStyle name="Comma 3 2 5 39" xfId="2296" xr:uid="{00000000-0005-0000-0000-00003B080000}"/>
    <cellStyle name="Comma 3 2 5 4" xfId="2297" xr:uid="{00000000-0005-0000-0000-00003C080000}"/>
    <cellStyle name="Comma 3 2 5 40" xfId="2298" xr:uid="{00000000-0005-0000-0000-00003D080000}"/>
    <cellStyle name="Comma 3 2 5 41" xfId="2299" xr:uid="{00000000-0005-0000-0000-00003E080000}"/>
    <cellStyle name="Comma 3 2 5 42" xfId="2300" xr:uid="{00000000-0005-0000-0000-00003F080000}"/>
    <cellStyle name="Comma 3 2 5 43" xfId="2301" xr:uid="{00000000-0005-0000-0000-000040080000}"/>
    <cellStyle name="Comma 3 2 5 5" xfId="2302" xr:uid="{00000000-0005-0000-0000-000041080000}"/>
    <cellStyle name="Comma 3 2 5 6" xfId="2303" xr:uid="{00000000-0005-0000-0000-000042080000}"/>
    <cellStyle name="Comma 3 2 5 7" xfId="2304" xr:uid="{00000000-0005-0000-0000-000043080000}"/>
    <cellStyle name="Comma 3 2 5 8" xfId="2305" xr:uid="{00000000-0005-0000-0000-000044080000}"/>
    <cellStyle name="Comma 3 2 5 9" xfId="2306" xr:uid="{00000000-0005-0000-0000-000045080000}"/>
    <cellStyle name="Comma 3 2 6" xfId="2307" xr:uid="{00000000-0005-0000-0000-000046080000}"/>
    <cellStyle name="Comma 3 2 6 10" xfId="2308" xr:uid="{00000000-0005-0000-0000-000047080000}"/>
    <cellStyle name="Comma 3 2 6 11" xfId="2309" xr:uid="{00000000-0005-0000-0000-000048080000}"/>
    <cellStyle name="Comma 3 2 6 12" xfId="2310" xr:uid="{00000000-0005-0000-0000-000049080000}"/>
    <cellStyle name="Comma 3 2 6 13" xfId="2311" xr:uid="{00000000-0005-0000-0000-00004A080000}"/>
    <cellStyle name="Comma 3 2 6 14" xfId="2312" xr:uid="{00000000-0005-0000-0000-00004B080000}"/>
    <cellStyle name="Comma 3 2 6 15" xfId="2313" xr:uid="{00000000-0005-0000-0000-00004C080000}"/>
    <cellStyle name="Comma 3 2 6 16" xfId="2314" xr:uid="{00000000-0005-0000-0000-00004D080000}"/>
    <cellStyle name="Comma 3 2 6 17" xfId="2315" xr:uid="{00000000-0005-0000-0000-00004E080000}"/>
    <cellStyle name="Comma 3 2 6 18" xfId="2316" xr:uid="{00000000-0005-0000-0000-00004F080000}"/>
    <cellStyle name="Comma 3 2 6 19" xfId="2317" xr:uid="{00000000-0005-0000-0000-000050080000}"/>
    <cellStyle name="Comma 3 2 6 2" xfId="2318" xr:uid="{00000000-0005-0000-0000-000051080000}"/>
    <cellStyle name="Comma 3 2 6 20" xfId="2319" xr:uid="{00000000-0005-0000-0000-000052080000}"/>
    <cellStyle name="Comma 3 2 6 21" xfId="2320" xr:uid="{00000000-0005-0000-0000-000053080000}"/>
    <cellStyle name="Comma 3 2 6 22" xfId="2321" xr:uid="{00000000-0005-0000-0000-000054080000}"/>
    <cellStyle name="Comma 3 2 6 23" xfId="2322" xr:uid="{00000000-0005-0000-0000-000055080000}"/>
    <cellStyle name="Comma 3 2 6 24" xfId="2323" xr:uid="{00000000-0005-0000-0000-000056080000}"/>
    <cellStyle name="Comma 3 2 6 25" xfId="2324" xr:uid="{00000000-0005-0000-0000-000057080000}"/>
    <cellStyle name="Comma 3 2 6 26" xfId="2325" xr:uid="{00000000-0005-0000-0000-000058080000}"/>
    <cellStyle name="Comma 3 2 6 27" xfId="2326" xr:uid="{00000000-0005-0000-0000-000059080000}"/>
    <cellStyle name="Comma 3 2 6 28" xfId="2327" xr:uid="{00000000-0005-0000-0000-00005A080000}"/>
    <cellStyle name="Comma 3 2 6 29" xfId="2328" xr:uid="{00000000-0005-0000-0000-00005B080000}"/>
    <cellStyle name="Comma 3 2 6 3" xfId="2329" xr:uid="{00000000-0005-0000-0000-00005C080000}"/>
    <cellStyle name="Comma 3 2 6 30" xfId="2330" xr:uid="{00000000-0005-0000-0000-00005D080000}"/>
    <cellStyle name="Comma 3 2 6 31" xfId="2331" xr:uid="{00000000-0005-0000-0000-00005E080000}"/>
    <cellStyle name="Comma 3 2 6 32" xfId="2332" xr:uid="{00000000-0005-0000-0000-00005F080000}"/>
    <cellStyle name="Comma 3 2 6 33" xfId="2333" xr:uid="{00000000-0005-0000-0000-000060080000}"/>
    <cellStyle name="Comma 3 2 6 34" xfId="2334" xr:uid="{00000000-0005-0000-0000-000061080000}"/>
    <cellStyle name="Comma 3 2 6 35" xfId="2335" xr:uid="{00000000-0005-0000-0000-000062080000}"/>
    <cellStyle name="Comma 3 2 6 36" xfId="2336" xr:uid="{00000000-0005-0000-0000-000063080000}"/>
    <cellStyle name="Comma 3 2 6 37" xfId="2337" xr:uid="{00000000-0005-0000-0000-000064080000}"/>
    <cellStyle name="Comma 3 2 6 38" xfId="2338" xr:uid="{00000000-0005-0000-0000-000065080000}"/>
    <cellStyle name="Comma 3 2 6 39" xfId="2339" xr:uid="{00000000-0005-0000-0000-000066080000}"/>
    <cellStyle name="Comma 3 2 6 4" xfId="2340" xr:uid="{00000000-0005-0000-0000-000067080000}"/>
    <cellStyle name="Comma 3 2 6 40" xfId="2341" xr:uid="{00000000-0005-0000-0000-000068080000}"/>
    <cellStyle name="Comma 3 2 6 41" xfId="2342" xr:uid="{00000000-0005-0000-0000-000069080000}"/>
    <cellStyle name="Comma 3 2 6 42" xfId="2343" xr:uid="{00000000-0005-0000-0000-00006A080000}"/>
    <cellStyle name="Comma 3 2 6 43" xfId="2344" xr:uid="{00000000-0005-0000-0000-00006B080000}"/>
    <cellStyle name="Comma 3 2 6 5" xfId="2345" xr:uid="{00000000-0005-0000-0000-00006C080000}"/>
    <cellStyle name="Comma 3 2 6 6" xfId="2346" xr:uid="{00000000-0005-0000-0000-00006D080000}"/>
    <cellStyle name="Comma 3 2 6 7" xfId="2347" xr:uid="{00000000-0005-0000-0000-00006E080000}"/>
    <cellStyle name="Comma 3 2 6 8" xfId="2348" xr:uid="{00000000-0005-0000-0000-00006F080000}"/>
    <cellStyle name="Comma 3 2 6 9" xfId="2349" xr:uid="{00000000-0005-0000-0000-000070080000}"/>
    <cellStyle name="Comma 3 2 7" xfId="2350" xr:uid="{00000000-0005-0000-0000-000071080000}"/>
    <cellStyle name="Comma 3 2 8" xfId="2351" xr:uid="{00000000-0005-0000-0000-000072080000}"/>
    <cellStyle name="Comma 3 2 9" xfId="2352" xr:uid="{00000000-0005-0000-0000-000073080000}"/>
    <cellStyle name="Comma 3 20" xfId="2353" xr:uid="{00000000-0005-0000-0000-000074080000}"/>
    <cellStyle name="Comma 3 21" xfId="2354" xr:uid="{00000000-0005-0000-0000-000075080000}"/>
    <cellStyle name="Comma 3 22" xfId="2355" xr:uid="{00000000-0005-0000-0000-000076080000}"/>
    <cellStyle name="Comma 3 23" xfId="2356" xr:uid="{00000000-0005-0000-0000-000077080000}"/>
    <cellStyle name="Comma 3 24" xfId="2357" xr:uid="{00000000-0005-0000-0000-000078080000}"/>
    <cellStyle name="Comma 3 25" xfId="2358" xr:uid="{00000000-0005-0000-0000-000079080000}"/>
    <cellStyle name="Comma 3 26" xfId="2359" xr:uid="{00000000-0005-0000-0000-00007A080000}"/>
    <cellStyle name="Comma 3 27" xfId="2360" xr:uid="{00000000-0005-0000-0000-00007B080000}"/>
    <cellStyle name="Comma 3 28" xfId="2361" xr:uid="{00000000-0005-0000-0000-00007C080000}"/>
    <cellStyle name="Comma 3 29" xfId="2362" xr:uid="{00000000-0005-0000-0000-00007D080000}"/>
    <cellStyle name="Comma 3 3" xfId="2363" xr:uid="{00000000-0005-0000-0000-00007E080000}"/>
    <cellStyle name="Comma 3 3 10" xfId="2364" xr:uid="{00000000-0005-0000-0000-00007F080000}"/>
    <cellStyle name="Comma 3 3 11" xfId="2365" xr:uid="{00000000-0005-0000-0000-000080080000}"/>
    <cellStyle name="Comma 3 3 12" xfId="2366" xr:uid="{00000000-0005-0000-0000-000081080000}"/>
    <cellStyle name="Comma 3 3 13" xfId="2367" xr:uid="{00000000-0005-0000-0000-000082080000}"/>
    <cellStyle name="Comma 3 3 14" xfId="2368" xr:uid="{00000000-0005-0000-0000-000083080000}"/>
    <cellStyle name="Comma 3 3 15" xfId="2369" xr:uid="{00000000-0005-0000-0000-000084080000}"/>
    <cellStyle name="Comma 3 3 16" xfId="2370" xr:uid="{00000000-0005-0000-0000-000085080000}"/>
    <cellStyle name="Comma 3 3 17" xfId="2371" xr:uid="{00000000-0005-0000-0000-000086080000}"/>
    <cellStyle name="Comma 3 3 18" xfId="2372" xr:uid="{00000000-0005-0000-0000-000087080000}"/>
    <cellStyle name="Comma 3 3 19" xfId="2373" xr:uid="{00000000-0005-0000-0000-000088080000}"/>
    <cellStyle name="Comma 3 3 2" xfId="2374" xr:uid="{00000000-0005-0000-0000-000089080000}"/>
    <cellStyle name="Comma 3 3 2 10" xfId="2375" xr:uid="{00000000-0005-0000-0000-00008A080000}"/>
    <cellStyle name="Comma 3 3 2 11" xfId="2376" xr:uid="{00000000-0005-0000-0000-00008B080000}"/>
    <cellStyle name="Comma 3 3 2 12" xfId="2377" xr:uid="{00000000-0005-0000-0000-00008C080000}"/>
    <cellStyle name="Comma 3 3 2 13" xfId="2378" xr:uid="{00000000-0005-0000-0000-00008D080000}"/>
    <cellStyle name="Comma 3 3 2 14" xfId="2379" xr:uid="{00000000-0005-0000-0000-00008E080000}"/>
    <cellStyle name="Comma 3 3 2 15" xfId="2380" xr:uid="{00000000-0005-0000-0000-00008F080000}"/>
    <cellStyle name="Comma 3 3 2 16" xfId="2381" xr:uid="{00000000-0005-0000-0000-000090080000}"/>
    <cellStyle name="Comma 3 3 2 17" xfId="2382" xr:uid="{00000000-0005-0000-0000-000091080000}"/>
    <cellStyle name="Comma 3 3 2 18" xfId="2383" xr:uid="{00000000-0005-0000-0000-000092080000}"/>
    <cellStyle name="Comma 3 3 2 19" xfId="2384" xr:uid="{00000000-0005-0000-0000-000093080000}"/>
    <cellStyle name="Comma 3 3 2 2" xfId="2385" xr:uid="{00000000-0005-0000-0000-000094080000}"/>
    <cellStyle name="Comma 3 3 2 2 10" xfId="2386" xr:uid="{00000000-0005-0000-0000-000095080000}"/>
    <cellStyle name="Comma 3 3 2 2 11" xfId="2387" xr:uid="{00000000-0005-0000-0000-000096080000}"/>
    <cellStyle name="Comma 3 3 2 2 12" xfId="2388" xr:uid="{00000000-0005-0000-0000-000097080000}"/>
    <cellStyle name="Comma 3 3 2 2 13" xfId="2389" xr:uid="{00000000-0005-0000-0000-000098080000}"/>
    <cellStyle name="Comma 3 3 2 2 14" xfId="2390" xr:uid="{00000000-0005-0000-0000-000099080000}"/>
    <cellStyle name="Comma 3 3 2 2 15" xfId="2391" xr:uid="{00000000-0005-0000-0000-00009A080000}"/>
    <cellStyle name="Comma 3 3 2 2 16" xfId="2392" xr:uid="{00000000-0005-0000-0000-00009B080000}"/>
    <cellStyle name="Comma 3 3 2 2 17" xfId="2393" xr:uid="{00000000-0005-0000-0000-00009C080000}"/>
    <cellStyle name="Comma 3 3 2 2 18" xfId="2394" xr:uid="{00000000-0005-0000-0000-00009D080000}"/>
    <cellStyle name="Comma 3 3 2 2 19" xfId="2395" xr:uid="{00000000-0005-0000-0000-00009E080000}"/>
    <cellStyle name="Comma 3 3 2 2 2" xfId="2396" xr:uid="{00000000-0005-0000-0000-00009F080000}"/>
    <cellStyle name="Comma 3 3 2 2 20" xfId="2397" xr:uid="{00000000-0005-0000-0000-0000A0080000}"/>
    <cellStyle name="Comma 3 3 2 2 21" xfId="2398" xr:uid="{00000000-0005-0000-0000-0000A1080000}"/>
    <cellStyle name="Comma 3 3 2 2 22" xfId="2399" xr:uid="{00000000-0005-0000-0000-0000A2080000}"/>
    <cellStyle name="Comma 3 3 2 2 23" xfId="2400" xr:uid="{00000000-0005-0000-0000-0000A3080000}"/>
    <cellStyle name="Comma 3 3 2 2 24" xfId="2401" xr:uid="{00000000-0005-0000-0000-0000A4080000}"/>
    <cellStyle name="Comma 3 3 2 2 25" xfId="2402" xr:uid="{00000000-0005-0000-0000-0000A5080000}"/>
    <cellStyle name="Comma 3 3 2 2 26" xfId="2403" xr:uid="{00000000-0005-0000-0000-0000A6080000}"/>
    <cellStyle name="Comma 3 3 2 2 27" xfId="2404" xr:uid="{00000000-0005-0000-0000-0000A7080000}"/>
    <cellStyle name="Comma 3 3 2 2 28" xfId="2405" xr:uid="{00000000-0005-0000-0000-0000A8080000}"/>
    <cellStyle name="Comma 3 3 2 2 29" xfId="2406" xr:uid="{00000000-0005-0000-0000-0000A9080000}"/>
    <cellStyle name="Comma 3 3 2 2 3" xfId="2407" xr:uid="{00000000-0005-0000-0000-0000AA080000}"/>
    <cellStyle name="Comma 3 3 2 2 30" xfId="2408" xr:uid="{00000000-0005-0000-0000-0000AB080000}"/>
    <cellStyle name="Comma 3 3 2 2 31" xfId="2409" xr:uid="{00000000-0005-0000-0000-0000AC080000}"/>
    <cellStyle name="Comma 3 3 2 2 32" xfId="2410" xr:uid="{00000000-0005-0000-0000-0000AD080000}"/>
    <cellStyle name="Comma 3 3 2 2 33" xfId="2411" xr:uid="{00000000-0005-0000-0000-0000AE080000}"/>
    <cellStyle name="Comma 3 3 2 2 34" xfId="2412" xr:uid="{00000000-0005-0000-0000-0000AF080000}"/>
    <cellStyle name="Comma 3 3 2 2 35" xfId="2413" xr:uid="{00000000-0005-0000-0000-0000B0080000}"/>
    <cellStyle name="Comma 3 3 2 2 36" xfId="2414" xr:uid="{00000000-0005-0000-0000-0000B1080000}"/>
    <cellStyle name="Comma 3 3 2 2 37" xfId="2415" xr:uid="{00000000-0005-0000-0000-0000B2080000}"/>
    <cellStyle name="Comma 3 3 2 2 38" xfId="2416" xr:uid="{00000000-0005-0000-0000-0000B3080000}"/>
    <cellStyle name="Comma 3 3 2 2 39" xfId="2417" xr:uid="{00000000-0005-0000-0000-0000B4080000}"/>
    <cellStyle name="Comma 3 3 2 2 4" xfId="2418" xr:uid="{00000000-0005-0000-0000-0000B5080000}"/>
    <cellStyle name="Comma 3 3 2 2 40" xfId="2419" xr:uid="{00000000-0005-0000-0000-0000B6080000}"/>
    <cellStyle name="Comma 3 3 2 2 41" xfId="2420" xr:uid="{00000000-0005-0000-0000-0000B7080000}"/>
    <cellStyle name="Comma 3 3 2 2 42" xfId="2421" xr:uid="{00000000-0005-0000-0000-0000B8080000}"/>
    <cellStyle name="Comma 3 3 2 2 43" xfId="2422" xr:uid="{00000000-0005-0000-0000-0000B9080000}"/>
    <cellStyle name="Comma 3 3 2 2 5" xfId="2423" xr:uid="{00000000-0005-0000-0000-0000BA080000}"/>
    <cellStyle name="Comma 3 3 2 2 6" xfId="2424" xr:uid="{00000000-0005-0000-0000-0000BB080000}"/>
    <cellStyle name="Comma 3 3 2 2 7" xfId="2425" xr:uid="{00000000-0005-0000-0000-0000BC080000}"/>
    <cellStyle name="Comma 3 3 2 2 8" xfId="2426" xr:uid="{00000000-0005-0000-0000-0000BD080000}"/>
    <cellStyle name="Comma 3 3 2 2 9" xfId="2427" xr:uid="{00000000-0005-0000-0000-0000BE080000}"/>
    <cellStyle name="Comma 3 3 2 20" xfId="2428" xr:uid="{00000000-0005-0000-0000-0000BF080000}"/>
    <cellStyle name="Comma 3 3 2 21" xfId="2429" xr:uid="{00000000-0005-0000-0000-0000C0080000}"/>
    <cellStyle name="Comma 3 3 2 22" xfId="2430" xr:uid="{00000000-0005-0000-0000-0000C1080000}"/>
    <cellStyle name="Comma 3 3 2 23" xfId="2431" xr:uid="{00000000-0005-0000-0000-0000C2080000}"/>
    <cellStyle name="Comma 3 3 2 24" xfId="2432" xr:uid="{00000000-0005-0000-0000-0000C3080000}"/>
    <cellStyle name="Comma 3 3 2 25" xfId="2433" xr:uid="{00000000-0005-0000-0000-0000C4080000}"/>
    <cellStyle name="Comma 3 3 2 26" xfId="2434" xr:uid="{00000000-0005-0000-0000-0000C5080000}"/>
    <cellStyle name="Comma 3 3 2 27" xfId="2435" xr:uid="{00000000-0005-0000-0000-0000C6080000}"/>
    <cellStyle name="Comma 3 3 2 28" xfId="2436" xr:uid="{00000000-0005-0000-0000-0000C7080000}"/>
    <cellStyle name="Comma 3 3 2 29" xfId="2437" xr:uid="{00000000-0005-0000-0000-0000C8080000}"/>
    <cellStyle name="Comma 3 3 2 3" xfId="2438" xr:uid="{00000000-0005-0000-0000-0000C9080000}"/>
    <cellStyle name="Comma 3 3 2 3 10" xfId="2439" xr:uid="{00000000-0005-0000-0000-0000CA080000}"/>
    <cellStyle name="Comma 3 3 2 3 11" xfId="2440" xr:uid="{00000000-0005-0000-0000-0000CB080000}"/>
    <cellStyle name="Comma 3 3 2 3 12" xfId="2441" xr:uid="{00000000-0005-0000-0000-0000CC080000}"/>
    <cellStyle name="Comma 3 3 2 3 13" xfId="2442" xr:uid="{00000000-0005-0000-0000-0000CD080000}"/>
    <cellStyle name="Comma 3 3 2 3 14" xfId="2443" xr:uid="{00000000-0005-0000-0000-0000CE080000}"/>
    <cellStyle name="Comma 3 3 2 3 15" xfId="2444" xr:uid="{00000000-0005-0000-0000-0000CF080000}"/>
    <cellStyle name="Comma 3 3 2 3 16" xfId="2445" xr:uid="{00000000-0005-0000-0000-0000D0080000}"/>
    <cellStyle name="Comma 3 3 2 3 17" xfId="2446" xr:uid="{00000000-0005-0000-0000-0000D1080000}"/>
    <cellStyle name="Comma 3 3 2 3 18" xfId="2447" xr:uid="{00000000-0005-0000-0000-0000D2080000}"/>
    <cellStyle name="Comma 3 3 2 3 19" xfId="2448" xr:uid="{00000000-0005-0000-0000-0000D3080000}"/>
    <cellStyle name="Comma 3 3 2 3 2" xfId="2449" xr:uid="{00000000-0005-0000-0000-0000D4080000}"/>
    <cellStyle name="Comma 3 3 2 3 20" xfId="2450" xr:uid="{00000000-0005-0000-0000-0000D5080000}"/>
    <cellStyle name="Comma 3 3 2 3 21" xfId="2451" xr:uid="{00000000-0005-0000-0000-0000D6080000}"/>
    <cellStyle name="Comma 3 3 2 3 22" xfId="2452" xr:uid="{00000000-0005-0000-0000-0000D7080000}"/>
    <cellStyle name="Comma 3 3 2 3 23" xfId="2453" xr:uid="{00000000-0005-0000-0000-0000D8080000}"/>
    <cellStyle name="Comma 3 3 2 3 24" xfId="2454" xr:uid="{00000000-0005-0000-0000-0000D9080000}"/>
    <cellStyle name="Comma 3 3 2 3 25" xfId="2455" xr:uid="{00000000-0005-0000-0000-0000DA080000}"/>
    <cellStyle name="Comma 3 3 2 3 26" xfId="2456" xr:uid="{00000000-0005-0000-0000-0000DB080000}"/>
    <cellStyle name="Comma 3 3 2 3 27" xfId="2457" xr:uid="{00000000-0005-0000-0000-0000DC080000}"/>
    <cellStyle name="Comma 3 3 2 3 28" xfId="2458" xr:uid="{00000000-0005-0000-0000-0000DD080000}"/>
    <cellStyle name="Comma 3 3 2 3 29" xfId="2459" xr:uid="{00000000-0005-0000-0000-0000DE080000}"/>
    <cellStyle name="Comma 3 3 2 3 3" xfId="2460" xr:uid="{00000000-0005-0000-0000-0000DF080000}"/>
    <cellStyle name="Comma 3 3 2 3 30" xfId="2461" xr:uid="{00000000-0005-0000-0000-0000E0080000}"/>
    <cellStyle name="Comma 3 3 2 3 31" xfId="2462" xr:uid="{00000000-0005-0000-0000-0000E1080000}"/>
    <cellStyle name="Comma 3 3 2 3 32" xfId="2463" xr:uid="{00000000-0005-0000-0000-0000E2080000}"/>
    <cellStyle name="Comma 3 3 2 3 33" xfId="2464" xr:uid="{00000000-0005-0000-0000-0000E3080000}"/>
    <cellStyle name="Comma 3 3 2 3 34" xfId="2465" xr:uid="{00000000-0005-0000-0000-0000E4080000}"/>
    <cellStyle name="Comma 3 3 2 3 35" xfId="2466" xr:uid="{00000000-0005-0000-0000-0000E5080000}"/>
    <cellStyle name="Comma 3 3 2 3 36" xfId="2467" xr:uid="{00000000-0005-0000-0000-0000E6080000}"/>
    <cellStyle name="Comma 3 3 2 3 37" xfId="2468" xr:uid="{00000000-0005-0000-0000-0000E7080000}"/>
    <cellStyle name="Comma 3 3 2 3 38" xfId="2469" xr:uid="{00000000-0005-0000-0000-0000E8080000}"/>
    <cellStyle name="Comma 3 3 2 3 39" xfId="2470" xr:uid="{00000000-0005-0000-0000-0000E9080000}"/>
    <cellStyle name="Comma 3 3 2 3 4" xfId="2471" xr:uid="{00000000-0005-0000-0000-0000EA080000}"/>
    <cellStyle name="Comma 3 3 2 3 40" xfId="2472" xr:uid="{00000000-0005-0000-0000-0000EB080000}"/>
    <cellStyle name="Comma 3 3 2 3 41" xfId="2473" xr:uid="{00000000-0005-0000-0000-0000EC080000}"/>
    <cellStyle name="Comma 3 3 2 3 42" xfId="2474" xr:uid="{00000000-0005-0000-0000-0000ED080000}"/>
    <cellStyle name="Comma 3 3 2 3 43" xfId="2475" xr:uid="{00000000-0005-0000-0000-0000EE080000}"/>
    <cellStyle name="Comma 3 3 2 3 5" xfId="2476" xr:uid="{00000000-0005-0000-0000-0000EF080000}"/>
    <cellStyle name="Comma 3 3 2 3 6" xfId="2477" xr:uid="{00000000-0005-0000-0000-0000F0080000}"/>
    <cellStyle name="Comma 3 3 2 3 7" xfId="2478" xr:uid="{00000000-0005-0000-0000-0000F1080000}"/>
    <cellStyle name="Comma 3 3 2 3 8" xfId="2479" xr:uid="{00000000-0005-0000-0000-0000F2080000}"/>
    <cellStyle name="Comma 3 3 2 3 9" xfId="2480" xr:uid="{00000000-0005-0000-0000-0000F3080000}"/>
    <cellStyle name="Comma 3 3 2 30" xfId="2481" xr:uid="{00000000-0005-0000-0000-0000F4080000}"/>
    <cellStyle name="Comma 3 3 2 31" xfId="2482" xr:uid="{00000000-0005-0000-0000-0000F5080000}"/>
    <cellStyle name="Comma 3 3 2 32" xfId="2483" xr:uid="{00000000-0005-0000-0000-0000F6080000}"/>
    <cellStyle name="Comma 3 3 2 33" xfId="2484" xr:uid="{00000000-0005-0000-0000-0000F7080000}"/>
    <cellStyle name="Comma 3 3 2 34" xfId="2485" xr:uid="{00000000-0005-0000-0000-0000F8080000}"/>
    <cellStyle name="Comma 3 3 2 35" xfId="2486" xr:uid="{00000000-0005-0000-0000-0000F9080000}"/>
    <cellStyle name="Comma 3 3 2 36" xfId="2487" xr:uid="{00000000-0005-0000-0000-0000FA080000}"/>
    <cellStyle name="Comma 3 3 2 37" xfId="2488" xr:uid="{00000000-0005-0000-0000-0000FB080000}"/>
    <cellStyle name="Comma 3 3 2 38" xfId="2489" xr:uid="{00000000-0005-0000-0000-0000FC080000}"/>
    <cellStyle name="Comma 3 3 2 39" xfId="2490" xr:uid="{00000000-0005-0000-0000-0000FD080000}"/>
    <cellStyle name="Comma 3 3 2 4" xfId="2491" xr:uid="{00000000-0005-0000-0000-0000FE080000}"/>
    <cellStyle name="Comma 3 3 2 4 10" xfId="2492" xr:uid="{00000000-0005-0000-0000-0000FF080000}"/>
    <cellStyle name="Comma 3 3 2 4 11" xfId="2493" xr:uid="{00000000-0005-0000-0000-000000090000}"/>
    <cellStyle name="Comma 3 3 2 4 12" xfId="2494" xr:uid="{00000000-0005-0000-0000-000001090000}"/>
    <cellStyle name="Comma 3 3 2 4 13" xfId="2495" xr:uid="{00000000-0005-0000-0000-000002090000}"/>
    <cellStyle name="Comma 3 3 2 4 14" xfId="2496" xr:uid="{00000000-0005-0000-0000-000003090000}"/>
    <cellStyle name="Comma 3 3 2 4 15" xfId="2497" xr:uid="{00000000-0005-0000-0000-000004090000}"/>
    <cellStyle name="Comma 3 3 2 4 16" xfId="2498" xr:uid="{00000000-0005-0000-0000-000005090000}"/>
    <cellStyle name="Comma 3 3 2 4 17" xfId="2499" xr:uid="{00000000-0005-0000-0000-000006090000}"/>
    <cellStyle name="Comma 3 3 2 4 18" xfId="2500" xr:uid="{00000000-0005-0000-0000-000007090000}"/>
    <cellStyle name="Comma 3 3 2 4 19" xfId="2501" xr:uid="{00000000-0005-0000-0000-000008090000}"/>
    <cellStyle name="Comma 3 3 2 4 2" xfId="2502" xr:uid="{00000000-0005-0000-0000-000009090000}"/>
    <cellStyle name="Comma 3 3 2 4 20" xfId="2503" xr:uid="{00000000-0005-0000-0000-00000A090000}"/>
    <cellStyle name="Comma 3 3 2 4 21" xfId="2504" xr:uid="{00000000-0005-0000-0000-00000B090000}"/>
    <cellStyle name="Comma 3 3 2 4 22" xfId="2505" xr:uid="{00000000-0005-0000-0000-00000C090000}"/>
    <cellStyle name="Comma 3 3 2 4 23" xfId="2506" xr:uid="{00000000-0005-0000-0000-00000D090000}"/>
    <cellStyle name="Comma 3 3 2 4 24" xfId="2507" xr:uid="{00000000-0005-0000-0000-00000E090000}"/>
    <cellStyle name="Comma 3 3 2 4 25" xfId="2508" xr:uid="{00000000-0005-0000-0000-00000F090000}"/>
    <cellStyle name="Comma 3 3 2 4 26" xfId="2509" xr:uid="{00000000-0005-0000-0000-000010090000}"/>
    <cellStyle name="Comma 3 3 2 4 27" xfId="2510" xr:uid="{00000000-0005-0000-0000-000011090000}"/>
    <cellStyle name="Comma 3 3 2 4 28" xfId="2511" xr:uid="{00000000-0005-0000-0000-000012090000}"/>
    <cellStyle name="Comma 3 3 2 4 29" xfId="2512" xr:uid="{00000000-0005-0000-0000-000013090000}"/>
    <cellStyle name="Comma 3 3 2 4 3" xfId="2513" xr:uid="{00000000-0005-0000-0000-000014090000}"/>
    <cellStyle name="Comma 3 3 2 4 30" xfId="2514" xr:uid="{00000000-0005-0000-0000-000015090000}"/>
    <cellStyle name="Comma 3 3 2 4 31" xfId="2515" xr:uid="{00000000-0005-0000-0000-000016090000}"/>
    <cellStyle name="Comma 3 3 2 4 32" xfId="2516" xr:uid="{00000000-0005-0000-0000-000017090000}"/>
    <cellStyle name="Comma 3 3 2 4 33" xfId="2517" xr:uid="{00000000-0005-0000-0000-000018090000}"/>
    <cellStyle name="Comma 3 3 2 4 34" xfId="2518" xr:uid="{00000000-0005-0000-0000-000019090000}"/>
    <cellStyle name="Comma 3 3 2 4 35" xfId="2519" xr:uid="{00000000-0005-0000-0000-00001A090000}"/>
    <cellStyle name="Comma 3 3 2 4 36" xfId="2520" xr:uid="{00000000-0005-0000-0000-00001B090000}"/>
    <cellStyle name="Comma 3 3 2 4 37" xfId="2521" xr:uid="{00000000-0005-0000-0000-00001C090000}"/>
    <cellStyle name="Comma 3 3 2 4 38" xfId="2522" xr:uid="{00000000-0005-0000-0000-00001D090000}"/>
    <cellStyle name="Comma 3 3 2 4 39" xfId="2523" xr:uid="{00000000-0005-0000-0000-00001E090000}"/>
    <cellStyle name="Comma 3 3 2 4 4" xfId="2524" xr:uid="{00000000-0005-0000-0000-00001F090000}"/>
    <cellStyle name="Comma 3 3 2 4 40" xfId="2525" xr:uid="{00000000-0005-0000-0000-000020090000}"/>
    <cellStyle name="Comma 3 3 2 4 41" xfId="2526" xr:uid="{00000000-0005-0000-0000-000021090000}"/>
    <cellStyle name="Comma 3 3 2 4 42" xfId="2527" xr:uid="{00000000-0005-0000-0000-000022090000}"/>
    <cellStyle name="Comma 3 3 2 4 43" xfId="2528" xr:uid="{00000000-0005-0000-0000-000023090000}"/>
    <cellStyle name="Comma 3 3 2 4 5" xfId="2529" xr:uid="{00000000-0005-0000-0000-000024090000}"/>
    <cellStyle name="Comma 3 3 2 4 6" xfId="2530" xr:uid="{00000000-0005-0000-0000-000025090000}"/>
    <cellStyle name="Comma 3 3 2 4 7" xfId="2531" xr:uid="{00000000-0005-0000-0000-000026090000}"/>
    <cellStyle name="Comma 3 3 2 4 8" xfId="2532" xr:uid="{00000000-0005-0000-0000-000027090000}"/>
    <cellStyle name="Comma 3 3 2 4 9" xfId="2533" xr:uid="{00000000-0005-0000-0000-000028090000}"/>
    <cellStyle name="Comma 3 3 2 40" xfId="2534" xr:uid="{00000000-0005-0000-0000-000029090000}"/>
    <cellStyle name="Comma 3 3 2 41" xfId="2535" xr:uid="{00000000-0005-0000-0000-00002A090000}"/>
    <cellStyle name="Comma 3 3 2 42" xfId="2536" xr:uid="{00000000-0005-0000-0000-00002B090000}"/>
    <cellStyle name="Comma 3 3 2 43" xfId="2537" xr:uid="{00000000-0005-0000-0000-00002C090000}"/>
    <cellStyle name="Comma 3 3 2 44" xfId="2538" xr:uid="{00000000-0005-0000-0000-00002D090000}"/>
    <cellStyle name="Comma 3 3 2 45" xfId="2539" xr:uid="{00000000-0005-0000-0000-00002E090000}"/>
    <cellStyle name="Comma 3 3 2 46" xfId="2540" xr:uid="{00000000-0005-0000-0000-00002F090000}"/>
    <cellStyle name="Comma 3 3 2 47" xfId="2541" xr:uid="{00000000-0005-0000-0000-000030090000}"/>
    <cellStyle name="Comma 3 3 2 5" xfId="2542" xr:uid="{00000000-0005-0000-0000-000031090000}"/>
    <cellStyle name="Comma 3 3 2 5 10" xfId="2543" xr:uid="{00000000-0005-0000-0000-000032090000}"/>
    <cellStyle name="Comma 3 3 2 5 11" xfId="2544" xr:uid="{00000000-0005-0000-0000-000033090000}"/>
    <cellStyle name="Comma 3 3 2 5 12" xfId="2545" xr:uid="{00000000-0005-0000-0000-000034090000}"/>
    <cellStyle name="Comma 3 3 2 5 13" xfId="2546" xr:uid="{00000000-0005-0000-0000-000035090000}"/>
    <cellStyle name="Comma 3 3 2 5 14" xfId="2547" xr:uid="{00000000-0005-0000-0000-000036090000}"/>
    <cellStyle name="Comma 3 3 2 5 15" xfId="2548" xr:uid="{00000000-0005-0000-0000-000037090000}"/>
    <cellStyle name="Comma 3 3 2 5 16" xfId="2549" xr:uid="{00000000-0005-0000-0000-000038090000}"/>
    <cellStyle name="Comma 3 3 2 5 17" xfId="2550" xr:uid="{00000000-0005-0000-0000-000039090000}"/>
    <cellStyle name="Comma 3 3 2 5 18" xfId="2551" xr:uid="{00000000-0005-0000-0000-00003A090000}"/>
    <cellStyle name="Comma 3 3 2 5 19" xfId="2552" xr:uid="{00000000-0005-0000-0000-00003B090000}"/>
    <cellStyle name="Comma 3 3 2 5 2" xfId="2553" xr:uid="{00000000-0005-0000-0000-00003C090000}"/>
    <cellStyle name="Comma 3 3 2 5 20" xfId="2554" xr:uid="{00000000-0005-0000-0000-00003D090000}"/>
    <cellStyle name="Comma 3 3 2 5 21" xfId="2555" xr:uid="{00000000-0005-0000-0000-00003E090000}"/>
    <cellStyle name="Comma 3 3 2 5 22" xfId="2556" xr:uid="{00000000-0005-0000-0000-00003F090000}"/>
    <cellStyle name="Comma 3 3 2 5 23" xfId="2557" xr:uid="{00000000-0005-0000-0000-000040090000}"/>
    <cellStyle name="Comma 3 3 2 5 24" xfId="2558" xr:uid="{00000000-0005-0000-0000-000041090000}"/>
    <cellStyle name="Comma 3 3 2 5 25" xfId="2559" xr:uid="{00000000-0005-0000-0000-000042090000}"/>
    <cellStyle name="Comma 3 3 2 5 26" xfId="2560" xr:uid="{00000000-0005-0000-0000-000043090000}"/>
    <cellStyle name="Comma 3 3 2 5 27" xfId="2561" xr:uid="{00000000-0005-0000-0000-000044090000}"/>
    <cellStyle name="Comma 3 3 2 5 28" xfId="2562" xr:uid="{00000000-0005-0000-0000-000045090000}"/>
    <cellStyle name="Comma 3 3 2 5 29" xfId="2563" xr:uid="{00000000-0005-0000-0000-000046090000}"/>
    <cellStyle name="Comma 3 3 2 5 3" xfId="2564" xr:uid="{00000000-0005-0000-0000-000047090000}"/>
    <cellStyle name="Comma 3 3 2 5 30" xfId="2565" xr:uid="{00000000-0005-0000-0000-000048090000}"/>
    <cellStyle name="Comma 3 3 2 5 31" xfId="2566" xr:uid="{00000000-0005-0000-0000-000049090000}"/>
    <cellStyle name="Comma 3 3 2 5 32" xfId="2567" xr:uid="{00000000-0005-0000-0000-00004A090000}"/>
    <cellStyle name="Comma 3 3 2 5 33" xfId="2568" xr:uid="{00000000-0005-0000-0000-00004B090000}"/>
    <cellStyle name="Comma 3 3 2 5 34" xfId="2569" xr:uid="{00000000-0005-0000-0000-00004C090000}"/>
    <cellStyle name="Comma 3 3 2 5 35" xfId="2570" xr:uid="{00000000-0005-0000-0000-00004D090000}"/>
    <cellStyle name="Comma 3 3 2 5 36" xfId="2571" xr:uid="{00000000-0005-0000-0000-00004E090000}"/>
    <cellStyle name="Comma 3 3 2 5 37" xfId="2572" xr:uid="{00000000-0005-0000-0000-00004F090000}"/>
    <cellStyle name="Comma 3 3 2 5 38" xfId="2573" xr:uid="{00000000-0005-0000-0000-000050090000}"/>
    <cellStyle name="Comma 3 3 2 5 39" xfId="2574" xr:uid="{00000000-0005-0000-0000-000051090000}"/>
    <cellStyle name="Comma 3 3 2 5 4" xfId="2575" xr:uid="{00000000-0005-0000-0000-000052090000}"/>
    <cellStyle name="Comma 3 3 2 5 40" xfId="2576" xr:uid="{00000000-0005-0000-0000-000053090000}"/>
    <cellStyle name="Comma 3 3 2 5 41" xfId="2577" xr:uid="{00000000-0005-0000-0000-000054090000}"/>
    <cellStyle name="Comma 3 3 2 5 42" xfId="2578" xr:uid="{00000000-0005-0000-0000-000055090000}"/>
    <cellStyle name="Comma 3 3 2 5 43" xfId="2579" xr:uid="{00000000-0005-0000-0000-000056090000}"/>
    <cellStyle name="Comma 3 3 2 5 5" xfId="2580" xr:uid="{00000000-0005-0000-0000-000057090000}"/>
    <cellStyle name="Comma 3 3 2 5 6" xfId="2581" xr:uid="{00000000-0005-0000-0000-000058090000}"/>
    <cellStyle name="Comma 3 3 2 5 7" xfId="2582" xr:uid="{00000000-0005-0000-0000-000059090000}"/>
    <cellStyle name="Comma 3 3 2 5 8" xfId="2583" xr:uid="{00000000-0005-0000-0000-00005A090000}"/>
    <cellStyle name="Comma 3 3 2 5 9" xfId="2584" xr:uid="{00000000-0005-0000-0000-00005B090000}"/>
    <cellStyle name="Comma 3 3 2 6" xfId="2585" xr:uid="{00000000-0005-0000-0000-00005C090000}"/>
    <cellStyle name="Comma 3 3 2 7" xfId="2586" xr:uid="{00000000-0005-0000-0000-00005D090000}"/>
    <cellStyle name="Comma 3 3 2 8" xfId="2587" xr:uid="{00000000-0005-0000-0000-00005E090000}"/>
    <cellStyle name="Comma 3 3 2 9" xfId="2588" xr:uid="{00000000-0005-0000-0000-00005F090000}"/>
    <cellStyle name="Comma 3 3 20" xfId="2589" xr:uid="{00000000-0005-0000-0000-000060090000}"/>
    <cellStyle name="Comma 3 3 21" xfId="2590" xr:uid="{00000000-0005-0000-0000-000061090000}"/>
    <cellStyle name="Comma 3 3 22" xfId="2591" xr:uid="{00000000-0005-0000-0000-000062090000}"/>
    <cellStyle name="Comma 3 3 23" xfId="2592" xr:uid="{00000000-0005-0000-0000-000063090000}"/>
    <cellStyle name="Comma 3 3 24" xfId="2593" xr:uid="{00000000-0005-0000-0000-000064090000}"/>
    <cellStyle name="Comma 3 3 25" xfId="2594" xr:uid="{00000000-0005-0000-0000-000065090000}"/>
    <cellStyle name="Comma 3 3 26" xfId="2595" xr:uid="{00000000-0005-0000-0000-000066090000}"/>
    <cellStyle name="Comma 3 3 27" xfId="2596" xr:uid="{00000000-0005-0000-0000-000067090000}"/>
    <cellStyle name="Comma 3 3 28" xfId="2597" xr:uid="{00000000-0005-0000-0000-000068090000}"/>
    <cellStyle name="Comma 3 3 29" xfId="2598" xr:uid="{00000000-0005-0000-0000-000069090000}"/>
    <cellStyle name="Comma 3 3 3" xfId="2599" xr:uid="{00000000-0005-0000-0000-00006A090000}"/>
    <cellStyle name="Comma 3 3 3 10" xfId="2600" xr:uid="{00000000-0005-0000-0000-00006B090000}"/>
    <cellStyle name="Comma 3 3 3 11" xfId="2601" xr:uid="{00000000-0005-0000-0000-00006C090000}"/>
    <cellStyle name="Comma 3 3 3 12" xfId="2602" xr:uid="{00000000-0005-0000-0000-00006D090000}"/>
    <cellStyle name="Comma 3 3 3 13" xfId="2603" xr:uid="{00000000-0005-0000-0000-00006E090000}"/>
    <cellStyle name="Comma 3 3 3 14" xfId="2604" xr:uid="{00000000-0005-0000-0000-00006F090000}"/>
    <cellStyle name="Comma 3 3 3 15" xfId="2605" xr:uid="{00000000-0005-0000-0000-000070090000}"/>
    <cellStyle name="Comma 3 3 3 16" xfId="2606" xr:uid="{00000000-0005-0000-0000-000071090000}"/>
    <cellStyle name="Comma 3 3 3 17" xfId="2607" xr:uid="{00000000-0005-0000-0000-000072090000}"/>
    <cellStyle name="Comma 3 3 3 18" xfId="2608" xr:uid="{00000000-0005-0000-0000-000073090000}"/>
    <cellStyle name="Comma 3 3 3 19" xfId="2609" xr:uid="{00000000-0005-0000-0000-000074090000}"/>
    <cellStyle name="Comma 3 3 3 2" xfId="2610" xr:uid="{00000000-0005-0000-0000-000075090000}"/>
    <cellStyle name="Comma 3 3 3 20" xfId="2611" xr:uid="{00000000-0005-0000-0000-000076090000}"/>
    <cellStyle name="Comma 3 3 3 21" xfId="2612" xr:uid="{00000000-0005-0000-0000-000077090000}"/>
    <cellStyle name="Comma 3 3 3 22" xfId="2613" xr:uid="{00000000-0005-0000-0000-000078090000}"/>
    <cellStyle name="Comma 3 3 3 23" xfId="2614" xr:uid="{00000000-0005-0000-0000-000079090000}"/>
    <cellStyle name="Comma 3 3 3 24" xfId="2615" xr:uid="{00000000-0005-0000-0000-00007A090000}"/>
    <cellStyle name="Comma 3 3 3 25" xfId="2616" xr:uid="{00000000-0005-0000-0000-00007B090000}"/>
    <cellStyle name="Comma 3 3 3 26" xfId="2617" xr:uid="{00000000-0005-0000-0000-00007C090000}"/>
    <cellStyle name="Comma 3 3 3 27" xfId="2618" xr:uid="{00000000-0005-0000-0000-00007D090000}"/>
    <cellStyle name="Comma 3 3 3 28" xfId="2619" xr:uid="{00000000-0005-0000-0000-00007E090000}"/>
    <cellStyle name="Comma 3 3 3 29" xfId="2620" xr:uid="{00000000-0005-0000-0000-00007F090000}"/>
    <cellStyle name="Comma 3 3 3 3" xfId="2621" xr:uid="{00000000-0005-0000-0000-000080090000}"/>
    <cellStyle name="Comma 3 3 3 30" xfId="2622" xr:uid="{00000000-0005-0000-0000-000081090000}"/>
    <cellStyle name="Comma 3 3 3 31" xfId="2623" xr:uid="{00000000-0005-0000-0000-000082090000}"/>
    <cellStyle name="Comma 3 3 3 32" xfId="2624" xr:uid="{00000000-0005-0000-0000-000083090000}"/>
    <cellStyle name="Comma 3 3 3 33" xfId="2625" xr:uid="{00000000-0005-0000-0000-000084090000}"/>
    <cellStyle name="Comma 3 3 3 34" xfId="2626" xr:uid="{00000000-0005-0000-0000-000085090000}"/>
    <cellStyle name="Comma 3 3 3 35" xfId="2627" xr:uid="{00000000-0005-0000-0000-000086090000}"/>
    <cellStyle name="Comma 3 3 3 36" xfId="2628" xr:uid="{00000000-0005-0000-0000-000087090000}"/>
    <cellStyle name="Comma 3 3 3 37" xfId="2629" xr:uid="{00000000-0005-0000-0000-000088090000}"/>
    <cellStyle name="Comma 3 3 3 38" xfId="2630" xr:uid="{00000000-0005-0000-0000-000089090000}"/>
    <cellStyle name="Comma 3 3 3 39" xfId="2631" xr:uid="{00000000-0005-0000-0000-00008A090000}"/>
    <cellStyle name="Comma 3 3 3 4" xfId="2632" xr:uid="{00000000-0005-0000-0000-00008B090000}"/>
    <cellStyle name="Comma 3 3 3 40" xfId="2633" xr:uid="{00000000-0005-0000-0000-00008C090000}"/>
    <cellStyle name="Comma 3 3 3 41" xfId="2634" xr:uid="{00000000-0005-0000-0000-00008D090000}"/>
    <cellStyle name="Comma 3 3 3 42" xfId="2635" xr:uid="{00000000-0005-0000-0000-00008E090000}"/>
    <cellStyle name="Comma 3 3 3 43" xfId="2636" xr:uid="{00000000-0005-0000-0000-00008F090000}"/>
    <cellStyle name="Comma 3 3 3 5" xfId="2637" xr:uid="{00000000-0005-0000-0000-000090090000}"/>
    <cellStyle name="Comma 3 3 3 6" xfId="2638" xr:uid="{00000000-0005-0000-0000-000091090000}"/>
    <cellStyle name="Comma 3 3 3 7" xfId="2639" xr:uid="{00000000-0005-0000-0000-000092090000}"/>
    <cellStyle name="Comma 3 3 3 8" xfId="2640" xr:uid="{00000000-0005-0000-0000-000093090000}"/>
    <cellStyle name="Comma 3 3 3 9" xfId="2641" xr:uid="{00000000-0005-0000-0000-000094090000}"/>
    <cellStyle name="Comma 3 3 30" xfId="2642" xr:uid="{00000000-0005-0000-0000-000095090000}"/>
    <cellStyle name="Comma 3 3 31" xfId="2643" xr:uid="{00000000-0005-0000-0000-000096090000}"/>
    <cellStyle name="Comma 3 3 32" xfId="2644" xr:uid="{00000000-0005-0000-0000-000097090000}"/>
    <cellStyle name="Comma 3 3 33" xfId="2645" xr:uid="{00000000-0005-0000-0000-000098090000}"/>
    <cellStyle name="Comma 3 3 34" xfId="2646" xr:uid="{00000000-0005-0000-0000-000099090000}"/>
    <cellStyle name="Comma 3 3 35" xfId="2647" xr:uid="{00000000-0005-0000-0000-00009A090000}"/>
    <cellStyle name="Comma 3 3 36" xfId="2648" xr:uid="{00000000-0005-0000-0000-00009B090000}"/>
    <cellStyle name="Comma 3 3 37" xfId="2649" xr:uid="{00000000-0005-0000-0000-00009C090000}"/>
    <cellStyle name="Comma 3 3 38" xfId="2650" xr:uid="{00000000-0005-0000-0000-00009D090000}"/>
    <cellStyle name="Comma 3 3 39" xfId="2651" xr:uid="{00000000-0005-0000-0000-00009E090000}"/>
    <cellStyle name="Comma 3 3 4" xfId="2652" xr:uid="{00000000-0005-0000-0000-00009F090000}"/>
    <cellStyle name="Comma 3 3 4 10" xfId="2653" xr:uid="{00000000-0005-0000-0000-0000A0090000}"/>
    <cellStyle name="Comma 3 3 4 11" xfId="2654" xr:uid="{00000000-0005-0000-0000-0000A1090000}"/>
    <cellStyle name="Comma 3 3 4 12" xfId="2655" xr:uid="{00000000-0005-0000-0000-0000A2090000}"/>
    <cellStyle name="Comma 3 3 4 13" xfId="2656" xr:uid="{00000000-0005-0000-0000-0000A3090000}"/>
    <cellStyle name="Comma 3 3 4 14" xfId="2657" xr:uid="{00000000-0005-0000-0000-0000A4090000}"/>
    <cellStyle name="Comma 3 3 4 15" xfId="2658" xr:uid="{00000000-0005-0000-0000-0000A5090000}"/>
    <cellStyle name="Comma 3 3 4 16" xfId="2659" xr:uid="{00000000-0005-0000-0000-0000A6090000}"/>
    <cellStyle name="Comma 3 3 4 17" xfId="2660" xr:uid="{00000000-0005-0000-0000-0000A7090000}"/>
    <cellStyle name="Comma 3 3 4 18" xfId="2661" xr:uid="{00000000-0005-0000-0000-0000A8090000}"/>
    <cellStyle name="Comma 3 3 4 19" xfId="2662" xr:uid="{00000000-0005-0000-0000-0000A9090000}"/>
    <cellStyle name="Comma 3 3 4 2" xfId="2663" xr:uid="{00000000-0005-0000-0000-0000AA090000}"/>
    <cellStyle name="Comma 3 3 4 20" xfId="2664" xr:uid="{00000000-0005-0000-0000-0000AB090000}"/>
    <cellStyle name="Comma 3 3 4 21" xfId="2665" xr:uid="{00000000-0005-0000-0000-0000AC090000}"/>
    <cellStyle name="Comma 3 3 4 22" xfId="2666" xr:uid="{00000000-0005-0000-0000-0000AD090000}"/>
    <cellStyle name="Comma 3 3 4 23" xfId="2667" xr:uid="{00000000-0005-0000-0000-0000AE090000}"/>
    <cellStyle name="Comma 3 3 4 24" xfId="2668" xr:uid="{00000000-0005-0000-0000-0000AF090000}"/>
    <cellStyle name="Comma 3 3 4 25" xfId="2669" xr:uid="{00000000-0005-0000-0000-0000B0090000}"/>
    <cellStyle name="Comma 3 3 4 26" xfId="2670" xr:uid="{00000000-0005-0000-0000-0000B1090000}"/>
    <cellStyle name="Comma 3 3 4 27" xfId="2671" xr:uid="{00000000-0005-0000-0000-0000B2090000}"/>
    <cellStyle name="Comma 3 3 4 28" xfId="2672" xr:uid="{00000000-0005-0000-0000-0000B3090000}"/>
    <cellStyle name="Comma 3 3 4 29" xfId="2673" xr:uid="{00000000-0005-0000-0000-0000B4090000}"/>
    <cellStyle name="Comma 3 3 4 3" xfId="2674" xr:uid="{00000000-0005-0000-0000-0000B5090000}"/>
    <cellStyle name="Comma 3 3 4 30" xfId="2675" xr:uid="{00000000-0005-0000-0000-0000B6090000}"/>
    <cellStyle name="Comma 3 3 4 31" xfId="2676" xr:uid="{00000000-0005-0000-0000-0000B7090000}"/>
    <cellStyle name="Comma 3 3 4 32" xfId="2677" xr:uid="{00000000-0005-0000-0000-0000B8090000}"/>
    <cellStyle name="Comma 3 3 4 33" xfId="2678" xr:uid="{00000000-0005-0000-0000-0000B9090000}"/>
    <cellStyle name="Comma 3 3 4 34" xfId="2679" xr:uid="{00000000-0005-0000-0000-0000BA090000}"/>
    <cellStyle name="Comma 3 3 4 35" xfId="2680" xr:uid="{00000000-0005-0000-0000-0000BB090000}"/>
    <cellStyle name="Comma 3 3 4 36" xfId="2681" xr:uid="{00000000-0005-0000-0000-0000BC090000}"/>
    <cellStyle name="Comma 3 3 4 37" xfId="2682" xr:uid="{00000000-0005-0000-0000-0000BD090000}"/>
    <cellStyle name="Comma 3 3 4 38" xfId="2683" xr:uid="{00000000-0005-0000-0000-0000BE090000}"/>
    <cellStyle name="Comma 3 3 4 39" xfId="2684" xr:uid="{00000000-0005-0000-0000-0000BF090000}"/>
    <cellStyle name="Comma 3 3 4 4" xfId="2685" xr:uid="{00000000-0005-0000-0000-0000C0090000}"/>
    <cellStyle name="Comma 3 3 4 40" xfId="2686" xr:uid="{00000000-0005-0000-0000-0000C1090000}"/>
    <cellStyle name="Comma 3 3 4 41" xfId="2687" xr:uid="{00000000-0005-0000-0000-0000C2090000}"/>
    <cellStyle name="Comma 3 3 4 42" xfId="2688" xr:uid="{00000000-0005-0000-0000-0000C3090000}"/>
    <cellStyle name="Comma 3 3 4 43" xfId="2689" xr:uid="{00000000-0005-0000-0000-0000C4090000}"/>
    <cellStyle name="Comma 3 3 4 5" xfId="2690" xr:uid="{00000000-0005-0000-0000-0000C5090000}"/>
    <cellStyle name="Comma 3 3 4 6" xfId="2691" xr:uid="{00000000-0005-0000-0000-0000C6090000}"/>
    <cellStyle name="Comma 3 3 4 7" xfId="2692" xr:uid="{00000000-0005-0000-0000-0000C7090000}"/>
    <cellStyle name="Comma 3 3 4 8" xfId="2693" xr:uid="{00000000-0005-0000-0000-0000C8090000}"/>
    <cellStyle name="Comma 3 3 4 9" xfId="2694" xr:uid="{00000000-0005-0000-0000-0000C9090000}"/>
    <cellStyle name="Comma 3 3 40" xfId="2695" xr:uid="{00000000-0005-0000-0000-0000CA090000}"/>
    <cellStyle name="Comma 3 3 41" xfId="2696" xr:uid="{00000000-0005-0000-0000-0000CB090000}"/>
    <cellStyle name="Comma 3 3 42" xfId="2697" xr:uid="{00000000-0005-0000-0000-0000CC090000}"/>
    <cellStyle name="Comma 3 3 43" xfId="2698" xr:uid="{00000000-0005-0000-0000-0000CD090000}"/>
    <cellStyle name="Comma 3 3 44" xfId="2699" xr:uid="{00000000-0005-0000-0000-0000CE090000}"/>
    <cellStyle name="Comma 3 3 45" xfId="2700" xr:uid="{00000000-0005-0000-0000-0000CF090000}"/>
    <cellStyle name="Comma 3 3 46" xfId="2701" xr:uid="{00000000-0005-0000-0000-0000D0090000}"/>
    <cellStyle name="Comma 3 3 47" xfId="2702" xr:uid="{00000000-0005-0000-0000-0000D1090000}"/>
    <cellStyle name="Comma 3 3 48" xfId="2703" xr:uid="{00000000-0005-0000-0000-0000D2090000}"/>
    <cellStyle name="Comma 3 3 5" xfId="2704" xr:uid="{00000000-0005-0000-0000-0000D3090000}"/>
    <cellStyle name="Comma 3 3 5 10" xfId="2705" xr:uid="{00000000-0005-0000-0000-0000D4090000}"/>
    <cellStyle name="Comma 3 3 5 11" xfId="2706" xr:uid="{00000000-0005-0000-0000-0000D5090000}"/>
    <cellStyle name="Comma 3 3 5 12" xfId="2707" xr:uid="{00000000-0005-0000-0000-0000D6090000}"/>
    <cellStyle name="Comma 3 3 5 13" xfId="2708" xr:uid="{00000000-0005-0000-0000-0000D7090000}"/>
    <cellStyle name="Comma 3 3 5 14" xfId="2709" xr:uid="{00000000-0005-0000-0000-0000D8090000}"/>
    <cellStyle name="Comma 3 3 5 15" xfId="2710" xr:uid="{00000000-0005-0000-0000-0000D9090000}"/>
    <cellStyle name="Comma 3 3 5 16" xfId="2711" xr:uid="{00000000-0005-0000-0000-0000DA090000}"/>
    <cellStyle name="Comma 3 3 5 17" xfId="2712" xr:uid="{00000000-0005-0000-0000-0000DB090000}"/>
    <cellStyle name="Comma 3 3 5 18" xfId="2713" xr:uid="{00000000-0005-0000-0000-0000DC090000}"/>
    <cellStyle name="Comma 3 3 5 19" xfId="2714" xr:uid="{00000000-0005-0000-0000-0000DD090000}"/>
    <cellStyle name="Comma 3 3 5 2" xfId="2715" xr:uid="{00000000-0005-0000-0000-0000DE090000}"/>
    <cellStyle name="Comma 3 3 5 20" xfId="2716" xr:uid="{00000000-0005-0000-0000-0000DF090000}"/>
    <cellStyle name="Comma 3 3 5 21" xfId="2717" xr:uid="{00000000-0005-0000-0000-0000E0090000}"/>
    <cellStyle name="Comma 3 3 5 22" xfId="2718" xr:uid="{00000000-0005-0000-0000-0000E1090000}"/>
    <cellStyle name="Comma 3 3 5 23" xfId="2719" xr:uid="{00000000-0005-0000-0000-0000E2090000}"/>
    <cellStyle name="Comma 3 3 5 24" xfId="2720" xr:uid="{00000000-0005-0000-0000-0000E3090000}"/>
    <cellStyle name="Comma 3 3 5 25" xfId="2721" xr:uid="{00000000-0005-0000-0000-0000E4090000}"/>
    <cellStyle name="Comma 3 3 5 26" xfId="2722" xr:uid="{00000000-0005-0000-0000-0000E5090000}"/>
    <cellStyle name="Comma 3 3 5 27" xfId="2723" xr:uid="{00000000-0005-0000-0000-0000E6090000}"/>
    <cellStyle name="Comma 3 3 5 28" xfId="2724" xr:uid="{00000000-0005-0000-0000-0000E7090000}"/>
    <cellStyle name="Comma 3 3 5 29" xfId="2725" xr:uid="{00000000-0005-0000-0000-0000E8090000}"/>
    <cellStyle name="Comma 3 3 5 3" xfId="2726" xr:uid="{00000000-0005-0000-0000-0000E9090000}"/>
    <cellStyle name="Comma 3 3 5 30" xfId="2727" xr:uid="{00000000-0005-0000-0000-0000EA090000}"/>
    <cellStyle name="Comma 3 3 5 31" xfId="2728" xr:uid="{00000000-0005-0000-0000-0000EB090000}"/>
    <cellStyle name="Comma 3 3 5 32" xfId="2729" xr:uid="{00000000-0005-0000-0000-0000EC090000}"/>
    <cellStyle name="Comma 3 3 5 33" xfId="2730" xr:uid="{00000000-0005-0000-0000-0000ED090000}"/>
    <cellStyle name="Comma 3 3 5 34" xfId="2731" xr:uid="{00000000-0005-0000-0000-0000EE090000}"/>
    <cellStyle name="Comma 3 3 5 35" xfId="2732" xr:uid="{00000000-0005-0000-0000-0000EF090000}"/>
    <cellStyle name="Comma 3 3 5 36" xfId="2733" xr:uid="{00000000-0005-0000-0000-0000F0090000}"/>
    <cellStyle name="Comma 3 3 5 37" xfId="2734" xr:uid="{00000000-0005-0000-0000-0000F1090000}"/>
    <cellStyle name="Comma 3 3 5 38" xfId="2735" xr:uid="{00000000-0005-0000-0000-0000F2090000}"/>
    <cellStyle name="Comma 3 3 5 39" xfId="2736" xr:uid="{00000000-0005-0000-0000-0000F3090000}"/>
    <cellStyle name="Comma 3 3 5 4" xfId="2737" xr:uid="{00000000-0005-0000-0000-0000F4090000}"/>
    <cellStyle name="Comma 3 3 5 40" xfId="2738" xr:uid="{00000000-0005-0000-0000-0000F5090000}"/>
    <cellStyle name="Comma 3 3 5 41" xfId="2739" xr:uid="{00000000-0005-0000-0000-0000F6090000}"/>
    <cellStyle name="Comma 3 3 5 42" xfId="2740" xr:uid="{00000000-0005-0000-0000-0000F7090000}"/>
    <cellStyle name="Comma 3 3 5 43" xfId="2741" xr:uid="{00000000-0005-0000-0000-0000F8090000}"/>
    <cellStyle name="Comma 3 3 5 5" xfId="2742" xr:uid="{00000000-0005-0000-0000-0000F9090000}"/>
    <cellStyle name="Comma 3 3 5 6" xfId="2743" xr:uid="{00000000-0005-0000-0000-0000FA090000}"/>
    <cellStyle name="Comma 3 3 5 7" xfId="2744" xr:uid="{00000000-0005-0000-0000-0000FB090000}"/>
    <cellStyle name="Comma 3 3 5 8" xfId="2745" xr:uid="{00000000-0005-0000-0000-0000FC090000}"/>
    <cellStyle name="Comma 3 3 5 9" xfId="2746" xr:uid="{00000000-0005-0000-0000-0000FD090000}"/>
    <cellStyle name="Comma 3 3 6" xfId="2747" xr:uid="{00000000-0005-0000-0000-0000FE090000}"/>
    <cellStyle name="Comma 3 3 6 10" xfId="2748" xr:uid="{00000000-0005-0000-0000-0000FF090000}"/>
    <cellStyle name="Comma 3 3 6 11" xfId="2749" xr:uid="{00000000-0005-0000-0000-0000000A0000}"/>
    <cellStyle name="Comma 3 3 6 12" xfId="2750" xr:uid="{00000000-0005-0000-0000-0000010A0000}"/>
    <cellStyle name="Comma 3 3 6 13" xfId="2751" xr:uid="{00000000-0005-0000-0000-0000020A0000}"/>
    <cellStyle name="Comma 3 3 6 14" xfId="2752" xr:uid="{00000000-0005-0000-0000-0000030A0000}"/>
    <cellStyle name="Comma 3 3 6 15" xfId="2753" xr:uid="{00000000-0005-0000-0000-0000040A0000}"/>
    <cellStyle name="Comma 3 3 6 16" xfId="2754" xr:uid="{00000000-0005-0000-0000-0000050A0000}"/>
    <cellStyle name="Comma 3 3 6 17" xfId="2755" xr:uid="{00000000-0005-0000-0000-0000060A0000}"/>
    <cellStyle name="Comma 3 3 6 18" xfId="2756" xr:uid="{00000000-0005-0000-0000-0000070A0000}"/>
    <cellStyle name="Comma 3 3 6 19" xfId="2757" xr:uid="{00000000-0005-0000-0000-0000080A0000}"/>
    <cellStyle name="Comma 3 3 6 2" xfId="2758" xr:uid="{00000000-0005-0000-0000-0000090A0000}"/>
    <cellStyle name="Comma 3 3 6 20" xfId="2759" xr:uid="{00000000-0005-0000-0000-00000A0A0000}"/>
    <cellStyle name="Comma 3 3 6 21" xfId="2760" xr:uid="{00000000-0005-0000-0000-00000B0A0000}"/>
    <cellStyle name="Comma 3 3 6 22" xfId="2761" xr:uid="{00000000-0005-0000-0000-00000C0A0000}"/>
    <cellStyle name="Comma 3 3 6 23" xfId="2762" xr:uid="{00000000-0005-0000-0000-00000D0A0000}"/>
    <cellStyle name="Comma 3 3 6 24" xfId="2763" xr:uid="{00000000-0005-0000-0000-00000E0A0000}"/>
    <cellStyle name="Comma 3 3 6 25" xfId="2764" xr:uid="{00000000-0005-0000-0000-00000F0A0000}"/>
    <cellStyle name="Comma 3 3 6 26" xfId="2765" xr:uid="{00000000-0005-0000-0000-0000100A0000}"/>
    <cellStyle name="Comma 3 3 6 27" xfId="2766" xr:uid="{00000000-0005-0000-0000-0000110A0000}"/>
    <cellStyle name="Comma 3 3 6 28" xfId="2767" xr:uid="{00000000-0005-0000-0000-0000120A0000}"/>
    <cellStyle name="Comma 3 3 6 29" xfId="2768" xr:uid="{00000000-0005-0000-0000-0000130A0000}"/>
    <cellStyle name="Comma 3 3 6 3" xfId="2769" xr:uid="{00000000-0005-0000-0000-0000140A0000}"/>
    <cellStyle name="Comma 3 3 6 30" xfId="2770" xr:uid="{00000000-0005-0000-0000-0000150A0000}"/>
    <cellStyle name="Comma 3 3 6 31" xfId="2771" xr:uid="{00000000-0005-0000-0000-0000160A0000}"/>
    <cellStyle name="Comma 3 3 6 32" xfId="2772" xr:uid="{00000000-0005-0000-0000-0000170A0000}"/>
    <cellStyle name="Comma 3 3 6 33" xfId="2773" xr:uid="{00000000-0005-0000-0000-0000180A0000}"/>
    <cellStyle name="Comma 3 3 6 34" xfId="2774" xr:uid="{00000000-0005-0000-0000-0000190A0000}"/>
    <cellStyle name="Comma 3 3 6 35" xfId="2775" xr:uid="{00000000-0005-0000-0000-00001A0A0000}"/>
    <cellStyle name="Comma 3 3 6 36" xfId="2776" xr:uid="{00000000-0005-0000-0000-00001B0A0000}"/>
    <cellStyle name="Comma 3 3 6 37" xfId="2777" xr:uid="{00000000-0005-0000-0000-00001C0A0000}"/>
    <cellStyle name="Comma 3 3 6 38" xfId="2778" xr:uid="{00000000-0005-0000-0000-00001D0A0000}"/>
    <cellStyle name="Comma 3 3 6 39" xfId="2779" xr:uid="{00000000-0005-0000-0000-00001E0A0000}"/>
    <cellStyle name="Comma 3 3 6 4" xfId="2780" xr:uid="{00000000-0005-0000-0000-00001F0A0000}"/>
    <cellStyle name="Comma 3 3 6 40" xfId="2781" xr:uid="{00000000-0005-0000-0000-0000200A0000}"/>
    <cellStyle name="Comma 3 3 6 41" xfId="2782" xr:uid="{00000000-0005-0000-0000-0000210A0000}"/>
    <cellStyle name="Comma 3 3 6 42" xfId="2783" xr:uid="{00000000-0005-0000-0000-0000220A0000}"/>
    <cellStyle name="Comma 3 3 6 43" xfId="2784" xr:uid="{00000000-0005-0000-0000-0000230A0000}"/>
    <cellStyle name="Comma 3 3 6 5" xfId="2785" xr:uid="{00000000-0005-0000-0000-0000240A0000}"/>
    <cellStyle name="Comma 3 3 6 6" xfId="2786" xr:uid="{00000000-0005-0000-0000-0000250A0000}"/>
    <cellStyle name="Comma 3 3 6 7" xfId="2787" xr:uid="{00000000-0005-0000-0000-0000260A0000}"/>
    <cellStyle name="Comma 3 3 6 8" xfId="2788" xr:uid="{00000000-0005-0000-0000-0000270A0000}"/>
    <cellStyle name="Comma 3 3 6 9" xfId="2789" xr:uid="{00000000-0005-0000-0000-0000280A0000}"/>
    <cellStyle name="Comma 3 3 7" xfId="2790" xr:uid="{00000000-0005-0000-0000-0000290A0000}"/>
    <cellStyle name="Comma 3 3 8" xfId="2791" xr:uid="{00000000-0005-0000-0000-00002A0A0000}"/>
    <cellStyle name="Comma 3 3 9" xfId="2792" xr:uid="{00000000-0005-0000-0000-00002B0A0000}"/>
    <cellStyle name="Comma 3 30" xfId="2793" xr:uid="{00000000-0005-0000-0000-00002C0A0000}"/>
    <cellStyle name="Comma 3 31" xfId="2794" xr:uid="{00000000-0005-0000-0000-00002D0A0000}"/>
    <cellStyle name="Comma 3 32" xfId="2795" xr:uid="{00000000-0005-0000-0000-00002E0A0000}"/>
    <cellStyle name="Comma 3 33" xfId="2796" xr:uid="{00000000-0005-0000-0000-00002F0A0000}"/>
    <cellStyle name="Comma 3 34" xfId="2797" xr:uid="{00000000-0005-0000-0000-0000300A0000}"/>
    <cellStyle name="Comma 3 35" xfId="2798" xr:uid="{00000000-0005-0000-0000-0000310A0000}"/>
    <cellStyle name="Comma 3 36" xfId="2799" xr:uid="{00000000-0005-0000-0000-0000320A0000}"/>
    <cellStyle name="Comma 3 37" xfId="2800" xr:uid="{00000000-0005-0000-0000-0000330A0000}"/>
    <cellStyle name="Comma 3 38" xfId="2801" xr:uid="{00000000-0005-0000-0000-0000340A0000}"/>
    <cellStyle name="Comma 3 39" xfId="2802" xr:uid="{00000000-0005-0000-0000-0000350A0000}"/>
    <cellStyle name="Comma 3 4" xfId="2803" xr:uid="{00000000-0005-0000-0000-0000360A0000}"/>
    <cellStyle name="Comma 3 4 10" xfId="2804" xr:uid="{00000000-0005-0000-0000-0000370A0000}"/>
    <cellStyle name="Comma 3 4 11" xfId="2805" xr:uid="{00000000-0005-0000-0000-0000380A0000}"/>
    <cellStyle name="Comma 3 4 12" xfId="2806" xr:uid="{00000000-0005-0000-0000-0000390A0000}"/>
    <cellStyle name="Comma 3 4 13" xfId="2807" xr:uid="{00000000-0005-0000-0000-00003A0A0000}"/>
    <cellStyle name="Comma 3 4 14" xfId="2808" xr:uid="{00000000-0005-0000-0000-00003B0A0000}"/>
    <cellStyle name="Comma 3 4 15" xfId="2809" xr:uid="{00000000-0005-0000-0000-00003C0A0000}"/>
    <cellStyle name="Comma 3 4 16" xfId="2810" xr:uid="{00000000-0005-0000-0000-00003D0A0000}"/>
    <cellStyle name="Comma 3 4 17" xfId="2811" xr:uid="{00000000-0005-0000-0000-00003E0A0000}"/>
    <cellStyle name="Comma 3 4 18" xfId="2812" xr:uid="{00000000-0005-0000-0000-00003F0A0000}"/>
    <cellStyle name="Comma 3 4 19" xfId="2813" xr:uid="{00000000-0005-0000-0000-0000400A0000}"/>
    <cellStyle name="Comma 3 4 2" xfId="2814" xr:uid="{00000000-0005-0000-0000-0000410A0000}"/>
    <cellStyle name="Comma 3 4 2 10" xfId="2815" xr:uid="{00000000-0005-0000-0000-0000420A0000}"/>
    <cellStyle name="Comma 3 4 2 11" xfId="2816" xr:uid="{00000000-0005-0000-0000-0000430A0000}"/>
    <cellStyle name="Comma 3 4 2 12" xfId="2817" xr:uid="{00000000-0005-0000-0000-0000440A0000}"/>
    <cellStyle name="Comma 3 4 2 13" xfId="2818" xr:uid="{00000000-0005-0000-0000-0000450A0000}"/>
    <cellStyle name="Comma 3 4 2 14" xfId="2819" xr:uid="{00000000-0005-0000-0000-0000460A0000}"/>
    <cellStyle name="Comma 3 4 2 15" xfId="2820" xr:uid="{00000000-0005-0000-0000-0000470A0000}"/>
    <cellStyle name="Comma 3 4 2 16" xfId="2821" xr:uid="{00000000-0005-0000-0000-0000480A0000}"/>
    <cellStyle name="Comma 3 4 2 17" xfId="2822" xr:uid="{00000000-0005-0000-0000-0000490A0000}"/>
    <cellStyle name="Comma 3 4 2 18" xfId="2823" xr:uid="{00000000-0005-0000-0000-00004A0A0000}"/>
    <cellStyle name="Comma 3 4 2 19" xfId="2824" xr:uid="{00000000-0005-0000-0000-00004B0A0000}"/>
    <cellStyle name="Comma 3 4 2 2" xfId="2825" xr:uid="{00000000-0005-0000-0000-00004C0A0000}"/>
    <cellStyle name="Comma 3 4 2 2 10" xfId="2826" xr:uid="{00000000-0005-0000-0000-00004D0A0000}"/>
    <cellStyle name="Comma 3 4 2 2 11" xfId="2827" xr:uid="{00000000-0005-0000-0000-00004E0A0000}"/>
    <cellStyle name="Comma 3 4 2 2 12" xfId="2828" xr:uid="{00000000-0005-0000-0000-00004F0A0000}"/>
    <cellStyle name="Comma 3 4 2 2 13" xfId="2829" xr:uid="{00000000-0005-0000-0000-0000500A0000}"/>
    <cellStyle name="Comma 3 4 2 2 14" xfId="2830" xr:uid="{00000000-0005-0000-0000-0000510A0000}"/>
    <cellStyle name="Comma 3 4 2 2 15" xfId="2831" xr:uid="{00000000-0005-0000-0000-0000520A0000}"/>
    <cellStyle name="Comma 3 4 2 2 16" xfId="2832" xr:uid="{00000000-0005-0000-0000-0000530A0000}"/>
    <cellStyle name="Comma 3 4 2 2 17" xfId="2833" xr:uid="{00000000-0005-0000-0000-0000540A0000}"/>
    <cellStyle name="Comma 3 4 2 2 18" xfId="2834" xr:uid="{00000000-0005-0000-0000-0000550A0000}"/>
    <cellStyle name="Comma 3 4 2 2 19" xfId="2835" xr:uid="{00000000-0005-0000-0000-0000560A0000}"/>
    <cellStyle name="Comma 3 4 2 2 2" xfId="2836" xr:uid="{00000000-0005-0000-0000-0000570A0000}"/>
    <cellStyle name="Comma 3 4 2 2 20" xfId="2837" xr:uid="{00000000-0005-0000-0000-0000580A0000}"/>
    <cellStyle name="Comma 3 4 2 2 21" xfId="2838" xr:uid="{00000000-0005-0000-0000-0000590A0000}"/>
    <cellStyle name="Comma 3 4 2 2 22" xfId="2839" xr:uid="{00000000-0005-0000-0000-00005A0A0000}"/>
    <cellStyle name="Comma 3 4 2 2 23" xfId="2840" xr:uid="{00000000-0005-0000-0000-00005B0A0000}"/>
    <cellStyle name="Comma 3 4 2 2 24" xfId="2841" xr:uid="{00000000-0005-0000-0000-00005C0A0000}"/>
    <cellStyle name="Comma 3 4 2 2 25" xfId="2842" xr:uid="{00000000-0005-0000-0000-00005D0A0000}"/>
    <cellStyle name="Comma 3 4 2 2 26" xfId="2843" xr:uid="{00000000-0005-0000-0000-00005E0A0000}"/>
    <cellStyle name="Comma 3 4 2 2 27" xfId="2844" xr:uid="{00000000-0005-0000-0000-00005F0A0000}"/>
    <cellStyle name="Comma 3 4 2 2 28" xfId="2845" xr:uid="{00000000-0005-0000-0000-0000600A0000}"/>
    <cellStyle name="Comma 3 4 2 2 29" xfId="2846" xr:uid="{00000000-0005-0000-0000-0000610A0000}"/>
    <cellStyle name="Comma 3 4 2 2 3" xfId="2847" xr:uid="{00000000-0005-0000-0000-0000620A0000}"/>
    <cellStyle name="Comma 3 4 2 2 30" xfId="2848" xr:uid="{00000000-0005-0000-0000-0000630A0000}"/>
    <cellStyle name="Comma 3 4 2 2 31" xfId="2849" xr:uid="{00000000-0005-0000-0000-0000640A0000}"/>
    <cellStyle name="Comma 3 4 2 2 32" xfId="2850" xr:uid="{00000000-0005-0000-0000-0000650A0000}"/>
    <cellStyle name="Comma 3 4 2 2 33" xfId="2851" xr:uid="{00000000-0005-0000-0000-0000660A0000}"/>
    <cellStyle name="Comma 3 4 2 2 34" xfId="2852" xr:uid="{00000000-0005-0000-0000-0000670A0000}"/>
    <cellStyle name="Comma 3 4 2 2 35" xfId="2853" xr:uid="{00000000-0005-0000-0000-0000680A0000}"/>
    <cellStyle name="Comma 3 4 2 2 36" xfId="2854" xr:uid="{00000000-0005-0000-0000-0000690A0000}"/>
    <cellStyle name="Comma 3 4 2 2 37" xfId="2855" xr:uid="{00000000-0005-0000-0000-00006A0A0000}"/>
    <cellStyle name="Comma 3 4 2 2 38" xfId="2856" xr:uid="{00000000-0005-0000-0000-00006B0A0000}"/>
    <cellStyle name="Comma 3 4 2 2 39" xfId="2857" xr:uid="{00000000-0005-0000-0000-00006C0A0000}"/>
    <cellStyle name="Comma 3 4 2 2 4" xfId="2858" xr:uid="{00000000-0005-0000-0000-00006D0A0000}"/>
    <cellStyle name="Comma 3 4 2 2 40" xfId="2859" xr:uid="{00000000-0005-0000-0000-00006E0A0000}"/>
    <cellStyle name="Comma 3 4 2 2 41" xfId="2860" xr:uid="{00000000-0005-0000-0000-00006F0A0000}"/>
    <cellStyle name="Comma 3 4 2 2 42" xfId="2861" xr:uid="{00000000-0005-0000-0000-0000700A0000}"/>
    <cellStyle name="Comma 3 4 2 2 43" xfId="2862" xr:uid="{00000000-0005-0000-0000-0000710A0000}"/>
    <cellStyle name="Comma 3 4 2 2 5" xfId="2863" xr:uid="{00000000-0005-0000-0000-0000720A0000}"/>
    <cellStyle name="Comma 3 4 2 2 6" xfId="2864" xr:uid="{00000000-0005-0000-0000-0000730A0000}"/>
    <cellStyle name="Comma 3 4 2 2 7" xfId="2865" xr:uid="{00000000-0005-0000-0000-0000740A0000}"/>
    <cellStyle name="Comma 3 4 2 2 8" xfId="2866" xr:uid="{00000000-0005-0000-0000-0000750A0000}"/>
    <cellStyle name="Comma 3 4 2 2 9" xfId="2867" xr:uid="{00000000-0005-0000-0000-0000760A0000}"/>
    <cellStyle name="Comma 3 4 2 20" xfId="2868" xr:uid="{00000000-0005-0000-0000-0000770A0000}"/>
    <cellStyle name="Comma 3 4 2 21" xfId="2869" xr:uid="{00000000-0005-0000-0000-0000780A0000}"/>
    <cellStyle name="Comma 3 4 2 22" xfId="2870" xr:uid="{00000000-0005-0000-0000-0000790A0000}"/>
    <cellStyle name="Comma 3 4 2 23" xfId="2871" xr:uid="{00000000-0005-0000-0000-00007A0A0000}"/>
    <cellStyle name="Comma 3 4 2 24" xfId="2872" xr:uid="{00000000-0005-0000-0000-00007B0A0000}"/>
    <cellStyle name="Comma 3 4 2 25" xfId="2873" xr:uid="{00000000-0005-0000-0000-00007C0A0000}"/>
    <cellStyle name="Comma 3 4 2 26" xfId="2874" xr:uid="{00000000-0005-0000-0000-00007D0A0000}"/>
    <cellStyle name="Comma 3 4 2 27" xfId="2875" xr:uid="{00000000-0005-0000-0000-00007E0A0000}"/>
    <cellStyle name="Comma 3 4 2 28" xfId="2876" xr:uid="{00000000-0005-0000-0000-00007F0A0000}"/>
    <cellStyle name="Comma 3 4 2 29" xfId="2877" xr:uid="{00000000-0005-0000-0000-0000800A0000}"/>
    <cellStyle name="Comma 3 4 2 3" xfId="2878" xr:uid="{00000000-0005-0000-0000-0000810A0000}"/>
    <cellStyle name="Comma 3 4 2 3 10" xfId="2879" xr:uid="{00000000-0005-0000-0000-0000820A0000}"/>
    <cellStyle name="Comma 3 4 2 3 11" xfId="2880" xr:uid="{00000000-0005-0000-0000-0000830A0000}"/>
    <cellStyle name="Comma 3 4 2 3 12" xfId="2881" xr:uid="{00000000-0005-0000-0000-0000840A0000}"/>
    <cellStyle name="Comma 3 4 2 3 13" xfId="2882" xr:uid="{00000000-0005-0000-0000-0000850A0000}"/>
    <cellStyle name="Comma 3 4 2 3 14" xfId="2883" xr:uid="{00000000-0005-0000-0000-0000860A0000}"/>
    <cellStyle name="Comma 3 4 2 3 15" xfId="2884" xr:uid="{00000000-0005-0000-0000-0000870A0000}"/>
    <cellStyle name="Comma 3 4 2 3 16" xfId="2885" xr:uid="{00000000-0005-0000-0000-0000880A0000}"/>
    <cellStyle name="Comma 3 4 2 3 17" xfId="2886" xr:uid="{00000000-0005-0000-0000-0000890A0000}"/>
    <cellStyle name="Comma 3 4 2 3 18" xfId="2887" xr:uid="{00000000-0005-0000-0000-00008A0A0000}"/>
    <cellStyle name="Comma 3 4 2 3 19" xfId="2888" xr:uid="{00000000-0005-0000-0000-00008B0A0000}"/>
    <cellStyle name="Comma 3 4 2 3 2" xfId="2889" xr:uid="{00000000-0005-0000-0000-00008C0A0000}"/>
    <cellStyle name="Comma 3 4 2 3 20" xfId="2890" xr:uid="{00000000-0005-0000-0000-00008D0A0000}"/>
    <cellStyle name="Comma 3 4 2 3 21" xfId="2891" xr:uid="{00000000-0005-0000-0000-00008E0A0000}"/>
    <cellStyle name="Comma 3 4 2 3 22" xfId="2892" xr:uid="{00000000-0005-0000-0000-00008F0A0000}"/>
    <cellStyle name="Comma 3 4 2 3 23" xfId="2893" xr:uid="{00000000-0005-0000-0000-0000900A0000}"/>
    <cellStyle name="Comma 3 4 2 3 24" xfId="2894" xr:uid="{00000000-0005-0000-0000-0000910A0000}"/>
    <cellStyle name="Comma 3 4 2 3 25" xfId="2895" xr:uid="{00000000-0005-0000-0000-0000920A0000}"/>
    <cellStyle name="Comma 3 4 2 3 26" xfId="2896" xr:uid="{00000000-0005-0000-0000-0000930A0000}"/>
    <cellStyle name="Comma 3 4 2 3 27" xfId="2897" xr:uid="{00000000-0005-0000-0000-0000940A0000}"/>
    <cellStyle name="Comma 3 4 2 3 28" xfId="2898" xr:uid="{00000000-0005-0000-0000-0000950A0000}"/>
    <cellStyle name="Comma 3 4 2 3 29" xfId="2899" xr:uid="{00000000-0005-0000-0000-0000960A0000}"/>
    <cellStyle name="Comma 3 4 2 3 3" xfId="2900" xr:uid="{00000000-0005-0000-0000-0000970A0000}"/>
    <cellStyle name="Comma 3 4 2 3 30" xfId="2901" xr:uid="{00000000-0005-0000-0000-0000980A0000}"/>
    <cellStyle name="Comma 3 4 2 3 31" xfId="2902" xr:uid="{00000000-0005-0000-0000-0000990A0000}"/>
    <cellStyle name="Comma 3 4 2 3 32" xfId="2903" xr:uid="{00000000-0005-0000-0000-00009A0A0000}"/>
    <cellStyle name="Comma 3 4 2 3 33" xfId="2904" xr:uid="{00000000-0005-0000-0000-00009B0A0000}"/>
    <cellStyle name="Comma 3 4 2 3 34" xfId="2905" xr:uid="{00000000-0005-0000-0000-00009C0A0000}"/>
    <cellStyle name="Comma 3 4 2 3 35" xfId="2906" xr:uid="{00000000-0005-0000-0000-00009D0A0000}"/>
    <cellStyle name="Comma 3 4 2 3 36" xfId="2907" xr:uid="{00000000-0005-0000-0000-00009E0A0000}"/>
    <cellStyle name="Comma 3 4 2 3 37" xfId="2908" xr:uid="{00000000-0005-0000-0000-00009F0A0000}"/>
    <cellStyle name="Comma 3 4 2 3 38" xfId="2909" xr:uid="{00000000-0005-0000-0000-0000A00A0000}"/>
    <cellStyle name="Comma 3 4 2 3 39" xfId="2910" xr:uid="{00000000-0005-0000-0000-0000A10A0000}"/>
    <cellStyle name="Comma 3 4 2 3 4" xfId="2911" xr:uid="{00000000-0005-0000-0000-0000A20A0000}"/>
    <cellStyle name="Comma 3 4 2 3 40" xfId="2912" xr:uid="{00000000-0005-0000-0000-0000A30A0000}"/>
    <cellStyle name="Comma 3 4 2 3 41" xfId="2913" xr:uid="{00000000-0005-0000-0000-0000A40A0000}"/>
    <cellStyle name="Comma 3 4 2 3 42" xfId="2914" xr:uid="{00000000-0005-0000-0000-0000A50A0000}"/>
    <cellStyle name="Comma 3 4 2 3 43" xfId="2915" xr:uid="{00000000-0005-0000-0000-0000A60A0000}"/>
    <cellStyle name="Comma 3 4 2 3 5" xfId="2916" xr:uid="{00000000-0005-0000-0000-0000A70A0000}"/>
    <cellStyle name="Comma 3 4 2 3 6" xfId="2917" xr:uid="{00000000-0005-0000-0000-0000A80A0000}"/>
    <cellStyle name="Comma 3 4 2 3 7" xfId="2918" xr:uid="{00000000-0005-0000-0000-0000A90A0000}"/>
    <cellStyle name="Comma 3 4 2 3 8" xfId="2919" xr:uid="{00000000-0005-0000-0000-0000AA0A0000}"/>
    <cellStyle name="Comma 3 4 2 3 9" xfId="2920" xr:uid="{00000000-0005-0000-0000-0000AB0A0000}"/>
    <cellStyle name="Comma 3 4 2 30" xfId="2921" xr:uid="{00000000-0005-0000-0000-0000AC0A0000}"/>
    <cellStyle name="Comma 3 4 2 31" xfId="2922" xr:uid="{00000000-0005-0000-0000-0000AD0A0000}"/>
    <cellStyle name="Comma 3 4 2 32" xfId="2923" xr:uid="{00000000-0005-0000-0000-0000AE0A0000}"/>
    <cellStyle name="Comma 3 4 2 33" xfId="2924" xr:uid="{00000000-0005-0000-0000-0000AF0A0000}"/>
    <cellStyle name="Comma 3 4 2 34" xfId="2925" xr:uid="{00000000-0005-0000-0000-0000B00A0000}"/>
    <cellStyle name="Comma 3 4 2 35" xfId="2926" xr:uid="{00000000-0005-0000-0000-0000B10A0000}"/>
    <cellStyle name="Comma 3 4 2 36" xfId="2927" xr:uid="{00000000-0005-0000-0000-0000B20A0000}"/>
    <cellStyle name="Comma 3 4 2 37" xfId="2928" xr:uid="{00000000-0005-0000-0000-0000B30A0000}"/>
    <cellStyle name="Comma 3 4 2 38" xfId="2929" xr:uid="{00000000-0005-0000-0000-0000B40A0000}"/>
    <cellStyle name="Comma 3 4 2 39" xfId="2930" xr:uid="{00000000-0005-0000-0000-0000B50A0000}"/>
    <cellStyle name="Comma 3 4 2 4" xfId="2931" xr:uid="{00000000-0005-0000-0000-0000B60A0000}"/>
    <cellStyle name="Comma 3 4 2 4 10" xfId="2932" xr:uid="{00000000-0005-0000-0000-0000B70A0000}"/>
    <cellStyle name="Comma 3 4 2 4 11" xfId="2933" xr:uid="{00000000-0005-0000-0000-0000B80A0000}"/>
    <cellStyle name="Comma 3 4 2 4 12" xfId="2934" xr:uid="{00000000-0005-0000-0000-0000B90A0000}"/>
    <cellStyle name="Comma 3 4 2 4 13" xfId="2935" xr:uid="{00000000-0005-0000-0000-0000BA0A0000}"/>
    <cellStyle name="Comma 3 4 2 4 14" xfId="2936" xr:uid="{00000000-0005-0000-0000-0000BB0A0000}"/>
    <cellStyle name="Comma 3 4 2 4 15" xfId="2937" xr:uid="{00000000-0005-0000-0000-0000BC0A0000}"/>
    <cellStyle name="Comma 3 4 2 4 16" xfId="2938" xr:uid="{00000000-0005-0000-0000-0000BD0A0000}"/>
    <cellStyle name="Comma 3 4 2 4 17" xfId="2939" xr:uid="{00000000-0005-0000-0000-0000BE0A0000}"/>
    <cellStyle name="Comma 3 4 2 4 18" xfId="2940" xr:uid="{00000000-0005-0000-0000-0000BF0A0000}"/>
    <cellStyle name="Comma 3 4 2 4 19" xfId="2941" xr:uid="{00000000-0005-0000-0000-0000C00A0000}"/>
    <cellStyle name="Comma 3 4 2 4 2" xfId="2942" xr:uid="{00000000-0005-0000-0000-0000C10A0000}"/>
    <cellStyle name="Comma 3 4 2 4 20" xfId="2943" xr:uid="{00000000-0005-0000-0000-0000C20A0000}"/>
    <cellStyle name="Comma 3 4 2 4 21" xfId="2944" xr:uid="{00000000-0005-0000-0000-0000C30A0000}"/>
    <cellStyle name="Comma 3 4 2 4 22" xfId="2945" xr:uid="{00000000-0005-0000-0000-0000C40A0000}"/>
    <cellStyle name="Comma 3 4 2 4 23" xfId="2946" xr:uid="{00000000-0005-0000-0000-0000C50A0000}"/>
    <cellStyle name="Comma 3 4 2 4 24" xfId="2947" xr:uid="{00000000-0005-0000-0000-0000C60A0000}"/>
    <cellStyle name="Comma 3 4 2 4 25" xfId="2948" xr:uid="{00000000-0005-0000-0000-0000C70A0000}"/>
    <cellStyle name="Comma 3 4 2 4 26" xfId="2949" xr:uid="{00000000-0005-0000-0000-0000C80A0000}"/>
    <cellStyle name="Comma 3 4 2 4 27" xfId="2950" xr:uid="{00000000-0005-0000-0000-0000C90A0000}"/>
    <cellStyle name="Comma 3 4 2 4 28" xfId="2951" xr:uid="{00000000-0005-0000-0000-0000CA0A0000}"/>
    <cellStyle name="Comma 3 4 2 4 29" xfId="2952" xr:uid="{00000000-0005-0000-0000-0000CB0A0000}"/>
    <cellStyle name="Comma 3 4 2 4 3" xfId="2953" xr:uid="{00000000-0005-0000-0000-0000CC0A0000}"/>
    <cellStyle name="Comma 3 4 2 4 30" xfId="2954" xr:uid="{00000000-0005-0000-0000-0000CD0A0000}"/>
    <cellStyle name="Comma 3 4 2 4 31" xfId="2955" xr:uid="{00000000-0005-0000-0000-0000CE0A0000}"/>
    <cellStyle name="Comma 3 4 2 4 32" xfId="2956" xr:uid="{00000000-0005-0000-0000-0000CF0A0000}"/>
    <cellStyle name="Comma 3 4 2 4 33" xfId="2957" xr:uid="{00000000-0005-0000-0000-0000D00A0000}"/>
    <cellStyle name="Comma 3 4 2 4 34" xfId="2958" xr:uid="{00000000-0005-0000-0000-0000D10A0000}"/>
    <cellStyle name="Comma 3 4 2 4 35" xfId="2959" xr:uid="{00000000-0005-0000-0000-0000D20A0000}"/>
    <cellStyle name="Comma 3 4 2 4 36" xfId="2960" xr:uid="{00000000-0005-0000-0000-0000D30A0000}"/>
    <cellStyle name="Comma 3 4 2 4 37" xfId="2961" xr:uid="{00000000-0005-0000-0000-0000D40A0000}"/>
    <cellStyle name="Comma 3 4 2 4 38" xfId="2962" xr:uid="{00000000-0005-0000-0000-0000D50A0000}"/>
    <cellStyle name="Comma 3 4 2 4 39" xfId="2963" xr:uid="{00000000-0005-0000-0000-0000D60A0000}"/>
    <cellStyle name="Comma 3 4 2 4 4" xfId="2964" xr:uid="{00000000-0005-0000-0000-0000D70A0000}"/>
    <cellStyle name="Comma 3 4 2 4 40" xfId="2965" xr:uid="{00000000-0005-0000-0000-0000D80A0000}"/>
    <cellStyle name="Comma 3 4 2 4 41" xfId="2966" xr:uid="{00000000-0005-0000-0000-0000D90A0000}"/>
    <cellStyle name="Comma 3 4 2 4 42" xfId="2967" xr:uid="{00000000-0005-0000-0000-0000DA0A0000}"/>
    <cellStyle name="Comma 3 4 2 4 43" xfId="2968" xr:uid="{00000000-0005-0000-0000-0000DB0A0000}"/>
    <cellStyle name="Comma 3 4 2 4 5" xfId="2969" xr:uid="{00000000-0005-0000-0000-0000DC0A0000}"/>
    <cellStyle name="Comma 3 4 2 4 6" xfId="2970" xr:uid="{00000000-0005-0000-0000-0000DD0A0000}"/>
    <cellStyle name="Comma 3 4 2 4 7" xfId="2971" xr:uid="{00000000-0005-0000-0000-0000DE0A0000}"/>
    <cellStyle name="Comma 3 4 2 4 8" xfId="2972" xr:uid="{00000000-0005-0000-0000-0000DF0A0000}"/>
    <cellStyle name="Comma 3 4 2 4 9" xfId="2973" xr:uid="{00000000-0005-0000-0000-0000E00A0000}"/>
    <cellStyle name="Comma 3 4 2 40" xfId="2974" xr:uid="{00000000-0005-0000-0000-0000E10A0000}"/>
    <cellStyle name="Comma 3 4 2 41" xfId="2975" xr:uid="{00000000-0005-0000-0000-0000E20A0000}"/>
    <cellStyle name="Comma 3 4 2 42" xfId="2976" xr:uid="{00000000-0005-0000-0000-0000E30A0000}"/>
    <cellStyle name="Comma 3 4 2 43" xfId="2977" xr:uid="{00000000-0005-0000-0000-0000E40A0000}"/>
    <cellStyle name="Comma 3 4 2 44" xfId="2978" xr:uid="{00000000-0005-0000-0000-0000E50A0000}"/>
    <cellStyle name="Comma 3 4 2 45" xfId="2979" xr:uid="{00000000-0005-0000-0000-0000E60A0000}"/>
    <cellStyle name="Comma 3 4 2 46" xfId="2980" xr:uid="{00000000-0005-0000-0000-0000E70A0000}"/>
    <cellStyle name="Comma 3 4 2 47" xfId="2981" xr:uid="{00000000-0005-0000-0000-0000E80A0000}"/>
    <cellStyle name="Comma 3 4 2 5" xfId="2982" xr:uid="{00000000-0005-0000-0000-0000E90A0000}"/>
    <cellStyle name="Comma 3 4 2 5 10" xfId="2983" xr:uid="{00000000-0005-0000-0000-0000EA0A0000}"/>
    <cellStyle name="Comma 3 4 2 5 11" xfId="2984" xr:uid="{00000000-0005-0000-0000-0000EB0A0000}"/>
    <cellStyle name="Comma 3 4 2 5 12" xfId="2985" xr:uid="{00000000-0005-0000-0000-0000EC0A0000}"/>
    <cellStyle name="Comma 3 4 2 5 13" xfId="2986" xr:uid="{00000000-0005-0000-0000-0000ED0A0000}"/>
    <cellStyle name="Comma 3 4 2 5 14" xfId="2987" xr:uid="{00000000-0005-0000-0000-0000EE0A0000}"/>
    <cellStyle name="Comma 3 4 2 5 15" xfId="2988" xr:uid="{00000000-0005-0000-0000-0000EF0A0000}"/>
    <cellStyle name="Comma 3 4 2 5 16" xfId="2989" xr:uid="{00000000-0005-0000-0000-0000F00A0000}"/>
    <cellStyle name="Comma 3 4 2 5 17" xfId="2990" xr:uid="{00000000-0005-0000-0000-0000F10A0000}"/>
    <cellStyle name="Comma 3 4 2 5 18" xfId="2991" xr:uid="{00000000-0005-0000-0000-0000F20A0000}"/>
    <cellStyle name="Comma 3 4 2 5 19" xfId="2992" xr:uid="{00000000-0005-0000-0000-0000F30A0000}"/>
    <cellStyle name="Comma 3 4 2 5 2" xfId="2993" xr:uid="{00000000-0005-0000-0000-0000F40A0000}"/>
    <cellStyle name="Comma 3 4 2 5 20" xfId="2994" xr:uid="{00000000-0005-0000-0000-0000F50A0000}"/>
    <cellStyle name="Comma 3 4 2 5 21" xfId="2995" xr:uid="{00000000-0005-0000-0000-0000F60A0000}"/>
    <cellStyle name="Comma 3 4 2 5 22" xfId="2996" xr:uid="{00000000-0005-0000-0000-0000F70A0000}"/>
    <cellStyle name="Comma 3 4 2 5 23" xfId="2997" xr:uid="{00000000-0005-0000-0000-0000F80A0000}"/>
    <cellStyle name="Comma 3 4 2 5 24" xfId="2998" xr:uid="{00000000-0005-0000-0000-0000F90A0000}"/>
    <cellStyle name="Comma 3 4 2 5 25" xfId="2999" xr:uid="{00000000-0005-0000-0000-0000FA0A0000}"/>
    <cellStyle name="Comma 3 4 2 5 26" xfId="3000" xr:uid="{00000000-0005-0000-0000-0000FB0A0000}"/>
    <cellStyle name="Comma 3 4 2 5 27" xfId="3001" xr:uid="{00000000-0005-0000-0000-0000FC0A0000}"/>
    <cellStyle name="Comma 3 4 2 5 28" xfId="3002" xr:uid="{00000000-0005-0000-0000-0000FD0A0000}"/>
    <cellStyle name="Comma 3 4 2 5 29" xfId="3003" xr:uid="{00000000-0005-0000-0000-0000FE0A0000}"/>
    <cellStyle name="Comma 3 4 2 5 3" xfId="3004" xr:uid="{00000000-0005-0000-0000-0000FF0A0000}"/>
    <cellStyle name="Comma 3 4 2 5 30" xfId="3005" xr:uid="{00000000-0005-0000-0000-0000000B0000}"/>
    <cellStyle name="Comma 3 4 2 5 31" xfId="3006" xr:uid="{00000000-0005-0000-0000-0000010B0000}"/>
    <cellStyle name="Comma 3 4 2 5 32" xfId="3007" xr:uid="{00000000-0005-0000-0000-0000020B0000}"/>
    <cellStyle name="Comma 3 4 2 5 33" xfId="3008" xr:uid="{00000000-0005-0000-0000-0000030B0000}"/>
    <cellStyle name="Comma 3 4 2 5 34" xfId="3009" xr:uid="{00000000-0005-0000-0000-0000040B0000}"/>
    <cellStyle name="Comma 3 4 2 5 35" xfId="3010" xr:uid="{00000000-0005-0000-0000-0000050B0000}"/>
    <cellStyle name="Comma 3 4 2 5 36" xfId="3011" xr:uid="{00000000-0005-0000-0000-0000060B0000}"/>
    <cellStyle name="Comma 3 4 2 5 37" xfId="3012" xr:uid="{00000000-0005-0000-0000-0000070B0000}"/>
    <cellStyle name="Comma 3 4 2 5 38" xfId="3013" xr:uid="{00000000-0005-0000-0000-0000080B0000}"/>
    <cellStyle name="Comma 3 4 2 5 39" xfId="3014" xr:uid="{00000000-0005-0000-0000-0000090B0000}"/>
    <cellStyle name="Comma 3 4 2 5 4" xfId="3015" xr:uid="{00000000-0005-0000-0000-00000A0B0000}"/>
    <cellStyle name="Comma 3 4 2 5 40" xfId="3016" xr:uid="{00000000-0005-0000-0000-00000B0B0000}"/>
    <cellStyle name="Comma 3 4 2 5 41" xfId="3017" xr:uid="{00000000-0005-0000-0000-00000C0B0000}"/>
    <cellStyle name="Comma 3 4 2 5 42" xfId="3018" xr:uid="{00000000-0005-0000-0000-00000D0B0000}"/>
    <cellStyle name="Comma 3 4 2 5 43" xfId="3019" xr:uid="{00000000-0005-0000-0000-00000E0B0000}"/>
    <cellStyle name="Comma 3 4 2 5 5" xfId="3020" xr:uid="{00000000-0005-0000-0000-00000F0B0000}"/>
    <cellStyle name="Comma 3 4 2 5 6" xfId="3021" xr:uid="{00000000-0005-0000-0000-0000100B0000}"/>
    <cellStyle name="Comma 3 4 2 5 7" xfId="3022" xr:uid="{00000000-0005-0000-0000-0000110B0000}"/>
    <cellStyle name="Comma 3 4 2 5 8" xfId="3023" xr:uid="{00000000-0005-0000-0000-0000120B0000}"/>
    <cellStyle name="Comma 3 4 2 5 9" xfId="3024" xr:uid="{00000000-0005-0000-0000-0000130B0000}"/>
    <cellStyle name="Comma 3 4 2 6" xfId="3025" xr:uid="{00000000-0005-0000-0000-0000140B0000}"/>
    <cellStyle name="Comma 3 4 2 7" xfId="3026" xr:uid="{00000000-0005-0000-0000-0000150B0000}"/>
    <cellStyle name="Comma 3 4 2 8" xfId="3027" xr:uid="{00000000-0005-0000-0000-0000160B0000}"/>
    <cellStyle name="Comma 3 4 2 9" xfId="3028" xr:uid="{00000000-0005-0000-0000-0000170B0000}"/>
    <cellStyle name="Comma 3 4 20" xfId="3029" xr:uid="{00000000-0005-0000-0000-0000180B0000}"/>
    <cellStyle name="Comma 3 4 21" xfId="3030" xr:uid="{00000000-0005-0000-0000-0000190B0000}"/>
    <cellStyle name="Comma 3 4 22" xfId="3031" xr:uid="{00000000-0005-0000-0000-00001A0B0000}"/>
    <cellStyle name="Comma 3 4 23" xfId="3032" xr:uid="{00000000-0005-0000-0000-00001B0B0000}"/>
    <cellStyle name="Comma 3 4 24" xfId="3033" xr:uid="{00000000-0005-0000-0000-00001C0B0000}"/>
    <cellStyle name="Comma 3 4 25" xfId="3034" xr:uid="{00000000-0005-0000-0000-00001D0B0000}"/>
    <cellStyle name="Comma 3 4 26" xfId="3035" xr:uid="{00000000-0005-0000-0000-00001E0B0000}"/>
    <cellStyle name="Comma 3 4 27" xfId="3036" xr:uid="{00000000-0005-0000-0000-00001F0B0000}"/>
    <cellStyle name="Comma 3 4 28" xfId="3037" xr:uid="{00000000-0005-0000-0000-0000200B0000}"/>
    <cellStyle name="Comma 3 4 29" xfId="3038" xr:uid="{00000000-0005-0000-0000-0000210B0000}"/>
    <cellStyle name="Comma 3 4 3" xfId="3039" xr:uid="{00000000-0005-0000-0000-0000220B0000}"/>
    <cellStyle name="Comma 3 4 3 10" xfId="3040" xr:uid="{00000000-0005-0000-0000-0000230B0000}"/>
    <cellStyle name="Comma 3 4 3 11" xfId="3041" xr:uid="{00000000-0005-0000-0000-0000240B0000}"/>
    <cellStyle name="Comma 3 4 3 12" xfId="3042" xr:uid="{00000000-0005-0000-0000-0000250B0000}"/>
    <cellStyle name="Comma 3 4 3 13" xfId="3043" xr:uid="{00000000-0005-0000-0000-0000260B0000}"/>
    <cellStyle name="Comma 3 4 3 14" xfId="3044" xr:uid="{00000000-0005-0000-0000-0000270B0000}"/>
    <cellStyle name="Comma 3 4 3 15" xfId="3045" xr:uid="{00000000-0005-0000-0000-0000280B0000}"/>
    <cellStyle name="Comma 3 4 3 16" xfId="3046" xr:uid="{00000000-0005-0000-0000-0000290B0000}"/>
    <cellStyle name="Comma 3 4 3 17" xfId="3047" xr:uid="{00000000-0005-0000-0000-00002A0B0000}"/>
    <cellStyle name="Comma 3 4 3 18" xfId="3048" xr:uid="{00000000-0005-0000-0000-00002B0B0000}"/>
    <cellStyle name="Comma 3 4 3 19" xfId="3049" xr:uid="{00000000-0005-0000-0000-00002C0B0000}"/>
    <cellStyle name="Comma 3 4 3 2" xfId="3050" xr:uid="{00000000-0005-0000-0000-00002D0B0000}"/>
    <cellStyle name="Comma 3 4 3 20" xfId="3051" xr:uid="{00000000-0005-0000-0000-00002E0B0000}"/>
    <cellStyle name="Comma 3 4 3 21" xfId="3052" xr:uid="{00000000-0005-0000-0000-00002F0B0000}"/>
    <cellStyle name="Comma 3 4 3 22" xfId="3053" xr:uid="{00000000-0005-0000-0000-0000300B0000}"/>
    <cellStyle name="Comma 3 4 3 23" xfId="3054" xr:uid="{00000000-0005-0000-0000-0000310B0000}"/>
    <cellStyle name="Comma 3 4 3 24" xfId="3055" xr:uid="{00000000-0005-0000-0000-0000320B0000}"/>
    <cellStyle name="Comma 3 4 3 25" xfId="3056" xr:uid="{00000000-0005-0000-0000-0000330B0000}"/>
    <cellStyle name="Comma 3 4 3 26" xfId="3057" xr:uid="{00000000-0005-0000-0000-0000340B0000}"/>
    <cellStyle name="Comma 3 4 3 27" xfId="3058" xr:uid="{00000000-0005-0000-0000-0000350B0000}"/>
    <cellStyle name="Comma 3 4 3 28" xfId="3059" xr:uid="{00000000-0005-0000-0000-0000360B0000}"/>
    <cellStyle name="Comma 3 4 3 29" xfId="3060" xr:uid="{00000000-0005-0000-0000-0000370B0000}"/>
    <cellStyle name="Comma 3 4 3 3" xfId="3061" xr:uid="{00000000-0005-0000-0000-0000380B0000}"/>
    <cellStyle name="Comma 3 4 3 30" xfId="3062" xr:uid="{00000000-0005-0000-0000-0000390B0000}"/>
    <cellStyle name="Comma 3 4 3 31" xfId="3063" xr:uid="{00000000-0005-0000-0000-00003A0B0000}"/>
    <cellStyle name="Comma 3 4 3 32" xfId="3064" xr:uid="{00000000-0005-0000-0000-00003B0B0000}"/>
    <cellStyle name="Comma 3 4 3 33" xfId="3065" xr:uid="{00000000-0005-0000-0000-00003C0B0000}"/>
    <cellStyle name="Comma 3 4 3 34" xfId="3066" xr:uid="{00000000-0005-0000-0000-00003D0B0000}"/>
    <cellStyle name="Comma 3 4 3 35" xfId="3067" xr:uid="{00000000-0005-0000-0000-00003E0B0000}"/>
    <cellStyle name="Comma 3 4 3 36" xfId="3068" xr:uid="{00000000-0005-0000-0000-00003F0B0000}"/>
    <cellStyle name="Comma 3 4 3 37" xfId="3069" xr:uid="{00000000-0005-0000-0000-0000400B0000}"/>
    <cellStyle name="Comma 3 4 3 38" xfId="3070" xr:uid="{00000000-0005-0000-0000-0000410B0000}"/>
    <cellStyle name="Comma 3 4 3 39" xfId="3071" xr:uid="{00000000-0005-0000-0000-0000420B0000}"/>
    <cellStyle name="Comma 3 4 3 4" xfId="3072" xr:uid="{00000000-0005-0000-0000-0000430B0000}"/>
    <cellStyle name="Comma 3 4 3 40" xfId="3073" xr:uid="{00000000-0005-0000-0000-0000440B0000}"/>
    <cellStyle name="Comma 3 4 3 41" xfId="3074" xr:uid="{00000000-0005-0000-0000-0000450B0000}"/>
    <cellStyle name="Comma 3 4 3 42" xfId="3075" xr:uid="{00000000-0005-0000-0000-0000460B0000}"/>
    <cellStyle name="Comma 3 4 3 43" xfId="3076" xr:uid="{00000000-0005-0000-0000-0000470B0000}"/>
    <cellStyle name="Comma 3 4 3 5" xfId="3077" xr:uid="{00000000-0005-0000-0000-0000480B0000}"/>
    <cellStyle name="Comma 3 4 3 6" xfId="3078" xr:uid="{00000000-0005-0000-0000-0000490B0000}"/>
    <cellStyle name="Comma 3 4 3 7" xfId="3079" xr:uid="{00000000-0005-0000-0000-00004A0B0000}"/>
    <cellStyle name="Comma 3 4 3 8" xfId="3080" xr:uid="{00000000-0005-0000-0000-00004B0B0000}"/>
    <cellStyle name="Comma 3 4 3 9" xfId="3081" xr:uid="{00000000-0005-0000-0000-00004C0B0000}"/>
    <cellStyle name="Comma 3 4 30" xfId="3082" xr:uid="{00000000-0005-0000-0000-00004D0B0000}"/>
    <cellStyle name="Comma 3 4 31" xfId="3083" xr:uid="{00000000-0005-0000-0000-00004E0B0000}"/>
    <cellStyle name="Comma 3 4 32" xfId="3084" xr:uid="{00000000-0005-0000-0000-00004F0B0000}"/>
    <cellStyle name="Comma 3 4 33" xfId="3085" xr:uid="{00000000-0005-0000-0000-0000500B0000}"/>
    <cellStyle name="Comma 3 4 34" xfId="3086" xr:uid="{00000000-0005-0000-0000-0000510B0000}"/>
    <cellStyle name="Comma 3 4 35" xfId="3087" xr:uid="{00000000-0005-0000-0000-0000520B0000}"/>
    <cellStyle name="Comma 3 4 36" xfId="3088" xr:uid="{00000000-0005-0000-0000-0000530B0000}"/>
    <cellStyle name="Comma 3 4 37" xfId="3089" xr:uid="{00000000-0005-0000-0000-0000540B0000}"/>
    <cellStyle name="Comma 3 4 38" xfId="3090" xr:uid="{00000000-0005-0000-0000-0000550B0000}"/>
    <cellStyle name="Comma 3 4 39" xfId="3091" xr:uid="{00000000-0005-0000-0000-0000560B0000}"/>
    <cellStyle name="Comma 3 4 4" xfId="3092" xr:uid="{00000000-0005-0000-0000-0000570B0000}"/>
    <cellStyle name="Comma 3 4 4 10" xfId="3093" xr:uid="{00000000-0005-0000-0000-0000580B0000}"/>
    <cellStyle name="Comma 3 4 4 11" xfId="3094" xr:uid="{00000000-0005-0000-0000-0000590B0000}"/>
    <cellStyle name="Comma 3 4 4 12" xfId="3095" xr:uid="{00000000-0005-0000-0000-00005A0B0000}"/>
    <cellStyle name="Comma 3 4 4 13" xfId="3096" xr:uid="{00000000-0005-0000-0000-00005B0B0000}"/>
    <cellStyle name="Comma 3 4 4 14" xfId="3097" xr:uid="{00000000-0005-0000-0000-00005C0B0000}"/>
    <cellStyle name="Comma 3 4 4 15" xfId="3098" xr:uid="{00000000-0005-0000-0000-00005D0B0000}"/>
    <cellStyle name="Comma 3 4 4 16" xfId="3099" xr:uid="{00000000-0005-0000-0000-00005E0B0000}"/>
    <cellStyle name="Comma 3 4 4 17" xfId="3100" xr:uid="{00000000-0005-0000-0000-00005F0B0000}"/>
    <cellStyle name="Comma 3 4 4 18" xfId="3101" xr:uid="{00000000-0005-0000-0000-0000600B0000}"/>
    <cellStyle name="Comma 3 4 4 19" xfId="3102" xr:uid="{00000000-0005-0000-0000-0000610B0000}"/>
    <cellStyle name="Comma 3 4 4 2" xfId="3103" xr:uid="{00000000-0005-0000-0000-0000620B0000}"/>
    <cellStyle name="Comma 3 4 4 20" xfId="3104" xr:uid="{00000000-0005-0000-0000-0000630B0000}"/>
    <cellStyle name="Comma 3 4 4 21" xfId="3105" xr:uid="{00000000-0005-0000-0000-0000640B0000}"/>
    <cellStyle name="Comma 3 4 4 22" xfId="3106" xr:uid="{00000000-0005-0000-0000-0000650B0000}"/>
    <cellStyle name="Comma 3 4 4 23" xfId="3107" xr:uid="{00000000-0005-0000-0000-0000660B0000}"/>
    <cellStyle name="Comma 3 4 4 24" xfId="3108" xr:uid="{00000000-0005-0000-0000-0000670B0000}"/>
    <cellStyle name="Comma 3 4 4 25" xfId="3109" xr:uid="{00000000-0005-0000-0000-0000680B0000}"/>
    <cellStyle name="Comma 3 4 4 26" xfId="3110" xr:uid="{00000000-0005-0000-0000-0000690B0000}"/>
    <cellStyle name="Comma 3 4 4 27" xfId="3111" xr:uid="{00000000-0005-0000-0000-00006A0B0000}"/>
    <cellStyle name="Comma 3 4 4 28" xfId="3112" xr:uid="{00000000-0005-0000-0000-00006B0B0000}"/>
    <cellStyle name="Comma 3 4 4 29" xfId="3113" xr:uid="{00000000-0005-0000-0000-00006C0B0000}"/>
    <cellStyle name="Comma 3 4 4 3" xfId="3114" xr:uid="{00000000-0005-0000-0000-00006D0B0000}"/>
    <cellStyle name="Comma 3 4 4 30" xfId="3115" xr:uid="{00000000-0005-0000-0000-00006E0B0000}"/>
    <cellStyle name="Comma 3 4 4 31" xfId="3116" xr:uid="{00000000-0005-0000-0000-00006F0B0000}"/>
    <cellStyle name="Comma 3 4 4 32" xfId="3117" xr:uid="{00000000-0005-0000-0000-0000700B0000}"/>
    <cellStyle name="Comma 3 4 4 33" xfId="3118" xr:uid="{00000000-0005-0000-0000-0000710B0000}"/>
    <cellStyle name="Comma 3 4 4 34" xfId="3119" xr:uid="{00000000-0005-0000-0000-0000720B0000}"/>
    <cellStyle name="Comma 3 4 4 35" xfId="3120" xr:uid="{00000000-0005-0000-0000-0000730B0000}"/>
    <cellStyle name="Comma 3 4 4 36" xfId="3121" xr:uid="{00000000-0005-0000-0000-0000740B0000}"/>
    <cellStyle name="Comma 3 4 4 37" xfId="3122" xr:uid="{00000000-0005-0000-0000-0000750B0000}"/>
    <cellStyle name="Comma 3 4 4 38" xfId="3123" xr:uid="{00000000-0005-0000-0000-0000760B0000}"/>
    <cellStyle name="Comma 3 4 4 39" xfId="3124" xr:uid="{00000000-0005-0000-0000-0000770B0000}"/>
    <cellStyle name="Comma 3 4 4 4" xfId="3125" xr:uid="{00000000-0005-0000-0000-0000780B0000}"/>
    <cellStyle name="Comma 3 4 4 40" xfId="3126" xr:uid="{00000000-0005-0000-0000-0000790B0000}"/>
    <cellStyle name="Comma 3 4 4 41" xfId="3127" xr:uid="{00000000-0005-0000-0000-00007A0B0000}"/>
    <cellStyle name="Comma 3 4 4 42" xfId="3128" xr:uid="{00000000-0005-0000-0000-00007B0B0000}"/>
    <cellStyle name="Comma 3 4 4 43" xfId="3129" xr:uid="{00000000-0005-0000-0000-00007C0B0000}"/>
    <cellStyle name="Comma 3 4 4 5" xfId="3130" xr:uid="{00000000-0005-0000-0000-00007D0B0000}"/>
    <cellStyle name="Comma 3 4 4 6" xfId="3131" xr:uid="{00000000-0005-0000-0000-00007E0B0000}"/>
    <cellStyle name="Comma 3 4 4 7" xfId="3132" xr:uid="{00000000-0005-0000-0000-00007F0B0000}"/>
    <cellStyle name="Comma 3 4 4 8" xfId="3133" xr:uid="{00000000-0005-0000-0000-0000800B0000}"/>
    <cellStyle name="Comma 3 4 4 9" xfId="3134" xr:uid="{00000000-0005-0000-0000-0000810B0000}"/>
    <cellStyle name="Comma 3 4 40" xfId="3135" xr:uid="{00000000-0005-0000-0000-0000820B0000}"/>
    <cellStyle name="Comma 3 4 41" xfId="3136" xr:uid="{00000000-0005-0000-0000-0000830B0000}"/>
    <cellStyle name="Comma 3 4 42" xfId="3137" xr:uid="{00000000-0005-0000-0000-0000840B0000}"/>
    <cellStyle name="Comma 3 4 43" xfId="3138" xr:uid="{00000000-0005-0000-0000-0000850B0000}"/>
    <cellStyle name="Comma 3 4 44" xfId="3139" xr:uid="{00000000-0005-0000-0000-0000860B0000}"/>
    <cellStyle name="Comma 3 4 45" xfId="3140" xr:uid="{00000000-0005-0000-0000-0000870B0000}"/>
    <cellStyle name="Comma 3 4 46" xfId="3141" xr:uid="{00000000-0005-0000-0000-0000880B0000}"/>
    <cellStyle name="Comma 3 4 47" xfId="3142" xr:uid="{00000000-0005-0000-0000-0000890B0000}"/>
    <cellStyle name="Comma 3 4 48" xfId="3143" xr:uid="{00000000-0005-0000-0000-00008A0B0000}"/>
    <cellStyle name="Comma 3 4 5" xfId="3144" xr:uid="{00000000-0005-0000-0000-00008B0B0000}"/>
    <cellStyle name="Comma 3 4 5 10" xfId="3145" xr:uid="{00000000-0005-0000-0000-00008C0B0000}"/>
    <cellStyle name="Comma 3 4 5 11" xfId="3146" xr:uid="{00000000-0005-0000-0000-00008D0B0000}"/>
    <cellStyle name="Comma 3 4 5 12" xfId="3147" xr:uid="{00000000-0005-0000-0000-00008E0B0000}"/>
    <cellStyle name="Comma 3 4 5 13" xfId="3148" xr:uid="{00000000-0005-0000-0000-00008F0B0000}"/>
    <cellStyle name="Comma 3 4 5 14" xfId="3149" xr:uid="{00000000-0005-0000-0000-0000900B0000}"/>
    <cellStyle name="Comma 3 4 5 15" xfId="3150" xr:uid="{00000000-0005-0000-0000-0000910B0000}"/>
    <cellStyle name="Comma 3 4 5 16" xfId="3151" xr:uid="{00000000-0005-0000-0000-0000920B0000}"/>
    <cellStyle name="Comma 3 4 5 17" xfId="3152" xr:uid="{00000000-0005-0000-0000-0000930B0000}"/>
    <cellStyle name="Comma 3 4 5 18" xfId="3153" xr:uid="{00000000-0005-0000-0000-0000940B0000}"/>
    <cellStyle name="Comma 3 4 5 19" xfId="3154" xr:uid="{00000000-0005-0000-0000-0000950B0000}"/>
    <cellStyle name="Comma 3 4 5 2" xfId="3155" xr:uid="{00000000-0005-0000-0000-0000960B0000}"/>
    <cellStyle name="Comma 3 4 5 20" xfId="3156" xr:uid="{00000000-0005-0000-0000-0000970B0000}"/>
    <cellStyle name="Comma 3 4 5 21" xfId="3157" xr:uid="{00000000-0005-0000-0000-0000980B0000}"/>
    <cellStyle name="Comma 3 4 5 22" xfId="3158" xr:uid="{00000000-0005-0000-0000-0000990B0000}"/>
    <cellStyle name="Comma 3 4 5 23" xfId="3159" xr:uid="{00000000-0005-0000-0000-00009A0B0000}"/>
    <cellStyle name="Comma 3 4 5 24" xfId="3160" xr:uid="{00000000-0005-0000-0000-00009B0B0000}"/>
    <cellStyle name="Comma 3 4 5 25" xfId="3161" xr:uid="{00000000-0005-0000-0000-00009C0B0000}"/>
    <cellStyle name="Comma 3 4 5 26" xfId="3162" xr:uid="{00000000-0005-0000-0000-00009D0B0000}"/>
    <cellStyle name="Comma 3 4 5 27" xfId="3163" xr:uid="{00000000-0005-0000-0000-00009E0B0000}"/>
    <cellStyle name="Comma 3 4 5 28" xfId="3164" xr:uid="{00000000-0005-0000-0000-00009F0B0000}"/>
    <cellStyle name="Comma 3 4 5 29" xfId="3165" xr:uid="{00000000-0005-0000-0000-0000A00B0000}"/>
    <cellStyle name="Comma 3 4 5 3" xfId="3166" xr:uid="{00000000-0005-0000-0000-0000A10B0000}"/>
    <cellStyle name="Comma 3 4 5 30" xfId="3167" xr:uid="{00000000-0005-0000-0000-0000A20B0000}"/>
    <cellStyle name="Comma 3 4 5 31" xfId="3168" xr:uid="{00000000-0005-0000-0000-0000A30B0000}"/>
    <cellStyle name="Comma 3 4 5 32" xfId="3169" xr:uid="{00000000-0005-0000-0000-0000A40B0000}"/>
    <cellStyle name="Comma 3 4 5 33" xfId="3170" xr:uid="{00000000-0005-0000-0000-0000A50B0000}"/>
    <cellStyle name="Comma 3 4 5 34" xfId="3171" xr:uid="{00000000-0005-0000-0000-0000A60B0000}"/>
    <cellStyle name="Comma 3 4 5 35" xfId="3172" xr:uid="{00000000-0005-0000-0000-0000A70B0000}"/>
    <cellStyle name="Comma 3 4 5 36" xfId="3173" xr:uid="{00000000-0005-0000-0000-0000A80B0000}"/>
    <cellStyle name="Comma 3 4 5 37" xfId="3174" xr:uid="{00000000-0005-0000-0000-0000A90B0000}"/>
    <cellStyle name="Comma 3 4 5 38" xfId="3175" xr:uid="{00000000-0005-0000-0000-0000AA0B0000}"/>
    <cellStyle name="Comma 3 4 5 39" xfId="3176" xr:uid="{00000000-0005-0000-0000-0000AB0B0000}"/>
    <cellStyle name="Comma 3 4 5 4" xfId="3177" xr:uid="{00000000-0005-0000-0000-0000AC0B0000}"/>
    <cellStyle name="Comma 3 4 5 40" xfId="3178" xr:uid="{00000000-0005-0000-0000-0000AD0B0000}"/>
    <cellStyle name="Comma 3 4 5 41" xfId="3179" xr:uid="{00000000-0005-0000-0000-0000AE0B0000}"/>
    <cellStyle name="Comma 3 4 5 42" xfId="3180" xr:uid="{00000000-0005-0000-0000-0000AF0B0000}"/>
    <cellStyle name="Comma 3 4 5 43" xfId="3181" xr:uid="{00000000-0005-0000-0000-0000B00B0000}"/>
    <cellStyle name="Comma 3 4 5 5" xfId="3182" xr:uid="{00000000-0005-0000-0000-0000B10B0000}"/>
    <cellStyle name="Comma 3 4 5 6" xfId="3183" xr:uid="{00000000-0005-0000-0000-0000B20B0000}"/>
    <cellStyle name="Comma 3 4 5 7" xfId="3184" xr:uid="{00000000-0005-0000-0000-0000B30B0000}"/>
    <cellStyle name="Comma 3 4 5 8" xfId="3185" xr:uid="{00000000-0005-0000-0000-0000B40B0000}"/>
    <cellStyle name="Comma 3 4 5 9" xfId="3186" xr:uid="{00000000-0005-0000-0000-0000B50B0000}"/>
    <cellStyle name="Comma 3 4 6" xfId="3187" xr:uid="{00000000-0005-0000-0000-0000B60B0000}"/>
    <cellStyle name="Comma 3 4 6 10" xfId="3188" xr:uid="{00000000-0005-0000-0000-0000B70B0000}"/>
    <cellStyle name="Comma 3 4 6 11" xfId="3189" xr:uid="{00000000-0005-0000-0000-0000B80B0000}"/>
    <cellStyle name="Comma 3 4 6 12" xfId="3190" xr:uid="{00000000-0005-0000-0000-0000B90B0000}"/>
    <cellStyle name="Comma 3 4 6 13" xfId="3191" xr:uid="{00000000-0005-0000-0000-0000BA0B0000}"/>
    <cellStyle name="Comma 3 4 6 14" xfId="3192" xr:uid="{00000000-0005-0000-0000-0000BB0B0000}"/>
    <cellStyle name="Comma 3 4 6 15" xfId="3193" xr:uid="{00000000-0005-0000-0000-0000BC0B0000}"/>
    <cellStyle name="Comma 3 4 6 16" xfId="3194" xr:uid="{00000000-0005-0000-0000-0000BD0B0000}"/>
    <cellStyle name="Comma 3 4 6 17" xfId="3195" xr:uid="{00000000-0005-0000-0000-0000BE0B0000}"/>
    <cellStyle name="Comma 3 4 6 18" xfId="3196" xr:uid="{00000000-0005-0000-0000-0000BF0B0000}"/>
    <cellStyle name="Comma 3 4 6 19" xfId="3197" xr:uid="{00000000-0005-0000-0000-0000C00B0000}"/>
    <cellStyle name="Comma 3 4 6 2" xfId="3198" xr:uid="{00000000-0005-0000-0000-0000C10B0000}"/>
    <cellStyle name="Comma 3 4 6 20" xfId="3199" xr:uid="{00000000-0005-0000-0000-0000C20B0000}"/>
    <cellStyle name="Comma 3 4 6 21" xfId="3200" xr:uid="{00000000-0005-0000-0000-0000C30B0000}"/>
    <cellStyle name="Comma 3 4 6 22" xfId="3201" xr:uid="{00000000-0005-0000-0000-0000C40B0000}"/>
    <cellStyle name="Comma 3 4 6 23" xfId="3202" xr:uid="{00000000-0005-0000-0000-0000C50B0000}"/>
    <cellStyle name="Comma 3 4 6 24" xfId="3203" xr:uid="{00000000-0005-0000-0000-0000C60B0000}"/>
    <cellStyle name="Comma 3 4 6 25" xfId="3204" xr:uid="{00000000-0005-0000-0000-0000C70B0000}"/>
    <cellStyle name="Comma 3 4 6 26" xfId="3205" xr:uid="{00000000-0005-0000-0000-0000C80B0000}"/>
    <cellStyle name="Comma 3 4 6 27" xfId="3206" xr:uid="{00000000-0005-0000-0000-0000C90B0000}"/>
    <cellStyle name="Comma 3 4 6 28" xfId="3207" xr:uid="{00000000-0005-0000-0000-0000CA0B0000}"/>
    <cellStyle name="Comma 3 4 6 29" xfId="3208" xr:uid="{00000000-0005-0000-0000-0000CB0B0000}"/>
    <cellStyle name="Comma 3 4 6 3" xfId="3209" xr:uid="{00000000-0005-0000-0000-0000CC0B0000}"/>
    <cellStyle name="Comma 3 4 6 30" xfId="3210" xr:uid="{00000000-0005-0000-0000-0000CD0B0000}"/>
    <cellStyle name="Comma 3 4 6 31" xfId="3211" xr:uid="{00000000-0005-0000-0000-0000CE0B0000}"/>
    <cellStyle name="Comma 3 4 6 32" xfId="3212" xr:uid="{00000000-0005-0000-0000-0000CF0B0000}"/>
    <cellStyle name="Comma 3 4 6 33" xfId="3213" xr:uid="{00000000-0005-0000-0000-0000D00B0000}"/>
    <cellStyle name="Comma 3 4 6 34" xfId="3214" xr:uid="{00000000-0005-0000-0000-0000D10B0000}"/>
    <cellStyle name="Comma 3 4 6 35" xfId="3215" xr:uid="{00000000-0005-0000-0000-0000D20B0000}"/>
    <cellStyle name="Comma 3 4 6 36" xfId="3216" xr:uid="{00000000-0005-0000-0000-0000D30B0000}"/>
    <cellStyle name="Comma 3 4 6 37" xfId="3217" xr:uid="{00000000-0005-0000-0000-0000D40B0000}"/>
    <cellStyle name="Comma 3 4 6 38" xfId="3218" xr:uid="{00000000-0005-0000-0000-0000D50B0000}"/>
    <cellStyle name="Comma 3 4 6 39" xfId="3219" xr:uid="{00000000-0005-0000-0000-0000D60B0000}"/>
    <cellStyle name="Comma 3 4 6 4" xfId="3220" xr:uid="{00000000-0005-0000-0000-0000D70B0000}"/>
    <cellStyle name="Comma 3 4 6 40" xfId="3221" xr:uid="{00000000-0005-0000-0000-0000D80B0000}"/>
    <cellStyle name="Comma 3 4 6 41" xfId="3222" xr:uid="{00000000-0005-0000-0000-0000D90B0000}"/>
    <cellStyle name="Comma 3 4 6 42" xfId="3223" xr:uid="{00000000-0005-0000-0000-0000DA0B0000}"/>
    <cellStyle name="Comma 3 4 6 43" xfId="3224" xr:uid="{00000000-0005-0000-0000-0000DB0B0000}"/>
    <cellStyle name="Comma 3 4 6 5" xfId="3225" xr:uid="{00000000-0005-0000-0000-0000DC0B0000}"/>
    <cellStyle name="Comma 3 4 6 6" xfId="3226" xr:uid="{00000000-0005-0000-0000-0000DD0B0000}"/>
    <cellStyle name="Comma 3 4 6 7" xfId="3227" xr:uid="{00000000-0005-0000-0000-0000DE0B0000}"/>
    <cellStyle name="Comma 3 4 6 8" xfId="3228" xr:uid="{00000000-0005-0000-0000-0000DF0B0000}"/>
    <cellStyle name="Comma 3 4 6 9" xfId="3229" xr:uid="{00000000-0005-0000-0000-0000E00B0000}"/>
    <cellStyle name="Comma 3 4 7" xfId="3230" xr:uid="{00000000-0005-0000-0000-0000E10B0000}"/>
    <cellStyle name="Comma 3 4 8" xfId="3231" xr:uid="{00000000-0005-0000-0000-0000E20B0000}"/>
    <cellStyle name="Comma 3 4 9" xfId="3232" xr:uid="{00000000-0005-0000-0000-0000E30B0000}"/>
    <cellStyle name="Comma 3 40" xfId="3233" xr:uid="{00000000-0005-0000-0000-0000E40B0000}"/>
    <cellStyle name="Comma 3 41" xfId="3234" xr:uid="{00000000-0005-0000-0000-0000E50B0000}"/>
    <cellStyle name="Comma 3 42" xfId="3235" xr:uid="{00000000-0005-0000-0000-0000E60B0000}"/>
    <cellStyle name="Comma 3 43" xfId="3236" xr:uid="{00000000-0005-0000-0000-0000E70B0000}"/>
    <cellStyle name="Comma 3 44" xfId="3237" xr:uid="{00000000-0005-0000-0000-0000E80B0000}"/>
    <cellStyle name="Comma 3 45" xfId="3238" xr:uid="{00000000-0005-0000-0000-0000E90B0000}"/>
    <cellStyle name="Comma 3 46" xfId="3239" xr:uid="{00000000-0005-0000-0000-0000EA0B0000}"/>
    <cellStyle name="Comma 3 47" xfId="3240" xr:uid="{00000000-0005-0000-0000-0000EB0B0000}"/>
    <cellStyle name="Comma 3 48" xfId="3241" xr:uid="{00000000-0005-0000-0000-0000EC0B0000}"/>
    <cellStyle name="Comma 3 49" xfId="3242" xr:uid="{00000000-0005-0000-0000-0000ED0B0000}"/>
    <cellStyle name="Comma 3 5" xfId="3243" xr:uid="{00000000-0005-0000-0000-0000EE0B0000}"/>
    <cellStyle name="Comma 3 5 10" xfId="3244" xr:uid="{00000000-0005-0000-0000-0000EF0B0000}"/>
    <cellStyle name="Comma 3 5 11" xfId="3245" xr:uid="{00000000-0005-0000-0000-0000F00B0000}"/>
    <cellStyle name="Comma 3 5 12" xfId="3246" xr:uid="{00000000-0005-0000-0000-0000F10B0000}"/>
    <cellStyle name="Comma 3 5 13" xfId="3247" xr:uid="{00000000-0005-0000-0000-0000F20B0000}"/>
    <cellStyle name="Comma 3 5 14" xfId="3248" xr:uid="{00000000-0005-0000-0000-0000F30B0000}"/>
    <cellStyle name="Comma 3 5 15" xfId="3249" xr:uid="{00000000-0005-0000-0000-0000F40B0000}"/>
    <cellStyle name="Comma 3 5 16" xfId="3250" xr:uid="{00000000-0005-0000-0000-0000F50B0000}"/>
    <cellStyle name="Comma 3 5 17" xfId="3251" xr:uid="{00000000-0005-0000-0000-0000F60B0000}"/>
    <cellStyle name="Comma 3 5 18" xfId="3252" xr:uid="{00000000-0005-0000-0000-0000F70B0000}"/>
    <cellStyle name="Comma 3 5 19" xfId="3253" xr:uid="{00000000-0005-0000-0000-0000F80B0000}"/>
    <cellStyle name="Comma 3 5 2" xfId="3254" xr:uid="{00000000-0005-0000-0000-0000F90B0000}"/>
    <cellStyle name="Comma 3 5 2 10" xfId="3255" xr:uid="{00000000-0005-0000-0000-0000FA0B0000}"/>
    <cellStyle name="Comma 3 5 2 11" xfId="3256" xr:uid="{00000000-0005-0000-0000-0000FB0B0000}"/>
    <cellStyle name="Comma 3 5 2 12" xfId="3257" xr:uid="{00000000-0005-0000-0000-0000FC0B0000}"/>
    <cellStyle name="Comma 3 5 2 13" xfId="3258" xr:uid="{00000000-0005-0000-0000-0000FD0B0000}"/>
    <cellStyle name="Comma 3 5 2 14" xfId="3259" xr:uid="{00000000-0005-0000-0000-0000FE0B0000}"/>
    <cellStyle name="Comma 3 5 2 15" xfId="3260" xr:uid="{00000000-0005-0000-0000-0000FF0B0000}"/>
    <cellStyle name="Comma 3 5 2 16" xfId="3261" xr:uid="{00000000-0005-0000-0000-0000000C0000}"/>
    <cellStyle name="Comma 3 5 2 17" xfId="3262" xr:uid="{00000000-0005-0000-0000-0000010C0000}"/>
    <cellStyle name="Comma 3 5 2 18" xfId="3263" xr:uid="{00000000-0005-0000-0000-0000020C0000}"/>
    <cellStyle name="Comma 3 5 2 19" xfId="3264" xr:uid="{00000000-0005-0000-0000-0000030C0000}"/>
    <cellStyle name="Comma 3 5 2 2" xfId="3265" xr:uid="{00000000-0005-0000-0000-0000040C0000}"/>
    <cellStyle name="Comma 3 5 2 2 10" xfId="3266" xr:uid="{00000000-0005-0000-0000-0000050C0000}"/>
    <cellStyle name="Comma 3 5 2 2 11" xfId="3267" xr:uid="{00000000-0005-0000-0000-0000060C0000}"/>
    <cellStyle name="Comma 3 5 2 2 12" xfId="3268" xr:uid="{00000000-0005-0000-0000-0000070C0000}"/>
    <cellStyle name="Comma 3 5 2 2 13" xfId="3269" xr:uid="{00000000-0005-0000-0000-0000080C0000}"/>
    <cellStyle name="Comma 3 5 2 2 14" xfId="3270" xr:uid="{00000000-0005-0000-0000-0000090C0000}"/>
    <cellStyle name="Comma 3 5 2 2 15" xfId="3271" xr:uid="{00000000-0005-0000-0000-00000A0C0000}"/>
    <cellStyle name="Comma 3 5 2 2 16" xfId="3272" xr:uid="{00000000-0005-0000-0000-00000B0C0000}"/>
    <cellStyle name="Comma 3 5 2 2 17" xfId="3273" xr:uid="{00000000-0005-0000-0000-00000C0C0000}"/>
    <cellStyle name="Comma 3 5 2 2 18" xfId="3274" xr:uid="{00000000-0005-0000-0000-00000D0C0000}"/>
    <cellStyle name="Comma 3 5 2 2 19" xfId="3275" xr:uid="{00000000-0005-0000-0000-00000E0C0000}"/>
    <cellStyle name="Comma 3 5 2 2 2" xfId="3276" xr:uid="{00000000-0005-0000-0000-00000F0C0000}"/>
    <cellStyle name="Comma 3 5 2 2 20" xfId="3277" xr:uid="{00000000-0005-0000-0000-0000100C0000}"/>
    <cellStyle name="Comma 3 5 2 2 21" xfId="3278" xr:uid="{00000000-0005-0000-0000-0000110C0000}"/>
    <cellStyle name="Comma 3 5 2 2 22" xfId="3279" xr:uid="{00000000-0005-0000-0000-0000120C0000}"/>
    <cellStyle name="Comma 3 5 2 2 23" xfId="3280" xr:uid="{00000000-0005-0000-0000-0000130C0000}"/>
    <cellStyle name="Comma 3 5 2 2 24" xfId="3281" xr:uid="{00000000-0005-0000-0000-0000140C0000}"/>
    <cellStyle name="Comma 3 5 2 2 25" xfId="3282" xr:uid="{00000000-0005-0000-0000-0000150C0000}"/>
    <cellStyle name="Comma 3 5 2 2 26" xfId="3283" xr:uid="{00000000-0005-0000-0000-0000160C0000}"/>
    <cellStyle name="Comma 3 5 2 2 27" xfId="3284" xr:uid="{00000000-0005-0000-0000-0000170C0000}"/>
    <cellStyle name="Comma 3 5 2 2 28" xfId="3285" xr:uid="{00000000-0005-0000-0000-0000180C0000}"/>
    <cellStyle name="Comma 3 5 2 2 29" xfId="3286" xr:uid="{00000000-0005-0000-0000-0000190C0000}"/>
    <cellStyle name="Comma 3 5 2 2 3" xfId="3287" xr:uid="{00000000-0005-0000-0000-00001A0C0000}"/>
    <cellStyle name="Comma 3 5 2 2 30" xfId="3288" xr:uid="{00000000-0005-0000-0000-00001B0C0000}"/>
    <cellStyle name="Comma 3 5 2 2 31" xfId="3289" xr:uid="{00000000-0005-0000-0000-00001C0C0000}"/>
    <cellStyle name="Comma 3 5 2 2 32" xfId="3290" xr:uid="{00000000-0005-0000-0000-00001D0C0000}"/>
    <cellStyle name="Comma 3 5 2 2 33" xfId="3291" xr:uid="{00000000-0005-0000-0000-00001E0C0000}"/>
    <cellStyle name="Comma 3 5 2 2 34" xfId="3292" xr:uid="{00000000-0005-0000-0000-00001F0C0000}"/>
    <cellStyle name="Comma 3 5 2 2 35" xfId="3293" xr:uid="{00000000-0005-0000-0000-0000200C0000}"/>
    <cellStyle name="Comma 3 5 2 2 36" xfId="3294" xr:uid="{00000000-0005-0000-0000-0000210C0000}"/>
    <cellStyle name="Comma 3 5 2 2 37" xfId="3295" xr:uid="{00000000-0005-0000-0000-0000220C0000}"/>
    <cellStyle name="Comma 3 5 2 2 38" xfId="3296" xr:uid="{00000000-0005-0000-0000-0000230C0000}"/>
    <cellStyle name="Comma 3 5 2 2 39" xfId="3297" xr:uid="{00000000-0005-0000-0000-0000240C0000}"/>
    <cellStyle name="Comma 3 5 2 2 4" xfId="3298" xr:uid="{00000000-0005-0000-0000-0000250C0000}"/>
    <cellStyle name="Comma 3 5 2 2 40" xfId="3299" xr:uid="{00000000-0005-0000-0000-0000260C0000}"/>
    <cellStyle name="Comma 3 5 2 2 41" xfId="3300" xr:uid="{00000000-0005-0000-0000-0000270C0000}"/>
    <cellStyle name="Comma 3 5 2 2 42" xfId="3301" xr:uid="{00000000-0005-0000-0000-0000280C0000}"/>
    <cellStyle name="Comma 3 5 2 2 43" xfId="3302" xr:uid="{00000000-0005-0000-0000-0000290C0000}"/>
    <cellStyle name="Comma 3 5 2 2 5" xfId="3303" xr:uid="{00000000-0005-0000-0000-00002A0C0000}"/>
    <cellStyle name="Comma 3 5 2 2 6" xfId="3304" xr:uid="{00000000-0005-0000-0000-00002B0C0000}"/>
    <cellStyle name="Comma 3 5 2 2 7" xfId="3305" xr:uid="{00000000-0005-0000-0000-00002C0C0000}"/>
    <cellStyle name="Comma 3 5 2 2 8" xfId="3306" xr:uid="{00000000-0005-0000-0000-00002D0C0000}"/>
    <cellStyle name="Comma 3 5 2 2 9" xfId="3307" xr:uid="{00000000-0005-0000-0000-00002E0C0000}"/>
    <cellStyle name="Comma 3 5 2 20" xfId="3308" xr:uid="{00000000-0005-0000-0000-00002F0C0000}"/>
    <cellStyle name="Comma 3 5 2 21" xfId="3309" xr:uid="{00000000-0005-0000-0000-0000300C0000}"/>
    <cellStyle name="Comma 3 5 2 22" xfId="3310" xr:uid="{00000000-0005-0000-0000-0000310C0000}"/>
    <cellStyle name="Comma 3 5 2 23" xfId="3311" xr:uid="{00000000-0005-0000-0000-0000320C0000}"/>
    <cellStyle name="Comma 3 5 2 24" xfId="3312" xr:uid="{00000000-0005-0000-0000-0000330C0000}"/>
    <cellStyle name="Comma 3 5 2 25" xfId="3313" xr:uid="{00000000-0005-0000-0000-0000340C0000}"/>
    <cellStyle name="Comma 3 5 2 26" xfId="3314" xr:uid="{00000000-0005-0000-0000-0000350C0000}"/>
    <cellStyle name="Comma 3 5 2 27" xfId="3315" xr:uid="{00000000-0005-0000-0000-0000360C0000}"/>
    <cellStyle name="Comma 3 5 2 28" xfId="3316" xr:uid="{00000000-0005-0000-0000-0000370C0000}"/>
    <cellStyle name="Comma 3 5 2 29" xfId="3317" xr:uid="{00000000-0005-0000-0000-0000380C0000}"/>
    <cellStyle name="Comma 3 5 2 3" xfId="3318" xr:uid="{00000000-0005-0000-0000-0000390C0000}"/>
    <cellStyle name="Comma 3 5 2 3 10" xfId="3319" xr:uid="{00000000-0005-0000-0000-00003A0C0000}"/>
    <cellStyle name="Comma 3 5 2 3 11" xfId="3320" xr:uid="{00000000-0005-0000-0000-00003B0C0000}"/>
    <cellStyle name="Comma 3 5 2 3 12" xfId="3321" xr:uid="{00000000-0005-0000-0000-00003C0C0000}"/>
    <cellStyle name="Comma 3 5 2 3 13" xfId="3322" xr:uid="{00000000-0005-0000-0000-00003D0C0000}"/>
    <cellStyle name="Comma 3 5 2 3 14" xfId="3323" xr:uid="{00000000-0005-0000-0000-00003E0C0000}"/>
    <cellStyle name="Comma 3 5 2 3 15" xfId="3324" xr:uid="{00000000-0005-0000-0000-00003F0C0000}"/>
    <cellStyle name="Comma 3 5 2 3 16" xfId="3325" xr:uid="{00000000-0005-0000-0000-0000400C0000}"/>
    <cellStyle name="Comma 3 5 2 3 17" xfId="3326" xr:uid="{00000000-0005-0000-0000-0000410C0000}"/>
    <cellStyle name="Comma 3 5 2 3 18" xfId="3327" xr:uid="{00000000-0005-0000-0000-0000420C0000}"/>
    <cellStyle name="Comma 3 5 2 3 19" xfId="3328" xr:uid="{00000000-0005-0000-0000-0000430C0000}"/>
    <cellStyle name="Comma 3 5 2 3 2" xfId="3329" xr:uid="{00000000-0005-0000-0000-0000440C0000}"/>
    <cellStyle name="Comma 3 5 2 3 20" xfId="3330" xr:uid="{00000000-0005-0000-0000-0000450C0000}"/>
    <cellStyle name="Comma 3 5 2 3 21" xfId="3331" xr:uid="{00000000-0005-0000-0000-0000460C0000}"/>
    <cellStyle name="Comma 3 5 2 3 22" xfId="3332" xr:uid="{00000000-0005-0000-0000-0000470C0000}"/>
    <cellStyle name="Comma 3 5 2 3 23" xfId="3333" xr:uid="{00000000-0005-0000-0000-0000480C0000}"/>
    <cellStyle name="Comma 3 5 2 3 24" xfId="3334" xr:uid="{00000000-0005-0000-0000-0000490C0000}"/>
    <cellStyle name="Comma 3 5 2 3 25" xfId="3335" xr:uid="{00000000-0005-0000-0000-00004A0C0000}"/>
    <cellStyle name="Comma 3 5 2 3 26" xfId="3336" xr:uid="{00000000-0005-0000-0000-00004B0C0000}"/>
    <cellStyle name="Comma 3 5 2 3 27" xfId="3337" xr:uid="{00000000-0005-0000-0000-00004C0C0000}"/>
    <cellStyle name="Comma 3 5 2 3 28" xfId="3338" xr:uid="{00000000-0005-0000-0000-00004D0C0000}"/>
    <cellStyle name="Comma 3 5 2 3 29" xfId="3339" xr:uid="{00000000-0005-0000-0000-00004E0C0000}"/>
    <cellStyle name="Comma 3 5 2 3 3" xfId="3340" xr:uid="{00000000-0005-0000-0000-00004F0C0000}"/>
    <cellStyle name="Comma 3 5 2 3 30" xfId="3341" xr:uid="{00000000-0005-0000-0000-0000500C0000}"/>
    <cellStyle name="Comma 3 5 2 3 31" xfId="3342" xr:uid="{00000000-0005-0000-0000-0000510C0000}"/>
    <cellStyle name="Comma 3 5 2 3 32" xfId="3343" xr:uid="{00000000-0005-0000-0000-0000520C0000}"/>
    <cellStyle name="Comma 3 5 2 3 33" xfId="3344" xr:uid="{00000000-0005-0000-0000-0000530C0000}"/>
    <cellStyle name="Comma 3 5 2 3 34" xfId="3345" xr:uid="{00000000-0005-0000-0000-0000540C0000}"/>
    <cellStyle name="Comma 3 5 2 3 35" xfId="3346" xr:uid="{00000000-0005-0000-0000-0000550C0000}"/>
    <cellStyle name="Comma 3 5 2 3 36" xfId="3347" xr:uid="{00000000-0005-0000-0000-0000560C0000}"/>
    <cellStyle name="Comma 3 5 2 3 37" xfId="3348" xr:uid="{00000000-0005-0000-0000-0000570C0000}"/>
    <cellStyle name="Comma 3 5 2 3 38" xfId="3349" xr:uid="{00000000-0005-0000-0000-0000580C0000}"/>
    <cellStyle name="Comma 3 5 2 3 39" xfId="3350" xr:uid="{00000000-0005-0000-0000-0000590C0000}"/>
    <cellStyle name="Comma 3 5 2 3 4" xfId="3351" xr:uid="{00000000-0005-0000-0000-00005A0C0000}"/>
    <cellStyle name="Comma 3 5 2 3 40" xfId="3352" xr:uid="{00000000-0005-0000-0000-00005B0C0000}"/>
    <cellStyle name="Comma 3 5 2 3 41" xfId="3353" xr:uid="{00000000-0005-0000-0000-00005C0C0000}"/>
    <cellStyle name="Comma 3 5 2 3 42" xfId="3354" xr:uid="{00000000-0005-0000-0000-00005D0C0000}"/>
    <cellStyle name="Comma 3 5 2 3 43" xfId="3355" xr:uid="{00000000-0005-0000-0000-00005E0C0000}"/>
    <cellStyle name="Comma 3 5 2 3 5" xfId="3356" xr:uid="{00000000-0005-0000-0000-00005F0C0000}"/>
    <cellStyle name="Comma 3 5 2 3 6" xfId="3357" xr:uid="{00000000-0005-0000-0000-0000600C0000}"/>
    <cellStyle name="Comma 3 5 2 3 7" xfId="3358" xr:uid="{00000000-0005-0000-0000-0000610C0000}"/>
    <cellStyle name="Comma 3 5 2 3 8" xfId="3359" xr:uid="{00000000-0005-0000-0000-0000620C0000}"/>
    <cellStyle name="Comma 3 5 2 3 9" xfId="3360" xr:uid="{00000000-0005-0000-0000-0000630C0000}"/>
    <cellStyle name="Comma 3 5 2 30" xfId="3361" xr:uid="{00000000-0005-0000-0000-0000640C0000}"/>
    <cellStyle name="Comma 3 5 2 31" xfId="3362" xr:uid="{00000000-0005-0000-0000-0000650C0000}"/>
    <cellStyle name="Comma 3 5 2 32" xfId="3363" xr:uid="{00000000-0005-0000-0000-0000660C0000}"/>
    <cellStyle name="Comma 3 5 2 33" xfId="3364" xr:uid="{00000000-0005-0000-0000-0000670C0000}"/>
    <cellStyle name="Comma 3 5 2 34" xfId="3365" xr:uid="{00000000-0005-0000-0000-0000680C0000}"/>
    <cellStyle name="Comma 3 5 2 35" xfId="3366" xr:uid="{00000000-0005-0000-0000-0000690C0000}"/>
    <cellStyle name="Comma 3 5 2 36" xfId="3367" xr:uid="{00000000-0005-0000-0000-00006A0C0000}"/>
    <cellStyle name="Comma 3 5 2 37" xfId="3368" xr:uid="{00000000-0005-0000-0000-00006B0C0000}"/>
    <cellStyle name="Comma 3 5 2 38" xfId="3369" xr:uid="{00000000-0005-0000-0000-00006C0C0000}"/>
    <cellStyle name="Comma 3 5 2 39" xfId="3370" xr:uid="{00000000-0005-0000-0000-00006D0C0000}"/>
    <cellStyle name="Comma 3 5 2 4" xfId="3371" xr:uid="{00000000-0005-0000-0000-00006E0C0000}"/>
    <cellStyle name="Comma 3 5 2 4 10" xfId="3372" xr:uid="{00000000-0005-0000-0000-00006F0C0000}"/>
    <cellStyle name="Comma 3 5 2 4 11" xfId="3373" xr:uid="{00000000-0005-0000-0000-0000700C0000}"/>
    <cellStyle name="Comma 3 5 2 4 12" xfId="3374" xr:uid="{00000000-0005-0000-0000-0000710C0000}"/>
    <cellStyle name="Comma 3 5 2 4 13" xfId="3375" xr:uid="{00000000-0005-0000-0000-0000720C0000}"/>
    <cellStyle name="Comma 3 5 2 4 14" xfId="3376" xr:uid="{00000000-0005-0000-0000-0000730C0000}"/>
    <cellStyle name="Comma 3 5 2 4 15" xfId="3377" xr:uid="{00000000-0005-0000-0000-0000740C0000}"/>
    <cellStyle name="Comma 3 5 2 4 16" xfId="3378" xr:uid="{00000000-0005-0000-0000-0000750C0000}"/>
    <cellStyle name="Comma 3 5 2 4 17" xfId="3379" xr:uid="{00000000-0005-0000-0000-0000760C0000}"/>
    <cellStyle name="Comma 3 5 2 4 18" xfId="3380" xr:uid="{00000000-0005-0000-0000-0000770C0000}"/>
    <cellStyle name="Comma 3 5 2 4 19" xfId="3381" xr:uid="{00000000-0005-0000-0000-0000780C0000}"/>
    <cellStyle name="Comma 3 5 2 4 2" xfId="3382" xr:uid="{00000000-0005-0000-0000-0000790C0000}"/>
    <cellStyle name="Comma 3 5 2 4 20" xfId="3383" xr:uid="{00000000-0005-0000-0000-00007A0C0000}"/>
    <cellStyle name="Comma 3 5 2 4 21" xfId="3384" xr:uid="{00000000-0005-0000-0000-00007B0C0000}"/>
    <cellStyle name="Comma 3 5 2 4 22" xfId="3385" xr:uid="{00000000-0005-0000-0000-00007C0C0000}"/>
    <cellStyle name="Comma 3 5 2 4 23" xfId="3386" xr:uid="{00000000-0005-0000-0000-00007D0C0000}"/>
    <cellStyle name="Comma 3 5 2 4 24" xfId="3387" xr:uid="{00000000-0005-0000-0000-00007E0C0000}"/>
    <cellStyle name="Comma 3 5 2 4 25" xfId="3388" xr:uid="{00000000-0005-0000-0000-00007F0C0000}"/>
    <cellStyle name="Comma 3 5 2 4 26" xfId="3389" xr:uid="{00000000-0005-0000-0000-0000800C0000}"/>
    <cellStyle name="Comma 3 5 2 4 27" xfId="3390" xr:uid="{00000000-0005-0000-0000-0000810C0000}"/>
    <cellStyle name="Comma 3 5 2 4 28" xfId="3391" xr:uid="{00000000-0005-0000-0000-0000820C0000}"/>
    <cellStyle name="Comma 3 5 2 4 29" xfId="3392" xr:uid="{00000000-0005-0000-0000-0000830C0000}"/>
    <cellStyle name="Comma 3 5 2 4 3" xfId="3393" xr:uid="{00000000-0005-0000-0000-0000840C0000}"/>
    <cellStyle name="Comma 3 5 2 4 30" xfId="3394" xr:uid="{00000000-0005-0000-0000-0000850C0000}"/>
    <cellStyle name="Comma 3 5 2 4 31" xfId="3395" xr:uid="{00000000-0005-0000-0000-0000860C0000}"/>
    <cellStyle name="Comma 3 5 2 4 32" xfId="3396" xr:uid="{00000000-0005-0000-0000-0000870C0000}"/>
    <cellStyle name="Comma 3 5 2 4 33" xfId="3397" xr:uid="{00000000-0005-0000-0000-0000880C0000}"/>
    <cellStyle name="Comma 3 5 2 4 34" xfId="3398" xr:uid="{00000000-0005-0000-0000-0000890C0000}"/>
    <cellStyle name="Comma 3 5 2 4 35" xfId="3399" xr:uid="{00000000-0005-0000-0000-00008A0C0000}"/>
    <cellStyle name="Comma 3 5 2 4 36" xfId="3400" xr:uid="{00000000-0005-0000-0000-00008B0C0000}"/>
    <cellStyle name="Comma 3 5 2 4 37" xfId="3401" xr:uid="{00000000-0005-0000-0000-00008C0C0000}"/>
    <cellStyle name="Comma 3 5 2 4 38" xfId="3402" xr:uid="{00000000-0005-0000-0000-00008D0C0000}"/>
    <cellStyle name="Comma 3 5 2 4 39" xfId="3403" xr:uid="{00000000-0005-0000-0000-00008E0C0000}"/>
    <cellStyle name="Comma 3 5 2 4 4" xfId="3404" xr:uid="{00000000-0005-0000-0000-00008F0C0000}"/>
    <cellStyle name="Comma 3 5 2 4 40" xfId="3405" xr:uid="{00000000-0005-0000-0000-0000900C0000}"/>
    <cellStyle name="Comma 3 5 2 4 41" xfId="3406" xr:uid="{00000000-0005-0000-0000-0000910C0000}"/>
    <cellStyle name="Comma 3 5 2 4 42" xfId="3407" xr:uid="{00000000-0005-0000-0000-0000920C0000}"/>
    <cellStyle name="Comma 3 5 2 4 43" xfId="3408" xr:uid="{00000000-0005-0000-0000-0000930C0000}"/>
    <cellStyle name="Comma 3 5 2 4 5" xfId="3409" xr:uid="{00000000-0005-0000-0000-0000940C0000}"/>
    <cellStyle name="Comma 3 5 2 4 6" xfId="3410" xr:uid="{00000000-0005-0000-0000-0000950C0000}"/>
    <cellStyle name="Comma 3 5 2 4 7" xfId="3411" xr:uid="{00000000-0005-0000-0000-0000960C0000}"/>
    <cellStyle name="Comma 3 5 2 4 8" xfId="3412" xr:uid="{00000000-0005-0000-0000-0000970C0000}"/>
    <cellStyle name="Comma 3 5 2 4 9" xfId="3413" xr:uid="{00000000-0005-0000-0000-0000980C0000}"/>
    <cellStyle name="Comma 3 5 2 40" xfId="3414" xr:uid="{00000000-0005-0000-0000-0000990C0000}"/>
    <cellStyle name="Comma 3 5 2 41" xfId="3415" xr:uid="{00000000-0005-0000-0000-00009A0C0000}"/>
    <cellStyle name="Comma 3 5 2 42" xfId="3416" xr:uid="{00000000-0005-0000-0000-00009B0C0000}"/>
    <cellStyle name="Comma 3 5 2 43" xfId="3417" xr:uid="{00000000-0005-0000-0000-00009C0C0000}"/>
    <cellStyle name="Comma 3 5 2 44" xfId="3418" xr:uid="{00000000-0005-0000-0000-00009D0C0000}"/>
    <cellStyle name="Comma 3 5 2 45" xfId="3419" xr:uid="{00000000-0005-0000-0000-00009E0C0000}"/>
    <cellStyle name="Comma 3 5 2 46" xfId="3420" xr:uid="{00000000-0005-0000-0000-00009F0C0000}"/>
    <cellStyle name="Comma 3 5 2 47" xfId="3421" xr:uid="{00000000-0005-0000-0000-0000A00C0000}"/>
    <cellStyle name="Comma 3 5 2 5" xfId="3422" xr:uid="{00000000-0005-0000-0000-0000A10C0000}"/>
    <cellStyle name="Comma 3 5 2 5 10" xfId="3423" xr:uid="{00000000-0005-0000-0000-0000A20C0000}"/>
    <cellStyle name="Comma 3 5 2 5 11" xfId="3424" xr:uid="{00000000-0005-0000-0000-0000A30C0000}"/>
    <cellStyle name="Comma 3 5 2 5 12" xfId="3425" xr:uid="{00000000-0005-0000-0000-0000A40C0000}"/>
    <cellStyle name="Comma 3 5 2 5 13" xfId="3426" xr:uid="{00000000-0005-0000-0000-0000A50C0000}"/>
    <cellStyle name="Comma 3 5 2 5 14" xfId="3427" xr:uid="{00000000-0005-0000-0000-0000A60C0000}"/>
    <cellStyle name="Comma 3 5 2 5 15" xfId="3428" xr:uid="{00000000-0005-0000-0000-0000A70C0000}"/>
    <cellStyle name="Comma 3 5 2 5 16" xfId="3429" xr:uid="{00000000-0005-0000-0000-0000A80C0000}"/>
    <cellStyle name="Comma 3 5 2 5 17" xfId="3430" xr:uid="{00000000-0005-0000-0000-0000A90C0000}"/>
    <cellStyle name="Comma 3 5 2 5 18" xfId="3431" xr:uid="{00000000-0005-0000-0000-0000AA0C0000}"/>
    <cellStyle name="Comma 3 5 2 5 19" xfId="3432" xr:uid="{00000000-0005-0000-0000-0000AB0C0000}"/>
    <cellStyle name="Comma 3 5 2 5 2" xfId="3433" xr:uid="{00000000-0005-0000-0000-0000AC0C0000}"/>
    <cellStyle name="Comma 3 5 2 5 20" xfId="3434" xr:uid="{00000000-0005-0000-0000-0000AD0C0000}"/>
    <cellStyle name="Comma 3 5 2 5 21" xfId="3435" xr:uid="{00000000-0005-0000-0000-0000AE0C0000}"/>
    <cellStyle name="Comma 3 5 2 5 22" xfId="3436" xr:uid="{00000000-0005-0000-0000-0000AF0C0000}"/>
    <cellStyle name="Comma 3 5 2 5 23" xfId="3437" xr:uid="{00000000-0005-0000-0000-0000B00C0000}"/>
    <cellStyle name="Comma 3 5 2 5 24" xfId="3438" xr:uid="{00000000-0005-0000-0000-0000B10C0000}"/>
    <cellStyle name="Comma 3 5 2 5 25" xfId="3439" xr:uid="{00000000-0005-0000-0000-0000B20C0000}"/>
    <cellStyle name="Comma 3 5 2 5 26" xfId="3440" xr:uid="{00000000-0005-0000-0000-0000B30C0000}"/>
    <cellStyle name="Comma 3 5 2 5 27" xfId="3441" xr:uid="{00000000-0005-0000-0000-0000B40C0000}"/>
    <cellStyle name="Comma 3 5 2 5 28" xfId="3442" xr:uid="{00000000-0005-0000-0000-0000B50C0000}"/>
    <cellStyle name="Comma 3 5 2 5 29" xfId="3443" xr:uid="{00000000-0005-0000-0000-0000B60C0000}"/>
    <cellStyle name="Comma 3 5 2 5 3" xfId="3444" xr:uid="{00000000-0005-0000-0000-0000B70C0000}"/>
    <cellStyle name="Comma 3 5 2 5 30" xfId="3445" xr:uid="{00000000-0005-0000-0000-0000B80C0000}"/>
    <cellStyle name="Comma 3 5 2 5 31" xfId="3446" xr:uid="{00000000-0005-0000-0000-0000B90C0000}"/>
    <cellStyle name="Comma 3 5 2 5 32" xfId="3447" xr:uid="{00000000-0005-0000-0000-0000BA0C0000}"/>
    <cellStyle name="Comma 3 5 2 5 33" xfId="3448" xr:uid="{00000000-0005-0000-0000-0000BB0C0000}"/>
    <cellStyle name="Comma 3 5 2 5 34" xfId="3449" xr:uid="{00000000-0005-0000-0000-0000BC0C0000}"/>
    <cellStyle name="Comma 3 5 2 5 35" xfId="3450" xr:uid="{00000000-0005-0000-0000-0000BD0C0000}"/>
    <cellStyle name="Comma 3 5 2 5 36" xfId="3451" xr:uid="{00000000-0005-0000-0000-0000BE0C0000}"/>
    <cellStyle name="Comma 3 5 2 5 37" xfId="3452" xr:uid="{00000000-0005-0000-0000-0000BF0C0000}"/>
    <cellStyle name="Comma 3 5 2 5 38" xfId="3453" xr:uid="{00000000-0005-0000-0000-0000C00C0000}"/>
    <cellStyle name="Comma 3 5 2 5 39" xfId="3454" xr:uid="{00000000-0005-0000-0000-0000C10C0000}"/>
    <cellStyle name="Comma 3 5 2 5 4" xfId="3455" xr:uid="{00000000-0005-0000-0000-0000C20C0000}"/>
    <cellStyle name="Comma 3 5 2 5 40" xfId="3456" xr:uid="{00000000-0005-0000-0000-0000C30C0000}"/>
    <cellStyle name="Comma 3 5 2 5 41" xfId="3457" xr:uid="{00000000-0005-0000-0000-0000C40C0000}"/>
    <cellStyle name="Comma 3 5 2 5 42" xfId="3458" xr:uid="{00000000-0005-0000-0000-0000C50C0000}"/>
    <cellStyle name="Comma 3 5 2 5 43" xfId="3459" xr:uid="{00000000-0005-0000-0000-0000C60C0000}"/>
    <cellStyle name="Comma 3 5 2 5 5" xfId="3460" xr:uid="{00000000-0005-0000-0000-0000C70C0000}"/>
    <cellStyle name="Comma 3 5 2 5 6" xfId="3461" xr:uid="{00000000-0005-0000-0000-0000C80C0000}"/>
    <cellStyle name="Comma 3 5 2 5 7" xfId="3462" xr:uid="{00000000-0005-0000-0000-0000C90C0000}"/>
    <cellStyle name="Comma 3 5 2 5 8" xfId="3463" xr:uid="{00000000-0005-0000-0000-0000CA0C0000}"/>
    <cellStyle name="Comma 3 5 2 5 9" xfId="3464" xr:uid="{00000000-0005-0000-0000-0000CB0C0000}"/>
    <cellStyle name="Comma 3 5 2 6" xfId="3465" xr:uid="{00000000-0005-0000-0000-0000CC0C0000}"/>
    <cellStyle name="Comma 3 5 2 7" xfId="3466" xr:uid="{00000000-0005-0000-0000-0000CD0C0000}"/>
    <cellStyle name="Comma 3 5 2 8" xfId="3467" xr:uid="{00000000-0005-0000-0000-0000CE0C0000}"/>
    <cellStyle name="Comma 3 5 2 9" xfId="3468" xr:uid="{00000000-0005-0000-0000-0000CF0C0000}"/>
    <cellStyle name="Comma 3 5 20" xfId="3469" xr:uid="{00000000-0005-0000-0000-0000D00C0000}"/>
    <cellStyle name="Comma 3 5 21" xfId="3470" xr:uid="{00000000-0005-0000-0000-0000D10C0000}"/>
    <cellStyle name="Comma 3 5 22" xfId="3471" xr:uid="{00000000-0005-0000-0000-0000D20C0000}"/>
    <cellStyle name="Comma 3 5 23" xfId="3472" xr:uid="{00000000-0005-0000-0000-0000D30C0000}"/>
    <cellStyle name="Comma 3 5 24" xfId="3473" xr:uid="{00000000-0005-0000-0000-0000D40C0000}"/>
    <cellStyle name="Comma 3 5 25" xfId="3474" xr:uid="{00000000-0005-0000-0000-0000D50C0000}"/>
    <cellStyle name="Comma 3 5 26" xfId="3475" xr:uid="{00000000-0005-0000-0000-0000D60C0000}"/>
    <cellStyle name="Comma 3 5 27" xfId="3476" xr:uid="{00000000-0005-0000-0000-0000D70C0000}"/>
    <cellStyle name="Comma 3 5 28" xfId="3477" xr:uid="{00000000-0005-0000-0000-0000D80C0000}"/>
    <cellStyle name="Comma 3 5 29" xfId="3478" xr:uid="{00000000-0005-0000-0000-0000D90C0000}"/>
    <cellStyle name="Comma 3 5 3" xfId="3479" xr:uid="{00000000-0005-0000-0000-0000DA0C0000}"/>
    <cellStyle name="Comma 3 5 3 10" xfId="3480" xr:uid="{00000000-0005-0000-0000-0000DB0C0000}"/>
    <cellStyle name="Comma 3 5 3 11" xfId="3481" xr:uid="{00000000-0005-0000-0000-0000DC0C0000}"/>
    <cellStyle name="Comma 3 5 3 12" xfId="3482" xr:uid="{00000000-0005-0000-0000-0000DD0C0000}"/>
    <cellStyle name="Comma 3 5 3 13" xfId="3483" xr:uid="{00000000-0005-0000-0000-0000DE0C0000}"/>
    <cellStyle name="Comma 3 5 3 14" xfId="3484" xr:uid="{00000000-0005-0000-0000-0000DF0C0000}"/>
    <cellStyle name="Comma 3 5 3 15" xfId="3485" xr:uid="{00000000-0005-0000-0000-0000E00C0000}"/>
    <cellStyle name="Comma 3 5 3 16" xfId="3486" xr:uid="{00000000-0005-0000-0000-0000E10C0000}"/>
    <cellStyle name="Comma 3 5 3 17" xfId="3487" xr:uid="{00000000-0005-0000-0000-0000E20C0000}"/>
    <cellStyle name="Comma 3 5 3 18" xfId="3488" xr:uid="{00000000-0005-0000-0000-0000E30C0000}"/>
    <cellStyle name="Comma 3 5 3 19" xfId="3489" xr:uid="{00000000-0005-0000-0000-0000E40C0000}"/>
    <cellStyle name="Comma 3 5 3 2" xfId="3490" xr:uid="{00000000-0005-0000-0000-0000E50C0000}"/>
    <cellStyle name="Comma 3 5 3 20" xfId="3491" xr:uid="{00000000-0005-0000-0000-0000E60C0000}"/>
    <cellStyle name="Comma 3 5 3 21" xfId="3492" xr:uid="{00000000-0005-0000-0000-0000E70C0000}"/>
    <cellStyle name="Comma 3 5 3 22" xfId="3493" xr:uid="{00000000-0005-0000-0000-0000E80C0000}"/>
    <cellStyle name="Comma 3 5 3 23" xfId="3494" xr:uid="{00000000-0005-0000-0000-0000E90C0000}"/>
    <cellStyle name="Comma 3 5 3 24" xfId="3495" xr:uid="{00000000-0005-0000-0000-0000EA0C0000}"/>
    <cellStyle name="Comma 3 5 3 25" xfId="3496" xr:uid="{00000000-0005-0000-0000-0000EB0C0000}"/>
    <cellStyle name="Comma 3 5 3 26" xfId="3497" xr:uid="{00000000-0005-0000-0000-0000EC0C0000}"/>
    <cellStyle name="Comma 3 5 3 27" xfId="3498" xr:uid="{00000000-0005-0000-0000-0000ED0C0000}"/>
    <cellStyle name="Comma 3 5 3 28" xfId="3499" xr:uid="{00000000-0005-0000-0000-0000EE0C0000}"/>
    <cellStyle name="Comma 3 5 3 29" xfId="3500" xr:uid="{00000000-0005-0000-0000-0000EF0C0000}"/>
    <cellStyle name="Comma 3 5 3 3" xfId="3501" xr:uid="{00000000-0005-0000-0000-0000F00C0000}"/>
    <cellStyle name="Comma 3 5 3 30" xfId="3502" xr:uid="{00000000-0005-0000-0000-0000F10C0000}"/>
    <cellStyle name="Comma 3 5 3 31" xfId="3503" xr:uid="{00000000-0005-0000-0000-0000F20C0000}"/>
    <cellStyle name="Comma 3 5 3 32" xfId="3504" xr:uid="{00000000-0005-0000-0000-0000F30C0000}"/>
    <cellStyle name="Comma 3 5 3 33" xfId="3505" xr:uid="{00000000-0005-0000-0000-0000F40C0000}"/>
    <cellStyle name="Comma 3 5 3 34" xfId="3506" xr:uid="{00000000-0005-0000-0000-0000F50C0000}"/>
    <cellStyle name="Comma 3 5 3 35" xfId="3507" xr:uid="{00000000-0005-0000-0000-0000F60C0000}"/>
    <cellStyle name="Comma 3 5 3 36" xfId="3508" xr:uid="{00000000-0005-0000-0000-0000F70C0000}"/>
    <cellStyle name="Comma 3 5 3 37" xfId="3509" xr:uid="{00000000-0005-0000-0000-0000F80C0000}"/>
    <cellStyle name="Comma 3 5 3 38" xfId="3510" xr:uid="{00000000-0005-0000-0000-0000F90C0000}"/>
    <cellStyle name="Comma 3 5 3 39" xfId="3511" xr:uid="{00000000-0005-0000-0000-0000FA0C0000}"/>
    <cellStyle name="Comma 3 5 3 4" xfId="3512" xr:uid="{00000000-0005-0000-0000-0000FB0C0000}"/>
    <cellStyle name="Comma 3 5 3 40" xfId="3513" xr:uid="{00000000-0005-0000-0000-0000FC0C0000}"/>
    <cellStyle name="Comma 3 5 3 41" xfId="3514" xr:uid="{00000000-0005-0000-0000-0000FD0C0000}"/>
    <cellStyle name="Comma 3 5 3 42" xfId="3515" xr:uid="{00000000-0005-0000-0000-0000FE0C0000}"/>
    <cellStyle name="Comma 3 5 3 43" xfId="3516" xr:uid="{00000000-0005-0000-0000-0000FF0C0000}"/>
    <cellStyle name="Comma 3 5 3 5" xfId="3517" xr:uid="{00000000-0005-0000-0000-0000000D0000}"/>
    <cellStyle name="Comma 3 5 3 6" xfId="3518" xr:uid="{00000000-0005-0000-0000-0000010D0000}"/>
    <cellStyle name="Comma 3 5 3 7" xfId="3519" xr:uid="{00000000-0005-0000-0000-0000020D0000}"/>
    <cellStyle name="Comma 3 5 3 8" xfId="3520" xr:uid="{00000000-0005-0000-0000-0000030D0000}"/>
    <cellStyle name="Comma 3 5 3 9" xfId="3521" xr:uid="{00000000-0005-0000-0000-0000040D0000}"/>
    <cellStyle name="Comma 3 5 30" xfId="3522" xr:uid="{00000000-0005-0000-0000-0000050D0000}"/>
    <cellStyle name="Comma 3 5 31" xfId="3523" xr:uid="{00000000-0005-0000-0000-0000060D0000}"/>
    <cellStyle name="Comma 3 5 32" xfId="3524" xr:uid="{00000000-0005-0000-0000-0000070D0000}"/>
    <cellStyle name="Comma 3 5 33" xfId="3525" xr:uid="{00000000-0005-0000-0000-0000080D0000}"/>
    <cellStyle name="Comma 3 5 34" xfId="3526" xr:uid="{00000000-0005-0000-0000-0000090D0000}"/>
    <cellStyle name="Comma 3 5 35" xfId="3527" xr:uid="{00000000-0005-0000-0000-00000A0D0000}"/>
    <cellStyle name="Comma 3 5 36" xfId="3528" xr:uid="{00000000-0005-0000-0000-00000B0D0000}"/>
    <cellStyle name="Comma 3 5 37" xfId="3529" xr:uid="{00000000-0005-0000-0000-00000C0D0000}"/>
    <cellStyle name="Comma 3 5 38" xfId="3530" xr:uid="{00000000-0005-0000-0000-00000D0D0000}"/>
    <cellStyle name="Comma 3 5 39" xfId="3531" xr:uid="{00000000-0005-0000-0000-00000E0D0000}"/>
    <cellStyle name="Comma 3 5 4" xfId="3532" xr:uid="{00000000-0005-0000-0000-00000F0D0000}"/>
    <cellStyle name="Comma 3 5 4 10" xfId="3533" xr:uid="{00000000-0005-0000-0000-0000100D0000}"/>
    <cellStyle name="Comma 3 5 4 11" xfId="3534" xr:uid="{00000000-0005-0000-0000-0000110D0000}"/>
    <cellStyle name="Comma 3 5 4 12" xfId="3535" xr:uid="{00000000-0005-0000-0000-0000120D0000}"/>
    <cellStyle name="Comma 3 5 4 13" xfId="3536" xr:uid="{00000000-0005-0000-0000-0000130D0000}"/>
    <cellStyle name="Comma 3 5 4 14" xfId="3537" xr:uid="{00000000-0005-0000-0000-0000140D0000}"/>
    <cellStyle name="Comma 3 5 4 15" xfId="3538" xr:uid="{00000000-0005-0000-0000-0000150D0000}"/>
    <cellStyle name="Comma 3 5 4 16" xfId="3539" xr:uid="{00000000-0005-0000-0000-0000160D0000}"/>
    <cellStyle name="Comma 3 5 4 17" xfId="3540" xr:uid="{00000000-0005-0000-0000-0000170D0000}"/>
    <cellStyle name="Comma 3 5 4 18" xfId="3541" xr:uid="{00000000-0005-0000-0000-0000180D0000}"/>
    <cellStyle name="Comma 3 5 4 19" xfId="3542" xr:uid="{00000000-0005-0000-0000-0000190D0000}"/>
    <cellStyle name="Comma 3 5 4 2" xfId="3543" xr:uid="{00000000-0005-0000-0000-00001A0D0000}"/>
    <cellStyle name="Comma 3 5 4 20" xfId="3544" xr:uid="{00000000-0005-0000-0000-00001B0D0000}"/>
    <cellStyle name="Comma 3 5 4 21" xfId="3545" xr:uid="{00000000-0005-0000-0000-00001C0D0000}"/>
    <cellStyle name="Comma 3 5 4 22" xfId="3546" xr:uid="{00000000-0005-0000-0000-00001D0D0000}"/>
    <cellStyle name="Comma 3 5 4 23" xfId="3547" xr:uid="{00000000-0005-0000-0000-00001E0D0000}"/>
    <cellStyle name="Comma 3 5 4 24" xfId="3548" xr:uid="{00000000-0005-0000-0000-00001F0D0000}"/>
    <cellStyle name="Comma 3 5 4 25" xfId="3549" xr:uid="{00000000-0005-0000-0000-0000200D0000}"/>
    <cellStyle name="Comma 3 5 4 26" xfId="3550" xr:uid="{00000000-0005-0000-0000-0000210D0000}"/>
    <cellStyle name="Comma 3 5 4 27" xfId="3551" xr:uid="{00000000-0005-0000-0000-0000220D0000}"/>
    <cellStyle name="Comma 3 5 4 28" xfId="3552" xr:uid="{00000000-0005-0000-0000-0000230D0000}"/>
    <cellStyle name="Comma 3 5 4 29" xfId="3553" xr:uid="{00000000-0005-0000-0000-0000240D0000}"/>
    <cellStyle name="Comma 3 5 4 3" xfId="3554" xr:uid="{00000000-0005-0000-0000-0000250D0000}"/>
    <cellStyle name="Comma 3 5 4 30" xfId="3555" xr:uid="{00000000-0005-0000-0000-0000260D0000}"/>
    <cellStyle name="Comma 3 5 4 31" xfId="3556" xr:uid="{00000000-0005-0000-0000-0000270D0000}"/>
    <cellStyle name="Comma 3 5 4 32" xfId="3557" xr:uid="{00000000-0005-0000-0000-0000280D0000}"/>
    <cellStyle name="Comma 3 5 4 33" xfId="3558" xr:uid="{00000000-0005-0000-0000-0000290D0000}"/>
    <cellStyle name="Comma 3 5 4 34" xfId="3559" xr:uid="{00000000-0005-0000-0000-00002A0D0000}"/>
    <cellStyle name="Comma 3 5 4 35" xfId="3560" xr:uid="{00000000-0005-0000-0000-00002B0D0000}"/>
    <cellStyle name="Comma 3 5 4 36" xfId="3561" xr:uid="{00000000-0005-0000-0000-00002C0D0000}"/>
    <cellStyle name="Comma 3 5 4 37" xfId="3562" xr:uid="{00000000-0005-0000-0000-00002D0D0000}"/>
    <cellStyle name="Comma 3 5 4 38" xfId="3563" xr:uid="{00000000-0005-0000-0000-00002E0D0000}"/>
    <cellStyle name="Comma 3 5 4 39" xfId="3564" xr:uid="{00000000-0005-0000-0000-00002F0D0000}"/>
    <cellStyle name="Comma 3 5 4 4" xfId="3565" xr:uid="{00000000-0005-0000-0000-0000300D0000}"/>
    <cellStyle name="Comma 3 5 4 40" xfId="3566" xr:uid="{00000000-0005-0000-0000-0000310D0000}"/>
    <cellStyle name="Comma 3 5 4 41" xfId="3567" xr:uid="{00000000-0005-0000-0000-0000320D0000}"/>
    <cellStyle name="Comma 3 5 4 42" xfId="3568" xr:uid="{00000000-0005-0000-0000-0000330D0000}"/>
    <cellStyle name="Comma 3 5 4 43" xfId="3569" xr:uid="{00000000-0005-0000-0000-0000340D0000}"/>
    <cellStyle name="Comma 3 5 4 5" xfId="3570" xr:uid="{00000000-0005-0000-0000-0000350D0000}"/>
    <cellStyle name="Comma 3 5 4 6" xfId="3571" xr:uid="{00000000-0005-0000-0000-0000360D0000}"/>
    <cellStyle name="Comma 3 5 4 7" xfId="3572" xr:uid="{00000000-0005-0000-0000-0000370D0000}"/>
    <cellStyle name="Comma 3 5 4 8" xfId="3573" xr:uid="{00000000-0005-0000-0000-0000380D0000}"/>
    <cellStyle name="Comma 3 5 4 9" xfId="3574" xr:uid="{00000000-0005-0000-0000-0000390D0000}"/>
    <cellStyle name="Comma 3 5 40" xfId="3575" xr:uid="{00000000-0005-0000-0000-00003A0D0000}"/>
    <cellStyle name="Comma 3 5 41" xfId="3576" xr:uid="{00000000-0005-0000-0000-00003B0D0000}"/>
    <cellStyle name="Comma 3 5 42" xfId="3577" xr:uid="{00000000-0005-0000-0000-00003C0D0000}"/>
    <cellStyle name="Comma 3 5 43" xfId="3578" xr:uid="{00000000-0005-0000-0000-00003D0D0000}"/>
    <cellStyle name="Comma 3 5 44" xfId="3579" xr:uid="{00000000-0005-0000-0000-00003E0D0000}"/>
    <cellStyle name="Comma 3 5 45" xfId="3580" xr:uid="{00000000-0005-0000-0000-00003F0D0000}"/>
    <cellStyle name="Comma 3 5 46" xfId="3581" xr:uid="{00000000-0005-0000-0000-0000400D0000}"/>
    <cellStyle name="Comma 3 5 47" xfId="3582" xr:uid="{00000000-0005-0000-0000-0000410D0000}"/>
    <cellStyle name="Comma 3 5 48" xfId="3583" xr:uid="{00000000-0005-0000-0000-0000420D0000}"/>
    <cellStyle name="Comma 3 5 5" xfId="3584" xr:uid="{00000000-0005-0000-0000-0000430D0000}"/>
    <cellStyle name="Comma 3 5 5 10" xfId="3585" xr:uid="{00000000-0005-0000-0000-0000440D0000}"/>
    <cellStyle name="Comma 3 5 5 11" xfId="3586" xr:uid="{00000000-0005-0000-0000-0000450D0000}"/>
    <cellStyle name="Comma 3 5 5 12" xfId="3587" xr:uid="{00000000-0005-0000-0000-0000460D0000}"/>
    <cellStyle name="Comma 3 5 5 13" xfId="3588" xr:uid="{00000000-0005-0000-0000-0000470D0000}"/>
    <cellStyle name="Comma 3 5 5 14" xfId="3589" xr:uid="{00000000-0005-0000-0000-0000480D0000}"/>
    <cellStyle name="Comma 3 5 5 15" xfId="3590" xr:uid="{00000000-0005-0000-0000-0000490D0000}"/>
    <cellStyle name="Comma 3 5 5 16" xfId="3591" xr:uid="{00000000-0005-0000-0000-00004A0D0000}"/>
    <cellStyle name="Comma 3 5 5 17" xfId="3592" xr:uid="{00000000-0005-0000-0000-00004B0D0000}"/>
    <cellStyle name="Comma 3 5 5 18" xfId="3593" xr:uid="{00000000-0005-0000-0000-00004C0D0000}"/>
    <cellStyle name="Comma 3 5 5 19" xfId="3594" xr:uid="{00000000-0005-0000-0000-00004D0D0000}"/>
    <cellStyle name="Comma 3 5 5 2" xfId="3595" xr:uid="{00000000-0005-0000-0000-00004E0D0000}"/>
    <cellStyle name="Comma 3 5 5 20" xfId="3596" xr:uid="{00000000-0005-0000-0000-00004F0D0000}"/>
    <cellStyle name="Comma 3 5 5 21" xfId="3597" xr:uid="{00000000-0005-0000-0000-0000500D0000}"/>
    <cellStyle name="Comma 3 5 5 22" xfId="3598" xr:uid="{00000000-0005-0000-0000-0000510D0000}"/>
    <cellStyle name="Comma 3 5 5 23" xfId="3599" xr:uid="{00000000-0005-0000-0000-0000520D0000}"/>
    <cellStyle name="Comma 3 5 5 24" xfId="3600" xr:uid="{00000000-0005-0000-0000-0000530D0000}"/>
    <cellStyle name="Comma 3 5 5 25" xfId="3601" xr:uid="{00000000-0005-0000-0000-0000540D0000}"/>
    <cellStyle name="Comma 3 5 5 26" xfId="3602" xr:uid="{00000000-0005-0000-0000-0000550D0000}"/>
    <cellStyle name="Comma 3 5 5 27" xfId="3603" xr:uid="{00000000-0005-0000-0000-0000560D0000}"/>
    <cellStyle name="Comma 3 5 5 28" xfId="3604" xr:uid="{00000000-0005-0000-0000-0000570D0000}"/>
    <cellStyle name="Comma 3 5 5 29" xfId="3605" xr:uid="{00000000-0005-0000-0000-0000580D0000}"/>
    <cellStyle name="Comma 3 5 5 3" xfId="3606" xr:uid="{00000000-0005-0000-0000-0000590D0000}"/>
    <cellStyle name="Comma 3 5 5 30" xfId="3607" xr:uid="{00000000-0005-0000-0000-00005A0D0000}"/>
    <cellStyle name="Comma 3 5 5 31" xfId="3608" xr:uid="{00000000-0005-0000-0000-00005B0D0000}"/>
    <cellStyle name="Comma 3 5 5 32" xfId="3609" xr:uid="{00000000-0005-0000-0000-00005C0D0000}"/>
    <cellStyle name="Comma 3 5 5 33" xfId="3610" xr:uid="{00000000-0005-0000-0000-00005D0D0000}"/>
    <cellStyle name="Comma 3 5 5 34" xfId="3611" xr:uid="{00000000-0005-0000-0000-00005E0D0000}"/>
    <cellStyle name="Comma 3 5 5 35" xfId="3612" xr:uid="{00000000-0005-0000-0000-00005F0D0000}"/>
    <cellStyle name="Comma 3 5 5 36" xfId="3613" xr:uid="{00000000-0005-0000-0000-0000600D0000}"/>
    <cellStyle name="Comma 3 5 5 37" xfId="3614" xr:uid="{00000000-0005-0000-0000-0000610D0000}"/>
    <cellStyle name="Comma 3 5 5 38" xfId="3615" xr:uid="{00000000-0005-0000-0000-0000620D0000}"/>
    <cellStyle name="Comma 3 5 5 39" xfId="3616" xr:uid="{00000000-0005-0000-0000-0000630D0000}"/>
    <cellStyle name="Comma 3 5 5 4" xfId="3617" xr:uid="{00000000-0005-0000-0000-0000640D0000}"/>
    <cellStyle name="Comma 3 5 5 40" xfId="3618" xr:uid="{00000000-0005-0000-0000-0000650D0000}"/>
    <cellStyle name="Comma 3 5 5 41" xfId="3619" xr:uid="{00000000-0005-0000-0000-0000660D0000}"/>
    <cellStyle name="Comma 3 5 5 42" xfId="3620" xr:uid="{00000000-0005-0000-0000-0000670D0000}"/>
    <cellStyle name="Comma 3 5 5 43" xfId="3621" xr:uid="{00000000-0005-0000-0000-0000680D0000}"/>
    <cellStyle name="Comma 3 5 5 5" xfId="3622" xr:uid="{00000000-0005-0000-0000-0000690D0000}"/>
    <cellStyle name="Comma 3 5 5 6" xfId="3623" xr:uid="{00000000-0005-0000-0000-00006A0D0000}"/>
    <cellStyle name="Comma 3 5 5 7" xfId="3624" xr:uid="{00000000-0005-0000-0000-00006B0D0000}"/>
    <cellStyle name="Comma 3 5 5 8" xfId="3625" xr:uid="{00000000-0005-0000-0000-00006C0D0000}"/>
    <cellStyle name="Comma 3 5 5 9" xfId="3626" xr:uid="{00000000-0005-0000-0000-00006D0D0000}"/>
    <cellStyle name="Comma 3 5 6" xfId="3627" xr:uid="{00000000-0005-0000-0000-00006E0D0000}"/>
    <cellStyle name="Comma 3 5 6 10" xfId="3628" xr:uid="{00000000-0005-0000-0000-00006F0D0000}"/>
    <cellStyle name="Comma 3 5 6 11" xfId="3629" xr:uid="{00000000-0005-0000-0000-0000700D0000}"/>
    <cellStyle name="Comma 3 5 6 12" xfId="3630" xr:uid="{00000000-0005-0000-0000-0000710D0000}"/>
    <cellStyle name="Comma 3 5 6 13" xfId="3631" xr:uid="{00000000-0005-0000-0000-0000720D0000}"/>
    <cellStyle name="Comma 3 5 6 14" xfId="3632" xr:uid="{00000000-0005-0000-0000-0000730D0000}"/>
    <cellStyle name="Comma 3 5 6 15" xfId="3633" xr:uid="{00000000-0005-0000-0000-0000740D0000}"/>
    <cellStyle name="Comma 3 5 6 16" xfId="3634" xr:uid="{00000000-0005-0000-0000-0000750D0000}"/>
    <cellStyle name="Comma 3 5 6 17" xfId="3635" xr:uid="{00000000-0005-0000-0000-0000760D0000}"/>
    <cellStyle name="Comma 3 5 6 18" xfId="3636" xr:uid="{00000000-0005-0000-0000-0000770D0000}"/>
    <cellStyle name="Comma 3 5 6 19" xfId="3637" xr:uid="{00000000-0005-0000-0000-0000780D0000}"/>
    <cellStyle name="Comma 3 5 6 2" xfId="3638" xr:uid="{00000000-0005-0000-0000-0000790D0000}"/>
    <cellStyle name="Comma 3 5 6 20" xfId="3639" xr:uid="{00000000-0005-0000-0000-00007A0D0000}"/>
    <cellStyle name="Comma 3 5 6 21" xfId="3640" xr:uid="{00000000-0005-0000-0000-00007B0D0000}"/>
    <cellStyle name="Comma 3 5 6 22" xfId="3641" xr:uid="{00000000-0005-0000-0000-00007C0D0000}"/>
    <cellStyle name="Comma 3 5 6 23" xfId="3642" xr:uid="{00000000-0005-0000-0000-00007D0D0000}"/>
    <cellStyle name="Comma 3 5 6 24" xfId="3643" xr:uid="{00000000-0005-0000-0000-00007E0D0000}"/>
    <cellStyle name="Comma 3 5 6 25" xfId="3644" xr:uid="{00000000-0005-0000-0000-00007F0D0000}"/>
    <cellStyle name="Comma 3 5 6 26" xfId="3645" xr:uid="{00000000-0005-0000-0000-0000800D0000}"/>
    <cellStyle name="Comma 3 5 6 27" xfId="3646" xr:uid="{00000000-0005-0000-0000-0000810D0000}"/>
    <cellStyle name="Comma 3 5 6 28" xfId="3647" xr:uid="{00000000-0005-0000-0000-0000820D0000}"/>
    <cellStyle name="Comma 3 5 6 29" xfId="3648" xr:uid="{00000000-0005-0000-0000-0000830D0000}"/>
    <cellStyle name="Comma 3 5 6 3" xfId="3649" xr:uid="{00000000-0005-0000-0000-0000840D0000}"/>
    <cellStyle name="Comma 3 5 6 30" xfId="3650" xr:uid="{00000000-0005-0000-0000-0000850D0000}"/>
    <cellStyle name="Comma 3 5 6 31" xfId="3651" xr:uid="{00000000-0005-0000-0000-0000860D0000}"/>
    <cellStyle name="Comma 3 5 6 32" xfId="3652" xr:uid="{00000000-0005-0000-0000-0000870D0000}"/>
    <cellStyle name="Comma 3 5 6 33" xfId="3653" xr:uid="{00000000-0005-0000-0000-0000880D0000}"/>
    <cellStyle name="Comma 3 5 6 34" xfId="3654" xr:uid="{00000000-0005-0000-0000-0000890D0000}"/>
    <cellStyle name="Comma 3 5 6 35" xfId="3655" xr:uid="{00000000-0005-0000-0000-00008A0D0000}"/>
    <cellStyle name="Comma 3 5 6 36" xfId="3656" xr:uid="{00000000-0005-0000-0000-00008B0D0000}"/>
    <cellStyle name="Comma 3 5 6 37" xfId="3657" xr:uid="{00000000-0005-0000-0000-00008C0D0000}"/>
    <cellStyle name="Comma 3 5 6 38" xfId="3658" xr:uid="{00000000-0005-0000-0000-00008D0D0000}"/>
    <cellStyle name="Comma 3 5 6 39" xfId="3659" xr:uid="{00000000-0005-0000-0000-00008E0D0000}"/>
    <cellStyle name="Comma 3 5 6 4" xfId="3660" xr:uid="{00000000-0005-0000-0000-00008F0D0000}"/>
    <cellStyle name="Comma 3 5 6 40" xfId="3661" xr:uid="{00000000-0005-0000-0000-0000900D0000}"/>
    <cellStyle name="Comma 3 5 6 41" xfId="3662" xr:uid="{00000000-0005-0000-0000-0000910D0000}"/>
    <cellStyle name="Comma 3 5 6 42" xfId="3663" xr:uid="{00000000-0005-0000-0000-0000920D0000}"/>
    <cellStyle name="Comma 3 5 6 43" xfId="3664" xr:uid="{00000000-0005-0000-0000-0000930D0000}"/>
    <cellStyle name="Comma 3 5 6 5" xfId="3665" xr:uid="{00000000-0005-0000-0000-0000940D0000}"/>
    <cellStyle name="Comma 3 5 6 6" xfId="3666" xr:uid="{00000000-0005-0000-0000-0000950D0000}"/>
    <cellStyle name="Comma 3 5 6 7" xfId="3667" xr:uid="{00000000-0005-0000-0000-0000960D0000}"/>
    <cellStyle name="Comma 3 5 6 8" xfId="3668" xr:uid="{00000000-0005-0000-0000-0000970D0000}"/>
    <cellStyle name="Comma 3 5 6 9" xfId="3669" xr:uid="{00000000-0005-0000-0000-0000980D0000}"/>
    <cellStyle name="Comma 3 5 7" xfId="3670" xr:uid="{00000000-0005-0000-0000-0000990D0000}"/>
    <cellStyle name="Comma 3 5 8" xfId="3671" xr:uid="{00000000-0005-0000-0000-00009A0D0000}"/>
    <cellStyle name="Comma 3 5 9" xfId="3672" xr:uid="{00000000-0005-0000-0000-00009B0D0000}"/>
    <cellStyle name="Comma 3 50" xfId="3673" xr:uid="{00000000-0005-0000-0000-00009C0D0000}"/>
    <cellStyle name="Comma 3 51" xfId="3674" xr:uid="{00000000-0005-0000-0000-00009D0D0000}"/>
    <cellStyle name="Comma 3 52" xfId="3675" xr:uid="{00000000-0005-0000-0000-00009E0D0000}"/>
    <cellStyle name="Comma 3 6" xfId="3676" xr:uid="{00000000-0005-0000-0000-00009F0D0000}"/>
    <cellStyle name="Comma 3 6 10" xfId="3677" xr:uid="{00000000-0005-0000-0000-0000A00D0000}"/>
    <cellStyle name="Comma 3 6 11" xfId="3678" xr:uid="{00000000-0005-0000-0000-0000A10D0000}"/>
    <cellStyle name="Comma 3 6 12" xfId="3679" xr:uid="{00000000-0005-0000-0000-0000A20D0000}"/>
    <cellStyle name="Comma 3 6 13" xfId="3680" xr:uid="{00000000-0005-0000-0000-0000A30D0000}"/>
    <cellStyle name="Comma 3 6 14" xfId="3681" xr:uid="{00000000-0005-0000-0000-0000A40D0000}"/>
    <cellStyle name="Comma 3 6 15" xfId="3682" xr:uid="{00000000-0005-0000-0000-0000A50D0000}"/>
    <cellStyle name="Comma 3 6 16" xfId="3683" xr:uid="{00000000-0005-0000-0000-0000A60D0000}"/>
    <cellStyle name="Comma 3 6 17" xfId="3684" xr:uid="{00000000-0005-0000-0000-0000A70D0000}"/>
    <cellStyle name="Comma 3 6 18" xfId="3685" xr:uid="{00000000-0005-0000-0000-0000A80D0000}"/>
    <cellStyle name="Comma 3 6 19" xfId="3686" xr:uid="{00000000-0005-0000-0000-0000A90D0000}"/>
    <cellStyle name="Comma 3 6 2" xfId="3687" xr:uid="{00000000-0005-0000-0000-0000AA0D0000}"/>
    <cellStyle name="Comma 3 6 2 10" xfId="3688" xr:uid="{00000000-0005-0000-0000-0000AB0D0000}"/>
    <cellStyle name="Comma 3 6 2 11" xfId="3689" xr:uid="{00000000-0005-0000-0000-0000AC0D0000}"/>
    <cellStyle name="Comma 3 6 2 12" xfId="3690" xr:uid="{00000000-0005-0000-0000-0000AD0D0000}"/>
    <cellStyle name="Comma 3 6 2 13" xfId="3691" xr:uid="{00000000-0005-0000-0000-0000AE0D0000}"/>
    <cellStyle name="Comma 3 6 2 14" xfId="3692" xr:uid="{00000000-0005-0000-0000-0000AF0D0000}"/>
    <cellStyle name="Comma 3 6 2 15" xfId="3693" xr:uid="{00000000-0005-0000-0000-0000B00D0000}"/>
    <cellStyle name="Comma 3 6 2 16" xfId="3694" xr:uid="{00000000-0005-0000-0000-0000B10D0000}"/>
    <cellStyle name="Comma 3 6 2 17" xfId="3695" xr:uid="{00000000-0005-0000-0000-0000B20D0000}"/>
    <cellStyle name="Comma 3 6 2 18" xfId="3696" xr:uid="{00000000-0005-0000-0000-0000B30D0000}"/>
    <cellStyle name="Comma 3 6 2 19" xfId="3697" xr:uid="{00000000-0005-0000-0000-0000B40D0000}"/>
    <cellStyle name="Comma 3 6 2 2" xfId="3698" xr:uid="{00000000-0005-0000-0000-0000B50D0000}"/>
    <cellStyle name="Comma 3 6 2 20" xfId="3699" xr:uid="{00000000-0005-0000-0000-0000B60D0000}"/>
    <cellStyle name="Comma 3 6 2 21" xfId="3700" xr:uid="{00000000-0005-0000-0000-0000B70D0000}"/>
    <cellStyle name="Comma 3 6 2 22" xfId="3701" xr:uid="{00000000-0005-0000-0000-0000B80D0000}"/>
    <cellStyle name="Comma 3 6 2 23" xfId="3702" xr:uid="{00000000-0005-0000-0000-0000B90D0000}"/>
    <cellStyle name="Comma 3 6 2 24" xfId="3703" xr:uid="{00000000-0005-0000-0000-0000BA0D0000}"/>
    <cellStyle name="Comma 3 6 2 25" xfId="3704" xr:uid="{00000000-0005-0000-0000-0000BB0D0000}"/>
    <cellStyle name="Comma 3 6 2 26" xfId="3705" xr:uid="{00000000-0005-0000-0000-0000BC0D0000}"/>
    <cellStyle name="Comma 3 6 2 27" xfId="3706" xr:uid="{00000000-0005-0000-0000-0000BD0D0000}"/>
    <cellStyle name="Comma 3 6 2 28" xfId="3707" xr:uid="{00000000-0005-0000-0000-0000BE0D0000}"/>
    <cellStyle name="Comma 3 6 2 29" xfId="3708" xr:uid="{00000000-0005-0000-0000-0000BF0D0000}"/>
    <cellStyle name="Comma 3 6 2 3" xfId="3709" xr:uid="{00000000-0005-0000-0000-0000C00D0000}"/>
    <cellStyle name="Comma 3 6 2 30" xfId="3710" xr:uid="{00000000-0005-0000-0000-0000C10D0000}"/>
    <cellStyle name="Comma 3 6 2 31" xfId="3711" xr:uid="{00000000-0005-0000-0000-0000C20D0000}"/>
    <cellStyle name="Comma 3 6 2 32" xfId="3712" xr:uid="{00000000-0005-0000-0000-0000C30D0000}"/>
    <cellStyle name="Comma 3 6 2 33" xfId="3713" xr:uid="{00000000-0005-0000-0000-0000C40D0000}"/>
    <cellStyle name="Comma 3 6 2 34" xfId="3714" xr:uid="{00000000-0005-0000-0000-0000C50D0000}"/>
    <cellStyle name="Comma 3 6 2 35" xfId="3715" xr:uid="{00000000-0005-0000-0000-0000C60D0000}"/>
    <cellStyle name="Comma 3 6 2 36" xfId="3716" xr:uid="{00000000-0005-0000-0000-0000C70D0000}"/>
    <cellStyle name="Comma 3 6 2 37" xfId="3717" xr:uid="{00000000-0005-0000-0000-0000C80D0000}"/>
    <cellStyle name="Comma 3 6 2 38" xfId="3718" xr:uid="{00000000-0005-0000-0000-0000C90D0000}"/>
    <cellStyle name="Comma 3 6 2 39" xfId="3719" xr:uid="{00000000-0005-0000-0000-0000CA0D0000}"/>
    <cellStyle name="Comma 3 6 2 4" xfId="3720" xr:uid="{00000000-0005-0000-0000-0000CB0D0000}"/>
    <cellStyle name="Comma 3 6 2 40" xfId="3721" xr:uid="{00000000-0005-0000-0000-0000CC0D0000}"/>
    <cellStyle name="Comma 3 6 2 41" xfId="3722" xr:uid="{00000000-0005-0000-0000-0000CD0D0000}"/>
    <cellStyle name="Comma 3 6 2 42" xfId="3723" xr:uid="{00000000-0005-0000-0000-0000CE0D0000}"/>
    <cellStyle name="Comma 3 6 2 43" xfId="3724" xr:uid="{00000000-0005-0000-0000-0000CF0D0000}"/>
    <cellStyle name="Comma 3 6 2 5" xfId="3725" xr:uid="{00000000-0005-0000-0000-0000D00D0000}"/>
    <cellStyle name="Comma 3 6 2 6" xfId="3726" xr:uid="{00000000-0005-0000-0000-0000D10D0000}"/>
    <cellStyle name="Comma 3 6 2 7" xfId="3727" xr:uid="{00000000-0005-0000-0000-0000D20D0000}"/>
    <cellStyle name="Comma 3 6 2 8" xfId="3728" xr:uid="{00000000-0005-0000-0000-0000D30D0000}"/>
    <cellStyle name="Comma 3 6 2 9" xfId="3729" xr:uid="{00000000-0005-0000-0000-0000D40D0000}"/>
    <cellStyle name="Comma 3 6 20" xfId="3730" xr:uid="{00000000-0005-0000-0000-0000D50D0000}"/>
    <cellStyle name="Comma 3 6 21" xfId="3731" xr:uid="{00000000-0005-0000-0000-0000D60D0000}"/>
    <cellStyle name="Comma 3 6 22" xfId="3732" xr:uid="{00000000-0005-0000-0000-0000D70D0000}"/>
    <cellStyle name="Comma 3 6 23" xfId="3733" xr:uid="{00000000-0005-0000-0000-0000D80D0000}"/>
    <cellStyle name="Comma 3 6 24" xfId="3734" xr:uid="{00000000-0005-0000-0000-0000D90D0000}"/>
    <cellStyle name="Comma 3 6 25" xfId="3735" xr:uid="{00000000-0005-0000-0000-0000DA0D0000}"/>
    <cellStyle name="Comma 3 6 26" xfId="3736" xr:uid="{00000000-0005-0000-0000-0000DB0D0000}"/>
    <cellStyle name="Comma 3 6 27" xfId="3737" xr:uid="{00000000-0005-0000-0000-0000DC0D0000}"/>
    <cellStyle name="Comma 3 6 28" xfId="3738" xr:uid="{00000000-0005-0000-0000-0000DD0D0000}"/>
    <cellStyle name="Comma 3 6 29" xfId="3739" xr:uid="{00000000-0005-0000-0000-0000DE0D0000}"/>
    <cellStyle name="Comma 3 6 3" xfId="3740" xr:uid="{00000000-0005-0000-0000-0000DF0D0000}"/>
    <cellStyle name="Comma 3 6 3 10" xfId="3741" xr:uid="{00000000-0005-0000-0000-0000E00D0000}"/>
    <cellStyle name="Comma 3 6 3 11" xfId="3742" xr:uid="{00000000-0005-0000-0000-0000E10D0000}"/>
    <cellStyle name="Comma 3 6 3 12" xfId="3743" xr:uid="{00000000-0005-0000-0000-0000E20D0000}"/>
    <cellStyle name="Comma 3 6 3 13" xfId="3744" xr:uid="{00000000-0005-0000-0000-0000E30D0000}"/>
    <cellStyle name="Comma 3 6 3 14" xfId="3745" xr:uid="{00000000-0005-0000-0000-0000E40D0000}"/>
    <cellStyle name="Comma 3 6 3 15" xfId="3746" xr:uid="{00000000-0005-0000-0000-0000E50D0000}"/>
    <cellStyle name="Comma 3 6 3 16" xfId="3747" xr:uid="{00000000-0005-0000-0000-0000E60D0000}"/>
    <cellStyle name="Comma 3 6 3 17" xfId="3748" xr:uid="{00000000-0005-0000-0000-0000E70D0000}"/>
    <cellStyle name="Comma 3 6 3 18" xfId="3749" xr:uid="{00000000-0005-0000-0000-0000E80D0000}"/>
    <cellStyle name="Comma 3 6 3 19" xfId="3750" xr:uid="{00000000-0005-0000-0000-0000E90D0000}"/>
    <cellStyle name="Comma 3 6 3 2" xfId="3751" xr:uid="{00000000-0005-0000-0000-0000EA0D0000}"/>
    <cellStyle name="Comma 3 6 3 20" xfId="3752" xr:uid="{00000000-0005-0000-0000-0000EB0D0000}"/>
    <cellStyle name="Comma 3 6 3 21" xfId="3753" xr:uid="{00000000-0005-0000-0000-0000EC0D0000}"/>
    <cellStyle name="Comma 3 6 3 22" xfId="3754" xr:uid="{00000000-0005-0000-0000-0000ED0D0000}"/>
    <cellStyle name="Comma 3 6 3 23" xfId="3755" xr:uid="{00000000-0005-0000-0000-0000EE0D0000}"/>
    <cellStyle name="Comma 3 6 3 24" xfId="3756" xr:uid="{00000000-0005-0000-0000-0000EF0D0000}"/>
    <cellStyle name="Comma 3 6 3 25" xfId="3757" xr:uid="{00000000-0005-0000-0000-0000F00D0000}"/>
    <cellStyle name="Comma 3 6 3 26" xfId="3758" xr:uid="{00000000-0005-0000-0000-0000F10D0000}"/>
    <cellStyle name="Comma 3 6 3 27" xfId="3759" xr:uid="{00000000-0005-0000-0000-0000F20D0000}"/>
    <cellStyle name="Comma 3 6 3 28" xfId="3760" xr:uid="{00000000-0005-0000-0000-0000F30D0000}"/>
    <cellStyle name="Comma 3 6 3 29" xfId="3761" xr:uid="{00000000-0005-0000-0000-0000F40D0000}"/>
    <cellStyle name="Comma 3 6 3 3" xfId="3762" xr:uid="{00000000-0005-0000-0000-0000F50D0000}"/>
    <cellStyle name="Comma 3 6 3 30" xfId="3763" xr:uid="{00000000-0005-0000-0000-0000F60D0000}"/>
    <cellStyle name="Comma 3 6 3 31" xfId="3764" xr:uid="{00000000-0005-0000-0000-0000F70D0000}"/>
    <cellStyle name="Comma 3 6 3 32" xfId="3765" xr:uid="{00000000-0005-0000-0000-0000F80D0000}"/>
    <cellStyle name="Comma 3 6 3 33" xfId="3766" xr:uid="{00000000-0005-0000-0000-0000F90D0000}"/>
    <cellStyle name="Comma 3 6 3 34" xfId="3767" xr:uid="{00000000-0005-0000-0000-0000FA0D0000}"/>
    <cellStyle name="Comma 3 6 3 35" xfId="3768" xr:uid="{00000000-0005-0000-0000-0000FB0D0000}"/>
    <cellStyle name="Comma 3 6 3 36" xfId="3769" xr:uid="{00000000-0005-0000-0000-0000FC0D0000}"/>
    <cellStyle name="Comma 3 6 3 37" xfId="3770" xr:uid="{00000000-0005-0000-0000-0000FD0D0000}"/>
    <cellStyle name="Comma 3 6 3 38" xfId="3771" xr:uid="{00000000-0005-0000-0000-0000FE0D0000}"/>
    <cellStyle name="Comma 3 6 3 39" xfId="3772" xr:uid="{00000000-0005-0000-0000-0000FF0D0000}"/>
    <cellStyle name="Comma 3 6 3 4" xfId="3773" xr:uid="{00000000-0005-0000-0000-0000000E0000}"/>
    <cellStyle name="Comma 3 6 3 40" xfId="3774" xr:uid="{00000000-0005-0000-0000-0000010E0000}"/>
    <cellStyle name="Comma 3 6 3 41" xfId="3775" xr:uid="{00000000-0005-0000-0000-0000020E0000}"/>
    <cellStyle name="Comma 3 6 3 42" xfId="3776" xr:uid="{00000000-0005-0000-0000-0000030E0000}"/>
    <cellStyle name="Comma 3 6 3 43" xfId="3777" xr:uid="{00000000-0005-0000-0000-0000040E0000}"/>
    <cellStyle name="Comma 3 6 3 5" xfId="3778" xr:uid="{00000000-0005-0000-0000-0000050E0000}"/>
    <cellStyle name="Comma 3 6 3 6" xfId="3779" xr:uid="{00000000-0005-0000-0000-0000060E0000}"/>
    <cellStyle name="Comma 3 6 3 7" xfId="3780" xr:uid="{00000000-0005-0000-0000-0000070E0000}"/>
    <cellStyle name="Comma 3 6 3 8" xfId="3781" xr:uid="{00000000-0005-0000-0000-0000080E0000}"/>
    <cellStyle name="Comma 3 6 3 9" xfId="3782" xr:uid="{00000000-0005-0000-0000-0000090E0000}"/>
    <cellStyle name="Comma 3 6 30" xfId="3783" xr:uid="{00000000-0005-0000-0000-00000A0E0000}"/>
    <cellStyle name="Comma 3 6 31" xfId="3784" xr:uid="{00000000-0005-0000-0000-00000B0E0000}"/>
    <cellStyle name="Comma 3 6 32" xfId="3785" xr:uid="{00000000-0005-0000-0000-00000C0E0000}"/>
    <cellStyle name="Comma 3 6 33" xfId="3786" xr:uid="{00000000-0005-0000-0000-00000D0E0000}"/>
    <cellStyle name="Comma 3 6 34" xfId="3787" xr:uid="{00000000-0005-0000-0000-00000E0E0000}"/>
    <cellStyle name="Comma 3 6 35" xfId="3788" xr:uid="{00000000-0005-0000-0000-00000F0E0000}"/>
    <cellStyle name="Comma 3 6 36" xfId="3789" xr:uid="{00000000-0005-0000-0000-0000100E0000}"/>
    <cellStyle name="Comma 3 6 37" xfId="3790" xr:uid="{00000000-0005-0000-0000-0000110E0000}"/>
    <cellStyle name="Comma 3 6 38" xfId="3791" xr:uid="{00000000-0005-0000-0000-0000120E0000}"/>
    <cellStyle name="Comma 3 6 39" xfId="3792" xr:uid="{00000000-0005-0000-0000-0000130E0000}"/>
    <cellStyle name="Comma 3 6 4" xfId="3793" xr:uid="{00000000-0005-0000-0000-0000140E0000}"/>
    <cellStyle name="Comma 3 6 4 10" xfId="3794" xr:uid="{00000000-0005-0000-0000-0000150E0000}"/>
    <cellStyle name="Comma 3 6 4 11" xfId="3795" xr:uid="{00000000-0005-0000-0000-0000160E0000}"/>
    <cellStyle name="Comma 3 6 4 12" xfId="3796" xr:uid="{00000000-0005-0000-0000-0000170E0000}"/>
    <cellStyle name="Comma 3 6 4 13" xfId="3797" xr:uid="{00000000-0005-0000-0000-0000180E0000}"/>
    <cellStyle name="Comma 3 6 4 14" xfId="3798" xr:uid="{00000000-0005-0000-0000-0000190E0000}"/>
    <cellStyle name="Comma 3 6 4 15" xfId="3799" xr:uid="{00000000-0005-0000-0000-00001A0E0000}"/>
    <cellStyle name="Comma 3 6 4 16" xfId="3800" xr:uid="{00000000-0005-0000-0000-00001B0E0000}"/>
    <cellStyle name="Comma 3 6 4 17" xfId="3801" xr:uid="{00000000-0005-0000-0000-00001C0E0000}"/>
    <cellStyle name="Comma 3 6 4 18" xfId="3802" xr:uid="{00000000-0005-0000-0000-00001D0E0000}"/>
    <cellStyle name="Comma 3 6 4 19" xfId="3803" xr:uid="{00000000-0005-0000-0000-00001E0E0000}"/>
    <cellStyle name="Comma 3 6 4 2" xfId="3804" xr:uid="{00000000-0005-0000-0000-00001F0E0000}"/>
    <cellStyle name="Comma 3 6 4 20" xfId="3805" xr:uid="{00000000-0005-0000-0000-0000200E0000}"/>
    <cellStyle name="Comma 3 6 4 21" xfId="3806" xr:uid="{00000000-0005-0000-0000-0000210E0000}"/>
    <cellStyle name="Comma 3 6 4 22" xfId="3807" xr:uid="{00000000-0005-0000-0000-0000220E0000}"/>
    <cellStyle name="Comma 3 6 4 23" xfId="3808" xr:uid="{00000000-0005-0000-0000-0000230E0000}"/>
    <cellStyle name="Comma 3 6 4 24" xfId="3809" xr:uid="{00000000-0005-0000-0000-0000240E0000}"/>
    <cellStyle name="Comma 3 6 4 25" xfId="3810" xr:uid="{00000000-0005-0000-0000-0000250E0000}"/>
    <cellStyle name="Comma 3 6 4 26" xfId="3811" xr:uid="{00000000-0005-0000-0000-0000260E0000}"/>
    <cellStyle name="Comma 3 6 4 27" xfId="3812" xr:uid="{00000000-0005-0000-0000-0000270E0000}"/>
    <cellStyle name="Comma 3 6 4 28" xfId="3813" xr:uid="{00000000-0005-0000-0000-0000280E0000}"/>
    <cellStyle name="Comma 3 6 4 29" xfId="3814" xr:uid="{00000000-0005-0000-0000-0000290E0000}"/>
    <cellStyle name="Comma 3 6 4 3" xfId="3815" xr:uid="{00000000-0005-0000-0000-00002A0E0000}"/>
    <cellStyle name="Comma 3 6 4 30" xfId="3816" xr:uid="{00000000-0005-0000-0000-00002B0E0000}"/>
    <cellStyle name="Comma 3 6 4 31" xfId="3817" xr:uid="{00000000-0005-0000-0000-00002C0E0000}"/>
    <cellStyle name="Comma 3 6 4 32" xfId="3818" xr:uid="{00000000-0005-0000-0000-00002D0E0000}"/>
    <cellStyle name="Comma 3 6 4 33" xfId="3819" xr:uid="{00000000-0005-0000-0000-00002E0E0000}"/>
    <cellStyle name="Comma 3 6 4 34" xfId="3820" xr:uid="{00000000-0005-0000-0000-00002F0E0000}"/>
    <cellStyle name="Comma 3 6 4 35" xfId="3821" xr:uid="{00000000-0005-0000-0000-0000300E0000}"/>
    <cellStyle name="Comma 3 6 4 36" xfId="3822" xr:uid="{00000000-0005-0000-0000-0000310E0000}"/>
    <cellStyle name="Comma 3 6 4 37" xfId="3823" xr:uid="{00000000-0005-0000-0000-0000320E0000}"/>
    <cellStyle name="Comma 3 6 4 38" xfId="3824" xr:uid="{00000000-0005-0000-0000-0000330E0000}"/>
    <cellStyle name="Comma 3 6 4 39" xfId="3825" xr:uid="{00000000-0005-0000-0000-0000340E0000}"/>
    <cellStyle name="Comma 3 6 4 4" xfId="3826" xr:uid="{00000000-0005-0000-0000-0000350E0000}"/>
    <cellStyle name="Comma 3 6 4 40" xfId="3827" xr:uid="{00000000-0005-0000-0000-0000360E0000}"/>
    <cellStyle name="Comma 3 6 4 41" xfId="3828" xr:uid="{00000000-0005-0000-0000-0000370E0000}"/>
    <cellStyle name="Comma 3 6 4 42" xfId="3829" xr:uid="{00000000-0005-0000-0000-0000380E0000}"/>
    <cellStyle name="Comma 3 6 4 43" xfId="3830" xr:uid="{00000000-0005-0000-0000-0000390E0000}"/>
    <cellStyle name="Comma 3 6 4 5" xfId="3831" xr:uid="{00000000-0005-0000-0000-00003A0E0000}"/>
    <cellStyle name="Comma 3 6 4 6" xfId="3832" xr:uid="{00000000-0005-0000-0000-00003B0E0000}"/>
    <cellStyle name="Comma 3 6 4 7" xfId="3833" xr:uid="{00000000-0005-0000-0000-00003C0E0000}"/>
    <cellStyle name="Comma 3 6 4 8" xfId="3834" xr:uid="{00000000-0005-0000-0000-00003D0E0000}"/>
    <cellStyle name="Comma 3 6 4 9" xfId="3835" xr:uid="{00000000-0005-0000-0000-00003E0E0000}"/>
    <cellStyle name="Comma 3 6 40" xfId="3836" xr:uid="{00000000-0005-0000-0000-00003F0E0000}"/>
    <cellStyle name="Comma 3 6 41" xfId="3837" xr:uid="{00000000-0005-0000-0000-0000400E0000}"/>
    <cellStyle name="Comma 3 6 42" xfId="3838" xr:uid="{00000000-0005-0000-0000-0000410E0000}"/>
    <cellStyle name="Comma 3 6 43" xfId="3839" xr:uid="{00000000-0005-0000-0000-0000420E0000}"/>
    <cellStyle name="Comma 3 6 44" xfId="3840" xr:uid="{00000000-0005-0000-0000-0000430E0000}"/>
    <cellStyle name="Comma 3 6 45" xfId="3841" xr:uid="{00000000-0005-0000-0000-0000440E0000}"/>
    <cellStyle name="Comma 3 6 46" xfId="3842" xr:uid="{00000000-0005-0000-0000-0000450E0000}"/>
    <cellStyle name="Comma 3 6 47" xfId="3843" xr:uid="{00000000-0005-0000-0000-0000460E0000}"/>
    <cellStyle name="Comma 3 6 5" xfId="3844" xr:uid="{00000000-0005-0000-0000-0000470E0000}"/>
    <cellStyle name="Comma 3 6 5 10" xfId="3845" xr:uid="{00000000-0005-0000-0000-0000480E0000}"/>
    <cellStyle name="Comma 3 6 5 11" xfId="3846" xr:uid="{00000000-0005-0000-0000-0000490E0000}"/>
    <cellStyle name="Comma 3 6 5 12" xfId="3847" xr:uid="{00000000-0005-0000-0000-00004A0E0000}"/>
    <cellStyle name="Comma 3 6 5 13" xfId="3848" xr:uid="{00000000-0005-0000-0000-00004B0E0000}"/>
    <cellStyle name="Comma 3 6 5 14" xfId="3849" xr:uid="{00000000-0005-0000-0000-00004C0E0000}"/>
    <cellStyle name="Comma 3 6 5 15" xfId="3850" xr:uid="{00000000-0005-0000-0000-00004D0E0000}"/>
    <cellStyle name="Comma 3 6 5 16" xfId="3851" xr:uid="{00000000-0005-0000-0000-00004E0E0000}"/>
    <cellStyle name="Comma 3 6 5 17" xfId="3852" xr:uid="{00000000-0005-0000-0000-00004F0E0000}"/>
    <cellStyle name="Comma 3 6 5 18" xfId="3853" xr:uid="{00000000-0005-0000-0000-0000500E0000}"/>
    <cellStyle name="Comma 3 6 5 19" xfId="3854" xr:uid="{00000000-0005-0000-0000-0000510E0000}"/>
    <cellStyle name="Comma 3 6 5 2" xfId="3855" xr:uid="{00000000-0005-0000-0000-0000520E0000}"/>
    <cellStyle name="Comma 3 6 5 20" xfId="3856" xr:uid="{00000000-0005-0000-0000-0000530E0000}"/>
    <cellStyle name="Comma 3 6 5 21" xfId="3857" xr:uid="{00000000-0005-0000-0000-0000540E0000}"/>
    <cellStyle name="Comma 3 6 5 22" xfId="3858" xr:uid="{00000000-0005-0000-0000-0000550E0000}"/>
    <cellStyle name="Comma 3 6 5 23" xfId="3859" xr:uid="{00000000-0005-0000-0000-0000560E0000}"/>
    <cellStyle name="Comma 3 6 5 24" xfId="3860" xr:uid="{00000000-0005-0000-0000-0000570E0000}"/>
    <cellStyle name="Comma 3 6 5 25" xfId="3861" xr:uid="{00000000-0005-0000-0000-0000580E0000}"/>
    <cellStyle name="Comma 3 6 5 26" xfId="3862" xr:uid="{00000000-0005-0000-0000-0000590E0000}"/>
    <cellStyle name="Comma 3 6 5 27" xfId="3863" xr:uid="{00000000-0005-0000-0000-00005A0E0000}"/>
    <cellStyle name="Comma 3 6 5 28" xfId="3864" xr:uid="{00000000-0005-0000-0000-00005B0E0000}"/>
    <cellStyle name="Comma 3 6 5 29" xfId="3865" xr:uid="{00000000-0005-0000-0000-00005C0E0000}"/>
    <cellStyle name="Comma 3 6 5 3" xfId="3866" xr:uid="{00000000-0005-0000-0000-00005D0E0000}"/>
    <cellStyle name="Comma 3 6 5 30" xfId="3867" xr:uid="{00000000-0005-0000-0000-00005E0E0000}"/>
    <cellStyle name="Comma 3 6 5 31" xfId="3868" xr:uid="{00000000-0005-0000-0000-00005F0E0000}"/>
    <cellStyle name="Comma 3 6 5 32" xfId="3869" xr:uid="{00000000-0005-0000-0000-0000600E0000}"/>
    <cellStyle name="Comma 3 6 5 33" xfId="3870" xr:uid="{00000000-0005-0000-0000-0000610E0000}"/>
    <cellStyle name="Comma 3 6 5 34" xfId="3871" xr:uid="{00000000-0005-0000-0000-0000620E0000}"/>
    <cellStyle name="Comma 3 6 5 35" xfId="3872" xr:uid="{00000000-0005-0000-0000-0000630E0000}"/>
    <cellStyle name="Comma 3 6 5 36" xfId="3873" xr:uid="{00000000-0005-0000-0000-0000640E0000}"/>
    <cellStyle name="Comma 3 6 5 37" xfId="3874" xr:uid="{00000000-0005-0000-0000-0000650E0000}"/>
    <cellStyle name="Comma 3 6 5 38" xfId="3875" xr:uid="{00000000-0005-0000-0000-0000660E0000}"/>
    <cellStyle name="Comma 3 6 5 39" xfId="3876" xr:uid="{00000000-0005-0000-0000-0000670E0000}"/>
    <cellStyle name="Comma 3 6 5 4" xfId="3877" xr:uid="{00000000-0005-0000-0000-0000680E0000}"/>
    <cellStyle name="Comma 3 6 5 40" xfId="3878" xr:uid="{00000000-0005-0000-0000-0000690E0000}"/>
    <cellStyle name="Comma 3 6 5 41" xfId="3879" xr:uid="{00000000-0005-0000-0000-00006A0E0000}"/>
    <cellStyle name="Comma 3 6 5 42" xfId="3880" xr:uid="{00000000-0005-0000-0000-00006B0E0000}"/>
    <cellStyle name="Comma 3 6 5 43" xfId="3881" xr:uid="{00000000-0005-0000-0000-00006C0E0000}"/>
    <cellStyle name="Comma 3 6 5 5" xfId="3882" xr:uid="{00000000-0005-0000-0000-00006D0E0000}"/>
    <cellStyle name="Comma 3 6 5 6" xfId="3883" xr:uid="{00000000-0005-0000-0000-00006E0E0000}"/>
    <cellStyle name="Comma 3 6 5 7" xfId="3884" xr:uid="{00000000-0005-0000-0000-00006F0E0000}"/>
    <cellStyle name="Comma 3 6 5 8" xfId="3885" xr:uid="{00000000-0005-0000-0000-0000700E0000}"/>
    <cellStyle name="Comma 3 6 5 9" xfId="3886" xr:uid="{00000000-0005-0000-0000-0000710E0000}"/>
    <cellStyle name="Comma 3 6 6" xfId="3887" xr:uid="{00000000-0005-0000-0000-0000720E0000}"/>
    <cellStyle name="Comma 3 6 7" xfId="3888" xr:uid="{00000000-0005-0000-0000-0000730E0000}"/>
    <cellStyle name="Comma 3 6 8" xfId="3889" xr:uid="{00000000-0005-0000-0000-0000740E0000}"/>
    <cellStyle name="Comma 3 6 9" xfId="3890" xr:uid="{00000000-0005-0000-0000-0000750E0000}"/>
    <cellStyle name="Comma 3 7" xfId="3891" xr:uid="{00000000-0005-0000-0000-0000760E0000}"/>
    <cellStyle name="Comma 3 7 10" xfId="3892" xr:uid="{00000000-0005-0000-0000-0000770E0000}"/>
    <cellStyle name="Comma 3 7 11" xfId="3893" xr:uid="{00000000-0005-0000-0000-0000780E0000}"/>
    <cellStyle name="Comma 3 7 12" xfId="3894" xr:uid="{00000000-0005-0000-0000-0000790E0000}"/>
    <cellStyle name="Comma 3 7 13" xfId="3895" xr:uid="{00000000-0005-0000-0000-00007A0E0000}"/>
    <cellStyle name="Comma 3 7 14" xfId="3896" xr:uid="{00000000-0005-0000-0000-00007B0E0000}"/>
    <cellStyle name="Comma 3 7 15" xfId="3897" xr:uid="{00000000-0005-0000-0000-00007C0E0000}"/>
    <cellStyle name="Comma 3 7 16" xfId="3898" xr:uid="{00000000-0005-0000-0000-00007D0E0000}"/>
    <cellStyle name="Comma 3 7 17" xfId="3899" xr:uid="{00000000-0005-0000-0000-00007E0E0000}"/>
    <cellStyle name="Comma 3 7 18" xfId="3900" xr:uid="{00000000-0005-0000-0000-00007F0E0000}"/>
    <cellStyle name="Comma 3 7 19" xfId="3901" xr:uid="{00000000-0005-0000-0000-0000800E0000}"/>
    <cellStyle name="Comma 3 7 2" xfId="3902" xr:uid="{00000000-0005-0000-0000-0000810E0000}"/>
    <cellStyle name="Comma 3 7 20" xfId="3903" xr:uid="{00000000-0005-0000-0000-0000820E0000}"/>
    <cellStyle name="Comma 3 7 21" xfId="3904" xr:uid="{00000000-0005-0000-0000-0000830E0000}"/>
    <cellStyle name="Comma 3 7 22" xfId="3905" xr:uid="{00000000-0005-0000-0000-0000840E0000}"/>
    <cellStyle name="Comma 3 7 23" xfId="3906" xr:uid="{00000000-0005-0000-0000-0000850E0000}"/>
    <cellStyle name="Comma 3 7 24" xfId="3907" xr:uid="{00000000-0005-0000-0000-0000860E0000}"/>
    <cellStyle name="Comma 3 7 25" xfId="3908" xr:uid="{00000000-0005-0000-0000-0000870E0000}"/>
    <cellStyle name="Comma 3 7 26" xfId="3909" xr:uid="{00000000-0005-0000-0000-0000880E0000}"/>
    <cellStyle name="Comma 3 7 27" xfId="3910" xr:uid="{00000000-0005-0000-0000-0000890E0000}"/>
    <cellStyle name="Comma 3 7 28" xfId="3911" xr:uid="{00000000-0005-0000-0000-00008A0E0000}"/>
    <cellStyle name="Comma 3 7 29" xfId="3912" xr:uid="{00000000-0005-0000-0000-00008B0E0000}"/>
    <cellStyle name="Comma 3 7 3" xfId="3913" xr:uid="{00000000-0005-0000-0000-00008C0E0000}"/>
    <cellStyle name="Comma 3 7 30" xfId="3914" xr:uid="{00000000-0005-0000-0000-00008D0E0000}"/>
    <cellStyle name="Comma 3 7 31" xfId="3915" xr:uid="{00000000-0005-0000-0000-00008E0E0000}"/>
    <cellStyle name="Comma 3 7 32" xfId="3916" xr:uid="{00000000-0005-0000-0000-00008F0E0000}"/>
    <cellStyle name="Comma 3 7 33" xfId="3917" xr:uid="{00000000-0005-0000-0000-0000900E0000}"/>
    <cellStyle name="Comma 3 7 34" xfId="3918" xr:uid="{00000000-0005-0000-0000-0000910E0000}"/>
    <cellStyle name="Comma 3 7 35" xfId="3919" xr:uid="{00000000-0005-0000-0000-0000920E0000}"/>
    <cellStyle name="Comma 3 7 36" xfId="3920" xr:uid="{00000000-0005-0000-0000-0000930E0000}"/>
    <cellStyle name="Comma 3 7 37" xfId="3921" xr:uid="{00000000-0005-0000-0000-0000940E0000}"/>
    <cellStyle name="Comma 3 7 38" xfId="3922" xr:uid="{00000000-0005-0000-0000-0000950E0000}"/>
    <cellStyle name="Comma 3 7 39" xfId="3923" xr:uid="{00000000-0005-0000-0000-0000960E0000}"/>
    <cellStyle name="Comma 3 7 4" xfId="3924" xr:uid="{00000000-0005-0000-0000-0000970E0000}"/>
    <cellStyle name="Comma 3 7 40" xfId="3925" xr:uid="{00000000-0005-0000-0000-0000980E0000}"/>
    <cellStyle name="Comma 3 7 41" xfId="3926" xr:uid="{00000000-0005-0000-0000-0000990E0000}"/>
    <cellStyle name="Comma 3 7 42" xfId="3927" xr:uid="{00000000-0005-0000-0000-00009A0E0000}"/>
    <cellStyle name="Comma 3 7 43" xfId="3928" xr:uid="{00000000-0005-0000-0000-00009B0E0000}"/>
    <cellStyle name="Comma 3 7 5" xfId="3929" xr:uid="{00000000-0005-0000-0000-00009C0E0000}"/>
    <cellStyle name="Comma 3 7 6" xfId="3930" xr:uid="{00000000-0005-0000-0000-00009D0E0000}"/>
    <cellStyle name="Comma 3 7 7" xfId="3931" xr:uid="{00000000-0005-0000-0000-00009E0E0000}"/>
    <cellStyle name="Comma 3 7 8" xfId="3932" xr:uid="{00000000-0005-0000-0000-00009F0E0000}"/>
    <cellStyle name="Comma 3 7 9" xfId="3933" xr:uid="{00000000-0005-0000-0000-0000A00E0000}"/>
    <cellStyle name="Comma 3 8" xfId="3934" xr:uid="{00000000-0005-0000-0000-0000A10E0000}"/>
    <cellStyle name="Comma 3 8 10" xfId="3935" xr:uid="{00000000-0005-0000-0000-0000A20E0000}"/>
    <cellStyle name="Comma 3 8 11" xfId="3936" xr:uid="{00000000-0005-0000-0000-0000A30E0000}"/>
    <cellStyle name="Comma 3 8 12" xfId="3937" xr:uid="{00000000-0005-0000-0000-0000A40E0000}"/>
    <cellStyle name="Comma 3 8 13" xfId="3938" xr:uid="{00000000-0005-0000-0000-0000A50E0000}"/>
    <cellStyle name="Comma 3 8 14" xfId="3939" xr:uid="{00000000-0005-0000-0000-0000A60E0000}"/>
    <cellStyle name="Comma 3 8 15" xfId="3940" xr:uid="{00000000-0005-0000-0000-0000A70E0000}"/>
    <cellStyle name="Comma 3 8 16" xfId="3941" xr:uid="{00000000-0005-0000-0000-0000A80E0000}"/>
    <cellStyle name="Comma 3 8 17" xfId="3942" xr:uid="{00000000-0005-0000-0000-0000A90E0000}"/>
    <cellStyle name="Comma 3 8 18" xfId="3943" xr:uid="{00000000-0005-0000-0000-0000AA0E0000}"/>
    <cellStyle name="Comma 3 8 19" xfId="3944" xr:uid="{00000000-0005-0000-0000-0000AB0E0000}"/>
    <cellStyle name="Comma 3 8 2" xfId="3945" xr:uid="{00000000-0005-0000-0000-0000AC0E0000}"/>
    <cellStyle name="Comma 3 8 20" xfId="3946" xr:uid="{00000000-0005-0000-0000-0000AD0E0000}"/>
    <cellStyle name="Comma 3 8 21" xfId="3947" xr:uid="{00000000-0005-0000-0000-0000AE0E0000}"/>
    <cellStyle name="Comma 3 8 22" xfId="3948" xr:uid="{00000000-0005-0000-0000-0000AF0E0000}"/>
    <cellStyle name="Comma 3 8 23" xfId="3949" xr:uid="{00000000-0005-0000-0000-0000B00E0000}"/>
    <cellStyle name="Comma 3 8 24" xfId="3950" xr:uid="{00000000-0005-0000-0000-0000B10E0000}"/>
    <cellStyle name="Comma 3 8 25" xfId="3951" xr:uid="{00000000-0005-0000-0000-0000B20E0000}"/>
    <cellStyle name="Comma 3 8 26" xfId="3952" xr:uid="{00000000-0005-0000-0000-0000B30E0000}"/>
    <cellStyle name="Comma 3 8 27" xfId="3953" xr:uid="{00000000-0005-0000-0000-0000B40E0000}"/>
    <cellStyle name="Comma 3 8 28" xfId="3954" xr:uid="{00000000-0005-0000-0000-0000B50E0000}"/>
    <cellStyle name="Comma 3 8 29" xfId="3955" xr:uid="{00000000-0005-0000-0000-0000B60E0000}"/>
    <cellStyle name="Comma 3 8 3" xfId="3956" xr:uid="{00000000-0005-0000-0000-0000B70E0000}"/>
    <cellStyle name="Comma 3 8 30" xfId="3957" xr:uid="{00000000-0005-0000-0000-0000B80E0000}"/>
    <cellStyle name="Comma 3 8 31" xfId="3958" xr:uid="{00000000-0005-0000-0000-0000B90E0000}"/>
    <cellStyle name="Comma 3 8 32" xfId="3959" xr:uid="{00000000-0005-0000-0000-0000BA0E0000}"/>
    <cellStyle name="Comma 3 8 33" xfId="3960" xr:uid="{00000000-0005-0000-0000-0000BB0E0000}"/>
    <cellStyle name="Comma 3 8 34" xfId="3961" xr:uid="{00000000-0005-0000-0000-0000BC0E0000}"/>
    <cellStyle name="Comma 3 8 35" xfId="3962" xr:uid="{00000000-0005-0000-0000-0000BD0E0000}"/>
    <cellStyle name="Comma 3 8 36" xfId="3963" xr:uid="{00000000-0005-0000-0000-0000BE0E0000}"/>
    <cellStyle name="Comma 3 8 37" xfId="3964" xr:uid="{00000000-0005-0000-0000-0000BF0E0000}"/>
    <cellStyle name="Comma 3 8 38" xfId="3965" xr:uid="{00000000-0005-0000-0000-0000C00E0000}"/>
    <cellStyle name="Comma 3 8 39" xfId="3966" xr:uid="{00000000-0005-0000-0000-0000C10E0000}"/>
    <cellStyle name="Comma 3 8 4" xfId="3967" xr:uid="{00000000-0005-0000-0000-0000C20E0000}"/>
    <cellStyle name="Comma 3 8 40" xfId="3968" xr:uid="{00000000-0005-0000-0000-0000C30E0000}"/>
    <cellStyle name="Comma 3 8 41" xfId="3969" xr:uid="{00000000-0005-0000-0000-0000C40E0000}"/>
    <cellStyle name="Comma 3 8 42" xfId="3970" xr:uid="{00000000-0005-0000-0000-0000C50E0000}"/>
    <cellStyle name="Comma 3 8 43" xfId="3971" xr:uid="{00000000-0005-0000-0000-0000C60E0000}"/>
    <cellStyle name="Comma 3 8 5" xfId="3972" xr:uid="{00000000-0005-0000-0000-0000C70E0000}"/>
    <cellStyle name="Comma 3 8 6" xfId="3973" xr:uid="{00000000-0005-0000-0000-0000C80E0000}"/>
    <cellStyle name="Comma 3 8 7" xfId="3974" xr:uid="{00000000-0005-0000-0000-0000C90E0000}"/>
    <cellStyle name="Comma 3 8 8" xfId="3975" xr:uid="{00000000-0005-0000-0000-0000CA0E0000}"/>
    <cellStyle name="Comma 3 8 9" xfId="3976" xr:uid="{00000000-0005-0000-0000-0000CB0E0000}"/>
    <cellStyle name="Comma 3 9" xfId="3977" xr:uid="{00000000-0005-0000-0000-0000CC0E0000}"/>
    <cellStyle name="Comma 3 9 10" xfId="3978" xr:uid="{00000000-0005-0000-0000-0000CD0E0000}"/>
    <cellStyle name="Comma 3 9 11" xfId="3979" xr:uid="{00000000-0005-0000-0000-0000CE0E0000}"/>
    <cellStyle name="Comma 3 9 12" xfId="3980" xr:uid="{00000000-0005-0000-0000-0000CF0E0000}"/>
    <cellStyle name="Comma 3 9 13" xfId="3981" xr:uid="{00000000-0005-0000-0000-0000D00E0000}"/>
    <cellStyle name="Comma 3 9 14" xfId="3982" xr:uid="{00000000-0005-0000-0000-0000D10E0000}"/>
    <cellStyle name="Comma 3 9 15" xfId="3983" xr:uid="{00000000-0005-0000-0000-0000D20E0000}"/>
    <cellStyle name="Comma 3 9 16" xfId="3984" xr:uid="{00000000-0005-0000-0000-0000D30E0000}"/>
    <cellStyle name="Comma 3 9 17" xfId="3985" xr:uid="{00000000-0005-0000-0000-0000D40E0000}"/>
    <cellStyle name="Comma 3 9 18" xfId="3986" xr:uid="{00000000-0005-0000-0000-0000D50E0000}"/>
    <cellStyle name="Comma 3 9 19" xfId="3987" xr:uid="{00000000-0005-0000-0000-0000D60E0000}"/>
    <cellStyle name="Comma 3 9 2" xfId="3988" xr:uid="{00000000-0005-0000-0000-0000D70E0000}"/>
    <cellStyle name="Comma 3 9 20" xfId="3989" xr:uid="{00000000-0005-0000-0000-0000D80E0000}"/>
    <cellStyle name="Comma 3 9 21" xfId="3990" xr:uid="{00000000-0005-0000-0000-0000D90E0000}"/>
    <cellStyle name="Comma 3 9 22" xfId="3991" xr:uid="{00000000-0005-0000-0000-0000DA0E0000}"/>
    <cellStyle name="Comma 3 9 23" xfId="3992" xr:uid="{00000000-0005-0000-0000-0000DB0E0000}"/>
    <cellStyle name="Comma 3 9 24" xfId="3993" xr:uid="{00000000-0005-0000-0000-0000DC0E0000}"/>
    <cellStyle name="Comma 3 9 25" xfId="3994" xr:uid="{00000000-0005-0000-0000-0000DD0E0000}"/>
    <cellStyle name="Comma 3 9 26" xfId="3995" xr:uid="{00000000-0005-0000-0000-0000DE0E0000}"/>
    <cellStyle name="Comma 3 9 27" xfId="3996" xr:uid="{00000000-0005-0000-0000-0000DF0E0000}"/>
    <cellStyle name="Comma 3 9 28" xfId="3997" xr:uid="{00000000-0005-0000-0000-0000E00E0000}"/>
    <cellStyle name="Comma 3 9 29" xfId="3998" xr:uid="{00000000-0005-0000-0000-0000E10E0000}"/>
    <cellStyle name="Comma 3 9 3" xfId="3999" xr:uid="{00000000-0005-0000-0000-0000E20E0000}"/>
    <cellStyle name="Comma 3 9 30" xfId="4000" xr:uid="{00000000-0005-0000-0000-0000E30E0000}"/>
    <cellStyle name="Comma 3 9 31" xfId="4001" xr:uid="{00000000-0005-0000-0000-0000E40E0000}"/>
    <cellStyle name="Comma 3 9 32" xfId="4002" xr:uid="{00000000-0005-0000-0000-0000E50E0000}"/>
    <cellStyle name="Comma 3 9 33" xfId="4003" xr:uid="{00000000-0005-0000-0000-0000E60E0000}"/>
    <cellStyle name="Comma 3 9 34" xfId="4004" xr:uid="{00000000-0005-0000-0000-0000E70E0000}"/>
    <cellStyle name="Comma 3 9 35" xfId="4005" xr:uid="{00000000-0005-0000-0000-0000E80E0000}"/>
    <cellStyle name="Comma 3 9 36" xfId="4006" xr:uid="{00000000-0005-0000-0000-0000E90E0000}"/>
    <cellStyle name="Comma 3 9 37" xfId="4007" xr:uid="{00000000-0005-0000-0000-0000EA0E0000}"/>
    <cellStyle name="Comma 3 9 38" xfId="4008" xr:uid="{00000000-0005-0000-0000-0000EB0E0000}"/>
    <cellStyle name="Comma 3 9 39" xfId="4009" xr:uid="{00000000-0005-0000-0000-0000EC0E0000}"/>
    <cellStyle name="Comma 3 9 4" xfId="4010" xr:uid="{00000000-0005-0000-0000-0000ED0E0000}"/>
    <cellStyle name="Comma 3 9 40" xfId="4011" xr:uid="{00000000-0005-0000-0000-0000EE0E0000}"/>
    <cellStyle name="Comma 3 9 41" xfId="4012" xr:uid="{00000000-0005-0000-0000-0000EF0E0000}"/>
    <cellStyle name="Comma 3 9 42" xfId="4013" xr:uid="{00000000-0005-0000-0000-0000F00E0000}"/>
    <cellStyle name="Comma 3 9 43" xfId="4014" xr:uid="{00000000-0005-0000-0000-0000F10E0000}"/>
    <cellStyle name="Comma 3 9 5" xfId="4015" xr:uid="{00000000-0005-0000-0000-0000F20E0000}"/>
    <cellStyle name="Comma 3 9 6" xfId="4016" xr:uid="{00000000-0005-0000-0000-0000F30E0000}"/>
    <cellStyle name="Comma 3 9 7" xfId="4017" xr:uid="{00000000-0005-0000-0000-0000F40E0000}"/>
    <cellStyle name="Comma 3 9 8" xfId="4018" xr:uid="{00000000-0005-0000-0000-0000F50E0000}"/>
    <cellStyle name="Comma 3 9 9" xfId="4019" xr:uid="{00000000-0005-0000-0000-0000F60E0000}"/>
    <cellStyle name="Comma 4" xfId="4020" xr:uid="{00000000-0005-0000-0000-0000F70E0000}"/>
    <cellStyle name="Comma 4 10" xfId="4021" xr:uid="{00000000-0005-0000-0000-0000F80E0000}"/>
    <cellStyle name="Comma 4 11" xfId="4022" xr:uid="{00000000-0005-0000-0000-0000F90E0000}"/>
    <cellStyle name="Comma 4 12" xfId="4023" xr:uid="{00000000-0005-0000-0000-0000FA0E0000}"/>
    <cellStyle name="Comma 4 13" xfId="4024" xr:uid="{00000000-0005-0000-0000-0000FB0E0000}"/>
    <cellStyle name="Comma 4 14" xfId="4025" xr:uid="{00000000-0005-0000-0000-0000FC0E0000}"/>
    <cellStyle name="Comma 4 15" xfId="4026" xr:uid="{00000000-0005-0000-0000-0000FD0E0000}"/>
    <cellStyle name="Comma 4 16" xfId="4027" xr:uid="{00000000-0005-0000-0000-0000FE0E0000}"/>
    <cellStyle name="Comma 4 17" xfId="4028" xr:uid="{00000000-0005-0000-0000-0000FF0E0000}"/>
    <cellStyle name="Comma 4 18" xfId="4029" xr:uid="{00000000-0005-0000-0000-0000000F0000}"/>
    <cellStyle name="Comma 4 19" xfId="4030" xr:uid="{00000000-0005-0000-0000-0000010F0000}"/>
    <cellStyle name="Comma 4 2" xfId="4031" xr:uid="{00000000-0005-0000-0000-0000020F0000}"/>
    <cellStyle name="Comma 4 2 10" xfId="4032" xr:uid="{00000000-0005-0000-0000-0000030F0000}"/>
    <cellStyle name="Comma 4 2 11" xfId="4033" xr:uid="{00000000-0005-0000-0000-0000040F0000}"/>
    <cellStyle name="Comma 4 2 12" xfId="4034" xr:uid="{00000000-0005-0000-0000-0000050F0000}"/>
    <cellStyle name="Comma 4 2 13" xfId="4035" xr:uid="{00000000-0005-0000-0000-0000060F0000}"/>
    <cellStyle name="Comma 4 2 14" xfId="4036" xr:uid="{00000000-0005-0000-0000-0000070F0000}"/>
    <cellStyle name="Comma 4 2 15" xfId="4037" xr:uid="{00000000-0005-0000-0000-0000080F0000}"/>
    <cellStyle name="Comma 4 2 16" xfId="4038" xr:uid="{00000000-0005-0000-0000-0000090F0000}"/>
    <cellStyle name="Comma 4 2 17" xfId="4039" xr:uid="{00000000-0005-0000-0000-00000A0F0000}"/>
    <cellStyle name="Comma 4 2 18" xfId="4040" xr:uid="{00000000-0005-0000-0000-00000B0F0000}"/>
    <cellStyle name="Comma 4 2 19" xfId="4041" xr:uid="{00000000-0005-0000-0000-00000C0F0000}"/>
    <cellStyle name="Comma 4 2 2" xfId="4042" xr:uid="{00000000-0005-0000-0000-00000D0F0000}"/>
    <cellStyle name="Comma 4 2 2 10" xfId="4043" xr:uid="{00000000-0005-0000-0000-00000E0F0000}"/>
    <cellStyle name="Comma 4 2 2 11" xfId="4044" xr:uid="{00000000-0005-0000-0000-00000F0F0000}"/>
    <cellStyle name="Comma 4 2 2 12" xfId="4045" xr:uid="{00000000-0005-0000-0000-0000100F0000}"/>
    <cellStyle name="Comma 4 2 2 13" xfId="4046" xr:uid="{00000000-0005-0000-0000-0000110F0000}"/>
    <cellStyle name="Comma 4 2 2 14" xfId="4047" xr:uid="{00000000-0005-0000-0000-0000120F0000}"/>
    <cellStyle name="Comma 4 2 2 15" xfId="4048" xr:uid="{00000000-0005-0000-0000-0000130F0000}"/>
    <cellStyle name="Comma 4 2 2 16" xfId="4049" xr:uid="{00000000-0005-0000-0000-0000140F0000}"/>
    <cellStyle name="Comma 4 2 2 17" xfId="4050" xr:uid="{00000000-0005-0000-0000-0000150F0000}"/>
    <cellStyle name="Comma 4 2 2 18" xfId="4051" xr:uid="{00000000-0005-0000-0000-0000160F0000}"/>
    <cellStyle name="Comma 4 2 2 19" xfId="4052" xr:uid="{00000000-0005-0000-0000-0000170F0000}"/>
    <cellStyle name="Comma 4 2 2 2" xfId="4053" xr:uid="{00000000-0005-0000-0000-0000180F0000}"/>
    <cellStyle name="Comma 4 2 2 20" xfId="4054" xr:uid="{00000000-0005-0000-0000-0000190F0000}"/>
    <cellStyle name="Comma 4 2 2 21" xfId="4055" xr:uid="{00000000-0005-0000-0000-00001A0F0000}"/>
    <cellStyle name="Comma 4 2 2 22" xfId="4056" xr:uid="{00000000-0005-0000-0000-00001B0F0000}"/>
    <cellStyle name="Comma 4 2 2 23" xfId="4057" xr:uid="{00000000-0005-0000-0000-00001C0F0000}"/>
    <cellStyle name="Comma 4 2 2 24" xfId="4058" xr:uid="{00000000-0005-0000-0000-00001D0F0000}"/>
    <cellStyle name="Comma 4 2 2 25" xfId="4059" xr:uid="{00000000-0005-0000-0000-00001E0F0000}"/>
    <cellStyle name="Comma 4 2 2 26" xfId="4060" xr:uid="{00000000-0005-0000-0000-00001F0F0000}"/>
    <cellStyle name="Comma 4 2 2 27" xfId="4061" xr:uid="{00000000-0005-0000-0000-0000200F0000}"/>
    <cellStyle name="Comma 4 2 2 28" xfId="4062" xr:uid="{00000000-0005-0000-0000-0000210F0000}"/>
    <cellStyle name="Comma 4 2 2 29" xfId="4063" xr:uid="{00000000-0005-0000-0000-0000220F0000}"/>
    <cellStyle name="Comma 4 2 2 3" xfId="4064" xr:uid="{00000000-0005-0000-0000-0000230F0000}"/>
    <cellStyle name="Comma 4 2 2 30" xfId="4065" xr:uid="{00000000-0005-0000-0000-0000240F0000}"/>
    <cellStyle name="Comma 4 2 2 31" xfId="4066" xr:uid="{00000000-0005-0000-0000-0000250F0000}"/>
    <cellStyle name="Comma 4 2 2 32" xfId="4067" xr:uid="{00000000-0005-0000-0000-0000260F0000}"/>
    <cellStyle name="Comma 4 2 2 33" xfId="4068" xr:uid="{00000000-0005-0000-0000-0000270F0000}"/>
    <cellStyle name="Comma 4 2 2 34" xfId="4069" xr:uid="{00000000-0005-0000-0000-0000280F0000}"/>
    <cellStyle name="Comma 4 2 2 35" xfId="4070" xr:uid="{00000000-0005-0000-0000-0000290F0000}"/>
    <cellStyle name="Comma 4 2 2 36" xfId="4071" xr:uid="{00000000-0005-0000-0000-00002A0F0000}"/>
    <cellStyle name="Comma 4 2 2 37" xfId="4072" xr:uid="{00000000-0005-0000-0000-00002B0F0000}"/>
    <cellStyle name="Comma 4 2 2 38" xfId="4073" xr:uid="{00000000-0005-0000-0000-00002C0F0000}"/>
    <cellStyle name="Comma 4 2 2 39" xfId="4074" xr:uid="{00000000-0005-0000-0000-00002D0F0000}"/>
    <cellStyle name="Comma 4 2 2 4" xfId="4075" xr:uid="{00000000-0005-0000-0000-00002E0F0000}"/>
    <cellStyle name="Comma 4 2 2 40" xfId="4076" xr:uid="{00000000-0005-0000-0000-00002F0F0000}"/>
    <cellStyle name="Comma 4 2 2 41" xfId="4077" xr:uid="{00000000-0005-0000-0000-0000300F0000}"/>
    <cellStyle name="Comma 4 2 2 42" xfId="4078" xr:uid="{00000000-0005-0000-0000-0000310F0000}"/>
    <cellStyle name="Comma 4 2 2 43" xfId="4079" xr:uid="{00000000-0005-0000-0000-0000320F0000}"/>
    <cellStyle name="Comma 4 2 2 5" xfId="4080" xr:uid="{00000000-0005-0000-0000-0000330F0000}"/>
    <cellStyle name="Comma 4 2 2 6" xfId="4081" xr:uid="{00000000-0005-0000-0000-0000340F0000}"/>
    <cellStyle name="Comma 4 2 2 7" xfId="4082" xr:uid="{00000000-0005-0000-0000-0000350F0000}"/>
    <cellStyle name="Comma 4 2 2 8" xfId="4083" xr:uid="{00000000-0005-0000-0000-0000360F0000}"/>
    <cellStyle name="Comma 4 2 2 9" xfId="4084" xr:uid="{00000000-0005-0000-0000-0000370F0000}"/>
    <cellStyle name="Comma 4 2 20" xfId="4085" xr:uid="{00000000-0005-0000-0000-0000380F0000}"/>
    <cellStyle name="Comma 4 2 21" xfId="4086" xr:uid="{00000000-0005-0000-0000-0000390F0000}"/>
    <cellStyle name="Comma 4 2 22" xfId="4087" xr:uid="{00000000-0005-0000-0000-00003A0F0000}"/>
    <cellStyle name="Comma 4 2 23" xfId="4088" xr:uid="{00000000-0005-0000-0000-00003B0F0000}"/>
    <cellStyle name="Comma 4 2 24" xfId="4089" xr:uid="{00000000-0005-0000-0000-00003C0F0000}"/>
    <cellStyle name="Comma 4 2 25" xfId="4090" xr:uid="{00000000-0005-0000-0000-00003D0F0000}"/>
    <cellStyle name="Comma 4 2 26" xfId="4091" xr:uid="{00000000-0005-0000-0000-00003E0F0000}"/>
    <cellStyle name="Comma 4 2 27" xfId="4092" xr:uid="{00000000-0005-0000-0000-00003F0F0000}"/>
    <cellStyle name="Comma 4 2 28" xfId="4093" xr:uid="{00000000-0005-0000-0000-0000400F0000}"/>
    <cellStyle name="Comma 4 2 29" xfId="4094" xr:uid="{00000000-0005-0000-0000-0000410F0000}"/>
    <cellStyle name="Comma 4 2 3" xfId="4095" xr:uid="{00000000-0005-0000-0000-0000420F0000}"/>
    <cellStyle name="Comma 4 2 3 10" xfId="4096" xr:uid="{00000000-0005-0000-0000-0000430F0000}"/>
    <cellStyle name="Comma 4 2 3 11" xfId="4097" xr:uid="{00000000-0005-0000-0000-0000440F0000}"/>
    <cellStyle name="Comma 4 2 3 12" xfId="4098" xr:uid="{00000000-0005-0000-0000-0000450F0000}"/>
    <cellStyle name="Comma 4 2 3 13" xfId="4099" xr:uid="{00000000-0005-0000-0000-0000460F0000}"/>
    <cellStyle name="Comma 4 2 3 14" xfId="4100" xr:uid="{00000000-0005-0000-0000-0000470F0000}"/>
    <cellStyle name="Comma 4 2 3 15" xfId="4101" xr:uid="{00000000-0005-0000-0000-0000480F0000}"/>
    <cellStyle name="Comma 4 2 3 16" xfId="4102" xr:uid="{00000000-0005-0000-0000-0000490F0000}"/>
    <cellStyle name="Comma 4 2 3 17" xfId="4103" xr:uid="{00000000-0005-0000-0000-00004A0F0000}"/>
    <cellStyle name="Comma 4 2 3 18" xfId="4104" xr:uid="{00000000-0005-0000-0000-00004B0F0000}"/>
    <cellStyle name="Comma 4 2 3 19" xfId="4105" xr:uid="{00000000-0005-0000-0000-00004C0F0000}"/>
    <cellStyle name="Comma 4 2 3 2" xfId="4106" xr:uid="{00000000-0005-0000-0000-00004D0F0000}"/>
    <cellStyle name="Comma 4 2 3 20" xfId="4107" xr:uid="{00000000-0005-0000-0000-00004E0F0000}"/>
    <cellStyle name="Comma 4 2 3 21" xfId="4108" xr:uid="{00000000-0005-0000-0000-00004F0F0000}"/>
    <cellStyle name="Comma 4 2 3 22" xfId="4109" xr:uid="{00000000-0005-0000-0000-0000500F0000}"/>
    <cellStyle name="Comma 4 2 3 23" xfId="4110" xr:uid="{00000000-0005-0000-0000-0000510F0000}"/>
    <cellStyle name="Comma 4 2 3 24" xfId="4111" xr:uid="{00000000-0005-0000-0000-0000520F0000}"/>
    <cellStyle name="Comma 4 2 3 25" xfId="4112" xr:uid="{00000000-0005-0000-0000-0000530F0000}"/>
    <cellStyle name="Comma 4 2 3 26" xfId="4113" xr:uid="{00000000-0005-0000-0000-0000540F0000}"/>
    <cellStyle name="Comma 4 2 3 27" xfId="4114" xr:uid="{00000000-0005-0000-0000-0000550F0000}"/>
    <cellStyle name="Comma 4 2 3 28" xfId="4115" xr:uid="{00000000-0005-0000-0000-0000560F0000}"/>
    <cellStyle name="Comma 4 2 3 29" xfId="4116" xr:uid="{00000000-0005-0000-0000-0000570F0000}"/>
    <cellStyle name="Comma 4 2 3 3" xfId="4117" xr:uid="{00000000-0005-0000-0000-0000580F0000}"/>
    <cellStyle name="Comma 4 2 3 30" xfId="4118" xr:uid="{00000000-0005-0000-0000-0000590F0000}"/>
    <cellStyle name="Comma 4 2 3 31" xfId="4119" xr:uid="{00000000-0005-0000-0000-00005A0F0000}"/>
    <cellStyle name="Comma 4 2 3 32" xfId="4120" xr:uid="{00000000-0005-0000-0000-00005B0F0000}"/>
    <cellStyle name="Comma 4 2 3 33" xfId="4121" xr:uid="{00000000-0005-0000-0000-00005C0F0000}"/>
    <cellStyle name="Comma 4 2 3 34" xfId="4122" xr:uid="{00000000-0005-0000-0000-00005D0F0000}"/>
    <cellStyle name="Comma 4 2 3 35" xfId="4123" xr:uid="{00000000-0005-0000-0000-00005E0F0000}"/>
    <cellStyle name="Comma 4 2 3 36" xfId="4124" xr:uid="{00000000-0005-0000-0000-00005F0F0000}"/>
    <cellStyle name="Comma 4 2 3 37" xfId="4125" xr:uid="{00000000-0005-0000-0000-0000600F0000}"/>
    <cellStyle name="Comma 4 2 3 38" xfId="4126" xr:uid="{00000000-0005-0000-0000-0000610F0000}"/>
    <cellStyle name="Comma 4 2 3 39" xfId="4127" xr:uid="{00000000-0005-0000-0000-0000620F0000}"/>
    <cellStyle name="Comma 4 2 3 4" xfId="4128" xr:uid="{00000000-0005-0000-0000-0000630F0000}"/>
    <cellStyle name="Comma 4 2 3 40" xfId="4129" xr:uid="{00000000-0005-0000-0000-0000640F0000}"/>
    <cellStyle name="Comma 4 2 3 41" xfId="4130" xr:uid="{00000000-0005-0000-0000-0000650F0000}"/>
    <cellStyle name="Comma 4 2 3 42" xfId="4131" xr:uid="{00000000-0005-0000-0000-0000660F0000}"/>
    <cellStyle name="Comma 4 2 3 43" xfId="4132" xr:uid="{00000000-0005-0000-0000-0000670F0000}"/>
    <cellStyle name="Comma 4 2 3 5" xfId="4133" xr:uid="{00000000-0005-0000-0000-0000680F0000}"/>
    <cellStyle name="Comma 4 2 3 6" xfId="4134" xr:uid="{00000000-0005-0000-0000-0000690F0000}"/>
    <cellStyle name="Comma 4 2 3 7" xfId="4135" xr:uid="{00000000-0005-0000-0000-00006A0F0000}"/>
    <cellStyle name="Comma 4 2 3 8" xfId="4136" xr:uid="{00000000-0005-0000-0000-00006B0F0000}"/>
    <cellStyle name="Comma 4 2 3 9" xfId="4137" xr:uid="{00000000-0005-0000-0000-00006C0F0000}"/>
    <cellStyle name="Comma 4 2 30" xfId="4138" xr:uid="{00000000-0005-0000-0000-00006D0F0000}"/>
    <cellStyle name="Comma 4 2 31" xfId="4139" xr:uid="{00000000-0005-0000-0000-00006E0F0000}"/>
    <cellStyle name="Comma 4 2 32" xfId="4140" xr:uid="{00000000-0005-0000-0000-00006F0F0000}"/>
    <cellStyle name="Comma 4 2 33" xfId="4141" xr:uid="{00000000-0005-0000-0000-0000700F0000}"/>
    <cellStyle name="Comma 4 2 34" xfId="4142" xr:uid="{00000000-0005-0000-0000-0000710F0000}"/>
    <cellStyle name="Comma 4 2 35" xfId="4143" xr:uid="{00000000-0005-0000-0000-0000720F0000}"/>
    <cellStyle name="Comma 4 2 36" xfId="4144" xr:uid="{00000000-0005-0000-0000-0000730F0000}"/>
    <cellStyle name="Comma 4 2 37" xfId="4145" xr:uid="{00000000-0005-0000-0000-0000740F0000}"/>
    <cellStyle name="Comma 4 2 38" xfId="4146" xr:uid="{00000000-0005-0000-0000-0000750F0000}"/>
    <cellStyle name="Comma 4 2 39" xfId="4147" xr:uid="{00000000-0005-0000-0000-0000760F0000}"/>
    <cellStyle name="Comma 4 2 4" xfId="4148" xr:uid="{00000000-0005-0000-0000-0000770F0000}"/>
    <cellStyle name="Comma 4 2 4 10" xfId="4149" xr:uid="{00000000-0005-0000-0000-0000780F0000}"/>
    <cellStyle name="Comma 4 2 4 11" xfId="4150" xr:uid="{00000000-0005-0000-0000-0000790F0000}"/>
    <cellStyle name="Comma 4 2 4 12" xfId="4151" xr:uid="{00000000-0005-0000-0000-00007A0F0000}"/>
    <cellStyle name="Comma 4 2 4 13" xfId="4152" xr:uid="{00000000-0005-0000-0000-00007B0F0000}"/>
    <cellStyle name="Comma 4 2 4 14" xfId="4153" xr:uid="{00000000-0005-0000-0000-00007C0F0000}"/>
    <cellStyle name="Comma 4 2 4 15" xfId="4154" xr:uid="{00000000-0005-0000-0000-00007D0F0000}"/>
    <cellStyle name="Comma 4 2 4 16" xfId="4155" xr:uid="{00000000-0005-0000-0000-00007E0F0000}"/>
    <cellStyle name="Comma 4 2 4 17" xfId="4156" xr:uid="{00000000-0005-0000-0000-00007F0F0000}"/>
    <cellStyle name="Comma 4 2 4 18" xfId="4157" xr:uid="{00000000-0005-0000-0000-0000800F0000}"/>
    <cellStyle name="Comma 4 2 4 19" xfId="4158" xr:uid="{00000000-0005-0000-0000-0000810F0000}"/>
    <cellStyle name="Comma 4 2 4 2" xfId="4159" xr:uid="{00000000-0005-0000-0000-0000820F0000}"/>
    <cellStyle name="Comma 4 2 4 20" xfId="4160" xr:uid="{00000000-0005-0000-0000-0000830F0000}"/>
    <cellStyle name="Comma 4 2 4 21" xfId="4161" xr:uid="{00000000-0005-0000-0000-0000840F0000}"/>
    <cellStyle name="Comma 4 2 4 22" xfId="4162" xr:uid="{00000000-0005-0000-0000-0000850F0000}"/>
    <cellStyle name="Comma 4 2 4 23" xfId="4163" xr:uid="{00000000-0005-0000-0000-0000860F0000}"/>
    <cellStyle name="Comma 4 2 4 24" xfId="4164" xr:uid="{00000000-0005-0000-0000-0000870F0000}"/>
    <cellStyle name="Comma 4 2 4 25" xfId="4165" xr:uid="{00000000-0005-0000-0000-0000880F0000}"/>
    <cellStyle name="Comma 4 2 4 26" xfId="4166" xr:uid="{00000000-0005-0000-0000-0000890F0000}"/>
    <cellStyle name="Comma 4 2 4 27" xfId="4167" xr:uid="{00000000-0005-0000-0000-00008A0F0000}"/>
    <cellStyle name="Comma 4 2 4 28" xfId="4168" xr:uid="{00000000-0005-0000-0000-00008B0F0000}"/>
    <cellStyle name="Comma 4 2 4 29" xfId="4169" xr:uid="{00000000-0005-0000-0000-00008C0F0000}"/>
    <cellStyle name="Comma 4 2 4 3" xfId="4170" xr:uid="{00000000-0005-0000-0000-00008D0F0000}"/>
    <cellStyle name="Comma 4 2 4 30" xfId="4171" xr:uid="{00000000-0005-0000-0000-00008E0F0000}"/>
    <cellStyle name="Comma 4 2 4 31" xfId="4172" xr:uid="{00000000-0005-0000-0000-00008F0F0000}"/>
    <cellStyle name="Comma 4 2 4 32" xfId="4173" xr:uid="{00000000-0005-0000-0000-0000900F0000}"/>
    <cellStyle name="Comma 4 2 4 33" xfId="4174" xr:uid="{00000000-0005-0000-0000-0000910F0000}"/>
    <cellStyle name="Comma 4 2 4 34" xfId="4175" xr:uid="{00000000-0005-0000-0000-0000920F0000}"/>
    <cellStyle name="Comma 4 2 4 35" xfId="4176" xr:uid="{00000000-0005-0000-0000-0000930F0000}"/>
    <cellStyle name="Comma 4 2 4 36" xfId="4177" xr:uid="{00000000-0005-0000-0000-0000940F0000}"/>
    <cellStyle name="Comma 4 2 4 37" xfId="4178" xr:uid="{00000000-0005-0000-0000-0000950F0000}"/>
    <cellStyle name="Comma 4 2 4 38" xfId="4179" xr:uid="{00000000-0005-0000-0000-0000960F0000}"/>
    <cellStyle name="Comma 4 2 4 39" xfId="4180" xr:uid="{00000000-0005-0000-0000-0000970F0000}"/>
    <cellStyle name="Comma 4 2 4 4" xfId="4181" xr:uid="{00000000-0005-0000-0000-0000980F0000}"/>
    <cellStyle name="Comma 4 2 4 40" xfId="4182" xr:uid="{00000000-0005-0000-0000-0000990F0000}"/>
    <cellStyle name="Comma 4 2 4 41" xfId="4183" xr:uid="{00000000-0005-0000-0000-00009A0F0000}"/>
    <cellStyle name="Comma 4 2 4 42" xfId="4184" xr:uid="{00000000-0005-0000-0000-00009B0F0000}"/>
    <cellStyle name="Comma 4 2 4 43" xfId="4185" xr:uid="{00000000-0005-0000-0000-00009C0F0000}"/>
    <cellStyle name="Comma 4 2 4 5" xfId="4186" xr:uid="{00000000-0005-0000-0000-00009D0F0000}"/>
    <cellStyle name="Comma 4 2 4 6" xfId="4187" xr:uid="{00000000-0005-0000-0000-00009E0F0000}"/>
    <cellStyle name="Comma 4 2 4 7" xfId="4188" xr:uid="{00000000-0005-0000-0000-00009F0F0000}"/>
    <cellStyle name="Comma 4 2 4 8" xfId="4189" xr:uid="{00000000-0005-0000-0000-0000A00F0000}"/>
    <cellStyle name="Comma 4 2 4 9" xfId="4190" xr:uid="{00000000-0005-0000-0000-0000A10F0000}"/>
    <cellStyle name="Comma 4 2 40" xfId="4191" xr:uid="{00000000-0005-0000-0000-0000A20F0000}"/>
    <cellStyle name="Comma 4 2 41" xfId="4192" xr:uid="{00000000-0005-0000-0000-0000A30F0000}"/>
    <cellStyle name="Comma 4 2 42" xfId="4193" xr:uid="{00000000-0005-0000-0000-0000A40F0000}"/>
    <cellStyle name="Comma 4 2 43" xfId="4194" xr:uid="{00000000-0005-0000-0000-0000A50F0000}"/>
    <cellStyle name="Comma 4 2 44" xfId="4195" xr:uid="{00000000-0005-0000-0000-0000A60F0000}"/>
    <cellStyle name="Comma 4 2 45" xfId="4196" xr:uid="{00000000-0005-0000-0000-0000A70F0000}"/>
    <cellStyle name="Comma 4 2 46" xfId="4197" xr:uid="{00000000-0005-0000-0000-0000A80F0000}"/>
    <cellStyle name="Comma 4 2 47" xfId="4198" xr:uid="{00000000-0005-0000-0000-0000A90F0000}"/>
    <cellStyle name="Comma 4 2 5" xfId="4199" xr:uid="{00000000-0005-0000-0000-0000AA0F0000}"/>
    <cellStyle name="Comma 4 2 5 10" xfId="4200" xr:uid="{00000000-0005-0000-0000-0000AB0F0000}"/>
    <cellStyle name="Comma 4 2 5 11" xfId="4201" xr:uid="{00000000-0005-0000-0000-0000AC0F0000}"/>
    <cellStyle name="Comma 4 2 5 12" xfId="4202" xr:uid="{00000000-0005-0000-0000-0000AD0F0000}"/>
    <cellStyle name="Comma 4 2 5 13" xfId="4203" xr:uid="{00000000-0005-0000-0000-0000AE0F0000}"/>
    <cellStyle name="Comma 4 2 5 14" xfId="4204" xr:uid="{00000000-0005-0000-0000-0000AF0F0000}"/>
    <cellStyle name="Comma 4 2 5 15" xfId="4205" xr:uid="{00000000-0005-0000-0000-0000B00F0000}"/>
    <cellStyle name="Comma 4 2 5 16" xfId="4206" xr:uid="{00000000-0005-0000-0000-0000B10F0000}"/>
    <cellStyle name="Comma 4 2 5 17" xfId="4207" xr:uid="{00000000-0005-0000-0000-0000B20F0000}"/>
    <cellStyle name="Comma 4 2 5 18" xfId="4208" xr:uid="{00000000-0005-0000-0000-0000B30F0000}"/>
    <cellStyle name="Comma 4 2 5 19" xfId="4209" xr:uid="{00000000-0005-0000-0000-0000B40F0000}"/>
    <cellStyle name="Comma 4 2 5 2" xfId="4210" xr:uid="{00000000-0005-0000-0000-0000B50F0000}"/>
    <cellStyle name="Comma 4 2 5 20" xfId="4211" xr:uid="{00000000-0005-0000-0000-0000B60F0000}"/>
    <cellStyle name="Comma 4 2 5 21" xfId="4212" xr:uid="{00000000-0005-0000-0000-0000B70F0000}"/>
    <cellStyle name="Comma 4 2 5 22" xfId="4213" xr:uid="{00000000-0005-0000-0000-0000B80F0000}"/>
    <cellStyle name="Comma 4 2 5 23" xfId="4214" xr:uid="{00000000-0005-0000-0000-0000B90F0000}"/>
    <cellStyle name="Comma 4 2 5 24" xfId="4215" xr:uid="{00000000-0005-0000-0000-0000BA0F0000}"/>
    <cellStyle name="Comma 4 2 5 25" xfId="4216" xr:uid="{00000000-0005-0000-0000-0000BB0F0000}"/>
    <cellStyle name="Comma 4 2 5 26" xfId="4217" xr:uid="{00000000-0005-0000-0000-0000BC0F0000}"/>
    <cellStyle name="Comma 4 2 5 27" xfId="4218" xr:uid="{00000000-0005-0000-0000-0000BD0F0000}"/>
    <cellStyle name="Comma 4 2 5 28" xfId="4219" xr:uid="{00000000-0005-0000-0000-0000BE0F0000}"/>
    <cellStyle name="Comma 4 2 5 29" xfId="4220" xr:uid="{00000000-0005-0000-0000-0000BF0F0000}"/>
    <cellStyle name="Comma 4 2 5 3" xfId="4221" xr:uid="{00000000-0005-0000-0000-0000C00F0000}"/>
    <cellStyle name="Comma 4 2 5 30" xfId="4222" xr:uid="{00000000-0005-0000-0000-0000C10F0000}"/>
    <cellStyle name="Comma 4 2 5 31" xfId="4223" xr:uid="{00000000-0005-0000-0000-0000C20F0000}"/>
    <cellStyle name="Comma 4 2 5 32" xfId="4224" xr:uid="{00000000-0005-0000-0000-0000C30F0000}"/>
    <cellStyle name="Comma 4 2 5 33" xfId="4225" xr:uid="{00000000-0005-0000-0000-0000C40F0000}"/>
    <cellStyle name="Comma 4 2 5 34" xfId="4226" xr:uid="{00000000-0005-0000-0000-0000C50F0000}"/>
    <cellStyle name="Comma 4 2 5 35" xfId="4227" xr:uid="{00000000-0005-0000-0000-0000C60F0000}"/>
    <cellStyle name="Comma 4 2 5 36" xfId="4228" xr:uid="{00000000-0005-0000-0000-0000C70F0000}"/>
    <cellStyle name="Comma 4 2 5 37" xfId="4229" xr:uid="{00000000-0005-0000-0000-0000C80F0000}"/>
    <cellStyle name="Comma 4 2 5 38" xfId="4230" xr:uid="{00000000-0005-0000-0000-0000C90F0000}"/>
    <cellStyle name="Comma 4 2 5 39" xfId="4231" xr:uid="{00000000-0005-0000-0000-0000CA0F0000}"/>
    <cellStyle name="Comma 4 2 5 4" xfId="4232" xr:uid="{00000000-0005-0000-0000-0000CB0F0000}"/>
    <cellStyle name="Comma 4 2 5 40" xfId="4233" xr:uid="{00000000-0005-0000-0000-0000CC0F0000}"/>
    <cellStyle name="Comma 4 2 5 41" xfId="4234" xr:uid="{00000000-0005-0000-0000-0000CD0F0000}"/>
    <cellStyle name="Comma 4 2 5 42" xfId="4235" xr:uid="{00000000-0005-0000-0000-0000CE0F0000}"/>
    <cellStyle name="Comma 4 2 5 43" xfId="4236" xr:uid="{00000000-0005-0000-0000-0000CF0F0000}"/>
    <cellStyle name="Comma 4 2 5 5" xfId="4237" xr:uid="{00000000-0005-0000-0000-0000D00F0000}"/>
    <cellStyle name="Comma 4 2 5 6" xfId="4238" xr:uid="{00000000-0005-0000-0000-0000D10F0000}"/>
    <cellStyle name="Comma 4 2 5 7" xfId="4239" xr:uid="{00000000-0005-0000-0000-0000D20F0000}"/>
    <cellStyle name="Comma 4 2 5 8" xfId="4240" xr:uid="{00000000-0005-0000-0000-0000D30F0000}"/>
    <cellStyle name="Comma 4 2 5 9" xfId="4241" xr:uid="{00000000-0005-0000-0000-0000D40F0000}"/>
    <cellStyle name="Comma 4 2 6" xfId="4242" xr:uid="{00000000-0005-0000-0000-0000D50F0000}"/>
    <cellStyle name="Comma 4 2 7" xfId="4243" xr:uid="{00000000-0005-0000-0000-0000D60F0000}"/>
    <cellStyle name="Comma 4 2 8" xfId="4244" xr:uid="{00000000-0005-0000-0000-0000D70F0000}"/>
    <cellStyle name="Comma 4 2 9" xfId="4245" xr:uid="{00000000-0005-0000-0000-0000D80F0000}"/>
    <cellStyle name="Comma 4 20" xfId="4246" xr:uid="{00000000-0005-0000-0000-0000D90F0000}"/>
    <cellStyle name="Comma 4 21" xfId="4247" xr:uid="{00000000-0005-0000-0000-0000DA0F0000}"/>
    <cellStyle name="Comma 4 22" xfId="4248" xr:uid="{00000000-0005-0000-0000-0000DB0F0000}"/>
    <cellStyle name="Comma 4 23" xfId="4249" xr:uid="{00000000-0005-0000-0000-0000DC0F0000}"/>
    <cellStyle name="Comma 4 24" xfId="4250" xr:uid="{00000000-0005-0000-0000-0000DD0F0000}"/>
    <cellStyle name="Comma 4 25" xfId="4251" xr:uid="{00000000-0005-0000-0000-0000DE0F0000}"/>
    <cellStyle name="Comma 4 26" xfId="4252" xr:uid="{00000000-0005-0000-0000-0000DF0F0000}"/>
    <cellStyle name="Comma 4 27" xfId="4253" xr:uid="{00000000-0005-0000-0000-0000E00F0000}"/>
    <cellStyle name="Comma 4 28" xfId="4254" xr:uid="{00000000-0005-0000-0000-0000E10F0000}"/>
    <cellStyle name="Comma 4 29" xfId="4255" xr:uid="{00000000-0005-0000-0000-0000E20F0000}"/>
    <cellStyle name="Comma 4 3" xfId="4256" xr:uid="{00000000-0005-0000-0000-0000E30F0000}"/>
    <cellStyle name="Comma 4 3 10" xfId="4257" xr:uid="{00000000-0005-0000-0000-0000E40F0000}"/>
    <cellStyle name="Comma 4 3 11" xfId="4258" xr:uid="{00000000-0005-0000-0000-0000E50F0000}"/>
    <cellStyle name="Comma 4 3 12" xfId="4259" xr:uid="{00000000-0005-0000-0000-0000E60F0000}"/>
    <cellStyle name="Comma 4 3 13" xfId="4260" xr:uid="{00000000-0005-0000-0000-0000E70F0000}"/>
    <cellStyle name="Comma 4 3 14" xfId="4261" xr:uid="{00000000-0005-0000-0000-0000E80F0000}"/>
    <cellStyle name="Comma 4 3 15" xfId="4262" xr:uid="{00000000-0005-0000-0000-0000E90F0000}"/>
    <cellStyle name="Comma 4 3 16" xfId="4263" xr:uid="{00000000-0005-0000-0000-0000EA0F0000}"/>
    <cellStyle name="Comma 4 3 17" xfId="4264" xr:uid="{00000000-0005-0000-0000-0000EB0F0000}"/>
    <cellStyle name="Comma 4 3 18" xfId="4265" xr:uid="{00000000-0005-0000-0000-0000EC0F0000}"/>
    <cellStyle name="Comma 4 3 19" xfId="4266" xr:uid="{00000000-0005-0000-0000-0000ED0F0000}"/>
    <cellStyle name="Comma 4 3 2" xfId="4267" xr:uid="{00000000-0005-0000-0000-0000EE0F0000}"/>
    <cellStyle name="Comma 4 3 20" xfId="4268" xr:uid="{00000000-0005-0000-0000-0000EF0F0000}"/>
    <cellStyle name="Comma 4 3 21" xfId="4269" xr:uid="{00000000-0005-0000-0000-0000F00F0000}"/>
    <cellStyle name="Comma 4 3 22" xfId="4270" xr:uid="{00000000-0005-0000-0000-0000F10F0000}"/>
    <cellStyle name="Comma 4 3 23" xfId="4271" xr:uid="{00000000-0005-0000-0000-0000F20F0000}"/>
    <cellStyle name="Comma 4 3 24" xfId="4272" xr:uid="{00000000-0005-0000-0000-0000F30F0000}"/>
    <cellStyle name="Comma 4 3 25" xfId="4273" xr:uid="{00000000-0005-0000-0000-0000F40F0000}"/>
    <cellStyle name="Comma 4 3 26" xfId="4274" xr:uid="{00000000-0005-0000-0000-0000F50F0000}"/>
    <cellStyle name="Comma 4 3 27" xfId="4275" xr:uid="{00000000-0005-0000-0000-0000F60F0000}"/>
    <cellStyle name="Comma 4 3 28" xfId="4276" xr:uid="{00000000-0005-0000-0000-0000F70F0000}"/>
    <cellStyle name="Comma 4 3 29" xfId="4277" xr:uid="{00000000-0005-0000-0000-0000F80F0000}"/>
    <cellStyle name="Comma 4 3 3" xfId="4278" xr:uid="{00000000-0005-0000-0000-0000F90F0000}"/>
    <cellStyle name="Comma 4 3 30" xfId="4279" xr:uid="{00000000-0005-0000-0000-0000FA0F0000}"/>
    <cellStyle name="Comma 4 3 31" xfId="4280" xr:uid="{00000000-0005-0000-0000-0000FB0F0000}"/>
    <cellStyle name="Comma 4 3 32" xfId="4281" xr:uid="{00000000-0005-0000-0000-0000FC0F0000}"/>
    <cellStyle name="Comma 4 3 33" xfId="4282" xr:uid="{00000000-0005-0000-0000-0000FD0F0000}"/>
    <cellStyle name="Comma 4 3 34" xfId="4283" xr:uid="{00000000-0005-0000-0000-0000FE0F0000}"/>
    <cellStyle name="Comma 4 3 35" xfId="4284" xr:uid="{00000000-0005-0000-0000-0000FF0F0000}"/>
    <cellStyle name="Comma 4 3 36" xfId="4285" xr:uid="{00000000-0005-0000-0000-000000100000}"/>
    <cellStyle name="Comma 4 3 37" xfId="4286" xr:uid="{00000000-0005-0000-0000-000001100000}"/>
    <cellStyle name="Comma 4 3 38" xfId="4287" xr:uid="{00000000-0005-0000-0000-000002100000}"/>
    <cellStyle name="Comma 4 3 39" xfId="4288" xr:uid="{00000000-0005-0000-0000-000003100000}"/>
    <cellStyle name="Comma 4 3 4" xfId="4289" xr:uid="{00000000-0005-0000-0000-000004100000}"/>
    <cellStyle name="Comma 4 3 40" xfId="4290" xr:uid="{00000000-0005-0000-0000-000005100000}"/>
    <cellStyle name="Comma 4 3 41" xfId="4291" xr:uid="{00000000-0005-0000-0000-000006100000}"/>
    <cellStyle name="Comma 4 3 42" xfId="4292" xr:uid="{00000000-0005-0000-0000-000007100000}"/>
    <cellStyle name="Comma 4 3 43" xfId="4293" xr:uid="{00000000-0005-0000-0000-000008100000}"/>
    <cellStyle name="Comma 4 3 5" xfId="4294" xr:uid="{00000000-0005-0000-0000-000009100000}"/>
    <cellStyle name="Comma 4 3 6" xfId="4295" xr:uid="{00000000-0005-0000-0000-00000A100000}"/>
    <cellStyle name="Comma 4 3 7" xfId="4296" xr:uid="{00000000-0005-0000-0000-00000B100000}"/>
    <cellStyle name="Comma 4 3 8" xfId="4297" xr:uid="{00000000-0005-0000-0000-00000C100000}"/>
    <cellStyle name="Comma 4 3 9" xfId="4298" xr:uid="{00000000-0005-0000-0000-00000D100000}"/>
    <cellStyle name="Comma 4 30" xfId="4299" xr:uid="{00000000-0005-0000-0000-00000E100000}"/>
    <cellStyle name="Comma 4 31" xfId="4300" xr:uid="{00000000-0005-0000-0000-00000F100000}"/>
    <cellStyle name="Comma 4 32" xfId="4301" xr:uid="{00000000-0005-0000-0000-000010100000}"/>
    <cellStyle name="Comma 4 33" xfId="4302" xr:uid="{00000000-0005-0000-0000-000011100000}"/>
    <cellStyle name="Comma 4 34" xfId="4303" xr:uid="{00000000-0005-0000-0000-000012100000}"/>
    <cellStyle name="Comma 4 35" xfId="4304" xr:uid="{00000000-0005-0000-0000-000013100000}"/>
    <cellStyle name="Comma 4 36" xfId="4305" xr:uid="{00000000-0005-0000-0000-000014100000}"/>
    <cellStyle name="Comma 4 37" xfId="4306" xr:uid="{00000000-0005-0000-0000-000015100000}"/>
    <cellStyle name="Comma 4 38" xfId="4307" xr:uid="{00000000-0005-0000-0000-000016100000}"/>
    <cellStyle name="Comma 4 39" xfId="4308" xr:uid="{00000000-0005-0000-0000-000017100000}"/>
    <cellStyle name="Comma 4 4" xfId="4309" xr:uid="{00000000-0005-0000-0000-000018100000}"/>
    <cellStyle name="Comma 4 4 10" xfId="4310" xr:uid="{00000000-0005-0000-0000-000019100000}"/>
    <cellStyle name="Comma 4 4 11" xfId="4311" xr:uid="{00000000-0005-0000-0000-00001A100000}"/>
    <cellStyle name="Comma 4 4 12" xfId="4312" xr:uid="{00000000-0005-0000-0000-00001B100000}"/>
    <cellStyle name="Comma 4 4 13" xfId="4313" xr:uid="{00000000-0005-0000-0000-00001C100000}"/>
    <cellStyle name="Comma 4 4 14" xfId="4314" xr:uid="{00000000-0005-0000-0000-00001D100000}"/>
    <cellStyle name="Comma 4 4 15" xfId="4315" xr:uid="{00000000-0005-0000-0000-00001E100000}"/>
    <cellStyle name="Comma 4 4 16" xfId="4316" xr:uid="{00000000-0005-0000-0000-00001F100000}"/>
    <cellStyle name="Comma 4 4 17" xfId="4317" xr:uid="{00000000-0005-0000-0000-000020100000}"/>
    <cellStyle name="Comma 4 4 18" xfId="4318" xr:uid="{00000000-0005-0000-0000-000021100000}"/>
    <cellStyle name="Comma 4 4 19" xfId="4319" xr:uid="{00000000-0005-0000-0000-000022100000}"/>
    <cellStyle name="Comma 4 4 2" xfId="4320" xr:uid="{00000000-0005-0000-0000-000023100000}"/>
    <cellStyle name="Comma 4 4 20" xfId="4321" xr:uid="{00000000-0005-0000-0000-000024100000}"/>
    <cellStyle name="Comma 4 4 21" xfId="4322" xr:uid="{00000000-0005-0000-0000-000025100000}"/>
    <cellStyle name="Comma 4 4 22" xfId="4323" xr:uid="{00000000-0005-0000-0000-000026100000}"/>
    <cellStyle name="Comma 4 4 23" xfId="4324" xr:uid="{00000000-0005-0000-0000-000027100000}"/>
    <cellStyle name="Comma 4 4 24" xfId="4325" xr:uid="{00000000-0005-0000-0000-000028100000}"/>
    <cellStyle name="Comma 4 4 25" xfId="4326" xr:uid="{00000000-0005-0000-0000-000029100000}"/>
    <cellStyle name="Comma 4 4 26" xfId="4327" xr:uid="{00000000-0005-0000-0000-00002A100000}"/>
    <cellStyle name="Comma 4 4 27" xfId="4328" xr:uid="{00000000-0005-0000-0000-00002B100000}"/>
    <cellStyle name="Comma 4 4 28" xfId="4329" xr:uid="{00000000-0005-0000-0000-00002C100000}"/>
    <cellStyle name="Comma 4 4 29" xfId="4330" xr:uid="{00000000-0005-0000-0000-00002D100000}"/>
    <cellStyle name="Comma 4 4 3" xfId="4331" xr:uid="{00000000-0005-0000-0000-00002E100000}"/>
    <cellStyle name="Comma 4 4 30" xfId="4332" xr:uid="{00000000-0005-0000-0000-00002F100000}"/>
    <cellStyle name="Comma 4 4 31" xfId="4333" xr:uid="{00000000-0005-0000-0000-000030100000}"/>
    <cellStyle name="Comma 4 4 32" xfId="4334" xr:uid="{00000000-0005-0000-0000-000031100000}"/>
    <cellStyle name="Comma 4 4 33" xfId="4335" xr:uid="{00000000-0005-0000-0000-000032100000}"/>
    <cellStyle name="Comma 4 4 34" xfId="4336" xr:uid="{00000000-0005-0000-0000-000033100000}"/>
    <cellStyle name="Comma 4 4 35" xfId="4337" xr:uid="{00000000-0005-0000-0000-000034100000}"/>
    <cellStyle name="Comma 4 4 36" xfId="4338" xr:uid="{00000000-0005-0000-0000-000035100000}"/>
    <cellStyle name="Comma 4 4 37" xfId="4339" xr:uid="{00000000-0005-0000-0000-000036100000}"/>
    <cellStyle name="Comma 4 4 38" xfId="4340" xr:uid="{00000000-0005-0000-0000-000037100000}"/>
    <cellStyle name="Comma 4 4 39" xfId="4341" xr:uid="{00000000-0005-0000-0000-000038100000}"/>
    <cellStyle name="Comma 4 4 4" xfId="4342" xr:uid="{00000000-0005-0000-0000-000039100000}"/>
    <cellStyle name="Comma 4 4 40" xfId="4343" xr:uid="{00000000-0005-0000-0000-00003A100000}"/>
    <cellStyle name="Comma 4 4 41" xfId="4344" xr:uid="{00000000-0005-0000-0000-00003B100000}"/>
    <cellStyle name="Comma 4 4 42" xfId="4345" xr:uid="{00000000-0005-0000-0000-00003C100000}"/>
    <cellStyle name="Comma 4 4 43" xfId="4346" xr:uid="{00000000-0005-0000-0000-00003D100000}"/>
    <cellStyle name="Comma 4 4 5" xfId="4347" xr:uid="{00000000-0005-0000-0000-00003E100000}"/>
    <cellStyle name="Comma 4 4 6" xfId="4348" xr:uid="{00000000-0005-0000-0000-00003F100000}"/>
    <cellStyle name="Comma 4 4 7" xfId="4349" xr:uid="{00000000-0005-0000-0000-000040100000}"/>
    <cellStyle name="Comma 4 4 8" xfId="4350" xr:uid="{00000000-0005-0000-0000-000041100000}"/>
    <cellStyle name="Comma 4 4 9" xfId="4351" xr:uid="{00000000-0005-0000-0000-000042100000}"/>
    <cellStyle name="Comma 4 40" xfId="4352" xr:uid="{00000000-0005-0000-0000-000043100000}"/>
    <cellStyle name="Comma 4 41" xfId="4353" xr:uid="{00000000-0005-0000-0000-000044100000}"/>
    <cellStyle name="Comma 4 42" xfId="4354" xr:uid="{00000000-0005-0000-0000-000045100000}"/>
    <cellStyle name="Comma 4 43" xfId="4355" xr:uid="{00000000-0005-0000-0000-000046100000}"/>
    <cellStyle name="Comma 4 44" xfId="4356" xr:uid="{00000000-0005-0000-0000-000047100000}"/>
    <cellStyle name="Comma 4 45" xfId="4357" xr:uid="{00000000-0005-0000-0000-000048100000}"/>
    <cellStyle name="Comma 4 46" xfId="4358" xr:uid="{00000000-0005-0000-0000-000049100000}"/>
    <cellStyle name="Comma 4 47" xfId="4359" xr:uid="{00000000-0005-0000-0000-00004A100000}"/>
    <cellStyle name="Comma 4 48" xfId="4360" xr:uid="{00000000-0005-0000-0000-00004B100000}"/>
    <cellStyle name="Comma 4 5" xfId="4361" xr:uid="{00000000-0005-0000-0000-00004C100000}"/>
    <cellStyle name="Comma 4 5 10" xfId="4362" xr:uid="{00000000-0005-0000-0000-00004D100000}"/>
    <cellStyle name="Comma 4 5 11" xfId="4363" xr:uid="{00000000-0005-0000-0000-00004E100000}"/>
    <cellStyle name="Comma 4 5 12" xfId="4364" xr:uid="{00000000-0005-0000-0000-00004F100000}"/>
    <cellStyle name="Comma 4 5 13" xfId="4365" xr:uid="{00000000-0005-0000-0000-000050100000}"/>
    <cellStyle name="Comma 4 5 14" xfId="4366" xr:uid="{00000000-0005-0000-0000-000051100000}"/>
    <cellStyle name="Comma 4 5 15" xfId="4367" xr:uid="{00000000-0005-0000-0000-000052100000}"/>
    <cellStyle name="Comma 4 5 16" xfId="4368" xr:uid="{00000000-0005-0000-0000-000053100000}"/>
    <cellStyle name="Comma 4 5 17" xfId="4369" xr:uid="{00000000-0005-0000-0000-000054100000}"/>
    <cellStyle name="Comma 4 5 18" xfId="4370" xr:uid="{00000000-0005-0000-0000-000055100000}"/>
    <cellStyle name="Comma 4 5 19" xfId="4371" xr:uid="{00000000-0005-0000-0000-000056100000}"/>
    <cellStyle name="Comma 4 5 2" xfId="4372" xr:uid="{00000000-0005-0000-0000-000057100000}"/>
    <cellStyle name="Comma 4 5 20" xfId="4373" xr:uid="{00000000-0005-0000-0000-000058100000}"/>
    <cellStyle name="Comma 4 5 21" xfId="4374" xr:uid="{00000000-0005-0000-0000-000059100000}"/>
    <cellStyle name="Comma 4 5 22" xfId="4375" xr:uid="{00000000-0005-0000-0000-00005A100000}"/>
    <cellStyle name="Comma 4 5 23" xfId="4376" xr:uid="{00000000-0005-0000-0000-00005B100000}"/>
    <cellStyle name="Comma 4 5 24" xfId="4377" xr:uid="{00000000-0005-0000-0000-00005C100000}"/>
    <cellStyle name="Comma 4 5 25" xfId="4378" xr:uid="{00000000-0005-0000-0000-00005D100000}"/>
    <cellStyle name="Comma 4 5 26" xfId="4379" xr:uid="{00000000-0005-0000-0000-00005E100000}"/>
    <cellStyle name="Comma 4 5 27" xfId="4380" xr:uid="{00000000-0005-0000-0000-00005F100000}"/>
    <cellStyle name="Comma 4 5 28" xfId="4381" xr:uid="{00000000-0005-0000-0000-000060100000}"/>
    <cellStyle name="Comma 4 5 29" xfId="4382" xr:uid="{00000000-0005-0000-0000-000061100000}"/>
    <cellStyle name="Comma 4 5 3" xfId="4383" xr:uid="{00000000-0005-0000-0000-000062100000}"/>
    <cellStyle name="Comma 4 5 30" xfId="4384" xr:uid="{00000000-0005-0000-0000-000063100000}"/>
    <cellStyle name="Comma 4 5 31" xfId="4385" xr:uid="{00000000-0005-0000-0000-000064100000}"/>
    <cellStyle name="Comma 4 5 32" xfId="4386" xr:uid="{00000000-0005-0000-0000-000065100000}"/>
    <cellStyle name="Comma 4 5 33" xfId="4387" xr:uid="{00000000-0005-0000-0000-000066100000}"/>
    <cellStyle name="Comma 4 5 34" xfId="4388" xr:uid="{00000000-0005-0000-0000-000067100000}"/>
    <cellStyle name="Comma 4 5 35" xfId="4389" xr:uid="{00000000-0005-0000-0000-000068100000}"/>
    <cellStyle name="Comma 4 5 36" xfId="4390" xr:uid="{00000000-0005-0000-0000-000069100000}"/>
    <cellStyle name="Comma 4 5 37" xfId="4391" xr:uid="{00000000-0005-0000-0000-00006A100000}"/>
    <cellStyle name="Comma 4 5 38" xfId="4392" xr:uid="{00000000-0005-0000-0000-00006B100000}"/>
    <cellStyle name="Comma 4 5 39" xfId="4393" xr:uid="{00000000-0005-0000-0000-00006C100000}"/>
    <cellStyle name="Comma 4 5 4" xfId="4394" xr:uid="{00000000-0005-0000-0000-00006D100000}"/>
    <cellStyle name="Comma 4 5 40" xfId="4395" xr:uid="{00000000-0005-0000-0000-00006E100000}"/>
    <cellStyle name="Comma 4 5 41" xfId="4396" xr:uid="{00000000-0005-0000-0000-00006F100000}"/>
    <cellStyle name="Comma 4 5 42" xfId="4397" xr:uid="{00000000-0005-0000-0000-000070100000}"/>
    <cellStyle name="Comma 4 5 43" xfId="4398" xr:uid="{00000000-0005-0000-0000-000071100000}"/>
    <cellStyle name="Comma 4 5 5" xfId="4399" xr:uid="{00000000-0005-0000-0000-000072100000}"/>
    <cellStyle name="Comma 4 5 6" xfId="4400" xr:uid="{00000000-0005-0000-0000-000073100000}"/>
    <cellStyle name="Comma 4 5 7" xfId="4401" xr:uid="{00000000-0005-0000-0000-000074100000}"/>
    <cellStyle name="Comma 4 5 8" xfId="4402" xr:uid="{00000000-0005-0000-0000-000075100000}"/>
    <cellStyle name="Comma 4 5 9" xfId="4403" xr:uid="{00000000-0005-0000-0000-000076100000}"/>
    <cellStyle name="Comma 4 6" xfId="4404" xr:uid="{00000000-0005-0000-0000-000077100000}"/>
    <cellStyle name="Comma 4 6 10" xfId="4405" xr:uid="{00000000-0005-0000-0000-000078100000}"/>
    <cellStyle name="Comma 4 6 11" xfId="4406" xr:uid="{00000000-0005-0000-0000-000079100000}"/>
    <cellStyle name="Comma 4 6 12" xfId="4407" xr:uid="{00000000-0005-0000-0000-00007A100000}"/>
    <cellStyle name="Comma 4 6 13" xfId="4408" xr:uid="{00000000-0005-0000-0000-00007B100000}"/>
    <cellStyle name="Comma 4 6 14" xfId="4409" xr:uid="{00000000-0005-0000-0000-00007C100000}"/>
    <cellStyle name="Comma 4 6 15" xfId="4410" xr:uid="{00000000-0005-0000-0000-00007D100000}"/>
    <cellStyle name="Comma 4 6 16" xfId="4411" xr:uid="{00000000-0005-0000-0000-00007E100000}"/>
    <cellStyle name="Comma 4 6 17" xfId="4412" xr:uid="{00000000-0005-0000-0000-00007F100000}"/>
    <cellStyle name="Comma 4 6 18" xfId="4413" xr:uid="{00000000-0005-0000-0000-000080100000}"/>
    <cellStyle name="Comma 4 6 19" xfId="4414" xr:uid="{00000000-0005-0000-0000-000081100000}"/>
    <cellStyle name="Comma 4 6 2" xfId="4415" xr:uid="{00000000-0005-0000-0000-000082100000}"/>
    <cellStyle name="Comma 4 6 20" xfId="4416" xr:uid="{00000000-0005-0000-0000-000083100000}"/>
    <cellStyle name="Comma 4 6 21" xfId="4417" xr:uid="{00000000-0005-0000-0000-000084100000}"/>
    <cellStyle name="Comma 4 6 22" xfId="4418" xr:uid="{00000000-0005-0000-0000-000085100000}"/>
    <cellStyle name="Comma 4 6 23" xfId="4419" xr:uid="{00000000-0005-0000-0000-000086100000}"/>
    <cellStyle name="Comma 4 6 24" xfId="4420" xr:uid="{00000000-0005-0000-0000-000087100000}"/>
    <cellStyle name="Comma 4 6 25" xfId="4421" xr:uid="{00000000-0005-0000-0000-000088100000}"/>
    <cellStyle name="Comma 4 6 26" xfId="4422" xr:uid="{00000000-0005-0000-0000-000089100000}"/>
    <cellStyle name="Comma 4 6 27" xfId="4423" xr:uid="{00000000-0005-0000-0000-00008A100000}"/>
    <cellStyle name="Comma 4 6 28" xfId="4424" xr:uid="{00000000-0005-0000-0000-00008B100000}"/>
    <cellStyle name="Comma 4 6 29" xfId="4425" xr:uid="{00000000-0005-0000-0000-00008C100000}"/>
    <cellStyle name="Comma 4 6 3" xfId="4426" xr:uid="{00000000-0005-0000-0000-00008D100000}"/>
    <cellStyle name="Comma 4 6 30" xfId="4427" xr:uid="{00000000-0005-0000-0000-00008E100000}"/>
    <cellStyle name="Comma 4 6 31" xfId="4428" xr:uid="{00000000-0005-0000-0000-00008F100000}"/>
    <cellStyle name="Comma 4 6 32" xfId="4429" xr:uid="{00000000-0005-0000-0000-000090100000}"/>
    <cellStyle name="Comma 4 6 33" xfId="4430" xr:uid="{00000000-0005-0000-0000-000091100000}"/>
    <cellStyle name="Comma 4 6 34" xfId="4431" xr:uid="{00000000-0005-0000-0000-000092100000}"/>
    <cellStyle name="Comma 4 6 35" xfId="4432" xr:uid="{00000000-0005-0000-0000-000093100000}"/>
    <cellStyle name="Comma 4 6 36" xfId="4433" xr:uid="{00000000-0005-0000-0000-000094100000}"/>
    <cellStyle name="Comma 4 6 37" xfId="4434" xr:uid="{00000000-0005-0000-0000-000095100000}"/>
    <cellStyle name="Comma 4 6 38" xfId="4435" xr:uid="{00000000-0005-0000-0000-000096100000}"/>
    <cellStyle name="Comma 4 6 39" xfId="4436" xr:uid="{00000000-0005-0000-0000-000097100000}"/>
    <cellStyle name="Comma 4 6 4" xfId="4437" xr:uid="{00000000-0005-0000-0000-000098100000}"/>
    <cellStyle name="Comma 4 6 40" xfId="4438" xr:uid="{00000000-0005-0000-0000-000099100000}"/>
    <cellStyle name="Comma 4 6 41" xfId="4439" xr:uid="{00000000-0005-0000-0000-00009A100000}"/>
    <cellStyle name="Comma 4 6 42" xfId="4440" xr:uid="{00000000-0005-0000-0000-00009B100000}"/>
    <cellStyle name="Comma 4 6 43" xfId="4441" xr:uid="{00000000-0005-0000-0000-00009C100000}"/>
    <cellStyle name="Comma 4 6 5" xfId="4442" xr:uid="{00000000-0005-0000-0000-00009D100000}"/>
    <cellStyle name="Comma 4 6 6" xfId="4443" xr:uid="{00000000-0005-0000-0000-00009E100000}"/>
    <cellStyle name="Comma 4 6 7" xfId="4444" xr:uid="{00000000-0005-0000-0000-00009F100000}"/>
    <cellStyle name="Comma 4 6 8" xfId="4445" xr:uid="{00000000-0005-0000-0000-0000A0100000}"/>
    <cellStyle name="Comma 4 6 9" xfId="4446" xr:uid="{00000000-0005-0000-0000-0000A1100000}"/>
    <cellStyle name="Comma 4 7" xfId="4447" xr:uid="{00000000-0005-0000-0000-0000A2100000}"/>
    <cellStyle name="Comma 4 8" xfId="4448" xr:uid="{00000000-0005-0000-0000-0000A3100000}"/>
    <cellStyle name="Comma 4 9" xfId="4449" xr:uid="{00000000-0005-0000-0000-0000A4100000}"/>
    <cellStyle name="Comma 5" xfId="16965" xr:uid="{00000000-0005-0000-0000-0000A5100000}"/>
    <cellStyle name="Comma 6" xfId="16969" xr:uid="{00000000-0005-0000-0000-0000A6100000}"/>
    <cellStyle name="Comma 7" xfId="16972" xr:uid="{00000000-0005-0000-0000-0000A7100000}"/>
    <cellStyle name="Comma 8" xfId="16977" xr:uid="{00000000-0005-0000-0000-0000A8100000}"/>
    <cellStyle name="Comma 9" xfId="16963" xr:uid="{00000000-0005-0000-0000-0000A9100000}"/>
    <cellStyle name="Comma.1" xfId="4450" xr:uid="{00000000-0005-0000-0000-0000AA100000}"/>
    <cellStyle name="Comma.2" xfId="4451" xr:uid="{00000000-0005-0000-0000-0000AB100000}"/>
    <cellStyle name="Comma.2 2" xfId="4452" xr:uid="{00000000-0005-0000-0000-0000AC100000}"/>
    <cellStyle name="Comma0 - Modelo1" xfId="4453" xr:uid="{00000000-0005-0000-0000-0000AD100000}"/>
    <cellStyle name="Comma0 - Style1" xfId="4454" xr:uid="{00000000-0005-0000-0000-0000AE100000}"/>
    <cellStyle name="Comma0 - Style1 2" xfId="4455" xr:uid="{00000000-0005-0000-0000-0000AF100000}"/>
    <cellStyle name="Comma1 - Modelo2" xfId="4456" xr:uid="{00000000-0005-0000-0000-0000B0100000}"/>
    <cellStyle name="Comma1 - Style2" xfId="4457" xr:uid="{00000000-0005-0000-0000-0000B1100000}"/>
    <cellStyle name="Comma1 - Style2 2" xfId="4458" xr:uid="{00000000-0005-0000-0000-0000B2100000}"/>
    <cellStyle name="Company" xfId="80" xr:uid="{00000000-0005-0000-0000-0000B3100000}"/>
    <cellStyle name="Company 2" xfId="4459" xr:uid="{00000000-0005-0000-0000-0000B4100000}"/>
    <cellStyle name="Company name" xfId="81" xr:uid="{00000000-0005-0000-0000-0000B5100000}"/>
    <cellStyle name="Company_asr_KADS_Full_Upload_Items" xfId="4460" xr:uid="{00000000-0005-0000-0000-0000B6100000}"/>
    <cellStyle name="CompanyName" xfId="4461" xr:uid="{00000000-0005-0000-0000-0000B7100000}"/>
    <cellStyle name="Comps" xfId="82" xr:uid="{00000000-0005-0000-0000-0000B8100000}"/>
    <cellStyle name="Comps 2" xfId="4463" xr:uid="{00000000-0005-0000-0000-0000B9100000}"/>
    <cellStyle name="Comps 3" xfId="4462" xr:uid="{00000000-0005-0000-0000-0000BA100000}"/>
    <cellStyle name="cr" xfId="4464" xr:uid="{00000000-0005-0000-0000-0000BB100000}"/>
    <cellStyle name="cu" xfId="4465" xr:uid="{00000000-0005-0000-0000-0000BC100000}"/>
    <cellStyle name="CurRatio" xfId="83" xr:uid="{00000000-0005-0000-0000-0000BD100000}"/>
    <cellStyle name="CurRatio 2" xfId="4466" xr:uid="{00000000-0005-0000-0000-0000BE100000}"/>
    <cellStyle name="Currency" xfId="16989" builtinId="4"/>
    <cellStyle name="Currency (B)" xfId="84" xr:uid="{00000000-0005-0000-0000-0000C0100000}"/>
    <cellStyle name="Currency 0" xfId="85" xr:uid="{00000000-0005-0000-0000-0000C1100000}"/>
    <cellStyle name="Currency 2" xfId="86" xr:uid="{00000000-0005-0000-0000-0000C2100000}"/>
    <cellStyle name="d" xfId="4467" xr:uid="{00000000-0005-0000-0000-0000C3100000}"/>
    <cellStyle name="d." xfId="4468" xr:uid="{00000000-0005-0000-0000-0000C4100000}"/>
    <cellStyle name="d_Country Garden" xfId="4469" xr:uid="{00000000-0005-0000-0000-0000C5100000}"/>
    <cellStyle name="d_CRLand_13Oct2010" xfId="4470" xr:uid="{00000000-0005-0000-0000-0000C6100000}"/>
    <cellStyle name="d_Evergrande_25Oct2010" xfId="4471" xr:uid="{00000000-0005-0000-0000-0000C7100000}"/>
    <cellStyle name="d_Hopson wip" xfId="4472" xr:uid="{00000000-0005-0000-0000-0000C8100000}"/>
    <cellStyle name="d_Kaisa" xfId="4473" xr:uid="{00000000-0005-0000-0000-0000C9100000}"/>
    <cellStyle name="d_KWG" xfId="4474" xr:uid="{00000000-0005-0000-0000-0000CA100000}"/>
    <cellStyle name="d1" xfId="4475" xr:uid="{00000000-0005-0000-0000-0000CB100000}"/>
    <cellStyle name="d1 2" xfId="4476" xr:uid="{00000000-0005-0000-0000-0000CC100000}"/>
    <cellStyle name="d2" xfId="4477" xr:uid="{00000000-0005-0000-0000-0000CD100000}"/>
    <cellStyle name="d3" xfId="4478" xr:uid="{00000000-0005-0000-0000-0000CE100000}"/>
    <cellStyle name="d3 2" xfId="4479" xr:uid="{00000000-0005-0000-0000-0000CF100000}"/>
    <cellStyle name="DarkBlue" xfId="4480" xr:uid="{00000000-0005-0000-0000-0000D0100000}"/>
    <cellStyle name="Dash" xfId="87" xr:uid="{00000000-0005-0000-0000-0000D1100000}"/>
    <cellStyle name="Dash 2" xfId="4482" xr:uid="{00000000-0005-0000-0000-0000D2100000}"/>
    <cellStyle name="Dash 3" xfId="4481" xr:uid="{00000000-0005-0000-0000-0000D3100000}"/>
    <cellStyle name="Date" xfId="88" xr:uid="{00000000-0005-0000-0000-0000D4100000}"/>
    <cellStyle name="Date 2" xfId="4483" xr:uid="{00000000-0005-0000-0000-0000D5100000}"/>
    <cellStyle name="Date Aligned" xfId="89" xr:uid="{00000000-0005-0000-0000-0000D6100000}"/>
    <cellStyle name="Date_BPCitigroupWIP new regions + IFRS" xfId="90" xr:uid="{00000000-0005-0000-0000-0000D7100000}"/>
    <cellStyle name="Date2" xfId="91" xr:uid="{00000000-0005-0000-0000-0000D8100000}"/>
    <cellStyle name="dd" xfId="4484" xr:uid="{00000000-0005-0000-0000-0000D9100000}"/>
    <cellStyle name="ddd" xfId="4485" xr:uid="{00000000-0005-0000-0000-0000DA100000}"/>
    <cellStyle name="Dec_0" xfId="92" xr:uid="{00000000-0005-0000-0000-0000DB100000}"/>
    <cellStyle name="Dec0" xfId="4486" xr:uid="{00000000-0005-0000-0000-0000DC100000}"/>
    <cellStyle name="Dec1" xfId="4487" xr:uid="{00000000-0005-0000-0000-0000DD100000}"/>
    <cellStyle name="Dec2" xfId="4488" xr:uid="{00000000-0005-0000-0000-0000DE100000}"/>
    <cellStyle name="Dec3" xfId="4489" xr:uid="{00000000-0005-0000-0000-0000DF100000}"/>
    <cellStyle name="Decimal 1" xfId="4490" xr:uid="{00000000-0005-0000-0000-0000E0100000}"/>
    <cellStyle name="Decimal 2" xfId="4491" xr:uid="{00000000-0005-0000-0000-0000E1100000}"/>
    <cellStyle name="Decimal 3" xfId="4492" xr:uid="{00000000-0005-0000-0000-0000E2100000}"/>
    <cellStyle name="Dia" xfId="4493" xr:uid="{00000000-0005-0000-0000-0000E3100000}"/>
    <cellStyle name="d-mmm-yy" xfId="4494" xr:uid="{00000000-0005-0000-0000-0000E4100000}"/>
    <cellStyle name="DOH" xfId="93" xr:uid="{00000000-0005-0000-0000-0000E5100000}"/>
    <cellStyle name="Dollar" xfId="94" xr:uid="{00000000-0005-0000-0000-0000E6100000}"/>
    <cellStyle name="Dollar 2" xfId="4495" xr:uid="{00000000-0005-0000-0000-0000E7100000}"/>
    <cellStyle name="Dollars" xfId="95" xr:uid="{00000000-0005-0000-0000-0000E8100000}"/>
    <cellStyle name="Dotted Line" xfId="96" xr:uid="{00000000-0005-0000-0000-0000E9100000}"/>
    <cellStyle name="Download" xfId="97" xr:uid="{00000000-0005-0000-0000-0000EA100000}"/>
    <cellStyle name="Download 2" xfId="4496" xr:uid="{00000000-0005-0000-0000-0000EB100000}"/>
    <cellStyle name="DQ" xfId="4497" xr:uid="{00000000-0005-0000-0000-0000EC100000}"/>
    <cellStyle name="dr" xfId="4498" xr:uid="{00000000-0005-0000-0000-0000ED100000}"/>
    <cellStyle name="ds" xfId="4499" xr:uid="{00000000-0005-0000-0000-0000EE100000}"/>
    <cellStyle name="du" xfId="4500" xr:uid="{00000000-0005-0000-0000-0000EF100000}"/>
    <cellStyle name="EDComma0" xfId="253" xr:uid="{00000000-0005-0000-0000-0000F0100000}"/>
    <cellStyle name="EDComma0 2" xfId="4501" xr:uid="{00000000-0005-0000-0000-0000F1100000}"/>
    <cellStyle name="EDComma1" xfId="257" xr:uid="{00000000-0005-0000-0000-0000F2100000}"/>
    <cellStyle name="EDComma1 2" xfId="4502" xr:uid="{00000000-0005-0000-0000-0000F3100000}"/>
    <cellStyle name="EDComma2" xfId="255" xr:uid="{00000000-0005-0000-0000-0000F4100000}"/>
    <cellStyle name="EDComma2 2" xfId="4503" xr:uid="{00000000-0005-0000-0000-0000F5100000}"/>
    <cellStyle name="EDCommaB0" xfId="260" xr:uid="{00000000-0005-0000-0000-0000F6100000}"/>
    <cellStyle name="EDCommaB0 2" xfId="4504" xr:uid="{00000000-0005-0000-0000-0000F7100000}"/>
    <cellStyle name="EDCommaB1" xfId="261" xr:uid="{00000000-0005-0000-0000-0000F8100000}"/>
    <cellStyle name="EDCommaB1 2" xfId="4505" xr:uid="{00000000-0005-0000-0000-0000F9100000}"/>
    <cellStyle name="EDCommaB2" xfId="262" xr:uid="{00000000-0005-0000-0000-0000FA100000}"/>
    <cellStyle name="EDCommaB2 2" xfId="4506" xr:uid="{00000000-0005-0000-0000-0000FB100000}"/>
    <cellStyle name="EDDate" xfId="258" xr:uid="{00000000-0005-0000-0000-0000FC100000}"/>
    <cellStyle name="EDDate 2" xfId="4507" xr:uid="{00000000-0005-0000-0000-0000FD100000}"/>
    <cellStyle name="EDDateB" xfId="256" xr:uid="{00000000-0005-0000-0000-0000FE100000}"/>
    <cellStyle name="EDDateB 2" xfId="4508" xr:uid="{00000000-0005-0000-0000-0000FF100000}"/>
    <cellStyle name="EDFullDate" xfId="263" xr:uid="{00000000-0005-0000-0000-000000110000}"/>
    <cellStyle name="EDFullDate 2" xfId="4509" xr:uid="{00000000-0005-0000-0000-000001110000}"/>
    <cellStyle name="EDNormal" xfId="252" xr:uid="{00000000-0005-0000-0000-000002110000}"/>
    <cellStyle name="EDNormal 2" xfId="4510" xr:uid="{00000000-0005-0000-0000-000003110000}"/>
    <cellStyle name="EDPercent" xfId="264" xr:uid="{00000000-0005-0000-0000-000004110000}"/>
    <cellStyle name="EDPercent1" xfId="254" xr:uid="{00000000-0005-0000-0000-000005110000}"/>
    <cellStyle name="EDPercent1 2" xfId="4511" xr:uid="{00000000-0005-0000-0000-000006110000}"/>
    <cellStyle name="EDPercent2" xfId="265" xr:uid="{00000000-0005-0000-0000-000007110000}"/>
    <cellStyle name="EDPercent2 2" xfId="4512" xr:uid="{00000000-0005-0000-0000-000008110000}"/>
    <cellStyle name="EDRightText" xfId="259" xr:uid="{00000000-0005-0000-0000-000009110000}"/>
    <cellStyle name="EDRightText 2" xfId="4513" xr:uid="{00000000-0005-0000-0000-00000A110000}"/>
    <cellStyle name="Encabez1" xfId="4514" xr:uid="{00000000-0005-0000-0000-00000B110000}"/>
    <cellStyle name="Encabez2" xfId="4515" xr:uid="{00000000-0005-0000-0000-00000C110000}"/>
    <cellStyle name="EnterpriseTable[1]" xfId="4516" xr:uid="{00000000-0005-0000-0000-00000D110000}"/>
    <cellStyle name="Entry" xfId="98" xr:uid="{00000000-0005-0000-0000-00000E110000}"/>
    <cellStyle name="ERROR" xfId="4517" xr:uid="{00000000-0005-0000-0000-00000F110000}"/>
    <cellStyle name="Euro" xfId="99" xr:uid="{00000000-0005-0000-0000-000010110000}"/>
    <cellStyle name="Euro 2" xfId="4519" xr:uid="{00000000-0005-0000-0000-000011110000}"/>
    <cellStyle name="Euro 3" xfId="16966" xr:uid="{00000000-0005-0000-0000-000012110000}"/>
    <cellStyle name="Euro 4" xfId="4518" xr:uid="{00000000-0005-0000-0000-000013110000}"/>
    <cellStyle name="ExchRate" xfId="100" xr:uid="{00000000-0005-0000-0000-000014110000}"/>
    <cellStyle name="Explanatory Text 2" xfId="4520" xr:uid="{00000000-0005-0000-0000-000015110000}"/>
    <cellStyle name="Explanatory Text 3" xfId="4521" xr:uid="{00000000-0005-0000-0000-000016110000}"/>
    <cellStyle name="f" xfId="4522" xr:uid="{00000000-0005-0000-0000-000017110000}"/>
    <cellStyle name="f_Cinderella Model v1" xfId="4523" xr:uid="{00000000-0005-0000-0000-000018110000}"/>
    <cellStyle name="f_Cinderella Model v1May 29" xfId="4524" xr:uid="{00000000-0005-0000-0000-000019110000}"/>
    <cellStyle name="f_Cinderella Model v8" xfId="4525" xr:uid="{00000000-0005-0000-0000-00001A110000}"/>
    <cellStyle name="f_Cinderella Model v9_ML number" xfId="4526" xr:uid="{00000000-0005-0000-0000-00001B110000}"/>
    <cellStyle name="f_Gazelle DDM May-15-2003" xfId="4527" xr:uid="{00000000-0005-0000-0000-00001C110000}"/>
    <cellStyle name="F2" xfId="4528" xr:uid="{00000000-0005-0000-0000-00001D110000}"/>
    <cellStyle name="F3" xfId="4529" xr:uid="{00000000-0005-0000-0000-00001E110000}"/>
    <cellStyle name="F4" xfId="4530" xr:uid="{00000000-0005-0000-0000-00001F110000}"/>
    <cellStyle name="F5" xfId="4531" xr:uid="{00000000-0005-0000-0000-000020110000}"/>
    <cellStyle name="F6" xfId="4532" xr:uid="{00000000-0005-0000-0000-000021110000}"/>
    <cellStyle name="F7" xfId="4533" xr:uid="{00000000-0005-0000-0000-000022110000}"/>
    <cellStyle name="F8" xfId="4534" xr:uid="{00000000-0005-0000-0000-000023110000}"/>
    <cellStyle name="fa_data_standard_1_grouped" xfId="16985" xr:uid="{00000000-0005-0000-0000-000024110000}"/>
    <cellStyle name="fact" xfId="4535" xr:uid="{00000000-0005-0000-0000-000025110000}"/>
    <cellStyle name="FAS Number" xfId="101" xr:uid="{00000000-0005-0000-0000-000026110000}"/>
    <cellStyle name="FAS Number 2" xfId="4537" xr:uid="{00000000-0005-0000-0000-000027110000}"/>
    <cellStyle name="FAS Number 3" xfId="4536" xr:uid="{00000000-0005-0000-0000-000028110000}"/>
    <cellStyle name="ff" xfId="4538" xr:uid="{00000000-0005-0000-0000-000029110000}"/>
    <cellStyle name="fff" xfId="4539" xr:uid="{00000000-0005-0000-0000-00002A110000}"/>
    <cellStyle name="Figures[0]" xfId="4540" xr:uid="{00000000-0005-0000-0000-00002B110000}"/>
    <cellStyle name="Fijo" xfId="4541" xr:uid="{00000000-0005-0000-0000-00002C110000}"/>
    <cellStyle name="Financial" xfId="102" xr:uid="{00000000-0005-0000-0000-00002D110000}"/>
    <cellStyle name="Financials" xfId="4542" xr:uid="{00000000-0005-0000-0000-00002E110000}"/>
    <cellStyle name="Financials 2" xfId="4543" xr:uid="{00000000-0005-0000-0000-00002F110000}"/>
    <cellStyle name="Financials 2 2" xfId="4544" xr:uid="{00000000-0005-0000-0000-000030110000}"/>
    <cellStyle name="Financials 3" xfId="4545" xr:uid="{00000000-0005-0000-0000-000031110000}"/>
    <cellStyle name="Financials_bnppp_rdb_main" xfId="4546" xr:uid="{00000000-0005-0000-0000-000032110000}"/>
    <cellStyle name="Financiero" xfId="4547" xr:uid="{00000000-0005-0000-0000-000033110000}"/>
    <cellStyle name="Fixed" xfId="4548" xr:uid="{00000000-0005-0000-0000-000034110000}"/>
    <cellStyle name="Fixed 2" xfId="4549" xr:uid="{00000000-0005-0000-0000-000035110000}"/>
    <cellStyle name="fn" xfId="4550" xr:uid="{00000000-0005-0000-0000-000036110000}"/>
    <cellStyle name="Footnote" xfId="103" xr:uid="{00000000-0005-0000-0000-000037110000}"/>
    <cellStyle name="Forecast" xfId="104" xr:uid="{00000000-0005-0000-0000-000038110000}"/>
    <cellStyle name="ForecastData" xfId="105" xr:uid="{00000000-0005-0000-0000-000039110000}"/>
    <cellStyle name="fourdecplace" xfId="106" xr:uid="{00000000-0005-0000-0000-00003A110000}"/>
    <cellStyle name="fourdecplace 2" xfId="4551" xr:uid="{00000000-0005-0000-0000-00003B110000}"/>
    <cellStyle name="Gen_Admin_Black_pD" xfId="4552" xr:uid="{00000000-0005-0000-0000-00003C110000}"/>
    <cellStyle name="General" xfId="107" xr:uid="{00000000-0005-0000-0000-00003D110000}"/>
    <cellStyle name="Good 2" xfId="4553" xr:uid="{00000000-0005-0000-0000-00003E110000}"/>
    <cellStyle name="Good 3" xfId="4554" xr:uid="{00000000-0005-0000-0000-00003F110000}"/>
    <cellStyle name="Green" xfId="108" xr:uid="{00000000-0005-0000-0000-000040110000}"/>
    <cellStyle name="Grey" xfId="4555" xr:uid="{00000000-0005-0000-0000-000041110000}"/>
    <cellStyle name="Grey 2" xfId="4556" xr:uid="{00000000-0005-0000-0000-000042110000}"/>
    <cellStyle name="h" xfId="4557" xr:uid="{00000000-0005-0000-0000-000043110000}"/>
    <cellStyle name="h1" xfId="4558" xr:uid="{00000000-0005-0000-0000-000044110000}"/>
    <cellStyle name="h2" xfId="4559" xr:uid="{00000000-0005-0000-0000-000045110000}"/>
    <cellStyle name="Hard Percent" xfId="109" xr:uid="{00000000-0005-0000-0000-000046110000}"/>
    <cellStyle name="Header" xfId="110" xr:uid="{00000000-0005-0000-0000-000047110000}"/>
    <cellStyle name="Header1" xfId="111" xr:uid="{00000000-0005-0000-0000-000048110000}"/>
    <cellStyle name="Header2" xfId="112" xr:uid="{00000000-0005-0000-0000-000049110000}"/>
    <cellStyle name="Heading" xfId="4560" xr:uid="{00000000-0005-0000-0000-00004A110000}"/>
    <cellStyle name="Heading 1 2" xfId="4561" xr:uid="{00000000-0005-0000-0000-00004B110000}"/>
    <cellStyle name="Heading 1 3" xfId="4562" xr:uid="{00000000-0005-0000-0000-00004C110000}"/>
    <cellStyle name="Heading 2" xfId="113" builtinId="17" customBuiltin="1"/>
    <cellStyle name="Heading 2 2" xfId="4563" xr:uid="{00000000-0005-0000-0000-00004E110000}"/>
    <cellStyle name="Heading 2 3" xfId="4564" xr:uid="{00000000-0005-0000-0000-00004F110000}"/>
    <cellStyle name="Heading 3" xfId="114" builtinId="18" customBuiltin="1"/>
    <cellStyle name="Heading 3 2" xfId="4565" xr:uid="{00000000-0005-0000-0000-000051110000}"/>
    <cellStyle name="Heading 3 3" xfId="4566" xr:uid="{00000000-0005-0000-0000-000052110000}"/>
    <cellStyle name="Heading 4 2" xfId="4567" xr:uid="{00000000-0005-0000-0000-000053110000}"/>
    <cellStyle name="Heading 4 3" xfId="4568" xr:uid="{00000000-0005-0000-0000-000054110000}"/>
    <cellStyle name="Heading1" xfId="115" xr:uid="{00000000-0005-0000-0000-000055110000}"/>
    <cellStyle name="Heading1 2" xfId="4569" xr:uid="{00000000-0005-0000-0000-000056110000}"/>
    <cellStyle name="hh" xfId="4570" xr:uid="{00000000-0005-0000-0000-000057110000}"/>
    <cellStyle name="Hidden" xfId="116" xr:uid="{00000000-0005-0000-0000-000058110000}"/>
    <cellStyle name="Historic" xfId="117" xr:uid="{00000000-0005-0000-0000-000059110000}"/>
    <cellStyle name="HistoricData" xfId="118" xr:uid="{00000000-0005-0000-0000-00005A110000}"/>
    <cellStyle name="hj" xfId="4571" xr:uid="{00000000-0005-0000-0000-00005B110000}"/>
    <cellStyle name="i" xfId="4572" xr:uid="{00000000-0005-0000-0000-00005C110000}"/>
    <cellStyle name="i_BEA Merger Analysis Nov 20" xfId="4573" xr:uid="{00000000-0005-0000-0000-00005D110000}"/>
    <cellStyle name="i_Cinderella Model v22a" xfId="4574" xr:uid="{00000000-0005-0000-0000-00005E110000}"/>
    <cellStyle name="i_Mars Model v28" xfId="4575" xr:uid="{00000000-0005-0000-0000-00005F110000}"/>
    <cellStyle name="Í¢" xfId="4576" xr:uid="{00000000-0005-0000-0000-000060110000}"/>
    <cellStyle name="Í¢ 2" xfId="4577" xr:uid="{00000000-0005-0000-0000-000061110000}"/>
    <cellStyle name="ii" xfId="4578" xr:uid="{00000000-0005-0000-0000-000062110000}"/>
    <cellStyle name="iii" xfId="4579" xr:uid="{00000000-0005-0000-0000-000063110000}"/>
    <cellStyle name="Indent Bold" xfId="4580" xr:uid="{00000000-0005-0000-0000-000064110000}"/>
    <cellStyle name="Input" xfId="119" builtinId="20" customBuiltin="1"/>
    <cellStyle name="Input (%)" xfId="120" xr:uid="{00000000-0005-0000-0000-000066110000}"/>
    <cellStyle name="Input [yellow]" xfId="4581" xr:uid="{00000000-0005-0000-0000-000067110000}"/>
    <cellStyle name="Input [yellow] 2" xfId="4582" xr:uid="{00000000-0005-0000-0000-000068110000}"/>
    <cellStyle name="Input 2" xfId="4583" xr:uid="{00000000-0005-0000-0000-000069110000}"/>
    <cellStyle name="Input 3" xfId="4584" xr:uid="{00000000-0005-0000-0000-00006A110000}"/>
    <cellStyle name="InputBlueFont" xfId="4585" xr:uid="{00000000-0005-0000-0000-00006B110000}"/>
    <cellStyle name="InputData" xfId="4586" xr:uid="{00000000-0005-0000-0000-00006C110000}"/>
    <cellStyle name="InputData 2" xfId="4587" xr:uid="{00000000-0005-0000-0000-00006D110000}"/>
    <cellStyle name="InputDate" xfId="4588" xr:uid="{00000000-0005-0000-0000-00006E110000}"/>
    <cellStyle name="InputInfo" xfId="4589" xr:uid="{00000000-0005-0000-0000-00006F110000}"/>
    <cellStyle name="InputPercent" xfId="4590" xr:uid="{00000000-0005-0000-0000-000070110000}"/>
    <cellStyle name="Integer" xfId="121" xr:uid="{00000000-0005-0000-0000-000071110000}"/>
    <cellStyle name="Integer 2" xfId="4592" xr:uid="{00000000-0005-0000-0000-000072110000}"/>
    <cellStyle name="Integer 3" xfId="4591" xr:uid="{00000000-0005-0000-0000-000073110000}"/>
    <cellStyle name="Item" xfId="122" xr:uid="{00000000-0005-0000-0000-000074110000}"/>
    <cellStyle name="Item 2" xfId="4593" xr:uid="{00000000-0005-0000-0000-000075110000}"/>
    <cellStyle name="ItemTypeClass" xfId="123" xr:uid="{00000000-0005-0000-0000-000076110000}"/>
    <cellStyle name="ItemTypeClass 2" xfId="4594" xr:uid="{00000000-0005-0000-0000-000077110000}"/>
    <cellStyle name="iu" xfId="4595" xr:uid="{00000000-0005-0000-0000-000078110000}"/>
    <cellStyle name="JCF-ColumnTitle" xfId="4596" xr:uid="{00000000-0005-0000-0000-000079110000}"/>
    <cellStyle name="JCF-Data" xfId="4597" xr:uid="{00000000-0005-0000-0000-00007A110000}"/>
    <cellStyle name="JCF-Detail" xfId="4598" xr:uid="{00000000-0005-0000-0000-00007B110000}"/>
    <cellStyle name="JCF-LOGO" xfId="4599" xr:uid="{00000000-0005-0000-0000-00007C110000}"/>
    <cellStyle name="JCF-RowTitle" xfId="4600" xr:uid="{00000000-0005-0000-0000-00007D110000}"/>
    <cellStyle name="JCF-Title" xfId="4601" xr:uid="{00000000-0005-0000-0000-00007E110000}"/>
    <cellStyle name="JCF-Titre" xfId="4602" xr:uid="{00000000-0005-0000-0000-00007F110000}"/>
    <cellStyle name="JCF-Titre colonne" xfId="4603" xr:uid="{00000000-0005-0000-0000-000080110000}"/>
    <cellStyle name="JCF-Titre ligne" xfId="4604" xr:uid="{00000000-0005-0000-0000-000081110000}"/>
    <cellStyle name="JCF-Titre_CRLand_13Oct2010" xfId="4605" xr:uid="{00000000-0005-0000-0000-000082110000}"/>
    <cellStyle name="KP_Normal" xfId="124" xr:uid="{00000000-0005-0000-0000-000083110000}"/>
    <cellStyle name="Label_Manual" xfId="4606" xr:uid="{00000000-0005-0000-0000-000084110000}"/>
    <cellStyle name="LEVERS69" xfId="125" xr:uid="{00000000-0005-0000-0000-000085110000}"/>
    <cellStyle name="ligne_detail" xfId="4607" xr:uid="{00000000-0005-0000-0000-000086110000}"/>
    <cellStyle name="Lines_Gen_pD" xfId="4608" xr:uid="{00000000-0005-0000-0000-000087110000}"/>
    <cellStyle name="Link" xfId="4609" xr:uid="{00000000-0005-0000-0000-000088110000}"/>
    <cellStyle name="Link 2" xfId="4610" xr:uid="{00000000-0005-0000-0000-000089110000}"/>
    <cellStyle name="Linked Cell 2" xfId="4611" xr:uid="{00000000-0005-0000-0000-00008A110000}"/>
    <cellStyle name="Linked Cell 3" xfId="4612" xr:uid="{00000000-0005-0000-0000-00008B110000}"/>
    <cellStyle name="Logo" xfId="4613" xr:uid="{00000000-0005-0000-0000-00008C110000}"/>
    <cellStyle name="m" xfId="4614" xr:uid="{00000000-0005-0000-0000-00008D110000}"/>
    <cellStyle name="m_Macros" xfId="4615" xr:uid="{00000000-0005-0000-0000-00008E110000}"/>
    <cellStyle name="m_Manager" xfId="4616" xr:uid="{00000000-0005-0000-0000-00008F110000}"/>
    <cellStyle name="MacroCode" xfId="126" xr:uid="{00000000-0005-0000-0000-000090110000}"/>
    <cellStyle name="Mainhead" xfId="127" xr:uid="{00000000-0005-0000-0000-000091110000}"/>
    <cellStyle name="Mike" xfId="128" xr:uid="{00000000-0005-0000-0000-000092110000}"/>
    <cellStyle name="Millares [0]_10 AVERIAS MASIVAS + ANT" xfId="4617" xr:uid="{00000000-0005-0000-0000-000093110000}"/>
    <cellStyle name="Millares_10 AVERIAS MASIVAS + ANT" xfId="4618" xr:uid="{00000000-0005-0000-0000-000094110000}"/>
    <cellStyle name="Milliers_Arko" xfId="4619" xr:uid="{00000000-0005-0000-0000-000095110000}"/>
    <cellStyle name="Millions" xfId="129" xr:uid="{00000000-0005-0000-0000-000096110000}"/>
    <cellStyle name="Millions 2" xfId="4620" xr:uid="{00000000-0005-0000-0000-000097110000}"/>
    <cellStyle name="mmm" xfId="4621" xr:uid="{00000000-0005-0000-0000-000098110000}"/>
    <cellStyle name="mmm-yy" xfId="4622" xr:uid="{00000000-0005-0000-0000-000099110000}"/>
    <cellStyle name="Model" xfId="130" xr:uid="{00000000-0005-0000-0000-00009A110000}"/>
    <cellStyle name="Models" xfId="131" xr:uid="{00000000-0005-0000-0000-00009B110000}"/>
    <cellStyle name="Moneda [0]_10 AVERIAS MASIVAS + ANT" xfId="4623" xr:uid="{00000000-0005-0000-0000-00009C110000}"/>
    <cellStyle name="Moneda_10 AVERIAS MASIVAS + ANT" xfId="4624" xr:uid="{00000000-0005-0000-0000-00009D110000}"/>
    <cellStyle name="Multiple" xfId="132" xr:uid="{00000000-0005-0000-0000-00009E110000}"/>
    <cellStyle name="MultipleBelow" xfId="133" xr:uid="{00000000-0005-0000-0000-00009F110000}"/>
    <cellStyle name="n" xfId="4625" xr:uid="{00000000-0005-0000-0000-0000A0110000}"/>
    <cellStyle name="N/Y" xfId="4626" xr:uid="{00000000-0005-0000-0000-0000A1110000}"/>
    <cellStyle name="n_293 HK-new" xfId="4627" xr:uid="{00000000-0005-0000-0000-0000A2110000}"/>
    <cellStyle name="n_Scenario_sample model_12_10_2009" xfId="4628" xr:uid="{00000000-0005-0000-0000-0000A3110000}"/>
    <cellStyle name="n2" xfId="4629" xr:uid="{00000000-0005-0000-0000-0000A4110000}"/>
    <cellStyle name="Neutral 2" xfId="4630" xr:uid="{00000000-0005-0000-0000-0000A5110000}"/>
    <cellStyle name="Neutral 3" xfId="4631" xr:uid="{00000000-0005-0000-0000-0000A6110000}"/>
    <cellStyle name="nf" xfId="4632" xr:uid="{00000000-0005-0000-0000-0000A7110000}"/>
    <cellStyle name="No Decimal" xfId="4633" xr:uid="{00000000-0005-0000-0000-0000A8110000}"/>
    <cellStyle name="No zero - 1dp" xfId="134" xr:uid="{00000000-0005-0000-0000-0000A9110000}"/>
    <cellStyle name="No zero - percent" xfId="135" xr:uid="{00000000-0005-0000-0000-0000AA110000}"/>
    <cellStyle name="No zero - percent 2" xfId="4634" xr:uid="{00000000-0005-0000-0000-0000AB110000}"/>
    <cellStyle name="Normal" xfId="0" builtinId="0"/>
    <cellStyle name="Normal - Style1" xfId="136" xr:uid="{00000000-0005-0000-0000-0000AD110000}"/>
    <cellStyle name="Normal - Style1 2" xfId="4636" xr:uid="{00000000-0005-0000-0000-0000AE110000}"/>
    <cellStyle name="Normal - Style1 3" xfId="4635" xr:uid="{00000000-0005-0000-0000-0000AF110000}"/>
    <cellStyle name="Normal (%)" xfId="137" xr:uid="{00000000-0005-0000-0000-0000B0110000}"/>
    <cellStyle name="Normal (£m)" xfId="138" xr:uid="{00000000-0005-0000-0000-0000B1110000}"/>
    <cellStyle name="Normal (B)" xfId="139" xr:uid="{00000000-0005-0000-0000-0000B2110000}"/>
    <cellStyle name="Normal (G)" xfId="140" xr:uid="{00000000-0005-0000-0000-0000B3110000}"/>
    <cellStyle name="Normal (No)" xfId="141" xr:uid="{00000000-0005-0000-0000-0000B4110000}"/>
    <cellStyle name="Normal (x)" xfId="142" xr:uid="{00000000-0005-0000-0000-0000B5110000}"/>
    <cellStyle name="Normal [1]" xfId="143" xr:uid="{00000000-0005-0000-0000-0000B6110000}"/>
    <cellStyle name="Normal [1] 2" xfId="4638" xr:uid="{00000000-0005-0000-0000-0000B7110000}"/>
    <cellStyle name="Normal [1] 3" xfId="4637" xr:uid="{00000000-0005-0000-0000-0000B8110000}"/>
    <cellStyle name="Normal 10" xfId="4639" xr:uid="{00000000-0005-0000-0000-0000B9110000}"/>
    <cellStyle name="Normal 11" xfId="4640" xr:uid="{00000000-0005-0000-0000-0000BA110000}"/>
    <cellStyle name="Normal 12" xfId="4641" xr:uid="{00000000-0005-0000-0000-0000BB110000}"/>
    <cellStyle name="Normal 13" xfId="4642" xr:uid="{00000000-0005-0000-0000-0000BC110000}"/>
    <cellStyle name="Normal 14" xfId="4643" xr:uid="{00000000-0005-0000-0000-0000BD110000}"/>
    <cellStyle name="Normal 15" xfId="4644" xr:uid="{00000000-0005-0000-0000-0000BE110000}"/>
    <cellStyle name="Normal 16" xfId="16964" xr:uid="{00000000-0005-0000-0000-0000BF110000}"/>
    <cellStyle name="Normal 17" xfId="16968" xr:uid="{00000000-0005-0000-0000-0000C0110000}"/>
    <cellStyle name="Normal 18" xfId="16970" xr:uid="{00000000-0005-0000-0000-0000C1110000}"/>
    <cellStyle name="Normal 19" xfId="266" xr:uid="{00000000-0005-0000-0000-0000C2110000}"/>
    <cellStyle name="Normal 2" xfId="144" xr:uid="{00000000-0005-0000-0000-0000C3110000}"/>
    <cellStyle name="Normal 2 2" xfId="4645" xr:uid="{00000000-0005-0000-0000-0000C4110000}"/>
    <cellStyle name="Normal 2 2 3" xfId="16986" xr:uid="{00000000-0005-0000-0000-0000C5110000}"/>
    <cellStyle name="Normal 2 3" xfId="4646" xr:uid="{00000000-0005-0000-0000-0000C6110000}"/>
    <cellStyle name="Normal 2 3 10" xfId="4647" xr:uid="{00000000-0005-0000-0000-0000C7110000}"/>
    <cellStyle name="Normal 2 3 11" xfId="4648" xr:uid="{00000000-0005-0000-0000-0000C8110000}"/>
    <cellStyle name="Normal 2 3 12" xfId="4649" xr:uid="{00000000-0005-0000-0000-0000C9110000}"/>
    <cellStyle name="Normal 2 3 13" xfId="4650" xr:uid="{00000000-0005-0000-0000-0000CA110000}"/>
    <cellStyle name="Normal 2 3 14" xfId="4651" xr:uid="{00000000-0005-0000-0000-0000CB110000}"/>
    <cellStyle name="Normal 2 3 15" xfId="4652" xr:uid="{00000000-0005-0000-0000-0000CC110000}"/>
    <cellStyle name="Normal 2 3 16" xfId="4653" xr:uid="{00000000-0005-0000-0000-0000CD110000}"/>
    <cellStyle name="Normal 2 3 17" xfId="4654" xr:uid="{00000000-0005-0000-0000-0000CE110000}"/>
    <cellStyle name="Normal 2 3 18" xfId="4655" xr:uid="{00000000-0005-0000-0000-0000CF110000}"/>
    <cellStyle name="Normal 2 3 19" xfId="4656" xr:uid="{00000000-0005-0000-0000-0000D0110000}"/>
    <cellStyle name="Normal 2 3 2" xfId="4657" xr:uid="{00000000-0005-0000-0000-0000D1110000}"/>
    <cellStyle name="Normal 2 3 2 10" xfId="4658" xr:uid="{00000000-0005-0000-0000-0000D2110000}"/>
    <cellStyle name="Normal 2 3 2 11" xfId="4659" xr:uid="{00000000-0005-0000-0000-0000D3110000}"/>
    <cellStyle name="Normal 2 3 2 12" xfId="4660" xr:uid="{00000000-0005-0000-0000-0000D4110000}"/>
    <cellStyle name="Normal 2 3 2 13" xfId="4661" xr:uid="{00000000-0005-0000-0000-0000D5110000}"/>
    <cellStyle name="Normal 2 3 2 14" xfId="4662" xr:uid="{00000000-0005-0000-0000-0000D6110000}"/>
    <cellStyle name="Normal 2 3 2 15" xfId="4663" xr:uid="{00000000-0005-0000-0000-0000D7110000}"/>
    <cellStyle name="Normal 2 3 2 16" xfId="4664" xr:uid="{00000000-0005-0000-0000-0000D8110000}"/>
    <cellStyle name="Normal 2 3 2 17" xfId="4665" xr:uid="{00000000-0005-0000-0000-0000D9110000}"/>
    <cellStyle name="Normal 2 3 2 18" xfId="4666" xr:uid="{00000000-0005-0000-0000-0000DA110000}"/>
    <cellStyle name="Normal 2 3 2 19" xfId="4667" xr:uid="{00000000-0005-0000-0000-0000DB110000}"/>
    <cellStyle name="Normal 2 3 2 2" xfId="4668" xr:uid="{00000000-0005-0000-0000-0000DC110000}"/>
    <cellStyle name="Normal 2 3 2 2 10" xfId="4669" xr:uid="{00000000-0005-0000-0000-0000DD110000}"/>
    <cellStyle name="Normal 2 3 2 2 11" xfId="4670" xr:uid="{00000000-0005-0000-0000-0000DE110000}"/>
    <cellStyle name="Normal 2 3 2 2 12" xfId="4671" xr:uid="{00000000-0005-0000-0000-0000DF110000}"/>
    <cellStyle name="Normal 2 3 2 2 13" xfId="4672" xr:uid="{00000000-0005-0000-0000-0000E0110000}"/>
    <cellStyle name="Normal 2 3 2 2 14" xfId="4673" xr:uid="{00000000-0005-0000-0000-0000E1110000}"/>
    <cellStyle name="Normal 2 3 2 2 15" xfId="4674" xr:uid="{00000000-0005-0000-0000-0000E2110000}"/>
    <cellStyle name="Normal 2 3 2 2 16" xfId="4675" xr:uid="{00000000-0005-0000-0000-0000E3110000}"/>
    <cellStyle name="Normal 2 3 2 2 17" xfId="4676" xr:uid="{00000000-0005-0000-0000-0000E4110000}"/>
    <cellStyle name="Normal 2 3 2 2 18" xfId="4677" xr:uid="{00000000-0005-0000-0000-0000E5110000}"/>
    <cellStyle name="Normal 2 3 2 2 19" xfId="4678" xr:uid="{00000000-0005-0000-0000-0000E6110000}"/>
    <cellStyle name="Normal 2 3 2 2 2" xfId="4679" xr:uid="{00000000-0005-0000-0000-0000E7110000}"/>
    <cellStyle name="Normal 2 3 2 2 20" xfId="4680" xr:uid="{00000000-0005-0000-0000-0000E8110000}"/>
    <cellStyle name="Normal 2 3 2 2 21" xfId="4681" xr:uid="{00000000-0005-0000-0000-0000E9110000}"/>
    <cellStyle name="Normal 2 3 2 2 22" xfId="4682" xr:uid="{00000000-0005-0000-0000-0000EA110000}"/>
    <cellStyle name="Normal 2 3 2 2 23" xfId="4683" xr:uid="{00000000-0005-0000-0000-0000EB110000}"/>
    <cellStyle name="Normal 2 3 2 2 24" xfId="4684" xr:uid="{00000000-0005-0000-0000-0000EC110000}"/>
    <cellStyle name="Normal 2 3 2 2 25" xfId="4685" xr:uid="{00000000-0005-0000-0000-0000ED110000}"/>
    <cellStyle name="Normal 2 3 2 2 26" xfId="4686" xr:uid="{00000000-0005-0000-0000-0000EE110000}"/>
    <cellStyle name="Normal 2 3 2 2 27" xfId="4687" xr:uid="{00000000-0005-0000-0000-0000EF110000}"/>
    <cellStyle name="Normal 2 3 2 2 28" xfId="4688" xr:uid="{00000000-0005-0000-0000-0000F0110000}"/>
    <cellStyle name="Normal 2 3 2 2 29" xfId="4689" xr:uid="{00000000-0005-0000-0000-0000F1110000}"/>
    <cellStyle name="Normal 2 3 2 2 3" xfId="4690" xr:uid="{00000000-0005-0000-0000-0000F2110000}"/>
    <cellStyle name="Normal 2 3 2 2 30" xfId="4691" xr:uid="{00000000-0005-0000-0000-0000F3110000}"/>
    <cellStyle name="Normal 2 3 2 2 31" xfId="4692" xr:uid="{00000000-0005-0000-0000-0000F4110000}"/>
    <cellStyle name="Normal 2 3 2 2 32" xfId="4693" xr:uid="{00000000-0005-0000-0000-0000F5110000}"/>
    <cellStyle name="Normal 2 3 2 2 33" xfId="4694" xr:uid="{00000000-0005-0000-0000-0000F6110000}"/>
    <cellStyle name="Normal 2 3 2 2 34" xfId="4695" xr:uid="{00000000-0005-0000-0000-0000F7110000}"/>
    <cellStyle name="Normal 2 3 2 2 35" xfId="4696" xr:uid="{00000000-0005-0000-0000-0000F8110000}"/>
    <cellStyle name="Normal 2 3 2 2 36" xfId="4697" xr:uid="{00000000-0005-0000-0000-0000F9110000}"/>
    <cellStyle name="Normal 2 3 2 2 37" xfId="4698" xr:uid="{00000000-0005-0000-0000-0000FA110000}"/>
    <cellStyle name="Normal 2 3 2 2 38" xfId="4699" xr:uid="{00000000-0005-0000-0000-0000FB110000}"/>
    <cellStyle name="Normal 2 3 2 2 39" xfId="4700" xr:uid="{00000000-0005-0000-0000-0000FC110000}"/>
    <cellStyle name="Normal 2 3 2 2 4" xfId="4701" xr:uid="{00000000-0005-0000-0000-0000FD110000}"/>
    <cellStyle name="Normal 2 3 2 2 40" xfId="4702" xr:uid="{00000000-0005-0000-0000-0000FE110000}"/>
    <cellStyle name="Normal 2 3 2 2 41" xfId="4703" xr:uid="{00000000-0005-0000-0000-0000FF110000}"/>
    <cellStyle name="Normal 2 3 2 2 42" xfId="4704" xr:uid="{00000000-0005-0000-0000-000000120000}"/>
    <cellStyle name="Normal 2 3 2 2 43" xfId="4705" xr:uid="{00000000-0005-0000-0000-000001120000}"/>
    <cellStyle name="Normal 2 3 2 2 5" xfId="4706" xr:uid="{00000000-0005-0000-0000-000002120000}"/>
    <cellStyle name="Normal 2 3 2 2 6" xfId="4707" xr:uid="{00000000-0005-0000-0000-000003120000}"/>
    <cellStyle name="Normal 2 3 2 2 7" xfId="4708" xr:uid="{00000000-0005-0000-0000-000004120000}"/>
    <cellStyle name="Normal 2 3 2 2 8" xfId="4709" xr:uid="{00000000-0005-0000-0000-000005120000}"/>
    <cellStyle name="Normal 2 3 2 2 9" xfId="4710" xr:uid="{00000000-0005-0000-0000-000006120000}"/>
    <cellStyle name="Normal 2 3 2 20" xfId="4711" xr:uid="{00000000-0005-0000-0000-000007120000}"/>
    <cellStyle name="Normal 2 3 2 21" xfId="4712" xr:uid="{00000000-0005-0000-0000-000008120000}"/>
    <cellStyle name="Normal 2 3 2 22" xfId="4713" xr:uid="{00000000-0005-0000-0000-000009120000}"/>
    <cellStyle name="Normal 2 3 2 23" xfId="4714" xr:uid="{00000000-0005-0000-0000-00000A120000}"/>
    <cellStyle name="Normal 2 3 2 24" xfId="4715" xr:uid="{00000000-0005-0000-0000-00000B120000}"/>
    <cellStyle name="Normal 2 3 2 25" xfId="4716" xr:uid="{00000000-0005-0000-0000-00000C120000}"/>
    <cellStyle name="Normal 2 3 2 26" xfId="4717" xr:uid="{00000000-0005-0000-0000-00000D120000}"/>
    <cellStyle name="Normal 2 3 2 27" xfId="4718" xr:uid="{00000000-0005-0000-0000-00000E120000}"/>
    <cellStyle name="Normal 2 3 2 28" xfId="4719" xr:uid="{00000000-0005-0000-0000-00000F120000}"/>
    <cellStyle name="Normal 2 3 2 29" xfId="4720" xr:uid="{00000000-0005-0000-0000-000010120000}"/>
    <cellStyle name="Normal 2 3 2 3" xfId="4721" xr:uid="{00000000-0005-0000-0000-000011120000}"/>
    <cellStyle name="Normal 2 3 2 3 10" xfId="4722" xr:uid="{00000000-0005-0000-0000-000012120000}"/>
    <cellStyle name="Normal 2 3 2 3 11" xfId="4723" xr:uid="{00000000-0005-0000-0000-000013120000}"/>
    <cellStyle name="Normal 2 3 2 3 12" xfId="4724" xr:uid="{00000000-0005-0000-0000-000014120000}"/>
    <cellStyle name="Normal 2 3 2 3 13" xfId="4725" xr:uid="{00000000-0005-0000-0000-000015120000}"/>
    <cellStyle name="Normal 2 3 2 3 14" xfId="4726" xr:uid="{00000000-0005-0000-0000-000016120000}"/>
    <cellStyle name="Normal 2 3 2 3 15" xfId="4727" xr:uid="{00000000-0005-0000-0000-000017120000}"/>
    <cellStyle name="Normal 2 3 2 3 16" xfId="4728" xr:uid="{00000000-0005-0000-0000-000018120000}"/>
    <cellStyle name="Normal 2 3 2 3 17" xfId="4729" xr:uid="{00000000-0005-0000-0000-000019120000}"/>
    <cellStyle name="Normal 2 3 2 3 18" xfId="4730" xr:uid="{00000000-0005-0000-0000-00001A120000}"/>
    <cellStyle name="Normal 2 3 2 3 19" xfId="4731" xr:uid="{00000000-0005-0000-0000-00001B120000}"/>
    <cellStyle name="Normal 2 3 2 3 2" xfId="4732" xr:uid="{00000000-0005-0000-0000-00001C120000}"/>
    <cellStyle name="Normal 2 3 2 3 20" xfId="4733" xr:uid="{00000000-0005-0000-0000-00001D120000}"/>
    <cellStyle name="Normal 2 3 2 3 21" xfId="4734" xr:uid="{00000000-0005-0000-0000-00001E120000}"/>
    <cellStyle name="Normal 2 3 2 3 22" xfId="4735" xr:uid="{00000000-0005-0000-0000-00001F120000}"/>
    <cellStyle name="Normal 2 3 2 3 23" xfId="4736" xr:uid="{00000000-0005-0000-0000-000020120000}"/>
    <cellStyle name="Normal 2 3 2 3 24" xfId="4737" xr:uid="{00000000-0005-0000-0000-000021120000}"/>
    <cellStyle name="Normal 2 3 2 3 25" xfId="4738" xr:uid="{00000000-0005-0000-0000-000022120000}"/>
    <cellStyle name="Normal 2 3 2 3 26" xfId="4739" xr:uid="{00000000-0005-0000-0000-000023120000}"/>
    <cellStyle name="Normal 2 3 2 3 27" xfId="4740" xr:uid="{00000000-0005-0000-0000-000024120000}"/>
    <cellStyle name="Normal 2 3 2 3 28" xfId="4741" xr:uid="{00000000-0005-0000-0000-000025120000}"/>
    <cellStyle name="Normal 2 3 2 3 29" xfId="4742" xr:uid="{00000000-0005-0000-0000-000026120000}"/>
    <cellStyle name="Normal 2 3 2 3 3" xfId="4743" xr:uid="{00000000-0005-0000-0000-000027120000}"/>
    <cellStyle name="Normal 2 3 2 3 30" xfId="4744" xr:uid="{00000000-0005-0000-0000-000028120000}"/>
    <cellStyle name="Normal 2 3 2 3 31" xfId="4745" xr:uid="{00000000-0005-0000-0000-000029120000}"/>
    <cellStyle name="Normal 2 3 2 3 32" xfId="4746" xr:uid="{00000000-0005-0000-0000-00002A120000}"/>
    <cellStyle name="Normal 2 3 2 3 33" xfId="4747" xr:uid="{00000000-0005-0000-0000-00002B120000}"/>
    <cellStyle name="Normal 2 3 2 3 34" xfId="4748" xr:uid="{00000000-0005-0000-0000-00002C120000}"/>
    <cellStyle name="Normal 2 3 2 3 35" xfId="4749" xr:uid="{00000000-0005-0000-0000-00002D120000}"/>
    <cellStyle name="Normal 2 3 2 3 36" xfId="4750" xr:uid="{00000000-0005-0000-0000-00002E120000}"/>
    <cellStyle name="Normal 2 3 2 3 37" xfId="4751" xr:uid="{00000000-0005-0000-0000-00002F120000}"/>
    <cellStyle name="Normal 2 3 2 3 38" xfId="4752" xr:uid="{00000000-0005-0000-0000-000030120000}"/>
    <cellStyle name="Normal 2 3 2 3 39" xfId="4753" xr:uid="{00000000-0005-0000-0000-000031120000}"/>
    <cellStyle name="Normal 2 3 2 3 4" xfId="4754" xr:uid="{00000000-0005-0000-0000-000032120000}"/>
    <cellStyle name="Normal 2 3 2 3 40" xfId="4755" xr:uid="{00000000-0005-0000-0000-000033120000}"/>
    <cellStyle name="Normal 2 3 2 3 41" xfId="4756" xr:uid="{00000000-0005-0000-0000-000034120000}"/>
    <cellStyle name="Normal 2 3 2 3 42" xfId="4757" xr:uid="{00000000-0005-0000-0000-000035120000}"/>
    <cellStyle name="Normal 2 3 2 3 43" xfId="4758" xr:uid="{00000000-0005-0000-0000-000036120000}"/>
    <cellStyle name="Normal 2 3 2 3 5" xfId="4759" xr:uid="{00000000-0005-0000-0000-000037120000}"/>
    <cellStyle name="Normal 2 3 2 3 6" xfId="4760" xr:uid="{00000000-0005-0000-0000-000038120000}"/>
    <cellStyle name="Normal 2 3 2 3 7" xfId="4761" xr:uid="{00000000-0005-0000-0000-000039120000}"/>
    <cellStyle name="Normal 2 3 2 3 8" xfId="4762" xr:uid="{00000000-0005-0000-0000-00003A120000}"/>
    <cellStyle name="Normal 2 3 2 3 9" xfId="4763" xr:uid="{00000000-0005-0000-0000-00003B120000}"/>
    <cellStyle name="Normal 2 3 2 30" xfId="4764" xr:uid="{00000000-0005-0000-0000-00003C120000}"/>
    <cellStyle name="Normal 2 3 2 31" xfId="4765" xr:uid="{00000000-0005-0000-0000-00003D120000}"/>
    <cellStyle name="Normal 2 3 2 32" xfId="4766" xr:uid="{00000000-0005-0000-0000-00003E120000}"/>
    <cellStyle name="Normal 2 3 2 33" xfId="4767" xr:uid="{00000000-0005-0000-0000-00003F120000}"/>
    <cellStyle name="Normal 2 3 2 34" xfId="4768" xr:uid="{00000000-0005-0000-0000-000040120000}"/>
    <cellStyle name="Normal 2 3 2 35" xfId="4769" xr:uid="{00000000-0005-0000-0000-000041120000}"/>
    <cellStyle name="Normal 2 3 2 36" xfId="4770" xr:uid="{00000000-0005-0000-0000-000042120000}"/>
    <cellStyle name="Normal 2 3 2 37" xfId="4771" xr:uid="{00000000-0005-0000-0000-000043120000}"/>
    <cellStyle name="Normal 2 3 2 38" xfId="4772" xr:uid="{00000000-0005-0000-0000-000044120000}"/>
    <cellStyle name="Normal 2 3 2 39" xfId="4773" xr:uid="{00000000-0005-0000-0000-000045120000}"/>
    <cellStyle name="Normal 2 3 2 4" xfId="4774" xr:uid="{00000000-0005-0000-0000-000046120000}"/>
    <cellStyle name="Normal 2 3 2 4 10" xfId="4775" xr:uid="{00000000-0005-0000-0000-000047120000}"/>
    <cellStyle name="Normal 2 3 2 4 11" xfId="4776" xr:uid="{00000000-0005-0000-0000-000048120000}"/>
    <cellStyle name="Normal 2 3 2 4 12" xfId="4777" xr:uid="{00000000-0005-0000-0000-000049120000}"/>
    <cellStyle name="Normal 2 3 2 4 13" xfId="4778" xr:uid="{00000000-0005-0000-0000-00004A120000}"/>
    <cellStyle name="Normal 2 3 2 4 14" xfId="4779" xr:uid="{00000000-0005-0000-0000-00004B120000}"/>
    <cellStyle name="Normal 2 3 2 4 15" xfId="4780" xr:uid="{00000000-0005-0000-0000-00004C120000}"/>
    <cellStyle name="Normal 2 3 2 4 16" xfId="4781" xr:uid="{00000000-0005-0000-0000-00004D120000}"/>
    <cellStyle name="Normal 2 3 2 4 17" xfId="4782" xr:uid="{00000000-0005-0000-0000-00004E120000}"/>
    <cellStyle name="Normal 2 3 2 4 18" xfId="4783" xr:uid="{00000000-0005-0000-0000-00004F120000}"/>
    <cellStyle name="Normal 2 3 2 4 19" xfId="4784" xr:uid="{00000000-0005-0000-0000-000050120000}"/>
    <cellStyle name="Normal 2 3 2 4 2" xfId="4785" xr:uid="{00000000-0005-0000-0000-000051120000}"/>
    <cellStyle name="Normal 2 3 2 4 20" xfId="4786" xr:uid="{00000000-0005-0000-0000-000052120000}"/>
    <cellStyle name="Normal 2 3 2 4 21" xfId="4787" xr:uid="{00000000-0005-0000-0000-000053120000}"/>
    <cellStyle name="Normal 2 3 2 4 22" xfId="4788" xr:uid="{00000000-0005-0000-0000-000054120000}"/>
    <cellStyle name="Normal 2 3 2 4 23" xfId="4789" xr:uid="{00000000-0005-0000-0000-000055120000}"/>
    <cellStyle name="Normal 2 3 2 4 24" xfId="4790" xr:uid="{00000000-0005-0000-0000-000056120000}"/>
    <cellStyle name="Normal 2 3 2 4 25" xfId="4791" xr:uid="{00000000-0005-0000-0000-000057120000}"/>
    <cellStyle name="Normal 2 3 2 4 26" xfId="4792" xr:uid="{00000000-0005-0000-0000-000058120000}"/>
    <cellStyle name="Normal 2 3 2 4 27" xfId="4793" xr:uid="{00000000-0005-0000-0000-000059120000}"/>
    <cellStyle name="Normal 2 3 2 4 28" xfId="4794" xr:uid="{00000000-0005-0000-0000-00005A120000}"/>
    <cellStyle name="Normal 2 3 2 4 29" xfId="4795" xr:uid="{00000000-0005-0000-0000-00005B120000}"/>
    <cellStyle name="Normal 2 3 2 4 3" xfId="4796" xr:uid="{00000000-0005-0000-0000-00005C120000}"/>
    <cellStyle name="Normal 2 3 2 4 30" xfId="4797" xr:uid="{00000000-0005-0000-0000-00005D120000}"/>
    <cellStyle name="Normal 2 3 2 4 31" xfId="4798" xr:uid="{00000000-0005-0000-0000-00005E120000}"/>
    <cellStyle name="Normal 2 3 2 4 32" xfId="4799" xr:uid="{00000000-0005-0000-0000-00005F120000}"/>
    <cellStyle name="Normal 2 3 2 4 33" xfId="4800" xr:uid="{00000000-0005-0000-0000-000060120000}"/>
    <cellStyle name="Normal 2 3 2 4 34" xfId="4801" xr:uid="{00000000-0005-0000-0000-000061120000}"/>
    <cellStyle name="Normal 2 3 2 4 35" xfId="4802" xr:uid="{00000000-0005-0000-0000-000062120000}"/>
    <cellStyle name="Normal 2 3 2 4 36" xfId="4803" xr:uid="{00000000-0005-0000-0000-000063120000}"/>
    <cellStyle name="Normal 2 3 2 4 37" xfId="4804" xr:uid="{00000000-0005-0000-0000-000064120000}"/>
    <cellStyle name="Normal 2 3 2 4 38" xfId="4805" xr:uid="{00000000-0005-0000-0000-000065120000}"/>
    <cellStyle name="Normal 2 3 2 4 39" xfId="4806" xr:uid="{00000000-0005-0000-0000-000066120000}"/>
    <cellStyle name="Normal 2 3 2 4 4" xfId="4807" xr:uid="{00000000-0005-0000-0000-000067120000}"/>
    <cellStyle name="Normal 2 3 2 4 40" xfId="4808" xr:uid="{00000000-0005-0000-0000-000068120000}"/>
    <cellStyle name="Normal 2 3 2 4 41" xfId="4809" xr:uid="{00000000-0005-0000-0000-000069120000}"/>
    <cellStyle name="Normal 2 3 2 4 42" xfId="4810" xr:uid="{00000000-0005-0000-0000-00006A120000}"/>
    <cellStyle name="Normal 2 3 2 4 43" xfId="4811" xr:uid="{00000000-0005-0000-0000-00006B120000}"/>
    <cellStyle name="Normal 2 3 2 4 5" xfId="4812" xr:uid="{00000000-0005-0000-0000-00006C120000}"/>
    <cellStyle name="Normal 2 3 2 4 6" xfId="4813" xr:uid="{00000000-0005-0000-0000-00006D120000}"/>
    <cellStyle name="Normal 2 3 2 4 7" xfId="4814" xr:uid="{00000000-0005-0000-0000-00006E120000}"/>
    <cellStyle name="Normal 2 3 2 4 8" xfId="4815" xr:uid="{00000000-0005-0000-0000-00006F120000}"/>
    <cellStyle name="Normal 2 3 2 4 9" xfId="4816" xr:uid="{00000000-0005-0000-0000-000070120000}"/>
    <cellStyle name="Normal 2 3 2 40" xfId="4817" xr:uid="{00000000-0005-0000-0000-000071120000}"/>
    <cellStyle name="Normal 2 3 2 41" xfId="4818" xr:uid="{00000000-0005-0000-0000-000072120000}"/>
    <cellStyle name="Normal 2 3 2 42" xfId="4819" xr:uid="{00000000-0005-0000-0000-000073120000}"/>
    <cellStyle name="Normal 2 3 2 43" xfId="4820" xr:uid="{00000000-0005-0000-0000-000074120000}"/>
    <cellStyle name="Normal 2 3 2 44" xfId="4821" xr:uid="{00000000-0005-0000-0000-000075120000}"/>
    <cellStyle name="Normal 2 3 2 45" xfId="4822" xr:uid="{00000000-0005-0000-0000-000076120000}"/>
    <cellStyle name="Normal 2 3 2 46" xfId="4823" xr:uid="{00000000-0005-0000-0000-000077120000}"/>
    <cellStyle name="Normal 2 3 2 47" xfId="4824" xr:uid="{00000000-0005-0000-0000-000078120000}"/>
    <cellStyle name="Normal 2 3 2 5" xfId="4825" xr:uid="{00000000-0005-0000-0000-000079120000}"/>
    <cellStyle name="Normal 2 3 2 5 10" xfId="4826" xr:uid="{00000000-0005-0000-0000-00007A120000}"/>
    <cellStyle name="Normal 2 3 2 5 11" xfId="4827" xr:uid="{00000000-0005-0000-0000-00007B120000}"/>
    <cellStyle name="Normal 2 3 2 5 12" xfId="4828" xr:uid="{00000000-0005-0000-0000-00007C120000}"/>
    <cellStyle name="Normal 2 3 2 5 13" xfId="4829" xr:uid="{00000000-0005-0000-0000-00007D120000}"/>
    <cellStyle name="Normal 2 3 2 5 14" xfId="4830" xr:uid="{00000000-0005-0000-0000-00007E120000}"/>
    <cellStyle name="Normal 2 3 2 5 15" xfId="4831" xr:uid="{00000000-0005-0000-0000-00007F120000}"/>
    <cellStyle name="Normal 2 3 2 5 16" xfId="4832" xr:uid="{00000000-0005-0000-0000-000080120000}"/>
    <cellStyle name="Normal 2 3 2 5 17" xfId="4833" xr:uid="{00000000-0005-0000-0000-000081120000}"/>
    <cellStyle name="Normal 2 3 2 5 18" xfId="4834" xr:uid="{00000000-0005-0000-0000-000082120000}"/>
    <cellStyle name="Normal 2 3 2 5 19" xfId="4835" xr:uid="{00000000-0005-0000-0000-000083120000}"/>
    <cellStyle name="Normal 2 3 2 5 2" xfId="4836" xr:uid="{00000000-0005-0000-0000-000084120000}"/>
    <cellStyle name="Normal 2 3 2 5 20" xfId="4837" xr:uid="{00000000-0005-0000-0000-000085120000}"/>
    <cellStyle name="Normal 2 3 2 5 21" xfId="4838" xr:uid="{00000000-0005-0000-0000-000086120000}"/>
    <cellStyle name="Normal 2 3 2 5 22" xfId="4839" xr:uid="{00000000-0005-0000-0000-000087120000}"/>
    <cellStyle name="Normal 2 3 2 5 23" xfId="4840" xr:uid="{00000000-0005-0000-0000-000088120000}"/>
    <cellStyle name="Normal 2 3 2 5 24" xfId="4841" xr:uid="{00000000-0005-0000-0000-000089120000}"/>
    <cellStyle name="Normal 2 3 2 5 25" xfId="4842" xr:uid="{00000000-0005-0000-0000-00008A120000}"/>
    <cellStyle name="Normal 2 3 2 5 26" xfId="4843" xr:uid="{00000000-0005-0000-0000-00008B120000}"/>
    <cellStyle name="Normal 2 3 2 5 27" xfId="4844" xr:uid="{00000000-0005-0000-0000-00008C120000}"/>
    <cellStyle name="Normal 2 3 2 5 28" xfId="4845" xr:uid="{00000000-0005-0000-0000-00008D120000}"/>
    <cellStyle name="Normal 2 3 2 5 29" xfId="4846" xr:uid="{00000000-0005-0000-0000-00008E120000}"/>
    <cellStyle name="Normal 2 3 2 5 3" xfId="4847" xr:uid="{00000000-0005-0000-0000-00008F120000}"/>
    <cellStyle name="Normal 2 3 2 5 30" xfId="4848" xr:uid="{00000000-0005-0000-0000-000090120000}"/>
    <cellStyle name="Normal 2 3 2 5 31" xfId="4849" xr:uid="{00000000-0005-0000-0000-000091120000}"/>
    <cellStyle name="Normal 2 3 2 5 32" xfId="4850" xr:uid="{00000000-0005-0000-0000-000092120000}"/>
    <cellStyle name="Normal 2 3 2 5 33" xfId="4851" xr:uid="{00000000-0005-0000-0000-000093120000}"/>
    <cellStyle name="Normal 2 3 2 5 34" xfId="4852" xr:uid="{00000000-0005-0000-0000-000094120000}"/>
    <cellStyle name="Normal 2 3 2 5 35" xfId="4853" xr:uid="{00000000-0005-0000-0000-000095120000}"/>
    <cellStyle name="Normal 2 3 2 5 36" xfId="4854" xr:uid="{00000000-0005-0000-0000-000096120000}"/>
    <cellStyle name="Normal 2 3 2 5 37" xfId="4855" xr:uid="{00000000-0005-0000-0000-000097120000}"/>
    <cellStyle name="Normal 2 3 2 5 38" xfId="4856" xr:uid="{00000000-0005-0000-0000-000098120000}"/>
    <cellStyle name="Normal 2 3 2 5 39" xfId="4857" xr:uid="{00000000-0005-0000-0000-000099120000}"/>
    <cellStyle name="Normal 2 3 2 5 4" xfId="4858" xr:uid="{00000000-0005-0000-0000-00009A120000}"/>
    <cellStyle name="Normal 2 3 2 5 40" xfId="4859" xr:uid="{00000000-0005-0000-0000-00009B120000}"/>
    <cellStyle name="Normal 2 3 2 5 41" xfId="4860" xr:uid="{00000000-0005-0000-0000-00009C120000}"/>
    <cellStyle name="Normal 2 3 2 5 42" xfId="4861" xr:uid="{00000000-0005-0000-0000-00009D120000}"/>
    <cellStyle name="Normal 2 3 2 5 43" xfId="4862" xr:uid="{00000000-0005-0000-0000-00009E120000}"/>
    <cellStyle name="Normal 2 3 2 5 5" xfId="4863" xr:uid="{00000000-0005-0000-0000-00009F120000}"/>
    <cellStyle name="Normal 2 3 2 5 6" xfId="4864" xr:uid="{00000000-0005-0000-0000-0000A0120000}"/>
    <cellStyle name="Normal 2 3 2 5 7" xfId="4865" xr:uid="{00000000-0005-0000-0000-0000A1120000}"/>
    <cellStyle name="Normal 2 3 2 5 8" xfId="4866" xr:uid="{00000000-0005-0000-0000-0000A2120000}"/>
    <cellStyle name="Normal 2 3 2 5 9" xfId="4867" xr:uid="{00000000-0005-0000-0000-0000A3120000}"/>
    <cellStyle name="Normal 2 3 2 6" xfId="4868" xr:uid="{00000000-0005-0000-0000-0000A4120000}"/>
    <cellStyle name="Normal 2 3 2 7" xfId="4869" xr:uid="{00000000-0005-0000-0000-0000A5120000}"/>
    <cellStyle name="Normal 2 3 2 8" xfId="4870" xr:uid="{00000000-0005-0000-0000-0000A6120000}"/>
    <cellStyle name="Normal 2 3 2 9" xfId="4871" xr:uid="{00000000-0005-0000-0000-0000A7120000}"/>
    <cellStyle name="Normal 2 3 20" xfId="4872" xr:uid="{00000000-0005-0000-0000-0000A8120000}"/>
    <cellStyle name="Normal 2 3 21" xfId="4873" xr:uid="{00000000-0005-0000-0000-0000A9120000}"/>
    <cellStyle name="Normal 2 3 22" xfId="4874" xr:uid="{00000000-0005-0000-0000-0000AA120000}"/>
    <cellStyle name="Normal 2 3 23" xfId="4875" xr:uid="{00000000-0005-0000-0000-0000AB120000}"/>
    <cellStyle name="Normal 2 3 24" xfId="4876" xr:uid="{00000000-0005-0000-0000-0000AC120000}"/>
    <cellStyle name="Normal 2 3 25" xfId="4877" xr:uid="{00000000-0005-0000-0000-0000AD120000}"/>
    <cellStyle name="Normal 2 3 26" xfId="4878" xr:uid="{00000000-0005-0000-0000-0000AE120000}"/>
    <cellStyle name="Normal 2 3 27" xfId="4879" xr:uid="{00000000-0005-0000-0000-0000AF120000}"/>
    <cellStyle name="Normal 2 3 28" xfId="4880" xr:uid="{00000000-0005-0000-0000-0000B0120000}"/>
    <cellStyle name="Normal 2 3 29" xfId="4881" xr:uid="{00000000-0005-0000-0000-0000B1120000}"/>
    <cellStyle name="Normal 2 3 3" xfId="4882" xr:uid="{00000000-0005-0000-0000-0000B2120000}"/>
    <cellStyle name="Normal 2 3 3 10" xfId="4883" xr:uid="{00000000-0005-0000-0000-0000B3120000}"/>
    <cellStyle name="Normal 2 3 3 11" xfId="4884" xr:uid="{00000000-0005-0000-0000-0000B4120000}"/>
    <cellStyle name="Normal 2 3 3 12" xfId="4885" xr:uid="{00000000-0005-0000-0000-0000B5120000}"/>
    <cellStyle name="Normal 2 3 3 13" xfId="4886" xr:uid="{00000000-0005-0000-0000-0000B6120000}"/>
    <cellStyle name="Normal 2 3 3 14" xfId="4887" xr:uid="{00000000-0005-0000-0000-0000B7120000}"/>
    <cellStyle name="Normal 2 3 3 15" xfId="4888" xr:uid="{00000000-0005-0000-0000-0000B8120000}"/>
    <cellStyle name="Normal 2 3 3 16" xfId="4889" xr:uid="{00000000-0005-0000-0000-0000B9120000}"/>
    <cellStyle name="Normal 2 3 3 17" xfId="4890" xr:uid="{00000000-0005-0000-0000-0000BA120000}"/>
    <cellStyle name="Normal 2 3 3 18" xfId="4891" xr:uid="{00000000-0005-0000-0000-0000BB120000}"/>
    <cellStyle name="Normal 2 3 3 19" xfId="4892" xr:uid="{00000000-0005-0000-0000-0000BC120000}"/>
    <cellStyle name="Normal 2 3 3 2" xfId="4893" xr:uid="{00000000-0005-0000-0000-0000BD120000}"/>
    <cellStyle name="Normal 2 3 3 20" xfId="4894" xr:uid="{00000000-0005-0000-0000-0000BE120000}"/>
    <cellStyle name="Normal 2 3 3 21" xfId="4895" xr:uid="{00000000-0005-0000-0000-0000BF120000}"/>
    <cellStyle name="Normal 2 3 3 22" xfId="4896" xr:uid="{00000000-0005-0000-0000-0000C0120000}"/>
    <cellStyle name="Normal 2 3 3 23" xfId="4897" xr:uid="{00000000-0005-0000-0000-0000C1120000}"/>
    <cellStyle name="Normal 2 3 3 24" xfId="4898" xr:uid="{00000000-0005-0000-0000-0000C2120000}"/>
    <cellStyle name="Normal 2 3 3 25" xfId="4899" xr:uid="{00000000-0005-0000-0000-0000C3120000}"/>
    <cellStyle name="Normal 2 3 3 26" xfId="4900" xr:uid="{00000000-0005-0000-0000-0000C4120000}"/>
    <cellStyle name="Normal 2 3 3 27" xfId="4901" xr:uid="{00000000-0005-0000-0000-0000C5120000}"/>
    <cellStyle name="Normal 2 3 3 28" xfId="4902" xr:uid="{00000000-0005-0000-0000-0000C6120000}"/>
    <cellStyle name="Normal 2 3 3 29" xfId="4903" xr:uid="{00000000-0005-0000-0000-0000C7120000}"/>
    <cellStyle name="Normal 2 3 3 3" xfId="4904" xr:uid="{00000000-0005-0000-0000-0000C8120000}"/>
    <cellStyle name="Normal 2 3 3 30" xfId="4905" xr:uid="{00000000-0005-0000-0000-0000C9120000}"/>
    <cellStyle name="Normal 2 3 3 31" xfId="4906" xr:uid="{00000000-0005-0000-0000-0000CA120000}"/>
    <cellStyle name="Normal 2 3 3 32" xfId="4907" xr:uid="{00000000-0005-0000-0000-0000CB120000}"/>
    <cellStyle name="Normal 2 3 3 33" xfId="4908" xr:uid="{00000000-0005-0000-0000-0000CC120000}"/>
    <cellStyle name="Normal 2 3 3 34" xfId="4909" xr:uid="{00000000-0005-0000-0000-0000CD120000}"/>
    <cellStyle name="Normal 2 3 3 35" xfId="4910" xr:uid="{00000000-0005-0000-0000-0000CE120000}"/>
    <cellStyle name="Normal 2 3 3 36" xfId="4911" xr:uid="{00000000-0005-0000-0000-0000CF120000}"/>
    <cellStyle name="Normal 2 3 3 37" xfId="4912" xr:uid="{00000000-0005-0000-0000-0000D0120000}"/>
    <cellStyle name="Normal 2 3 3 38" xfId="4913" xr:uid="{00000000-0005-0000-0000-0000D1120000}"/>
    <cellStyle name="Normal 2 3 3 39" xfId="4914" xr:uid="{00000000-0005-0000-0000-0000D2120000}"/>
    <cellStyle name="Normal 2 3 3 4" xfId="4915" xr:uid="{00000000-0005-0000-0000-0000D3120000}"/>
    <cellStyle name="Normal 2 3 3 40" xfId="4916" xr:uid="{00000000-0005-0000-0000-0000D4120000}"/>
    <cellStyle name="Normal 2 3 3 41" xfId="4917" xr:uid="{00000000-0005-0000-0000-0000D5120000}"/>
    <cellStyle name="Normal 2 3 3 42" xfId="4918" xr:uid="{00000000-0005-0000-0000-0000D6120000}"/>
    <cellStyle name="Normal 2 3 3 43" xfId="4919" xr:uid="{00000000-0005-0000-0000-0000D7120000}"/>
    <cellStyle name="Normal 2 3 3 5" xfId="4920" xr:uid="{00000000-0005-0000-0000-0000D8120000}"/>
    <cellStyle name="Normal 2 3 3 6" xfId="4921" xr:uid="{00000000-0005-0000-0000-0000D9120000}"/>
    <cellStyle name="Normal 2 3 3 7" xfId="4922" xr:uid="{00000000-0005-0000-0000-0000DA120000}"/>
    <cellStyle name="Normal 2 3 3 8" xfId="4923" xr:uid="{00000000-0005-0000-0000-0000DB120000}"/>
    <cellStyle name="Normal 2 3 3 9" xfId="4924" xr:uid="{00000000-0005-0000-0000-0000DC120000}"/>
    <cellStyle name="Normal 2 3 30" xfId="4925" xr:uid="{00000000-0005-0000-0000-0000DD120000}"/>
    <cellStyle name="Normal 2 3 31" xfId="4926" xr:uid="{00000000-0005-0000-0000-0000DE120000}"/>
    <cellStyle name="Normal 2 3 32" xfId="4927" xr:uid="{00000000-0005-0000-0000-0000DF120000}"/>
    <cellStyle name="Normal 2 3 33" xfId="4928" xr:uid="{00000000-0005-0000-0000-0000E0120000}"/>
    <cellStyle name="Normal 2 3 34" xfId="4929" xr:uid="{00000000-0005-0000-0000-0000E1120000}"/>
    <cellStyle name="Normal 2 3 35" xfId="4930" xr:uid="{00000000-0005-0000-0000-0000E2120000}"/>
    <cellStyle name="Normal 2 3 36" xfId="4931" xr:uid="{00000000-0005-0000-0000-0000E3120000}"/>
    <cellStyle name="Normal 2 3 37" xfId="4932" xr:uid="{00000000-0005-0000-0000-0000E4120000}"/>
    <cellStyle name="Normal 2 3 38" xfId="4933" xr:uid="{00000000-0005-0000-0000-0000E5120000}"/>
    <cellStyle name="Normal 2 3 39" xfId="4934" xr:uid="{00000000-0005-0000-0000-0000E6120000}"/>
    <cellStyle name="Normal 2 3 4" xfId="4935" xr:uid="{00000000-0005-0000-0000-0000E7120000}"/>
    <cellStyle name="Normal 2 3 4 10" xfId="4936" xr:uid="{00000000-0005-0000-0000-0000E8120000}"/>
    <cellStyle name="Normal 2 3 4 11" xfId="4937" xr:uid="{00000000-0005-0000-0000-0000E9120000}"/>
    <cellStyle name="Normal 2 3 4 12" xfId="4938" xr:uid="{00000000-0005-0000-0000-0000EA120000}"/>
    <cellStyle name="Normal 2 3 4 13" xfId="4939" xr:uid="{00000000-0005-0000-0000-0000EB120000}"/>
    <cellStyle name="Normal 2 3 4 14" xfId="4940" xr:uid="{00000000-0005-0000-0000-0000EC120000}"/>
    <cellStyle name="Normal 2 3 4 15" xfId="4941" xr:uid="{00000000-0005-0000-0000-0000ED120000}"/>
    <cellStyle name="Normal 2 3 4 16" xfId="4942" xr:uid="{00000000-0005-0000-0000-0000EE120000}"/>
    <cellStyle name="Normal 2 3 4 17" xfId="4943" xr:uid="{00000000-0005-0000-0000-0000EF120000}"/>
    <cellStyle name="Normal 2 3 4 18" xfId="4944" xr:uid="{00000000-0005-0000-0000-0000F0120000}"/>
    <cellStyle name="Normal 2 3 4 19" xfId="4945" xr:uid="{00000000-0005-0000-0000-0000F1120000}"/>
    <cellStyle name="Normal 2 3 4 2" xfId="4946" xr:uid="{00000000-0005-0000-0000-0000F2120000}"/>
    <cellStyle name="Normal 2 3 4 20" xfId="4947" xr:uid="{00000000-0005-0000-0000-0000F3120000}"/>
    <cellStyle name="Normal 2 3 4 21" xfId="4948" xr:uid="{00000000-0005-0000-0000-0000F4120000}"/>
    <cellStyle name="Normal 2 3 4 22" xfId="4949" xr:uid="{00000000-0005-0000-0000-0000F5120000}"/>
    <cellStyle name="Normal 2 3 4 23" xfId="4950" xr:uid="{00000000-0005-0000-0000-0000F6120000}"/>
    <cellStyle name="Normal 2 3 4 24" xfId="4951" xr:uid="{00000000-0005-0000-0000-0000F7120000}"/>
    <cellStyle name="Normal 2 3 4 25" xfId="4952" xr:uid="{00000000-0005-0000-0000-0000F8120000}"/>
    <cellStyle name="Normal 2 3 4 26" xfId="4953" xr:uid="{00000000-0005-0000-0000-0000F9120000}"/>
    <cellStyle name="Normal 2 3 4 27" xfId="4954" xr:uid="{00000000-0005-0000-0000-0000FA120000}"/>
    <cellStyle name="Normal 2 3 4 28" xfId="4955" xr:uid="{00000000-0005-0000-0000-0000FB120000}"/>
    <cellStyle name="Normal 2 3 4 29" xfId="4956" xr:uid="{00000000-0005-0000-0000-0000FC120000}"/>
    <cellStyle name="Normal 2 3 4 3" xfId="4957" xr:uid="{00000000-0005-0000-0000-0000FD120000}"/>
    <cellStyle name="Normal 2 3 4 30" xfId="4958" xr:uid="{00000000-0005-0000-0000-0000FE120000}"/>
    <cellStyle name="Normal 2 3 4 31" xfId="4959" xr:uid="{00000000-0005-0000-0000-0000FF120000}"/>
    <cellStyle name="Normal 2 3 4 32" xfId="4960" xr:uid="{00000000-0005-0000-0000-000000130000}"/>
    <cellStyle name="Normal 2 3 4 33" xfId="4961" xr:uid="{00000000-0005-0000-0000-000001130000}"/>
    <cellStyle name="Normal 2 3 4 34" xfId="4962" xr:uid="{00000000-0005-0000-0000-000002130000}"/>
    <cellStyle name="Normal 2 3 4 35" xfId="4963" xr:uid="{00000000-0005-0000-0000-000003130000}"/>
    <cellStyle name="Normal 2 3 4 36" xfId="4964" xr:uid="{00000000-0005-0000-0000-000004130000}"/>
    <cellStyle name="Normal 2 3 4 37" xfId="4965" xr:uid="{00000000-0005-0000-0000-000005130000}"/>
    <cellStyle name="Normal 2 3 4 38" xfId="4966" xr:uid="{00000000-0005-0000-0000-000006130000}"/>
    <cellStyle name="Normal 2 3 4 39" xfId="4967" xr:uid="{00000000-0005-0000-0000-000007130000}"/>
    <cellStyle name="Normal 2 3 4 4" xfId="4968" xr:uid="{00000000-0005-0000-0000-000008130000}"/>
    <cellStyle name="Normal 2 3 4 40" xfId="4969" xr:uid="{00000000-0005-0000-0000-000009130000}"/>
    <cellStyle name="Normal 2 3 4 41" xfId="4970" xr:uid="{00000000-0005-0000-0000-00000A130000}"/>
    <cellStyle name="Normal 2 3 4 42" xfId="4971" xr:uid="{00000000-0005-0000-0000-00000B130000}"/>
    <cellStyle name="Normal 2 3 4 43" xfId="4972" xr:uid="{00000000-0005-0000-0000-00000C130000}"/>
    <cellStyle name="Normal 2 3 4 5" xfId="4973" xr:uid="{00000000-0005-0000-0000-00000D130000}"/>
    <cellStyle name="Normal 2 3 4 6" xfId="4974" xr:uid="{00000000-0005-0000-0000-00000E130000}"/>
    <cellStyle name="Normal 2 3 4 7" xfId="4975" xr:uid="{00000000-0005-0000-0000-00000F130000}"/>
    <cellStyle name="Normal 2 3 4 8" xfId="4976" xr:uid="{00000000-0005-0000-0000-000010130000}"/>
    <cellStyle name="Normal 2 3 4 9" xfId="4977" xr:uid="{00000000-0005-0000-0000-000011130000}"/>
    <cellStyle name="Normal 2 3 40" xfId="4978" xr:uid="{00000000-0005-0000-0000-000012130000}"/>
    <cellStyle name="Normal 2 3 41" xfId="4979" xr:uid="{00000000-0005-0000-0000-000013130000}"/>
    <cellStyle name="Normal 2 3 42" xfId="4980" xr:uid="{00000000-0005-0000-0000-000014130000}"/>
    <cellStyle name="Normal 2 3 43" xfId="4981" xr:uid="{00000000-0005-0000-0000-000015130000}"/>
    <cellStyle name="Normal 2 3 44" xfId="4982" xr:uid="{00000000-0005-0000-0000-000016130000}"/>
    <cellStyle name="Normal 2 3 45" xfId="4983" xr:uid="{00000000-0005-0000-0000-000017130000}"/>
    <cellStyle name="Normal 2 3 46" xfId="4984" xr:uid="{00000000-0005-0000-0000-000018130000}"/>
    <cellStyle name="Normal 2 3 47" xfId="4985" xr:uid="{00000000-0005-0000-0000-000019130000}"/>
    <cellStyle name="Normal 2 3 48" xfId="4986" xr:uid="{00000000-0005-0000-0000-00001A130000}"/>
    <cellStyle name="Normal 2 3 5" xfId="4987" xr:uid="{00000000-0005-0000-0000-00001B130000}"/>
    <cellStyle name="Normal 2 3 5 10" xfId="4988" xr:uid="{00000000-0005-0000-0000-00001C130000}"/>
    <cellStyle name="Normal 2 3 5 11" xfId="4989" xr:uid="{00000000-0005-0000-0000-00001D130000}"/>
    <cellStyle name="Normal 2 3 5 12" xfId="4990" xr:uid="{00000000-0005-0000-0000-00001E130000}"/>
    <cellStyle name="Normal 2 3 5 13" xfId="4991" xr:uid="{00000000-0005-0000-0000-00001F130000}"/>
    <cellStyle name="Normal 2 3 5 14" xfId="4992" xr:uid="{00000000-0005-0000-0000-000020130000}"/>
    <cellStyle name="Normal 2 3 5 15" xfId="4993" xr:uid="{00000000-0005-0000-0000-000021130000}"/>
    <cellStyle name="Normal 2 3 5 16" xfId="4994" xr:uid="{00000000-0005-0000-0000-000022130000}"/>
    <cellStyle name="Normal 2 3 5 17" xfId="4995" xr:uid="{00000000-0005-0000-0000-000023130000}"/>
    <cellStyle name="Normal 2 3 5 18" xfId="4996" xr:uid="{00000000-0005-0000-0000-000024130000}"/>
    <cellStyle name="Normal 2 3 5 19" xfId="4997" xr:uid="{00000000-0005-0000-0000-000025130000}"/>
    <cellStyle name="Normal 2 3 5 2" xfId="4998" xr:uid="{00000000-0005-0000-0000-000026130000}"/>
    <cellStyle name="Normal 2 3 5 20" xfId="4999" xr:uid="{00000000-0005-0000-0000-000027130000}"/>
    <cellStyle name="Normal 2 3 5 21" xfId="5000" xr:uid="{00000000-0005-0000-0000-000028130000}"/>
    <cellStyle name="Normal 2 3 5 22" xfId="5001" xr:uid="{00000000-0005-0000-0000-000029130000}"/>
    <cellStyle name="Normal 2 3 5 23" xfId="5002" xr:uid="{00000000-0005-0000-0000-00002A130000}"/>
    <cellStyle name="Normal 2 3 5 24" xfId="5003" xr:uid="{00000000-0005-0000-0000-00002B130000}"/>
    <cellStyle name="Normal 2 3 5 25" xfId="5004" xr:uid="{00000000-0005-0000-0000-00002C130000}"/>
    <cellStyle name="Normal 2 3 5 26" xfId="5005" xr:uid="{00000000-0005-0000-0000-00002D130000}"/>
    <cellStyle name="Normal 2 3 5 27" xfId="5006" xr:uid="{00000000-0005-0000-0000-00002E130000}"/>
    <cellStyle name="Normal 2 3 5 28" xfId="5007" xr:uid="{00000000-0005-0000-0000-00002F130000}"/>
    <cellStyle name="Normal 2 3 5 29" xfId="5008" xr:uid="{00000000-0005-0000-0000-000030130000}"/>
    <cellStyle name="Normal 2 3 5 3" xfId="5009" xr:uid="{00000000-0005-0000-0000-000031130000}"/>
    <cellStyle name="Normal 2 3 5 30" xfId="5010" xr:uid="{00000000-0005-0000-0000-000032130000}"/>
    <cellStyle name="Normal 2 3 5 31" xfId="5011" xr:uid="{00000000-0005-0000-0000-000033130000}"/>
    <cellStyle name="Normal 2 3 5 32" xfId="5012" xr:uid="{00000000-0005-0000-0000-000034130000}"/>
    <cellStyle name="Normal 2 3 5 33" xfId="5013" xr:uid="{00000000-0005-0000-0000-000035130000}"/>
    <cellStyle name="Normal 2 3 5 34" xfId="5014" xr:uid="{00000000-0005-0000-0000-000036130000}"/>
    <cellStyle name="Normal 2 3 5 35" xfId="5015" xr:uid="{00000000-0005-0000-0000-000037130000}"/>
    <cellStyle name="Normal 2 3 5 36" xfId="5016" xr:uid="{00000000-0005-0000-0000-000038130000}"/>
    <cellStyle name="Normal 2 3 5 37" xfId="5017" xr:uid="{00000000-0005-0000-0000-000039130000}"/>
    <cellStyle name="Normal 2 3 5 38" xfId="5018" xr:uid="{00000000-0005-0000-0000-00003A130000}"/>
    <cellStyle name="Normal 2 3 5 39" xfId="5019" xr:uid="{00000000-0005-0000-0000-00003B130000}"/>
    <cellStyle name="Normal 2 3 5 4" xfId="5020" xr:uid="{00000000-0005-0000-0000-00003C130000}"/>
    <cellStyle name="Normal 2 3 5 40" xfId="5021" xr:uid="{00000000-0005-0000-0000-00003D130000}"/>
    <cellStyle name="Normal 2 3 5 41" xfId="5022" xr:uid="{00000000-0005-0000-0000-00003E130000}"/>
    <cellStyle name="Normal 2 3 5 42" xfId="5023" xr:uid="{00000000-0005-0000-0000-00003F130000}"/>
    <cellStyle name="Normal 2 3 5 43" xfId="5024" xr:uid="{00000000-0005-0000-0000-000040130000}"/>
    <cellStyle name="Normal 2 3 5 5" xfId="5025" xr:uid="{00000000-0005-0000-0000-000041130000}"/>
    <cellStyle name="Normal 2 3 5 6" xfId="5026" xr:uid="{00000000-0005-0000-0000-000042130000}"/>
    <cellStyle name="Normal 2 3 5 7" xfId="5027" xr:uid="{00000000-0005-0000-0000-000043130000}"/>
    <cellStyle name="Normal 2 3 5 8" xfId="5028" xr:uid="{00000000-0005-0000-0000-000044130000}"/>
    <cellStyle name="Normal 2 3 5 9" xfId="5029" xr:uid="{00000000-0005-0000-0000-000045130000}"/>
    <cellStyle name="Normal 2 3 6" xfId="5030" xr:uid="{00000000-0005-0000-0000-000046130000}"/>
    <cellStyle name="Normal 2 3 6 10" xfId="5031" xr:uid="{00000000-0005-0000-0000-000047130000}"/>
    <cellStyle name="Normal 2 3 6 11" xfId="5032" xr:uid="{00000000-0005-0000-0000-000048130000}"/>
    <cellStyle name="Normal 2 3 6 12" xfId="5033" xr:uid="{00000000-0005-0000-0000-000049130000}"/>
    <cellStyle name="Normal 2 3 6 13" xfId="5034" xr:uid="{00000000-0005-0000-0000-00004A130000}"/>
    <cellStyle name="Normal 2 3 6 14" xfId="5035" xr:uid="{00000000-0005-0000-0000-00004B130000}"/>
    <cellStyle name="Normal 2 3 6 15" xfId="5036" xr:uid="{00000000-0005-0000-0000-00004C130000}"/>
    <cellStyle name="Normal 2 3 6 16" xfId="5037" xr:uid="{00000000-0005-0000-0000-00004D130000}"/>
    <cellStyle name="Normal 2 3 6 17" xfId="5038" xr:uid="{00000000-0005-0000-0000-00004E130000}"/>
    <cellStyle name="Normal 2 3 6 18" xfId="5039" xr:uid="{00000000-0005-0000-0000-00004F130000}"/>
    <cellStyle name="Normal 2 3 6 19" xfId="5040" xr:uid="{00000000-0005-0000-0000-000050130000}"/>
    <cellStyle name="Normal 2 3 6 2" xfId="5041" xr:uid="{00000000-0005-0000-0000-000051130000}"/>
    <cellStyle name="Normal 2 3 6 20" xfId="5042" xr:uid="{00000000-0005-0000-0000-000052130000}"/>
    <cellStyle name="Normal 2 3 6 21" xfId="5043" xr:uid="{00000000-0005-0000-0000-000053130000}"/>
    <cellStyle name="Normal 2 3 6 22" xfId="5044" xr:uid="{00000000-0005-0000-0000-000054130000}"/>
    <cellStyle name="Normal 2 3 6 23" xfId="5045" xr:uid="{00000000-0005-0000-0000-000055130000}"/>
    <cellStyle name="Normal 2 3 6 24" xfId="5046" xr:uid="{00000000-0005-0000-0000-000056130000}"/>
    <cellStyle name="Normal 2 3 6 25" xfId="5047" xr:uid="{00000000-0005-0000-0000-000057130000}"/>
    <cellStyle name="Normal 2 3 6 26" xfId="5048" xr:uid="{00000000-0005-0000-0000-000058130000}"/>
    <cellStyle name="Normal 2 3 6 27" xfId="5049" xr:uid="{00000000-0005-0000-0000-000059130000}"/>
    <cellStyle name="Normal 2 3 6 28" xfId="5050" xr:uid="{00000000-0005-0000-0000-00005A130000}"/>
    <cellStyle name="Normal 2 3 6 29" xfId="5051" xr:uid="{00000000-0005-0000-0000-00005B130000}"/>
    <cellStyle name="Normal 2 3 6 3" xfId="5052" xr:uid="{00000000-0005-0000-0000-00005C130000}"/>
    <cellStyle name="Normal 2 3 6 30" xfId="5053" xr:uid="{00000000-0005-0000-0000-00005D130000}"/>
    <cellStyle name="Normal 2 3 6 31" xfId="5054" xr:uid="{00000000-0005-0000-0000-00005E130000}"/>
    <cellStyle name="Normal 2 3 6 32" xfId="5055" xr:uid="{00000000-0005-0000-0000-00005F130000}"/>
    <cellStyle name="Normal 2 3 6 33" xfId="5056" xr:uid="{00000000-0005-0000-0000-000060130000}"/>
    <cellStyle name="Normal 2 3 6 34" xfId="5057" xr:uid="{00000000-0005-0000-0000-000061130000}"/>
    <cellStyle name="Normal 2 3 6 35" xfId="5058" xr:uid="{00000000-0005-0000-0000-000062130000}"/>
    <cellStyle name="Normal 2 3 6 36" xfId="5059" xr:uid="{00000000-0005-0000-0000-000063130000}"/>
    <cellStyle name="Normal 2 3 6 37" xfId="5060" xr:uid="{00000000-0005-0000-0000-000064130000}"/>
    <cellStyle name="Normal 2 3 6 38" xfId="5061" xr:uid="{00000000-0005-0000-0000-000065130000}"/>
    <cellStyle name="Normal 2 3 6 39" xfId="5062" xr:uid="{00000000-0005-0000-0000-000066130000}"/>
    <cellStyle name="Normal 2 3 6 4" xfId="5063" xr:uid="{00000000-0005-0000-0000-000067130000}"/>
    <cellStyle name="Normal 2 3 6 40" xfId="5064" xr:uid="{00000000-0005-0000-0000-000068130000}"/>
    <cellStyle name="Normal 2 3 6 41" xfId="5065" xr:uid="{00000000-0005-0000-0000-000069130000}"/>
    <cellStyle name="Normal 2 3 6 42" xfId="5066" xr:uid="{00000000-0005-0000-0000-00006A130000}"/>
    <cellStyle name="Normal 2 3 6 43" xfId="5067" xr:uid="{00000000-0005-0000-0000-00006B130000}"/>
    <cellStyle name="Normal 2 3 6 5" xfId="5068" xr:uid="{00000000-0005-0000-0000-00006C130000}"/>
    <cellStyle name="Normal 2 3 6 6" xfId="5069" xr:uid="{00000000-0005-0000-0000-00006D130000}"/>
    <cellStyle name="Normal 2 3 6 7" xfId="5070" xr:uid="{00000000-0005-0000-0000-00006E130000}"/>
    <cellStyle name="Normal 2 3 6 8" xfId="5071" xr:uid="{00000000-0005-0000-0000-00006F130000}"/>
    <cellStyle name="Normal 2 3 6 9" xfId="5072" xr:uid="{00000000-0005-0000-0000-000070130000}"/>
    <cellStyle name="Normal 2 3 7" xfId="5073" xr:uid="{00000000-0005-0000-0000-000071130000}"/>
    <cellStyle name="Normal 2 3 8" xfId="5074" xr:uid="{00000000-0005-0000-0000-000072130000}"/>
    <cellStyle name="Normal 2 3 9" xfId="5075" xr:uid="{00000000-0005-0000-0000-000073130000}"/>
    <cellStyle name="Normal 2 4" xfId="269" xr:uid="{00000000-0005-0000-0000-000074130000}"/>
    <cellStyle name="Normal 2_Country Garden" xfId="5076" xr:uid="{00000000-0005-0000-0000-000075130000}"/>
    <cellStyle name="Normal 20" xfId="16984" xr:uid="{00000000-0005-0000-0000-000076130000}"/>
    <cellStyle name="Normal 3" xfId="145" xr:uid="{00000000-0005-0000-0000-000077130000}"/>
    <cellStyle name="Normal 3 10" xfId="5078" xr:uid="{00000000-0005-0000-0000-000078130000}"/>
    <cellStyle name="Normal 3 10 10" xfId="5079" xr:uid="{00000000-0005-0000-0000-000079130000}"/>
    <cellStyle name="Normal 3 10 11" xfId="5080" xr:uid="{00000000-0005-0000-0000-00007A130000}"/>
    <cellStyle name="Normal 3 10 12" xfId="5081" xr:uid="{00000000-0005-0000-0000-00007B130000}"/>
    <cellStyle name="Normal 3 10 13" xfId="5082" xr:uid="{00000000-0005-0000-0000-00007C130000}"/>
    <cellStyle name="Normal 3 10 14" xfId="5083" xr:uid="{00000000-0005-0000-0000-00007D130000}"/>
    <cellStyle name="Normal 3 10 15" xfId="5084" xr:uid="{00000000-0005-0000-0000-00007E130000}"/>
    <cellStyle name="Normal 3 10 16" xfId="5085" xr:uid="{00000000-0005-0000-0000-00007F130000}"/>
    <cellStyle name="Normal 3 10 17" xfId="5086" xr:uid="{00000000-0005-0000-0000-000080130000}"/>
    <cellStyle name="Normal 3 10 18" xfId="5087" xr:uid="{00000000-0005-0000-0000-000081130000}"/>
    <cellStyle name="Normal 3 10 19" xfId="5088" xr:uid="{00000000-0005-0000-0000-000082130000}"/>
    <cellStyle name="Normal 3 10 2" xfId="5089" xr:uid="{00000000-0005-0000-0000-000083130000}"/>
    <cellStyle name="Normal 3 10 20" xfId="5090" xr:uid="{00000000-0005-0000-0000-000084130000}"/>
    <cellStyle name="Normal 3 10 21" xfId="5091" xr:uid="{00000000-0005-0000-0000-000085130000}"/>
    <cellStyle name="Normal 3 10 22" xfId="5092" xr:uid="{00000000-0005-0000-0000-000086130000}"/>
    <cellStyle name="Normal 3 10 23" xfId="5093" xr:uid="{00000000-0005-0000-0000-000087130000}"/>
    <cellStyle name="Normal 3 10 24" xfId="5094" xr:uid="{00000000-0005-0000-0000-000088130000}"/>
    <cellStyle name="Normal 3 10 25" xfId="5095" xr:uid="{00000000-0005-0000-0000-000089130000}"/>
    <cellStyle name="Normal 3 10 26" xfId="5096" xr:uid="{00000000-0005-0000-0000-00008A130000}"/>
    <cellStyle name="Normal 3 10 27" xfId="5097" xr:uid="{00000000-0005-0000-0000-00008B130000}"/>
    <cellStyle name="Normal 3 10 28" xfId="5098" xr:uid="{00000000-0005-0000-0000-00008C130000}"/>
    <cellStyle name="Normal 3 10 29" xfId="5099" xr:uid="{00000000-0005-0000-0000-00008D130000}"/>
    <cellStyle name="Normal 3 10 3" xfId="5100" xr:uid="{00000000-0005-0000-0000-00008E130000}"/>
    <cellStyle name="Normal 3 10 30" xfId="5101" xr:uid="{00000000-0005-0000-0000-00008F130000}"/>
    <cellStyle name="Normal 3 10 31" xfId="5102" xr:uid="{00000000-0005-0000-0000-000090130000}"/>
    <cellStyle name="Normal 3 10 32" xfId="5103" xr:uid="{00000000-0005-0000-0000-000091130000}"/>
    <cellStyle name="Normal 3 10 33" xfId="5104" xr:uid="{00000000-0005-0000-0000-000092130000}"/>
    <cellStyle name="Normal 3 10 34" xfId="5105" xr:uid="{00000000-0005-0000-0000-000093130000}"/>
    <cellStyle name="Normal 3 10 35" xfId="5106" xr:uid="{00000000-0005-0000-0000-000094130000}"/>
    <cellStyle name="Normal 3 10 36" xfId="5107" xr:uid="{00000000-0005-0000-0000-000095130000}"/>
    <cellStyle name="Normal 3 10 37" xfId="5108" xr:uid="{00000000-0005-0000-0000-000096130000}"/>
    <cellStyle name="Normal 3 10 38" xfId="5109" xr:uid="{00000000-0005-0000-0000-000097130000}"/>
    <cellStyle name="Normal 3 10 39" xfId="5110" xr:uid="{00000000-0005-0000-0000-000098130000}"/>
    <cellStyle name="Normal 3 10 4" xfId="5111" xr:uid="{00000000-0005-0000-0000-000099130000}"/>
    <cellStyle name="Normal 3 10 40" xfId="5112" xr:uid="{00000000-0005-0000-0000-00009A130000}"/>
    <cellStyle name="Normal 3 10 41" xfId="5113" xr:uid="{00000000-0005-0000-0000-00009B130000}"/>
    <cellStyle name="Normal 3 10 42" xfId="5114" xr:uid="{00000000-0005-0000-0000-00009C130000}"/>
    <cellStyle name="Normal 3 10 43" xfId="5115" xr:uid="{00000000-0005-0000-0000-00009D130000}"/>
    <cellStyle name="Normal 3 10 5" xfId="5116" xr:uid="{00000000-0005-0000-0000-00009E130000}"/>
    <cellStyle name="Normal 3 10 6" xfId="5117" xr:uid="{00000000-0005-0000-0000-00009F130000}"/>
    <cellStyle name="Normal 3 10 7" xfId="5118" xr:uid="{00000000-0005-0000-0000-0000A0130000}"/>
    <cellStyle name="Normal 3 10 8" xfId="5119" xr:uid="{00000000-0005-0000-0000-0000A1130000}"/>
    <cellStyle name="Normal 3 10 9" xfId="5120" xr:uid="{00000000-0005-0000-0000-0000A2130000}"/>
    <cellStyle name="Normal 3 11" xfId="5121" xr:uid="{00000000-0005-0000-0000-0000A3130000}"/>
    <cellStyle name="Normal 3 12" xfId="5122" xr:uid="{00000000-0005-0000-0000-0000A4130000}"/>
    <cellStyle name="Normal 3 13" xfId="5123" xr:uid="{00000000-0005-0000-0000-0000A5130000}"/>
    <cellStyle name="Normal 3 14" xfId="5124" xr:uid="{00000000-0005-0000-0000-0000A6130000}"/>
    <cellStyle name="Normal 3 15" xfId="5125" xr:uid="{00000000-0005-0000-0000-0000A7130000}"/>
    <cellStyle name="Normal 3 16" xfId="5126" xr:uid="{00000000-0005-0000-0000-0000A8130000}"/>
    <cellStyle name="Normal 3 17" xfId="5127" xr:uid="{00000000-0005-0000-0000-0000A9130000}"/>
    <cellStyle name="Normal 3 18" xfId="5128" xr:uid="{00000000-0005-0000-0000-0000AA130000}"/>
    <cellStyle name="Normal 3 19" xfId="5129" xr:uid="{00000000-0005-0000-0000-0000AB130000}"/>
    <cellStyle name="Normal 3 2" xfId="5130" xr:uid="{00000000-0005-0000-0000-0000AC130000}"/>
    <cellStyle name="Normal 3 2 10" xfId="5131" xr:uid="{00000000-0005-0000-0000-0000AD130000}"/>
    <cellStyle name="Normal 3 2 11" xfId="5132" xr:uid="{00000000-0005-0000-0000-0000AE130000}"/>
    <cellStyle name="Normal 3 2 12" xfId="5133" xr:uid="{00000000-0005-0000-0000-0000AF130000}"/>
    <cellStyle name="Normal 3 2 13" xfId="5134" xr:uid="{00000000-0005-0000-0000-0000B0130000}"/>
    <cellStyle name="Normal 3 2 14" xfId="5135" xr:uid="{00000000-0005-0000-0000-0000B1130000}"/>
    <cellStyle name="Normal 3 2 15" xfId="5136" xr:uid="{00000000-0005-0000-0000-0000B2130000}"/>
    <cellStyle name="Normal 3 2 16" xfId="5137" xr:uid="{00000000-0005-0000-0000-0000B3130000}"/>
    <cellStyle name="Normal 3 2 17" xfId="5138" xr:uid="{00000000-0005-0000-0000-0000B4130000}"/>
    <cellStyle name="Normal 3 2 18" xfId="5139" xr:uid="{00000000-0005-0000-0000-0000B5130000}"/>
    <cellStyle name="Normal 3 2 19" xfId="5140" xr:uid="{00000000-0005-0000-0000-0000B6130000}"/>
    <cellStyle name="Normal 3 2 2" xfId="5141" xr:uid="{00000000-0005-0000-0000-0000B7130000}"/>
    <cellStyle name="Normal 3 2 2 10" xfId="5142" xr:uid="{00000000-0005-0000-0000-0000B8130000}"/>
    <cellStyle name="Normal 3 2 2 11" xfId="5143" xr:uid="{00000000-0005-0000-0000-0000B9130000}"/>
    <cellStyle name="Normal 3 2 2 12" xfId="5144" xr:uid="{00000000-0005-0000-0000-0000BA130000}"/>
    <cellStyle name="Normal 3 2 2 13" xfId="5145" xr:uid="{00000000-0005-0000-0000-0000BB130000}"/>
    <cellStyle name="Normal 3 2 2 14" xfId="5146" xr:uid="{00000000-0005-0000-0000-0000BC130000}"/>
    <cellStyle name="Normal 3 2 2 15" xfId="5147" xr:uid="{00000000-0005-0000-0000-0000BD130000}"/>
    <cellStyle name="Normal 3 2 2 16" xfId="5148" xr:uid="{00000000-0005-0000-0000-0000BE130000}"/>
    <cellStyle name="Normal 3 2 2 17" xfId="5149" xr:uid="{00000000-0005-0000-0000-0000BF130000}"/>
    <cellStyle name="Normal 3 2 2 18" xfId="5150" xr:uid="{00000000-0005-0000-0000-0000C0130000}"/>
    <cellStyle name="Normal 3 2 2 19" xfId="5151" xr:uid="{00000000-0005-0000-0000-0000C1130000}"/>
    <cellStyle name="Normal 3 2 2 2" xfId="5152" xr:uid="{00000000-0005-0000-0000-0000C2130000}"/>
    <cellStyle name="Normal 3 2 2 2 10" xfId="5153" xr:uid="{00000000-0005-0000-0000-0000C3130000}"/>
    <cellStyle name="Normal 3 2 2 2 11" xfId="5154" xr:uid="{00000000-0005-0000-0000-0000C4130000}"/>
    <cellStyle name="Normal 3 2 2 2 12" xfId="5155" xr:uid="{00000000-0005-0000-0000-0000C5130000}"/>
    <cellStyle name="Normal 3 2 2 2 13" xfId="5156" xr:uid="{00000000-0005-0000-0000-0000C6130000}"/>
    <cellStyle name="Normal 3 2 2 2 14" xfId="5157" xr:uid="{00000000-0005-0000-0000-0000C7130000}"/>
    <cellStyle name="Normal 3 2 2 2 15" xfId="5158" xr:uid="{00000000-0005-0000-0000-0000C8130000}"/>
    <cellStyle name="Normal 3 2 2 2 16" xfId="5159" xr:uid="{00000000-0005-0000-0000-0000C9130000}"/>
    <cellStyle name="Normal 3 2 2 2 17" xfId="5160" xr:uid="{00000000-0005-0000-0000-0000CA130000}"/>
    <cellStyle name="Normal 3 2 2 2 18" xfId="5161" xr:uid="{00000000-0005-0000-0000-0000CB130000}"/>
    <cellStyle name="Normal 3 2 2 2 19" xfId="5162" xr:uid="{00000000-0005-0000-0000-0000CC130000}"/>
    <cellStyle name="Normal 3 2 2 2 2" xfId="5163" xr:uid="{00000000-0005-0000-0000-0000CD130000}"/>
    <cellStyle name="Normal 3 2 2 2 20" xfId="5164" xr:uid="{00000000-0005-0000-0000-0000CE130000}"/>
    <cellStyle name="Normal 3 2 2 2 21" xfId="5165" xr:uid="{00000000-0005-0000-0000-0000CF130000}"/>
    <cellStyle name="Normal 3 2 2 2 22" xfId="5166" xr:uid="{00000000-0005-0000-0000-0000D0130000}"/>
    <cellStyle name="Normal 3 2 2 2 23" xfId="5167" xr:uid="{00000000-0005-0000-0000-0000D1130000}"/>
    <cellStyle name="Normal 3 2 2 2 24" xfId="5168" xr:uid="{00000000-0005-0000-0000-0000D2130000}"/>
    <cellStyle name="Normal 3 2 2 2 25" xfId="5169" xr:uid="{00000000-0005-0000-0000-0000D3130000}"/>
    <cellStyle name="Normal 3 2 2 2 26" xfId="5170" xr:uid="{00000000-0005-0000-0000-0000D4130000}"/>
    <cellStyle name="Normal 3 2 2 2 27" xfId="5171" xr:uid="{00000000-0005-0000-0000-0000D5130000}"/>
    <cellStyle name="Normal 3 2 2 2 28" xfId="5172" xr:uid="{00000000-0005-0000-0000-0000D6130000}"/>
    <cellStyle name="Normal 3 2 2 2 29" xfId="5173" xr:uid="{00000000-0005-0000-0000-0000D7130000}"/>
    <cellStyle name="Normal 3 2 2 2 3" xfId="5174" xr:uid="{00000000-0005-0000-0000-0000D8130000}"/>
    <cellStyle name="Normal 3 2 2 2 30" xfId="5175" xr:uid="{00000000-0005-0000-0000-0000D9130000}"/>
    <cellStyle name="Normal 3 2 2 2 31" xfId="5176" xr:uid="{00000000-0005-0000-0000-0000DA130000}"/>
    <cellStyle name="Normal 3 2 2 2 32" xfId="5177" xr:uid="{00000000-0005-0000-0000-0000DB130000}"/>
    <cellStyle name="Normal 3 2 2 2 33" xfId="5178" xr:uid="{00000000-0005-0000-0000-0000DC130000}"/>
    <cellStyle name="Normal 3 2 2 2 34" xfId="5179" xr:uid="{00000000-0005-0000-0000-0000DD130000}"/>
    <cellStyle name="Normal 3 2 2 2 35" xfId="5180" xr:uid="{00000000-0005-0000-0000-0000DE130000}"/>
    <cellStyle name="Normal 3 2 2 2 36" xfId="5181" xr:uid="{00000000-0005-0000-0000-0000DF130000}"/>
    <cellStyle name="Normal 3 2 2 2 37" xfId="5182" xr:uid="{00000000-0005-0000-0000-0000E0130000}"/>
    <cellStyle name="Normal 3 2 2 2 38" xfId="5183" xr:uid="{00000000-0005-0000-0000-0000E1130000}"/>
    <cellStyle name="Normal 3 2 2 2 39" xfId="5184" xr:uid="{00000000-0005-0000-0000-0000E2130000}"/>
    <cellStyle name="Normal 3 2 2 2 4" xfId="5185" xr:uid="{00000000-0005-0000-0000-0000E3130000}"/>
    <cellStyle name="Normal 3 2 2 2 40" xfId="5186" xr:uid="{00000000-0005-0000-0000-0000E4130000}"/>
    <cellStyle name="Normal 3 2 2 2 41" xfId="5187" xr:uid="{00000000-0005-0000-0000-0000E5130000}"/>
    <cellStyle name="Normal 3 2 2 2 42" xfId="5188" xr:uid="{00000000-0005-0000-0000-0000E6130000}"/>
    <cellStyle name="Normal 3 2 2 2 43" xfId="5189" xr:uid="{00000000-0005-0000-0000-0000E7130000}"/>
    <cellStyle name="Normal 3 2 2 2 5" xfId="5190" xr:uid="{00000000-0005-0000-0000-0000E8130000}"/>
    <cellStyle name="Normal 3 2 2 2 6" xfId="5191" xr:uid="{00000000-0005-0000-0000-0000E9130000}"/>
    <cellStyle name="Normal 3 2 2 2 7" xfId="5192" xr:uid="{00000000-0005-0000-0000-0000EA130000}"/>
    <cellStyle name="Normal 3 2 2 2 8" xfId="5193" xr:uid="{00000000-0005-0000-0000-0000EB130000}"/>
    <cellStyle name="Normal 3 2 2 2 9" xfId="5194" xr:uid="{00000000-0005-0000-0000-0000EC130000}"/>
    <cellStyle name="Normal 3 2 2 20" xfId="5195" xr:uid="{00000000-0005-0000-0000-0000ED130000}"/>
    <cellStyle name="Normal 3 2 2 21" xfId="5196" xr:uid="{00000000-0005-0000-0000-0000EE130000}"/>
    <cellStyle name="Normal 3 2 2 22" xfId="5197" xr:uid="{00000000-0005-0000-0000-0000EF130000}"/>
    <cellStyle name="Normal 3 2 2 23" xfId="5198" xr:uid="{00000000-0005-0000-0000-0000F0130000}"/>
    <cellStyle name="Normal 3 2 2 24" xfId="5199" xr:uid="{00000000-0005-0000-0000-0000F1130000}"/>
    <cellStyle name="Normal 3 2 2 25" xfId="5200" xr:uid="{00000000-0005-0000-0000-0000F2130000}"/>
    <cellStyle name="Normal 3 2 2 26" xfId="5201" xr:uid="{00000000-0005-0000-0000-0000F3130000}"/>
    <cellStyle name="Normal 3 2 2 27" xfId="5202" xr:uid="{00000000-0005-0000-0000-0000F4130000}"/>
    <cellStyle name="Normal 3 2 2 28" xfId="5203" xr:uid="{00000000-0005-0000-0000-0000F5130000}"/>
    <cellStyle name="Normal 3 2 2 29" xfId="5204" xr:uid="{00000000-0005-0000-0000-0000F6130000}"/>
    <cellStyle name="Normal 3 2 2 3" xfId="5205" xr:uid="{00000000-0005-0000-0000-0000F7130000}"/>
    <cellStyle name="Normal 3 2 2 3 10" xfId="5206" xr:uid="{00000000-0005-0000-0000-0000F8130000}"/>
    <cellStyle name="Normal 3 2 2 3 11" xfId="5207" xr:uid="{00000000-0005-0000-0000-0000F9130000}"/>
    <cellStyle name="Normal 3 2 2 3 12" xfId="5208" xr:uid="{00000000-0005-0000-0000-0000FA130000}"/>
    <cellStyle name="Normal 3 2 2 3 13" xfId="5209" xr:uid="{00000000-0005-0000-0000-0000FB130000}"/>
    <cellStyle name="Normal 3 2 2 3 14" xfId="5210" xr:uid="{00000000-0005-0000-0000-0000FC130000}"/>
    <cellStyle name="Normal 3 2 2 3 15" xfId="5211" xr:uid="{00000000-0005-0000-0000-0000FD130000}"/>
    <cellStyle name="Normal 3 2 2 3 16" xfId="5212" xr:uid="{00000000-0005-0000-0000-0000FE130000}"/>
    <cellStyle name="Normal 3 2 2 3 17" xfId="5213" xr:uid="{00000000-0005-0000-0000-0000FF130000}"/>
    <cellStyle name="Normal 3 2 2 3 18" xfId="5214" xr:uid="{00000000-0005-0000-0000-000000140000}"/>
    <cellStyle name="Normal 3 2 2 3 19" xfId="5215" xr:uid="{00000000-0005-0000-0000-000001140000}"/>
    <cellStyle name="Normal 3 2 2 3 2" xfId="5216" xr:uid="{00000000-0005-0000-0000-000002140000}"/>
    <cellStyle name="Normal 3 2 2 3 20" xfId="5217" xr:uid="{00000000-0005-0000-0000-000003140000}"/>
    <cellStyle name="Normal 3 2 2 3 21" xfId="5218" xr:uid="{00000000-0005-0000-0000-000004140000}"/>
    <cellStyle name="Normal 3 2 2 3 22" xfId="5219" xr:uid="{00000000-0005-0000-0000-000005140000}"/>
    <cellStyle name="Normal 3 2 2 3 23" xfId="5220" xr:uid="{00000000-0005-0000-0000-000006140000}"/>
    <cellStyle name="Normal 3 2 2 3 24" xfId="5221" xr:uid="{00000000-0005-0000-0000-000007140000}"/>
    <cellStyle name="Normal 3 2 2 3 25" xfId="5222" xr:uid="{00000000-0005-0000-0000-000008140000}"/>
    <cellStyle name="Normal 3 2 2 3 26" xfId="5223" xr:uid="{00000000-0005-0000-0000-000009140000}"/>
    <cellStyle name="Normal 3 2 2 3 27" xfId="5224" xr:uid="{00000000-0005-0000-0000-00000A140000}"/>
    <cellStyle name="Normal 3 2 2 3 28" xfId="5225" xr:uid="{00000000-0005-0000-0000-00000B140000}"/>
    <cellStyle name="Normal 3 2 2 3 29" xfId="5226" xr:uid="{00000000-0005-0000-0000-00000C140000}"/>
    <cellStyle name="Normal 3 2 2 3 3" xfId="5227" xr:uid="{00000000-0005-0000-0000-00000D140000}"/>
    <cellStyle name="Normal 3 2 2 3 30" xfId="5228" xr:uid="{00000000-0005-0000-0000-00000E140000}"/>
    <cellStyle name="Normal 3 2 2 3 31" xfId="5229" xr:uid="{00000000-0005-0000-0000-00000F140000}"/>
    <cellStyle name="Normal 3 2 2 3 32" xfId="5230" xr:uid="{00000000-0005-0000-0000-000010140000}"/>
    <cellStyle name="Normal 3 2 2 3 33" xfId="5231" xr:uid="{00000000-0005-0000-0000-000011140000}"/>
    <cellStyle name="Normal 3 2 2 3 34" xfId="5232" xr:uid="{00000000-0005-0000-0000-000012140000}"/>
    <cellStyle name="Normal 3 2 2 3 35" xfId="5233" xr:uid="{00000000-0005-0000-0000-000013140000}"/>
    <cellStyle name="Normal 3 2 2 3 36" xfId="5234" xr:uid="{00000000-0005-0000-0000-000014140000}"/>
    <cellStyle name="Normal 3 2 2 3 37" xfId="5235" xr:uid="{00000000-0005-0000-0000-000015140000}"/>
    <cellStyle name="Normal 3 2 2 3 38" xfId="5236" xr:uid="{00000000-0005-0000-0000-000016140000}"/>
    <cellStyle name="Normal 3 2 2 3 39" xfId="5237" xr:uid="{00000000-0005-0000-0000-000017140000}"/>
    <cellStyle name="Normal 3 2 2 3 4" xfId="5238" xr:uid="{00000000-0005-0000-0000-000018140000}"/>
    <cellStyle name="Normal 3 2 2 3 40" xfId="5239" xr:uid="{00000000-0005-0000-0000-000019140000}"/>
    <cellStyle name="Normal 3 2 2 3 41" xfId="5240" xr:uid="{00000000-0005-0000-0000-00001A140000}"/>
    <cellStyle name="Normal 3 2 2 3 42" xfId="5241" xr:uid="{00000000-0005-0000-0000-00001B140000}"/>
    <cellStyle name="Normal 3 2 2 3 43" xfId="5242" xr:uid="{00000000-0005-0000-0000-00001C140000}"/>
    <cellStyle name="Normal 3 2 2 3 5" xfId="5243" xr:uid="{00000000-0005-0000-0000-00001D140000}"/>
    <cellStyle name="Normal 3 2 2 3 6" xfId="5244" xr:uid="{00000000-0005-0000-0000-00001E140000}"/>
    <cellStyle name="Normal 3 2 2 3 7" xfId="5245" xr:uid="{00000000-0005-0000-0000-00001F140000}"/>
    <cellStyle name="Normal 3 2 2 3 8" xfId="5246" xr:uid="{00000000-0005-0000-0000-000020140000}"/>
    <cellStyle name="Normal 3 2 2 3 9" xfId="5247" xr:uid="{00000000-0005-0000-0000-000021140000}"/>
    <cellStyle name="Normal 3 2 2 30" xfId="5248" xr:uid="{00000000-0005-0000-0000-000022140000}"/>
    <cellStyle name="Normal 3 2 2 31" xfId="5249" xr:uid="{00000000-0005-0000-0000-000023140000}"/>
    <cellStyle name="Normal 3 2 2 32" xfId="5250" xr:uid="{00000000-0005-0000-0000-000024140000}"/>
    <cellStyle name="Normal 3 2 2 33" xfId="5251" xr:uid="{00000000-0005-0000-0000-000025140000}"/>
    <cellStyle name="Normal 3 2 2 34" xfId="5252" xr:uid="{00000000-0005-0000-0000-000026140000}"/>
    <cellStyle name="Normal 3 2 2 35" xfId="5253" xr:uid="{00000000-0005-0000-0000-000027140000}"/>
    <cellStyle name="Normal 3 2 2 36" xfId="5254" xr:uid="{00000000-0005-0000-0000-000028140000}"/>
    <cellStyle name="Normal 3 2 2 37" xfId="5255" xr:uid="{00000000-0005-0000-0000-000029140000}"/>
    <cellStyle name="Normal 3 2 2 38" xfId="5256" xr:uid="{00000000-0005-0000-0000-00002A140000}"/>
    <cellStyle name="Normal 3 2 2 39" xfId="5257" xr:uid="{00000000-0005-0000-0000-00002B140000}"/>
    <cellStyle name="Normal 3 2 2 4" xfId="5258" xr:uid="{00000000-0005-0000-0000-00002C140000}"/>
    <cellStyle name="Normal 3 2 2 4 10" xfId="5259" xr:uid="{00000000-0005-0000-0000-00002D140000}"/>
    <cellStyle name="Normal 3 2 2 4 11" xfId="5260" xr:uid="{00000000-0005-0000-0000-00002E140000}"/>
    <cellStyle name="Normal 3 2 2 4 12" xfId="5261" xr:uid="{00000000-0005-0000-0000-00002F140000}"/>
    <cellStyle name="Normal 3 2 2 4 13" xfId="5262" xr:uid="{00000000-0005-0000-0000-000030140000}"/>
    <cellStyle name="Normal 3 2 2 4 14" xfId="5263" xr:uid="{00000000-0005-0000-0000-000031140000}"/>
    <cellStyle name="Normal 3 2 2 4 15" xfId="5264" xr:uid="{00000000-0005-0000-0000-000032140000}"/>
    <cellStyle name="Normal 3 2 2 4 16" xfId="5265" xr:uid="{00000000-0005-0000-0000-000033140000}"/>
    <cellStyle name="Normal 3 2 2 4 17" xfId="5266" xr:uid="{00000000-0005-0000-0000-000034140000}"/>
    <cellStyle name="Normal 3 2 2 4 18" xfId="5267" xr:uid="{00000000-0005-0000-0000-000035140000}"/>
    <cellStyle name="Normal 3 2 2 4 19" xfId="5268" xr:uid="{00000000-0005-0000-0000-000036140000}"/>
    <cellStyle name="Normal 3 2 2 4 2" xfId="5269" xr:uid="{00000000-0005-0000-0000-000037140000}"/>
    <cellStyle name="Normal 3 2 2 4 20" xfId="5270" xr:uid="{00000000-0005-0000-0000-000038140000}"/>
    <cellStyle name="Normal 3 2 2 4 21" xfId="5271" xr:uid="{00000000-0005-0000-0000-000039140000}"/>
    <cellStyle name="Normal 3 2 2 4 22" xfId="5272" xr:uid="{00000000-0005-0000-0000-00003A140000}"/>
    <cellStyle name="Normal 3 2 2 4 23" xfId="5273" xr:uid="{00000000-0005-0000-0000-00003B140000}"/>
    <cellStyle name="Normal 3 2 2 4 24" xfId="5274" xr:uid="{00000000-0005-0000-0000-00003C140000}"/>
    <cellStyle name="Normal 3 2 2 4 25" xfId="5275" xr:uid="{00000000-0005-0000-0000-00003D140000}"/>
    <cellStyle name="Normal 3 2 2 4 26" xfId="5276" xr:uid="{00000000-0005-0000-0000-00003E140000}"/>
    <cellStyle name="Normal 3 2 2 4 27" xfId="5277" xr:uid="{00000000-0005-0000-0000-00003F140000}"/>
    <cellStyle name="Normal 3 2 2 4 28" xfId="5278" xr:uid="{00000000-0005-0000-0000-000040140000}"/>
    <cellStyle name="Normal 3 2 2 4 29" xfId="5279" xr:uid="{00000000-0005-0000-0000-000041140000}"/>
    <cellStyle name="Normal 3 2 2 4 3" xfId="5280" xr:uid="{00000000-0005-0000-0000-000042140000}"/>
    <cellStyle name="Normal 3 2 2 4 30" xfId="5281" xr:uid="{00000000-0005-0000-0000-000043140000}"/>
    <cellStyle name="Normal 3 2 2 4 31" xfId="5282" xr:uid="{00000000-0005-0000-0000-000044140000}"/>
    <cellStyle name="Normal 3 2 2 4 32" xfId="5283" xr:uid="{00000000-0005-0000-0000-000045140000}"/>
    <cellStyle name="Normal 3 2 2 4 33" xfId="5284" xr:uid="{00000000-0005-0000-0000-000046140000}"/>
    <cellStyle name="Normal 3 2 2 4 34" xfId="5285" xr:uid="{00000000-0005-0000-0000-000047140000}"/>
    <cellStyle name="Normal 3 2 2 4 35" xfId="5286" xr:uid="{00000000-0005-0000-0000-000048140000}"/>
    <cellStyle name="Normal 3 2 2 4 36" xfId="5287" xr:uid="{00000000-0005-0000-0000-000049140000}"/>
    <cellStyle name="Normal 3 2 2 4 37" xfId="5288" xr:uid="{00000000-0005-0000-0000-00004A140000}"/>
    <cellStyle name="Normal 3 2 2 4 38" xfId="5289" xr:uid="{00000000-0005-0000-0000-00004B140000}"/>
    <cellStyle name="Normal 3 2 2 4 39" xfId="5290" xr:uid="{00000000-0005-0000-0000-00004C140000}"/>
    <cellStyle name="Normal 3 2 2 4 4" xfId="5291" xr:uid="{00000000-0005-0000-0000-00004D140000}"/>
    <cellStyle name="Normal 3 2 2 4 40" xfId="5292" xr:uid="{00000000-0005-0000-0000-00004E140000}"/>
    <cellStyle name="Normal 3 2 2 4 41" xfId="5293" xr:uid="{00000000-0005-0000-0000-00004F140000}"/>
    <cellStyle name="Normal 3 2 2 4 42" xfId="5294" xr:uid="{00000000-0005-0000-0000-000050140000}"/>
    <cellStyle name="Normal 3 2 2 4 43" xfId="5295" xr:uid="{00000000-0005-0000-0000-000051140000}"/>
    <cellStyle name="Normal 3 2 2 4 5" xfId="5296" xr:uid="{00000000-0005-0000-0000-000052140000}"/>
    <cellStyle name="Normal 3 2 2 4 6" xfId="5297" xr:uid="{00000000-0005-0000-0000-000053140000}"/>
    <cellStyle name="Normal 3 2 2 4 7" xfId="5298" xr:uid="{00000000-0005-0000-0000-000054140000}"/>
    <cellStyle name="Normal 3 2 2 4 8" xfId="5299" xr:uid="{00000000-0005-0000-0000-000055140000}"/>
    <cellStyle name="Normal 3 2 2 4 9" xfId="5300" xr:uid="{00000000-0005-0000-0000-000056140000}"/>
    <cellStyle name="Normal 3 2 2 40" xfId="5301" xr:uid="{00000000-0005-0000-0000-000057140000}"/>
    <cellStyle name="Normal 3 2 2 41" xfId="5302" xr:uid="{00000000-0005-0000-0000-000058140000}"/>
    <cellStyle name="Normal 3 2 2 42" xfId="5303" xr:uid="{00000000-0005-0000-0000-000059140000}"/>
    <cellStyle name="Normal 3 2 2 43" xfId="5304" xr:uid="{00000000-0005-0000-0000-00005A140000}"/>
    <cellStyle name="Normal 3 2 2 44" xfId="5305" xr:uid="{00000000-0005-0000-0000-00005B140000}"/>
    <cellStyle name="Normal 3 2 2 45" xfId="5306" xr:uid="{00000000-0005-0000-0000-00005C140000}"/>
    <cellStyle name="Normal 3 2 2 46" xfId="5307" xr:uid="{00000000-0005-0000-0000-00005D140000}"/>
    <cellStyle name="Normal 3 2 2 47" xfId="5308" xr:uid="{00000000-0005-0000-0000-00005E140000}"/>
    <cellStyle name="Normal 3 2 2 5" xfId="5309" xr:uid="{00000000-0005-0000-0000-00005F140000}"/>
    <cellStyle name="Normal 3 2 2 5 10" xfId="5310" xr:uid="{00000000-0005-0000-0000-000060140000}"/>
    <cellStyle name="Normal 3 2 2 5 11" xfId="5311" xr:uid="{00000000-0005-0000-0000-000061140000}"/>
    <cellStyle name="Normal 3 2 2 5 12" xfId="5312" xr:uid="{00000000-0005-0000-0000-000062140000}"/>
    <cellStyle name="Normal 3 2 2 5 13" xfId="5313" xr:uid="{00000000-0005-0000-0000-000063140000}"/>
    <cellStyle name="Normal 3 2 2 5 14" xfId="5314" xr:uid="{00000000-0005-0000-0000-000064140000}"/>
    <cellStyle name="Normal 3 2 2 5 15" xfId="5315" xr:uid="{00000000-0005-0000-0000-000065140000}"/>
    <cellStyle name="Normal 3 2 2 5 16" xfId="5316" xr:uid="{00000000-0005-0000-0000-000066140000}"/>
    <cellStyle name="Normal 3 2 2 5 17" xfId="5317" xr:uid="{00000000-0005-0000-0000-000067140000}"/>
    <cellStyle name="Normal 3 2 2 5 18" xfId="5318" xr:uid="{00000000-0005-0000-0000-000068140000}"/>
    <cellStyle name="Normal 3 2 2 5 19" xfId="5319" xr:uid="{00000000-0005-0000-0000-000069140000}"/>
    <cellStyle name="Normal 3 2 2 5 2" xfId="5320" xr:uid="{00000000-0005-0000-0000-00006A140000}"/>
    <cellStyle name="Normal 3 2 2 5 20" xfId="5321" xr:uid="{00000000-0005-0000-0000-00006B140000}"/>
    <cellStyle name="Normal 3 2 2 5 21" xfId="5322" xr:uid="{00000000-0005-0000-0000-00006C140000}"/>
    <cellStyle name="Normal 3 2 2 5 22" xfId="5323" xr:uid="{00000000-0005-0000-0000-00006D140000}"/>
    <cellStyle name="Normal 3 2 2 5 23" xfId="5324" xr:uid="{00000000-0005-0000-0000-00006E140000}"/>
    <cellStyle name="Normal 3 2 2 5 24" xfId="5325" xr:uid="{00000000-0005-0000-0000-00006F140000}"/>
    <cellStyle name="Normal 3 2 2 5 25" xfId="5326" xr:uid="{00000000-0005-0000-0000-000070140000}"/>
    <cellStyle name="Normal 3 2 2 5 26" xfId="5327" xr:uid="{00000000-0005-0000-0000-000071140000}"/>
    <cellStyle name="Normal 3 2 2 5 27" xfId="5328" xr:uid="{00000000-0005-0000-0000-000072140000}"/>
    <cellStyle name="Normal 3 2 2 5 28" xfId="5329" xr:uid="{00000000-0005-0000-0000-000073140000}"/>
    <cellStyle name="Normal 3 2 2 5 29" xfId="5330" xr:uid="{00000000-0005-0000-0000-000074140000}"/>
    <cellStyle name="Normal 3 2 2 5 3" xfId="5331" xr:uid="{00000000-0005-0000-0000-000075140000}"/>
    <cellStyle name="Normal 3 2 2 5 30" xfId="5332" xr:uid="{00000000-0005-0000-0000-000076140000}"/>
    <cellStyle name="Normal 3 2 2 5 31" xfId="5333" xr:uid="{00000000-0005-0000-0000-000077140000}"/>
    <cellStyle name="Normal 3 2 2 5 32" xfId="5334" xr:uid="{00000000-0005-0000-0000-000078140000}"/>
    <cellStyle name="Normal 3 2 2 5 33" xfId="5335" xr:uid="{00000000-0005-0000-0000-000079140000}"/>
    <cellStyle name="Normal 3 2 2 5 34" xfId="5336" xr:uid="{00000000-0005-0000-0000-00007A140000}"/>
    <cellStyle name="Normal 3 2 2 5 35" xfId="5337" xr:uid="{00000000-0005-0000-0000-00007B140000}"/>
    <cellStyle name="Normal 3 2 2 5 36" xfId="5338" xr:uid="{00000000-0005-0000-0000-00007C140000}"/>
    <cellStyle name="Normal 3 2 2 5 37" xfId="5339" xr:uid="{00000000-0005-0000-0000-00007D140000}"/>
    <cellStyle name="Normal 3 2 2 5 38" xfId="5340" xr:uid="{00000000-0005-0000-0000-00007E140000}"/>
    <cellStyle name="Normal 3 2 2 5 39" xfId="5341" xr:uid="{00000000-0005-0000-0000-00007F140000}"/>
    <cellStyle name="Normal 3 2 2 5 4" xfId="5342" xr:uid="{00000000-0005-0000-0000-000080140000}"/>
    <cellStyle name="Normal 3 2 2 5 40" xfId="5343" xr:uid="{00000000-0005-0000-0000-000081140000}"/>
    <cellStyle name="Normal 3 2 2 5 41" xfId="5344" xr:uid="{00000000-0005-0000-0000-000082140000}"/>
    <cellStyle name="Normal 3 2 2 5 42" xfId="5345" xr:uid="{00000000-0005-0000-0000-000083140000}"/>
    <cellStyle name="Normal 3 2 2 5 43" xfId="5346" xr:uid="{00000000-0005-0000-0000-000084140000}"/>
    <cellStyle name="Normal 3 2 2 5 5" xfId="5347" xr:uid="{00000000-0005-0000-0000-000085140000}"/>
    <cellStyle name="Normal 3 2 2 5 6" xfId="5348" xr:uid="{00000000-0005-0000-0000-000086140000}"/>
    <cellStyle name="Normal 3 2 2 5 7" xfId="5349" xr:uid="{00000000-0005-0000-0000-000087140000}"/>
    <cellStyle name="Normal 3 2 2 5 8" xfId="5350" xr:uid="{00000000-0005-0000-0000-000088140000}"/>
    <cellStyle name="Normal 3 2 2 5 9" xfId="5351" xr:uid="{00000000-0005-0000-0000-000089140000}"/>
    <cellStyle name="Normal 3 2 2 6" xfId="5352" xr:uid="{00000000-0005-0000-0000-00008A140000}"/>
    <cellStyle name="Normal 3 2 2 7" xfId="5353" xr:uid="{00000000-0005-0000-0000-00008B140000}"/>
    <cellStyle name="Normal 3 2 2 8" xfId="5354" xr:uid="{00000000-0005-0000-0000-00008C140000}"/>
    <cellStyle name="Normal 3 2 2 9" xfId="5355" xr:uid="{00000000-0005-0000-0000-00008D140000}"/>
    <cellStyle name="Normal 3 2 20" xfId="5356" xr:uid="{00000000-0005-0000-0000-00008E140000}"/>
    <cellStyle name="Normal 3 2 21" xfId="5357" xr:uid="{00000000-0005-0000-0000-00008F140000}"/>
    <cellStyle name="Normal 3 2 22" xfId="5358" xr:uid="{00000000-0005-0000-0000-000090140000}"/>
    <cellStyle name="Normal 3 2 23" xfId="5359" xr:uid="{00000000-0005-0000-0000-000091140000}"/>
    <cellStyle name="Normal 3 2 24" xfId="5360" xr:uid="{00000000-0005-0000-0000-000092140000}"/>
    <cellStyle name="Normal 3 2 25" xfId="5361" xr:uid="{00000000-0005-0000-0000-000093140000}"/>
    <cellStyle name="Normal 3 2 26" xfId="5362" xr:uid="{00000000-0005-0000-0000-000094140000}"/>
    <cellStyle name="Normal 3 2 27" xfId="5363" xr:uid="{00000000-0005-0000-0000-000095140000}"/>
    <cellStyle name="Normal 3 2 28" xfId="5364" xr:uid="{00000000-0005-0000-0000-000096140000}"/>
    <cellStyle name="Normal 3 2 29" xfId="5365" xr:uid="{00000000-0005-0000-0000-000097140000}"/>
    <cellStyle name="Normal 3 2 3" xfId="5366" xr:uid="{00000000-0005-0000-0000-000098140000}"/>
    <cellStyle name="Normal 3 2 3 10" xfId="5367" xr:uid="{00000000-0005-0000-0000-000099140000}"/>
    <cellStyle name="Normal 3 2 3 11" xfId="5368" xr:uid="{00000000-0005-0000-0000-00009A140000}"/>
    <cellStyle name="Normal 3 2 3 12" xfId="5369" xr:uid="{00000000-0005-0000-0000-00009B140000}"/>
    <cellStyle name="Normal 3 2 3 13" xfId="5370" xr:uid="{00000000-0005-0000-0000-00009C140000}"/>
    <cellStyle name="Normal 3 2 3 14" xfId="5371" xr:uid="{00000000-0005-0000-0000-00009D140000}"/>
    <cellStyle name="Normal 3 2 3 15" xfId="5372" xr:uid="{00000000-0005-0000-0000-00009E140000}"/>
    <cellStyle name="Normal 3 2 3 16" xfId="5373" xr:uid="{00000000-0005-0000-0000-00009F140000}"/>
    <cellStyle name="Normal 3 2 3 17" xfId="5374" xr:uid="{00000000-0005-0000-0000-0000A0140000}"/>
    <cellStyle name="Normal 3 2 3 18" xfId="5375" xr:uid="{00000000-0005-0000-0000-0000A1140000}"/>
    <cellStyle name="Normal 3 2 3 19" xfId="5376" xr:uid="{00000000-0005-0000-0000-0000A2140000}"/>
    <cellStyle name="Normal 3 2 3 2" xfId="5377" xr:uid="{00000000-0005-0000-0000-0000A3140000}"/>
    <cellStyle name="Normal 3 2 3 20" xfId="5378" xr:uid="{00000000-0005-0000-0000-0000A4140000}"/>
    <cellStyle name="Normal 3 2 3 21" xfId="5379" xr:uid="{00000000-0005-0000-0000-0000A5140000}"/>
    <cellStyle name="Normal 3 2 3 22" xfId="5380" xr:uid="{00000000-0005-0000-0000-0000A6140000}"/>
    <cellStyle name="Normal 3 2 3 23" xfId="5381" xr:uid="{00000000-0005-0000-0000-0000A7140000}"/>
    <cellStyle name="Normal 3 2 3 24" xfId="5382" xr:uid="{00000000-0005-0000-0000-0000A8140000}"/>
    <cellStyle name="Normal 3 2 3 25" xfId="5383" xr:uid="{00000000-0005-0000-0000-0000A9140000}"/>
    <cellStyle name="Normal 3 2 3 26" xfId="5384" xr:uid="{00000000-0005-0000-0000-0000AA140000}"/>
    <cellStyle name="Normal 3 2 3 27" xfId="5385" xr:uid="{00000000-0005-0000-0000-0000AB140000}"/>
    <cellStyle name="Normal 3 2 3 28" xfId="5386" xr:uid="{00000000-0005-0000-0000-0000AC140000}"/>
    <cellStyle name="Normal 3 2 3 29" xfId="5387" xr:uid="{00000000-0005-0000-0000-0000AD140000}"/>
    <cellStyle name="Normal 3 2 3 3" xfId="5388" xr:uid="{00000000-0005-0000-0000-0000AE140000}"/>
    <cellStyle name="Normal 3 2 3 30" xfId="5389" xr:uid="{00000000-0005-0000-0000-0000AF140000}"/>
    <cellStyle name="Normal 3 2 3 31" xfId="5390" xr:uid="{00000000-0005-0000-0000-0000B0140000}"/>
    <cellStyle name="Normal 3 2 3 32" xfId="5391" xr:uid="{00000000-0005-0000-0000-0000B1140000}"/>
    <cellStyle name="Normal 3 2 3 33" xfId="5392" xr:uid="{00000000-0005-0000-0000-0000B2140000}"/>
    <cellStyle name="Normal 3 2 3 34" xfId="5393" xr:uid="{00000000-0005-0000-0000-0000B3140000}"/>
    <cellStyle name="Normal 3 2 3 35" xfId="5394" xr:uid="{00000000-0005-0000-0000-0000B4140000}"/>
    <cellStyle name="Normal 3 2 3 36" xfId="5395" xr:uid="{00000000-0005-0000-0000-0000B5140000}"/>
    <cellStyle name="Normal 3 2 3 37" xfId="5396" xr:uid="{00000000-0005-0000-0000-0000B6140000}"/>
    <cellStyle name="Normal 3 2 3 38" xfId="5397" xr:uid="{00000000-0005-0000-0000-0000B7140000}"/>
    <cellStyle name="Normal 3 2 3 39" xfId="5398" xr:uid="{00000000-0005-0000-0000-0000B8140000}"/>
    <cellStyle name="Normal 3 2 3 4" xfId="5399" xr:uid="{00000000-0005-0000-0000-0000B9140000}"/>
    <cellStyle name="Normal 3 2 3 40" xfId="5400" xr:uid="{00000000-0005-0000-0000-0000BA140000}"/>
    <cellStyle name="Normal 3 2 3 41" xfId="5401" xr:uid="{00000000-0005-0000-0000-0000BB140000}"/>
    <cellStyle name="Normal 3 2 3 42" xfId="5402" xr:uid="{00000000-0005-0000-0000-0000BC140000}"/>
    <cellStyle name="Normal 3 2 3 43" xfId="5403" xr:uid="{00000000-0005-0000-0000-0000BD140000}"/>
    <cellStyle name="Normal 3 2 3 5" xfId="5404" xr:uid="{00000000-0005-0000-0000-0000BE140000}"/>
    <cellStyle name="Normal 3 2 3 6" xfId="5405" xr:uid="{00000000-0005-0000-0000-0000BF140000}"/>
    <cellStyle name="Normal 3 2 3 7" xfId="5406" xr:uid="{00000000-0005-0000-0000-0000C0140000}"/>
    <cellStyle name="Normal 3 2 3 8" xfId="5407" xr:uid="{00000000-0005-0000-0000-0000C1140000}"/>
    <cellStyle name="Normal 3 2 3 9" xfId="5408" xr:uid="{00000000-0005-0000-0000-0000C2140000}"/>
    <cellStyle name="Normal 3 2 30" xfId="5409" xr:uid="{00000000-0005-0000-0000-0000C3140000}"/>
    <cellStyle name="Normal 3 2 31" xfId="5410" xr:uid="{00000000-0005-0000-0000-0000C4140000}"/>
    <cellStyle name="Normal 3 2 32" xfId="5411" xr:uid="{00000000-0005-0000-0000-0000C5140000}"/>
    <cellStyle name="Normal 3 2 33" xfId="5412" xr:uid="{00000000-0005-0000-0000-0000C6140000}"/>
    <cellStyle name="Normal 3 2 34" xfId="5413" xr:uid="{00000000-0005-0000-0000-0000C7140000}"/>
    <cellStyle name="Normal 3 2 35" xfId="5414" xr:uid="{00000000-0005-0000-0000-0000C8140000}"/>
    <cellStyle name="Normal 3 2 36" xfId="5415" xr:uid="{00000000-0005-0000-0000-0000C9140000}"/>
    <cellStyle name="Normal 3 2 37" xfId="5416" xr:uid="{00000000-0005-0000-0000-0000CA140000}"/>
    <cellStyle name="Normal 3 2 38" xfId="5417" xr:uid="{00000000-0005-0000-0000-0000CB140000}"/>
    <cellStyle name="Normal 3 2 39" xfId="5418" xr:uid="{00000000-0005-0000-0000-0000CC140000}"/>
    <cellStyle name="Normal 3 2 4" xfId="5419" xr:uid="{00000000-0005-0000-0000-0000CD140000}"/>
    <cellStyle name="Normal 3 2 4 10" xfId="5420" xr:uid="{00000000-0005-0000-0000-0000CE140000}"/>
    <cellStyle name="Normal 3 2 4 11" xfId="5421" xr:uid="{00000000-0005-0000-0000-0000CF140000}"/>
    <cellStyle name="Normal 3 2 4 12" xfId="5422" xr:uid="{00000000-0005-0000-0000-0000D0140000}"/>
    <cellStyle name="Normal 3 2 4 13" xfId="5423" xr:uid="{00000000-0005-0000-0000-0000D1140000}"/>
    <cellStyle name="Normal 3 2 4 14" xfId="5424" xr:uid="{00000000-0005-0000-0000-0000D2140000}"/>
    <cellStyle name="Normal 3 2 4 15" xfId="5425" xr:uid="{00000000-0005-0000-0000-0000D3140000}"/>
    <cellStyle name="Normal 3 2 4 16" xfId="5426" xr:uid="{00000000-0005-0000-0000-0000D4140000}"/>
    <cellStyle name="Normal 3 2 4 17" xfId="5427" xr:uid="{00000000-0005-0000-0000-0000D5140000}"/>
    <cellStyle name="Normal 3 2 4 18" xfId="5428" xr:uid="{00000000-0005-0000-0000-0000D6140000}"/>
    <cellStyle name="Normal 3 2 4 19" xfId="5429" xr:uid="{00000000-0005-0000-0000-0000D7140000}"/>
    <cellStyle name="Normal 3 2 4 2" xfId="5430" xr:uid="{00000000-0005-0000-0000-0000D8140000}"/>
    <cellStyle name="Normal 3 2 4 20" xfId="5431" xr:uid="{00000000-0005-0000-0000-0000D9140000}"/>
    <cellStyle name="Normal 3 2 4 21" xfId="5432" xr:uid="{00000000-0005-0000-0000-0000DA140000}"/>
    <cellStyle name="Normal 3 2 4 22" xfId="5433" xr:uid="{00000000-0005-0000-0000-0000DB140000}"/>
    <cellStyle name="Normal 3 2 4 23" xfId="5434" xr:uid="{00000000-0005-0000-0000-0000DC140000}"/>
    <cellStyle name="Normal 3 2 4 24" xfId="5435" xr:uid="{00000000-0005-0000-0000-0000DD140000}"/>
    <cellStyle name="Normal 3 2 4 25" xfId="5436" xr:uid="{00000000-0005-0000-0000-0000DE140000}"/>
    <cellStyle name="Normal 3 2 4 26" xfId="5437" xr:uid="{00000000-0005-0000-0000-0000DF140000}"/>
    <cellStyle name="Normal 3 2 4 27" xfId="5438" xr:uid="{00000000-0005-0000-0000-0000E0140000}"/>
    <cellStyle name="Normal 3 2 4 28" xfId="5439" xr:uid="{00000000-0005-0000-0000-0000E1140000}"/>
    <cellStyle name="Normal 3 2 4 29" xfId="5440" xr:uid="{00000000-0005-0000-0000-0000E2140000}"/>
    <cellStyle name="Normal 3 2 4 3" xfId="5441" xr:uid="{00000000-0005-0000-0000-0000E3140000}"/>
    <cellStyle name="Normal 3 2 4 30" xfId="5442" xr:uid="{00000000-0005-0000-0000-0000E4140000}"/>
    <cellStyle name="Normal 3 2 4 31" xfId="5443" xr:uid="{00000000-0005-0000-0000-0000E5140000}"/>
    <cellStyle name="Normal 3 2 4 32" xfId="5444" xr:uid="{00000000-0005-0000-0000-0000E6140000}"/>
    <cellStyle name="Normal 3 2 4 33" xfId="5445" xr:uid="{00000000-0005-0000-0000-0000E7140000}"/>
    <cellStyle name="Normal 3 2 4 34" xfId="5446" xr:uid="{00000000-0005-0000-0000-0000E8140000}"/>
    <cellStyle name="Normal 3 2 4 35" xfId="5447" xr:uid="{00000000-0005-0000-0000-0000E9140000}"/>
    <cellStyle name="Normal 3 2 4 36" xfId="5448" xr:uid="{00000000-0005-0000-0000-0000EA140000}"/>
    <cellStyle name="Normal 3 2 4 37" xfId="5449" xr:uid="{00000000-0005-0000-0000-0000EB140000}"/>
    <cellStyle name="Normal 3 2 4 38" xfId="5450" xr:uid="{00000000-0005-0000-0000-0000EC140000}"/>
    <cellStyle name="Normal 3 2 4 39" xfId="5451" xr:uid="{00000000-0005-0000-0000-0000ED140000}"/>
    <cellStyle name="Normal 3 2 4 4" xfId="5452" xr:uid="{00000000-0005-0000-0000-0000EE140000}"/>
    <cellStyle name="Normal 3 2 4 40" xfId="5453" xr:uid="{00000000-0005-0000-0000-0000EF140000}"/>
    <cellStyle name="Normal 3 2 4 41" xfId="5454" xr:uid="{00000000-0005-0000-0000-0000F0140000}"/>
    <cellStyle name="Normal 3 2 4 42" xfId="5455" xr:uid="{00000000-0005-0000-0000-0000F1140000}"/>
    <cellStyle name="Normal 3 2 4 43" xfId="5456" xr:uid="{00000000-0005-0000-0000-0000F2140000}"/>
    <cellStyle name="Normal 3 2 4 5" xfId="5457" xr:uid="{00000000-0005-0000-0000-0000F3140000}"/>
    <cellStyle name="Normal 3 2 4 6" xfId="5458" xr:uid="{00000000-0005-0000-0000-0000F4140000}"/>
    <cellStyle name="Normal 3 2 4 7" xfId="5459" xr:uid="{00000000-0005-0000-0000-0000F5140000}"/>
    <cellStyle name="Normal 3 2 4 8" xfId="5460" xr:uid="{00000000-0005-0000-0000-0000F6140000}"/>
    <cellStyle name="Normal 3 2 4 9" xfId="5461" xr:uid="{00000000-0005-0000-0000-0000F7140000}"/>
    <cellStyle name="Normal 3 2 40" xfId="5462" xr:uid="{00000000-0005-0000-0000-0000F8140000}"/>
    <cellStyle name="Normal 3 2 41" xfId="5463" xr:uid="{00000000-0005-0000-0000-0000F9140000}"/>
    <cellStyle name="Normal 3 2 42" xfId="5464" xr:uid="{00000000-0005-0000-0000-0000FA140000}"/>
    <cellStyle name="Normal 3 2 43" xfId="5465" xr:uid="{00000000-0005-0000-0000-0000FB140000}"/>
    <cellStyle name="Normal 3 2 44" xfId="5466" xr:uid="{00000000-0005-0000-0000-0000FC140000}"/>
    <cellStyle name="Normal 3 2 45" xfId="5467" xr:uid="{00000000-0005-0000-0000-0000FD140000}"/>
    <cellStyle name="Normal 3 2 46" xfId="5468" xr:uid="{00000000-0005-0000-0000-0000FE140000}"/>
    <cellStyle name="Normal 3 2 47" xfId="5469" xr:uid="{00000000-0005-0000-0000-0000FF140000}"/>
    <cellStyle name="Normal 3 2 48" xfId="5470" xr:uid="{00000000-0005-0000-0000-000000150000}"/>
    <cellStyle name="Normal 3 2 5" xfId="5471" xr:uid="{00000000-0005-0000-0000-000001150000}"/>
    <cellStyle name="Normal 3 2 5 10" xfId="5472" xr:uid="{00000000-0005-0000-0000-000002150000}"/>
    <cellStyle name="Normal 3 2 5 11" xfId="5473" xr:uid="{00000000-0005-0000-0000-000003150000}"/>
    <cellStyle name="Normal 3 2 5 12" xfId="5474" xr:uid="{00000000-0005-0000-0000-000004150000}"/>
    <cellStyle name="Normal 3 2 5 13" xfId="5475" xr:uid="{00000000-0005-0000-0000-000005150000}"/>
    <cellStyle name="Normal 3 2 5 14" xfId="5476" xr:uid="{00000000-0005-0000-0000-000006150000}"/>
    <cellStyle name="Normal 3 2 5 15" xfId="5477" xr:uid="{00000000-0005-0000-0000-000007150000}"/>
    <cellStyle name="Normal 3 2 5 16" xfId="5478" xr:uid="{00000000-0005-0000-0000-000008150000}"/>
    <cellStyle name="Normal 3 2 5 17" xfId="5479" xr:uid="{00000000-0005-0000-0000-000009150000}"/>
    <cellStyle name="Normal 3 2 5 18" xfId="5480" xr:uid="{00000000-0005-0000-0000-00000A150000}"/>
    <cellStyle name="Normal 3 2 5 19" xfId="5481" xr:uid="{00000000-0005-0000-0000-00000B150000}"/>
    <cellStyle name="Normal 3 2 5 2" xfId="5482" xr:uid="{00000000-0005-0000-0000-00000C150000}"/>
    <cellStyle name="Normal 3 2 5 20" xfId="5483" xr:uid="{00000000-0005-0000-0000-00000D150000}"/>
    <cellStyle name="Normal 3 2 5 21" xfId="5484" xr:uid="{00000000-0005-0000-0000-00000E150000}"/>
    <cellStyle name="Normal 3 2 5 22" xfId="5485" xr:uid="{00000000-0005-0000-0000-00000F150000}"/>
    <cellStyle name="Normal 3 2 5 23" xfId="5486" xr:uid="{00000000-0005-0000-0000-000010150000}"/>
    <cellStyle name="Normal 3 2 5 24" xfId="5487" xr:uid="{00000000-0005-0000-0000-000011150000}"/>
    <cellStyle name="Normal 3 2 5 25" xfId="5488" xr:uid="{00000000-0005-0000-0000-000012150000}"/>
    <cellStyle name="Normal 3 2 5 26" xfId="5489" xr:uid="{00000000-0005-0000-0000-000013150000}"/>
    <cellStyle name="Normal 3 2 5 27" xfId="5490" xr:uid="{00000000-0005-0000-0000-000014150000}"/>
    <cellStyle name="Normal 3 2 5 28" xfId="5491" xr:uid="{00000000-0005-0000-0000-000015150000}"/>
    <cellStyle name="Normal 3 2 5 29" xfId="5492" xr:uid="{00000000-0005-0000-0000-000016150000}"/>
    <cellStyle name="Normal 3 2 5 3" xfId="5493" xr:uid="{00000000-0005-0000-0000-000017150000}"/>
    <cellStyle name="Normal 3 2 5 30" xfId="5494" xr:uid="{00000000-0005-0000-0000-000018150000}"/>
    <cellStyle name="Normal 3 2 5 31" xfId="5495" xr:uid="{00000000-0005-0000-0000-000019150000}"/>
    <cellStyle name="Normal 3 2 5 32" xfId="5496" xr:uid="{00000000-0005-0000-0000-00001A150000}"/>
    <cellStyle name="Normal 3 2 5 33" xfId="5497" xr:uid="{00000000-0005-0000-0000-00001B150000}"/>
    <cellStyle name="Normal 3 2 5 34" xfId="5498" xr:uid="{00000000-0005-0000-0000-00001C150000}"/>
    <cellStyle name="Normal 3 2 5 35" xfId="5499" xr:uid="{00000000-0005-0000-0000-00001D150000}"/>
    <cellStyle name="Normal 3 2 5 36" xfId="5500" xr:uid="{00000000-0005-0000-0000-00001E150000}"/>
    <cellStyle name="Normal 3 2 5 37" xfId="5501" xr:uid="{00000000-0005-0000-0000-00001F150000}"/>
    <cellStyle name="Normal 3 2 5 38" xfId="5502" xr:uid="{00000000-0005-0000-0000-000020150000}"/>
    <cellStyle name="Normal 3 2 5 39" xfId="5503" xr:uid="{00000000-0005-0000-0000-000021150000}"/>
    <cellStyle name="Normal 3 2 5 4" xfId="5504" xr:uid="{00000000-0005-0000-0000-000022150000}"/>
    <cellStyle name="Normal 3 2 5 40" xfId="5505" xr:uid="{00000000-0005-0000-0000-000023150000}"/>
    <cellStyle name="Normal 3 2 5 41" xfId="5506" xr:uid="{00000000-0005-0000-0000-000024150000}"/>
    <cellStyle name="Normal 3 2 5 42" xfId="5507" xr:uid="{00000000-0005-0000-0000-000025150000}"/>
    <cellStyle name="Normal 3 2 5 43" xfId="5508" xr:uid="{00000000-0005-0000-0000-000026150000}"/>
    <cellStyle name="Normal 3 2 5 5" xfId="5509" xr:uid="{00000000-0005-0000-0000-000027150000}"/>
    <cellStyle name="Normal 3 2 5 6" xfId="5510" xr:uid="{00000000-0005-0000-0000-000028150000}"/>
    <cellStyle name="Normal 3 2 5 7" xfId="5511" xr:uid="{00000000-0005-0000-0000-000029150000}"/>
    <cellStyle name="Normal 3 2 5 8" xfId="5512" xr:uid="{00000000-0005-0000-0000-00002A150000}"/>
    <cellStyle name="Normal 3 2 5 9" xfId="5513" xr:uid="{00000000-0005-0000-0000-00002B150000}"/>
    <cellStyle name="Normal 3 2 6" xfId="5514" xr:uid="{00000000-0005-0000-0000-00002C150000}"/>
    <cellStyle name="Normal 3 2 6 10" xfId="5515" xr:uid="{00000000-0005-0000-0000-00002D150000}"/>
    <cellStyle name="Normal 3 2 6 11" xfId="5516" xr:uid="{00000000-0005-0000-0000-00002E150000}"/>
    <cellStyle name="Normal 3 2 6 12" xfId="5517" xr:uid="{00000000-0005-0000-0000-00002F150000}"/>
    <cellStyle name="Normal 3 2 6 13" xfId="5518" xr:uid="{00000000-0005-0000-0000-000030150000}"/>
    <cellStyle name="Normal 3 2 6 14" xfId="5519" xr:uid="{00000000-0005-0000-0000-000031150000}"/>
    <cellStyle name="Normal 3 2 6 15" xfId="5520" xr:uid="{00000000-0005-0000-0000-000032150000}"/>
    <cellStyle name="Normal 3 2 6 16" xfId="5521" xr:uid="{00000000-0005-0000-0000-000033150000}"/>
    <cellStyle name="Normal 3 2 6 17" xfId="5522" xr:uid="{00000000-0005-0000-0000-000034150000}"/>
    <cellStyle name="Normal 3 2 6 18" xfId="5523" xr:uid="{00000000-0005-0000-0000-000035150000}"/>
    <cellStyle name="Normal 3 2 6 19" xfId="5524" xr:uid="{00000000-0005-0000-0000-000036150000}"/>
    <cellStyle name="Normal 3 2 6 2" xfId="5525" xr:uid="{00000000-0005-0000-0000-000037150000}"/>
    <cellStyle name="Normal 3 2 6 20" xfId="5526" xr:uid="{00000000-0005-0000-0000-000038150000}"/>
    <cellStyle name="Normal 3 2 6 21" xfId="5527" xr:uid="{00000000-0005-0000-0000-000039150000}"/>
    <cellStyle name="Normal 3 2 6 22" xfId="5528" xr:uid="{00000000-0005-0000-0000-00003A150000}"/>
    <cellStyle name="Normal 3 2 6 23" xfId="5529" xr:uid="{00000000-0005-0000-0000-00003B150000}"/>
    <cellStyle name="Normal 3 2 6 24" xfId="5530" xr:uid="{00000000-0005-0000-0000-00003C150000}"/>
    <cellStyle name="Normal 3 2 6 25" xfId="5531" xr:uid="{00000000-0005-0000-0000-00003D150000}"/>
    <cellStyle name="Normal 3 2 6 26" xfId="5532" xr:uid="{00000000-0005-0000-0000-00003E150000}"/>
    <cellStyle name="Normal 3 2 6 27" xfId="5533" xr:uid="{00000000-0005-0000-0000-00003F150000}"/>
    <cellStyle name="Normal 3 2 6 28" xfId="5534" xr:uid="{00000000-0005-0000-0000-000040150000}"/>
    <cellStyle name="Normal 3 2 6 29" xfId="5535" xr:uid="{00000000-0005-0000-0000-000041150000}"/>
    <cellStyle name="Normal 3 2 6 3" xfId="5536" xr:uid="{00000000-0005-0000-0000-000042150000}"/>
    <cellStyle name="Normal 3 2 6 30" xfId="5537" xr:uid="{00000000-0005-0000-0000-000043150000}"/>
    <cellStyle name="Normal 3 2 6 31" xfId="5538" xr:uid="{00000000-0005-0000-0000-000044150000}"/>
    <cellStyle name="Normal 3 2 6 32" xfId="5539" xr:uid="{00000000-0005-0000-0000-000045150000}"/>
    <cellStyle name="Normal 3 2 6 33" xfId="5540" xr:uid="{00000000-0005-0000-0000-000046150000}"/>
    <cellStyle name="Normal 3 2 6 34" xfId="5541" xr:uid="{00000000-0005-0000-0000-000047150000}"/>
    <cellStyle name="Normal 3 2 6 35" xfId="5542" xr:uid="{00000000-0005-0000-0000-000048150000}"/>
    <cellStyle name="Normal 3 2 6 36" xfId="5543" xr:uid="{00000000-0005-0000-0000-000049150000}"/>
    <cellStyle name="Normal 3 2 6 37" xfId="5544" xr:uid="{00000000-0005-0000-0000-00004A150000}"/>
    <cellStyle name="Normal 3 2 6 38" xfId="5545" xr:uid="{00000000-0005-0000-0000-00004B150000}"/>
    <cellStyle name="Normal 3 2 6 39" xfId="5546" xr:uid="{00000000-0005-0000-0000-00004C150000}"/>
    <cellStyle name="Normal 3 2 6 4" xfId="5547" xr:uid="{00000000-0005-0000-0000-00004D150000}"/>
    <cellStyle name="Normal 3 2 6 40" xfId="5548" xr:uid="{00000000-0005-0000-0000-00004E150000}"/>
    <cellStyle name="Normal 3 2 6 41" xfId="5549" xr:uid="{00000000-0005-0000-0000-00004F150000}"/>
    <cellStyle name="Normal 3 2 6 42" xfId="5550" xr:uid="{00000000-0005-0000-0000-000050150000}"/>
    <cellStyle name="Normal 3 2 6 43" xfId="5551" xr:uid="{00000000-0005-0000-0000-000051150000}"/>
    <cellStyle name="Normal 3 2 6 5" xfId="5552" xr:uid="{00000000-0005-0000-0000-000052150000}"/>
    <cellStyle name="Normal 3 2 6 6" xfId="5553" xr:uid="{00000000-0005-0000-0000-000053150000}"/>
    <cellStyle name="Normal 3 2 6 7" xfId="5554" xr:uid="{00000000-0005-0000-0000-000054150000}"/>
    <cellStyle name="Normal 3 2 6 8" xfId="5555" xr:uid="{00000000-0005-0000-0000-000055150000}"/>
    <cellStyle name="Normal 3 2 6 9" xfId="5556" xr:uid="{00000000-0005-0000-0000-000056150000}"/>
    <cellStyle name="Normal 3 2 7" xfId="5557" xr:uid="{00000000-0005-0000-0000-000057150000}"/>
    <cellStyle name="Normal 3 2 8" xfId="5558" xr:uid="{00000000-0005-0000-0000-000058150000}"/>
    <cellStyle name="Normal 3 2 9" xfId="5559" xr:uid="{00000000-0005-0000-0000-000059150000}"/>
    <cellStyle name="Normal 3 20" xfId="5560" xr:uid="{00000000-0005-0000-0000-00005A150000}"/>
    <cellStyle name="Normal 3 21" xfId="5561" xr:uid="{00000000-0005-0000-0000-00005B150000}"/>
    <cellStyle name="Normal 3 22" xfId="5562" xr:uid="{00000000-0005-0000-0000-00005C150000}"/>
    <cellStyle name="Normal 3 23" xfId="5563" xr:uid="{00000000-0005-0000-0000-00005D150000}"/>
    <cellStyle name="Normal 3 24" xfId="5564" xr:uid="{00000000-0005-0000-0000-00005E150000}"/>
    <cellStyle name="Normal 3 25" xfId="5565" xr:uid="{00000000-0005-0000-0000-00005F150000}"/>
    <cellStyle name="Normal 3 26" xfId="5566" xr:uid="{00000000-0005-0000-0000-000060150000}"/>
    <cellStyle name="Normal 3 27" xfId="5567" xr:uid="{00000000-0005-0000-0000-000061150000}"/>
    <cellStyle name="Normal 3 28" xfId="5568" xr:uid="{00000000-0005-0000-0000-000062150000}"/>
    <cellStyle name="Normal 3 29" xfId="5569" xr:uid="{00000000-0005-0000-0000-000063150000}"/>
    <cellStyle name="Normal 3 3" xfId="5570" xr:uid="{00000000-0005-0000-0000-000064150000}"/>
    <cellStyle name="Normal 3 3 10" xfId="5571" xr:uid="{00000000-0005-0000-0000-000065150000}"/>
    <cellStyle name="Normal 3 3 11" xfId="5572" xr:uid="{00000000-0005-0000-0000-000066150000}"/>
    <cellStyle name="Normal 3 3 12" xfId="5573" xr:uid="{00000000-0005-0000-0000-000067150000}"/>
    <cellStyle name="Normal 3 3 13" xfId="5574" xr:uid="{00000000-0005-0000-0000-000068150000}"/>
    <cellStyle name="Normal 3 3 14" xfId="5575" xr:uid="{00000000-0005-0000-0000-000069150000}"/>
    <cellStyle name="Normal 3 3 15" xfId="5576" xr:uid="{00000000-0005-0000-0000-00006A150000}"/>
    <cellStyle name="Normal 3 3 16" xfId="5577" xr:uid="{00000000-0005-0000-0000-00006B150000}"/>
    <cellStyle name="Normal 3 3 17" xfId="5578" xr:uid="{00000000-0005-0000-0000-00006C150000}"/>
    <cellStyle name="Normal 3 3 18" xfId="5579" xr:uid="{00000000-0005-0000-0000-00006D150000}"/>
    <cellStyle name="Normal 3 3 19" xfId="5580" xr:uid="{00000000-0005-0000-0000-00006E150000}"/>
    <cellStyle name="Normal 3 3 2" xfId="5581" xr:uid="{00000000-0005-0000-0000-00006F150000}"/>
    <cellStyle name="Normal 3 3 2 10" xfId="5582" xr:uid="{00000000-0005-0000-0000-000070150000}"/>
    <cellStyle name="Normal 3 3 2 11" xfId="5583" xr:uid="{00000000-0005-0000-0000-000071150000}"/>
    <cellStyle name="Normal 3 3 2 12" xfId="5584" xr:uid="{00000000-0005-0000-0000-000072150000}"/>
    <cellStyle name="Normal 3 3 2 13" xfId="5585" xr:uid="{00000000-0005-0000-0000-000073150000}"/>
    <cellStyle name="Normal 3 3 2 14" xfId="5586" xr:uid="{00000000-0005-0000-0000-000074150000}"/>
    <cellStyle name="Normal 3 3 2 15" xfId="5587" xr:uid="{00000000-0005-0000-0000-000075150000}"/>
    <cellStyle name="Normal 3 3 2 16" xfId="5588" xr:uid="{00000000-0005-0000-0000-000076150000}"/>
    <cellStyle name="Normal 3 3 2 17" xfId="5589" xr:uid="{00000000-0005-0000-0000-000077150000}"/>
    <cellStyle name="Normal 3 3 2 18" xfId="5590" xr:uid="{00000000-0005-0000-0000-000078150000}"/>
    <cellStyle name="Normal 3 3 2 19" xfId="5591" xr:uid="{00000000-0005-0000-0000-000079150000}"/>
    <cellStyle name="Normal 3 3 2 2" xfId="5592" xr:uid="{00000000-0005-0000-0000-00007A150000}"/>
    <cellStyle name="Normal 3 3 2 2 10" xfId="5593" xr:uid="{00000000-0005-0000-0000-00007B150000}"/>
    <cellStyle name="Normal 3 3 2 2 11" xfId="5594" xr:uid="{00000000-0005-0000-0000-00007C150000}"/>
    <cellStyle name="Normal 3 3 2 2 12" xfId="5595" xr:uid="{00000000-0005-0000-0000-00007D150000}"/>
    <cellStyle name="Normal 3 3 2 2 13" xfId="5596" xr:uid="{00000000-0005-0000-0000-00007E150000}"/>
    <cellStyle name="Normal 3 3 2 2 14" xfId="5597" xr:uid="{00000000-0005-0000-0000-00007F150000}"/>
    <cellStyle name="Normal 3 3 2 2 15" xfId="5598" xr:uid="{00000000-0005-0000-0000-000080150000}"/>
    <cellStyle name="Normal 3 3 2 2 16" xfId="5599" xr:uid="{00000000-0005-0000-0000-000081150000}"/>
    <cellStyle name="Normal 3 3 2 2 17" xfId="5600" xr:uid="{00000000-0005-0000-0000-000082150000}"/>
    <cellStyle name="Normal 3 3 2 2 18" xfId="5601" xr:uid="{00000000-0005-0000-0000-000083150000}"/>
    <cellStyle name="Normal 3 3 2 2 19" xfId="5602" xr:uid="{00000000-0005-0000-0000-000084150000}"/>
    <cellStyle name="Normal 3 3 2 2 2" xfId="5603" xr:uid="{00000000-0005-0000-0000-000085150000}"/>
    <cellStyle name="Normal 3 3 2 2 20" xfId="5604" xr:uid="{00000000-0005-0000-0000-000086150000}"/>
    <cellStyle name="Normal 3 3 2 2 21" xfId="5605" xr:uid="{00000000-0005-0000-0000-000087150000}"/>
    <cellStyle name="Normal 3 3 2 2 22" xfId="5606" xr:uid="{00000000-0005-0000-0000-000088150000}"/>
    <cellStyle name="Normal 3 3 2 2 23" xfId="5607" xr:uid="{00000000-0005-0000-0000-000089150000}"/>
    <cellStyle name="Normal 3 3 2 2 24" xfId="5608" xr:uid="{00000000-0005-0000-0000-00008A150000}"/>
    <cellStyle name="Normal 3 3 2 2 25" xfId="5609" xr:uid="{00000000-0005-0000-0000-00008B150000}"/>
    <cellStyle name="Normal 3 3 2 2 26" xfId="5610" xr:uid="{00000000-0005-0000-0000-00008C150000}"/>
    <cellStyle name="Normal 3 3 2 2 27" xfId="5611" xr:uid="{00000000-0005-0000-0000-00008D150000}"/>
    <cellStyle name="Normal 3 3 2 2 28" xfId="5612" xr:uid="{00000000-0005-0000-0000-00008E150000}"/>
    <cellStyle name="Normal 3 3 2 2 29" xfId="5613" xr:uid="{00000000-0005-0000-0000-00008F150000}"/>
    <cellStyle name="Normal 3 3 2 2 3" xfId="5614" xr:uid="{00000000-0005-0000-0000-000090150000}"/>
    <cellStyle name="Normal 3 3 2 2 30" xfId="5615" xr:uid="{00000000-0005-0000-0000-000091150000}"/>
    <cellStyle name="Normal 3 3 2 2 31" xfId="5616" xr:uid="{00000000-0005-0000-0000-000092150000}"/>
    <cellStyle name="Normal 3 3 2 2 32" xfId="5617" xr:uid="{00000000-0005-0000-0000-000093150000}"/>
    <cellStyle name="Normal 3 3 2 2 33" xfId="5618" xr:uid="{00000000-0005-0000-0000-000094150000}"/>
    <cellStyle name="Normal 3 3 2 2 34" xfId="5619" xr:uid="{00000000-0005-0000-0000-000095150000}"/>
    <cellStyle name="Normal 3 3 2 2 35" xfId="5620" xr:uid="{00000000-0005-0000-0000-000096150000}"/>
    <cellStyle name="Normal 3 3 2 2 36" xfId="5621" xr:uid="{00000000-0005-0000-0000-000097150000}"/>
    <cellStyle name="Normal 3 3 2 2 37" xfId="5622" xr:uid="{00000000-0005-0000-0000-000098150000}"/>
    <cellStyle name="Normal 3 3 2 2 38" xfId="5623" xr:uid="{00000000-0005-0000-0000-000099150000}"/>
    <cellStyle name="Normal 3 3 2 2 39" xfId="5624" xr:uid="{00000000-0005-0000-0000-00009A150000}"/>
    <cellStyle name="Normal 3 3 2 2 4" xfId="5625" xr:uid="{00000000-0005-0000-0000-00009B150000}"/>
    <cellStyle name="Normal 3 3 2 2 40" xfId="5626" xr:uid="{00000000-0005-0000-0000-00009C150000}"/>
    <cellStyle name="Normal 3 3 2 2 41" xfId="5627" xr:uid="{00000000-0005-0000-0000-00009D150000}"/>
    <cellStyle name="Normal 3 3 2 2 42" xfId="5628" xr:uid="{00000000-0005-0000-0000-00009E150000}"/>
    <cellStyle name="Normal 3 3 2 2 43" xfId="5629" xr:uid="{00000000-0005-0000-0000-00009F150000}"/>
    <cellStyle name="Normal 3 3 2 2 5" xfId="5630" xr:uid="{00000000-0005-0000-0000-0000A0150000}"/>
    <cellStyle name="Normal 3 3 2 2 6" xfId="5631" xr:uid="{00000000-0005-0000-0000-0000A1150000}"/>
    <cellStyle name="Normal 3 3 2 2 7" xfId="5632" xr:uid="{00000000-0005-0000-0000-0000A2150000}"/>
    <cellStyle name="Normal 3 3 2 2 8" xfId="5633" xr:uid="{00000000-0005-0000-0000-0000A3150000}"/>
    <cellStyle name="Normal 3 3 2 2 9" xfId="5634" xr:uid="{00000000-0005-0000-0000-0000A4150000}"/>
    <cellStyle name="Normal 3 3 2 20" xfId="5635" xr:uid="{00000000-0005-0000-0000-0000A5150000}"/>
    <cellStyle name="Normal 3 3 2 21" xfId="5636" xr:uid="{00000000-0005-0000-0000-0000A6150000}"/>
    <cellStyle name="Normal 3 3 2 22" xfId="5637" xr:uid="{00000000-0005-0000-0000-0000A7150000}"/>
    <cellStyle name="Normal 3 3 2 23" xfId="5638" xr:uid="{00000000-0005-0000-0000-0000A8150000}"/>
    <cellStyle name="Normal 3 3 2 24" xfId="5639" xr:uid="{00000000-0005-0000-0000-0000A9150000}"/>
    <cellStyle name="Normal 3 3 2 25" xfId="5640" xr:uid="{00000000-0005-0000-0000-0000AA150000}"/>
    <cellStyle name="Normal 3 3 2 26" xfId="5641" xr:uid="{00000000-0005-0000-0000-0000AB150000}"/>
    <cellStyle name="Normal 3 3 2 27" xfId="5642" xr:uid="{00000000-0005-0000-0000-0000AC150000}"/>
    <cellStyle name="Normal 3 3 2 28" xfId="5643" xr:uid="{00000000-0005-0000-0000-0000AD150000}"/>
    <cellStyle name="Normal 3 3 2 29" xfId="5644" xr:uid="{00000000-0005-0000-0000-0000AE150000}"/>
    <cellStyle name="Normal 3 3 2 3" xfId="5645" xr:uid="{00000000-0005-0000-0000-0000AF150000}"/>
    <cellStyle name="Normal 3 3 2 3 10" xfId="5646" xr:uid="{00000000-0005-0000-0000-0000B0150000}"/>
    <cellStyle name="Normal 3 3 2 3 11" xfId="5647" xr:uid="{00000000-0005-0000-0000-0000B1150000}"/>
    <cellStyle name="Normal 3 3 2 3 12" xfId="5648" xr:uid="{00000000-0005-0000-0000-0000B2150000}"/>
    <cellStyle name="Normal 3 3 2 3 13" xfId="5649" xr:uid="{00000000-0005-0000-0000-0000B3150000}"/>
    <cellStyle name="Normal 3 3 2 3 14" xfId="5650" xr:uid="{00000000-0005-0000-0000-0000B4150000}"/>
    <cellStyle name="Normal 3 3 2 3 15" xfId="5651" xr:uid="{00000000-0005-0000-0000-0000B5150000}"/>
    <cellStyle name="Normal 3 3 2 3 16" xfId="5652" xr:uid="{00000000-0005-0000-0000-0000B6150000}"/>
    <cellStyle name="Normal 3 3 2 3 17" xfId="5653" xr:uid="{00000000-0005-0000-0000-0000B7150000}"/>
    <cellStyle name="Normal 3 3 2 3 18" xfId="5654" xr:uid="{00000000-0005-0000-0000-0000B8150000}"/>
    <cellStyle name="Normal 3 3 2 3 19" xfId="5655" xr:uid="{00000000-0005-0000-0000-0000B9150000}"/>
    <cellStyle name="Normal 3 3 2 3 2" xfId="5656" xr:uid="{00000000-0005-0000-0000-0000BA150000}"/>
    <cellStyle name="Normal 3 3 2 3 20" xfId="5657" xr:uid="{00000000-0005-0000-0000-0000BB150000}"/>
    <cellStyle name="Normal 3 3 2 3 21" xfId="5658" xr:uid="{00000000-0005-0000-0000-0000BC150000}"/>
    <cellStyle name="Normal 3 3 2 3 22" xfId="5659" xr:uid="{00000000-0005-0000-0000-0000BD150000}"/>
    <cellStyle name="Normal 3 3 2 3 23" xfId="5660" xr:uid="{00000000-0005-0000-0000-0000BE150000}"/>
    <cellStyle name="Normal 3 3 2 3 24" xfId="5661" xr:uid="{00000000-0005-0000-0000-0000BF150000}"/>
    <cellStyle name="Normal 3 3 2 3 25" xfId="5662" xr:uid="{00000000-0005-0000-0000-0000C0150000}"/>
    <cellStyle name="Normal 3 3 2 3 26" xfId="5663" xr:uid="{00000000-0005-0000-0000-0000C1150000}"/>
    <cellStyle name="Normal 3 3 2 3 27" xfId="5664" xr:uid="{00000000-0005-0000-0000-0000C2150000}"/>
    <cellStyle name="Normal 3 3 2 3 28" xfId="5665" xr:uid="{00000000-0005-0000-0000-0000C3150000}"/>
    <cellStyle name="Normal 3 3 2 3 29" xfId="5666" xr:uid="{00000000-0005-0000-0000-0000C4150000}"/>
    <cellStyle name="Normal 3 3 2 3 3" xfId="5667" xr:uid="{00000000-0005-0000-0000-0000C5150000}"/>
    <cellStyle name="Normal 3 3 2 3 30" xfId="5668" xr:uid="{00000000-0005-0000-0000-0000C6150000}"/>
    <cellStyle name="Normal 3 3 2 3 31" xfId="5669" xr:uid="{00000000-0005-0000-0000-0000C7150000}"/>
    <cellStyle name="Normal 3 3 2 3 32" xfId="5670" xr:uid="{00000000-0005-0000-0000-0000C8150000}"/>
    <cellStyle name="Normal 3 3 2 3 33" xfId="5671" xr:uid="{00000000-0005-0000-0000-0000C9150000}"/>
    <cellStyle name="Normal 3 3 2 3 34" xfId="5672" xr:uid="{00000000-0005-0000-0000-0000CA150000}"/>
    <cellStyle name="Normal 3 3 2 3 35" xfId="5673" xr:uid="{00000000-0005-0000-0000-0000CB150000}"/>
    <cellStyle name="Normal 3 3 2 3 36" xfId="5674" xr:uid="{00000000-0005-0000-0000-0000CC150000}"/>
    <cellStyle name="Normal 3 3 2 3 37" xfId="5675" xr:uid="{00000000-0005-0000-0000-0000CD150000}"/>
    <cellStyle name="Normal 3 3 2 3 38" xfId="5676" xr:uid="{00000000-0005-0000-0000-0000CE150000}"/>
    <cellStyle name="Normal 3 3 2 3 39" xfId="5677" xr:uid="{00000000-0005-0000-0000-0000CF150000}"/>
    <cellStyle name="Normal 3 3 2 3 4" xfId="5678" xr:uid="{00000000-0005-0000-0000-0000D0150000}"/>
    <cellStyle name="Normal 3 3 2 3 40" xfId="5679" xr:uid="{00000000-0005-0000-0000-0000D1150000}"/>
    <cellStyle name="Normal 3 3 2 3 41" xfId="5680" xr:uid="{00000000-0005-0000-0000-0000D2150000}"/>
    <cellStyle name="Normal 3 3 2 3 42" xfId="5681" xr:uid="{00000000-0005-0000-0000-0000D3150000}"/>
    <cellStyle name="Normal 3 3 2 3 43" xfId="5682" xr:uid="{00000000-0005-0000-0000-0000D4150000}"/>
    <cellStyle name="Normal 3 3 2 3 5" xfId="5683" xr:uid="{00000000-0005-0000-0000-0000D5150000}"/>
    <cellStyle name="Normal 3 3 2 3 6" xfId="5684" xr:uid="{00000000-0005-0000-0000-0000D6150000}"/>
    <cellStyle name="Normal 3 3 2 3 7" xfId="5685" xr:uid="{00000000-0005-0000-0000-0000D7150000}"/>
    <cellStyle name="Normal 3 3 2 3 8" xfId="5686" xr:uid="{00000000-0005-0000-0000-0000D8150000}"/>
    <cellStyle name="Normal 3 3 2 3 9" xfId="5687" xr:uid="{00000000-0005-0000-0000-0000D9150000}"/>
    <cellStyle name="Normal 3 3 2 30" xfId="5688" xr:uid="{00000000-0005-0000-0000-0000DA150000}"/>
    <cellStyle name="Normal 3 3 2 31" xfId="5689" xr:uid="{00000000-0005-0000-0000-0000DB150000}"/>
    <cellStyle name="Normal 3 3 2 32" xfId="5690" xr:uid="{00000000-0005-0000-0000-0000DC150000}"/>
    <cellStyle name="Normal 3 3 2 33" xfId="5691" xr:uid="{00000000-0005-0000-0000-0000DD150000}"/>
    <cellStyle name="Normal 3 3 2 34" xfId="5692" xr:uid="{00000000-0005-0000-0000-0000DE150000}"/>
    <cellStyle name="Normal 3 3 2 35" xfId="5693" xr:uid="{00000000-0005-0000-0000-0000DF150000}"/>
    <cellStyle name="Normal 3 3 2 36" xfId="5694" xr:uid="{00000000-0005-0000-0000-0000E0150000}"/>
    <cellStyle name="Normal 3 3 2 37" xfId="5695" xr:uid="{00000000-0005-0000-0000-0000E1150000}"/>
    <cellStyle name="Normal 3 3 2 38" xfId="5696" xr:uid="{00000000-0005-0000-0000-0000E2150000}"/>
    <cellStyle name="Normal 3 3 2 39" xfId="5697" xr:uid="{00000000-0005-0000-0000-0000E3150000}"/>
    <cellStyle name="Normal 3 3 2 4" xfId="5698" xr:uid="{00000000-0005-0000-0000-0000E4150000}"/>
    <cellStyle name="Normal 3 3 2 4 10" xfId="5699" xr:uid="{00000000-0005-0000-0000-0000E5150000}"/>
    <cellStyle name="Normal 3 3 2 4 11" xfId="5700" xr:uid="{00000000-0005-0000-0000-0000E6150000}"/>
    <cellStyle name="Normal 3 3 2 4 12" xfId="5701" xr:uid="{00000000-0005-0000-0000-0000E7150000}"/>
    <cellStyle name="Normal 3 3 2 4 13" xfId="5702" xr:uid="{00000000-0005-0000-0000-0000E8150000}"/>
    <cellStyle name="Normal 3 3 2 4 14" xfId="5703" xr:uid="{00000000-0005-0000-0000-0000E9150000}"/>
    <cellStyle name="Normal 3 3 2 4 15" xfId="5704" xr:uid="{00000000-0005-0000-0000-0000EA150000}"/>
    <cellStyle name="Normal 3 3 2 4 16" xfId="5705" xr:uid="{00000000-0005-0000-0000-0000EB150000}"/>
    <cellStyle name="Normal 3 3 2 4 17" xfId="5706" xr:uid="{00000000-0005-0000-0000-0000EC150000}"/>
    <cellStyle name="Normal 3 3 2 4 18" xfId="5707" xr:uid="{00000000-0005-0000-0000-0000ED150000}"/>
    <cellStyle name="Normal 3 3 2 4 19" xfId="5708" xr:uid="{00000000-0005-0000-0000-0000EE150000}"/>
    <cellStyle name="Normal 3 3 2 4 2" xfId="5709" xr:uid="{00000000-0005-0000-0000-0000EF150000}"/>
    <cellStyle name="Normal 3 3 2 4 20" xfId="5710" xr:uid="{00000000-0005-0000-0000-0000F0150000}"/>
    <cellStyle name="Normal 3 3 2 4 21" xfId="5711" xr:uid="{00000000-0005-0000-0000-0000F1150000}"/>
    <cellStyle name="Normal 3 3 2 4 22" xfId="5712" xr:uid="{00000000-0005-0000-0000-0000F2150000}"/>
    <cellStyle name="Normal 3 3 2 4 23" xfId="5713" xr:uid="{00000000-0005-0000-0000-0000F3150000}"/>
    <cellStyle name="Normal 3 3 2 4 24" xfId="5714" xr:uid="{00000000-0005-0000-0000-0000F4150000}"/>
    <cellStyle name="Normal 3 3 2 4 25" xfId="5715" xr:uid="{00000000-0005-0000-0000-0000F5150000}"/>
    <cellStyle name="Normal 3 3 2 4 26" xfId="5716" xr:uid="{00000000-0005-0000-0000-0000F6150000}"/>
    <cellStyle name="Normal 3 3 2 4 27" xfId="5717" xr:uid="{00000000-0005-0000-0000-0000F7150000}"/>
    <cellStyle name="Normal 3 3 2 4 28" xfId="5718" xr:uid="{00000000-0005-0000-0000-0000F8150000}"/>
    <cellStyle name="Normal 3 3 2 4 29" xfId="5719" xr:uid="{00000000-0005-0000-0000-0000F9150000}"/>
    <cellStyle name="Normal 3 3 2 4 3" xfId="5720" xr:uid="{00000000-0005-0000-0000-0000FA150000}"/>
    <cellStyle name="Normal 3 3 2 4 30" xfId="5721" xr:uid="{00000000-0005-0000-0000-0000FB150000}"/>
    <cellStyle name="Normal 3 3 2 4 31" xfId="5722" xr:uid="{00000000-0005-0000-0000-0000FC150000}"/>
    <cellStyle name="Normal 3 3 2 4 32" xfId="5723" xr:uid="{00000000-0005-0000-0000-0000FD150000}"/>
    <cellStyle name="Normal 3 3 2 4 33" xfId="5724" xr:uid="{00000000-0005-0000-0000-0000FE150000}"/>
    <cellStyle name="Normal 3 3 2 4 34" xfId="5725" xr:uid="{00000000-0005-0000-0000-0000FF150000}"/>
    <cellStyle name="Normal 3 3 2 4 35" xfId="5726" xr:uid="{00000000-0005-0000-0000-000000160000}"/>
    <cellStyle name="Normal 3 3 2 4 36" xfId="5727" xr:uid="{00000000-0005-0000-0000-000001160000}"/>
    <cellStyle name="Normal 3 3 2 4 37" xfId="5728" xr:uid="{00000000-0005-0000-0000-000002160000}"/>
    <cellStyle name="Normal 3 3 2 4 38" xfId="5729" xr:uid="{00000000-0005-0000-0000-000003160000}"/>
    <cellStyle name="Normal 3 3 2 4 39" xfId="5730" xr:uid="{00000000-0005-0000-0000-000004160000}"/>
    <cellStyle name="Normal 3 3 2 4 4" xfId="5731" xr:uid="{00000000-0005-0000-0000-000005160000}"/>
    <cellStyle name="Normal 3 3 2 4 40" xfId="5732" xr:uid="{00000000-0005-0000-0000-000006160000}"/>
    <cellStyle name="Normal 3 3 2 4 41" xfId="5733" xr:uid="{00000000-0005-0000-0000-000007160000}"/>
    <cellStyle name="Normal 3 3 2 4 42" xfId="5734" xr:uid="{00000000-0005-0000-0000-000008160000}"/>
    <cellStyle name="Normal 3 3 2 4 43" xfId="5735" xr:uid="{00000000-0005-0000-0000-000009160000}"/>
    <cellStyle name="Normal 3 3 2 4 5" xfId="5736" xr:uid="{00000000-0005-0000-0000-00000A160000}"/>
    <cellStyle name="Normal 3 3 2 4 6" xfId="5737" xr:uid="{00000000-0005-0000-0000-00000B160000}"/>
    <cellStyle name="Normal 3 3 2 4 7" xfId="5738" xr:uid="{00000000-0005-0000-0000-00000C160000}"/>
    <cellStyle name="Normal 3 3 2 4 8" xfId="5739" xr:uid="{00000000-0005-0000-0000-00000D160000}"/>
    <cellStyle name="Normal 3 3 2 4 9" xfId="5740" xr:uid="{00000000-0005-0000-0000-00000E160000}"/>
    <cellStyle name="Normal 3 3 2 40" xfId="5741" xr:uid="{00000000-0005-0000-0000-00000F160000}"/>
    <cellStyle name="Normal 3 3 2 41" xfId="5742" xr:uid="{00000000-0005-0000-0000-000010160000}"/>
    <cellStyle name="Normal 3 3 2 42" xfId="5743" xr:uid="{00000000-0005-0000-0000-000011160000}"/>
    <cellStyle name="Normal 3 3 2 43" xfId="5744" xr:uid="{00000000-0005-0000-0000-000012160000}"/>
    <cellStyle name="Normal 3 3 2 44" xfId="5745" xr:uid="{00000000-0005-0000-0000-000013160000}"/>
    <cellStyle name="Normal 3 3 2 45" xfId="5746" xr:uid="{00000000-0005-0000-0000-000014160000}"/>
    <cellStyle name="Normal 3 3 2 46" xfId="5747" xr:uid="{00000000-0005-0000-0000-000015160000}"/>
    <cellStyle name="Normal 3 3 2 47" xfId="5748" xr:uid="{00000000-0005-0000-0000-000016160000}"/>
    <cellStyle name="Normal 3 3 2 5" xfId="5749" xr:uid="{00000000-0005-0000-0000-000017160000}"/>
    <cellStyle name="Normal 3 3 2 5 10" xfId="5750" xr:uid="{00000000-0005-0000-0000-000018160000}"/>
    <cellStyle name="Normal 3 3 2 5 11" xfId="5751" xr:uid="{00000000-0005-0000-0000-000019160000}"/>
    <cellStyle name="Normal 3 3 2 5 12" xfId="5752" xr:uid="{00000000-0005-0000-0000-00001A160000}"/>
    <cellStyle name="Normal 3 3 2 5 13" xfId="5753" xr:uid="{00000000-0005-0000-0000-00001B160000}"/>
    <cellStyle name="Normal 3 3 2 5 14" xfId="5754" xr:uid="{00000000-0005-0000-0000-00001C160000}"/>
    <cellStyle name="Normal 3 3 2 5 15" xfId="5755" xr:uid="{00000000-0005-0000-0000-00001D160000}"/>
    <cellStyle name="Normal 3 3 2 5 16" xfId="5756" xr:uid="{00000000-0005-0000-0000-00001E160000}"/>
    <cellStyle name="Normal 3 3 2 5 17" xfId="5757" xr:uid="{00000000-0005-0000-0000-00001F160000}"/>
    <cellStyle name="Normal 3 3 2 5 18" xfId="5758" xr:uid="{00000000-0005-0000-0000-000020160000}"/>
    <cellStyle name="Normal 3 3 2 5 19" xfId="5759" xr:uid="{00000000-0005-0000-0000-000021160000}"/>
    <cellStyle name="Normal 3 3 2 5 2" xfId="5760" xr:uid="{00000000-0005-0000-0000-000022160000}"/>
    <cellStyle name="Normal 3 3 2 5 20" xfId="5761" xr:uid="{00000000-0005-0000-0000-000023160000}"/>
    <cellStyle name="Normal 3 3 2 5 21" xfId="5762" xr:uid="{00000000-0005-0000-0000-000024160000}"/>
    <cellStyle name="Normal 3 3 2 5 22" xfId="5763" xr:uid="{00000000-0005-0000-0000-000025160000}"/>
    <cellStyle name="Normal 3 3 2 5 23" xfId="5764" xr:uid="{00000000-0005-0000-0000-000026160000}"/>
    <cellStyle name="Normal 3 3 2 5 24" xfId="5765" xr:uid="{00000000-0005-0000-0000-000027160000}"/>
    <cellStyle name="Normal 3 3 2 5 25" xfId="5766" xr:uid="{00000000-0005-0000-0000-000028160000}"/>
    <cellStyle name="Normal 3 3 2 5 26" xfId="5767" xr:uid="{00000000-0005-0000-0000-000029160000}"/>
    <cellStyle name="Normal 3 3 2 5 27" xfId="5768" xr:uid="{00000000-0005-0000-0000-00002A160000}"/>
    <cellStyle name="Normal 3 3 2 5 28" xfId="5769" xr:uid="{00000000-0005-0000-0000-00002B160000}"/>
    <cellStyle name="Normal 3 3 2 5 29" xfId="5770" xr:uid="{00000000-0005-0000-0000-00002C160000}"/>
    <cellStyle name="Normal 3 3 2 5 3" xfId="5771" xr:uid="{00000000-0005-0000-0000-00002D160000}"/>
    <cellStyle name="Normal 3 3 2 5 30" xfId="5772" xr:uid="{00000000-0005-0000-0000-00002E160000}"/>
    <cellStyle name="Normal 3 3 2 5 31" xfId="5773" xr:uid="{00000000-0005-0000-0000-00002F160000}"/>
    <cellStyle name="Normal 3 3 2 5 32" xfId="5774" xr:uid="{00000000-0005-0000-0000-000030160000}"/>
    <cellStyle name="Normal 3 3 2 5 33" xfId="5775" xr:uid="{00000000-0005-0000-0000-000031160000}"/>
    <cellStyle name="Normal 3 3 2 5 34" xfId="5776" xr:uid="{00000000-0005-0000-0000-000032160000}"/>
    <cellStyle name="Normal 3 3 2 5 35" xfId="5777" xr:uid="{00000000-0005-0000-0000-000033160000}"/>
    <cellStyle name="Normal 3 3 2 5 36" xfId="5778" xr:uid="{00000000-0005-0000-0000-000034160000}"/>
    <cellStyle name="Normal 3 3 2 5 37" xfId="5779" xr:uid="{00000000-0005-0000-0000-000035160000}"/>
    <cellStyle name="Normal 3 3 2 5 38" xfId="5780" xr:uid="{00000000-0005-0000-0000-000036160000}"/>
    <cellStyle name="Normal 3 3 2 5 39" xfId="5781" xr:uid="{00000000-0005-0000-0000-000037160000}"/>
    <cellStyle name="Normal 3 3 2 5 4" xfId="5782" xr:uid="{00000000-0005-0000-0000-000038160000}"/>
    <cellStyle name="Normal 3 3 2 5 40" xfId="5783" xr:uid="{00000000-0005-0000-0000-000039160000}"/>
    <cellStyle name="Normal 3 3 2 5 41" xfId="5784" xr:uid="{00000000-0005-0000-0000-00003A160000}"/>
    <cellStyle name="Normal 3 3 2 5 42" xfId="5785" xr:uid="{00000000-0005-0000-0000-00003B160000}"/>
    <cellStyle name="Normal 3 3 2 5 43" xfId="5786" xr:uid="{00000000-0005-0000-0000-00003C160000}"/>
    <cellStyle name="Normal 3 3 2 5 5" xfId="5787" xr:uid="{00000000-0005-0000-0000-00003D160000}"/>
    <cellStyle name="Normal 3 3 2 5 6" xfId="5788" xr:uid="{00000000-0005-0000-0000-00003E160000}"/>
    <cellStyle name="Normal 3 3 2 5 7" xfId="5789" xr:uid="{00000000-0005-0000-0000-00003F160000}"/>
    <cellStyle name="Normal 3 3 2 5 8" xfId="5790" xr:uid="{00000000-0005-0000-0000-000040160000}"/>
    <cellStyle name="Normal 3 3 2 5 9" xfId="5791" xr:uid="{00000000-0005-0000-0000-000041160000}"/>
    <cellStyle name="Normal 3 3 2 6" xfId="5792" xr:uid="{00000000-0005-0000-0000-000042160000}"/>
    <cellStyle name="Normal 3 3 2 7" xfId="5793" xr:uid="{00000000-0005-0000-0000-000043160000}"/>
    <cellStyle name="Normal 3 3 2 8" xfId="5794" xr:uid="{00000000-0005-0000-0000-000044160000}"/>
    <cellStyle name="Normal 3 3 2 9" xfId="5795" xr:uid="{00000000-0005-0000-0000-000045160000}"/>
    <cellStyle name="Normal 3 3 20" xfId="5796" xr:uid="{00000000-0005-0000-0000-000046160000}"/>
    <cellStyle name="Normal 3 3 21" xfId="5797" xr:uid="{00000000-0005-0000-0000-000047160000}"/>
    <cellStyle name="Normal 3 3 22" xfId="5798" xr:uid="{00000000-0005-0000-0000-000048160000}"/>
    <cellStyle name="Normal 3 3 23" xfId="5799" xr:uid="{00000000-0005-0000-0000-000049160000}"/>
    <cellStyle name="Normal 3 3 24" xfId="5800" xr:uid="{00000000-0005-0000-0000-00004A160000}"/>
    <cellStyle name="Normal 3 3 25" xfId="5801" xr:uid="{00000000-0005-0000-0000-00004B160000}"/>
    <cellStyle name="Normal 3 3 26" xfId="5802" xr:uid="{00000000-0005-0000-0000-00004C160000}"/>
    <cellStyle name="Normal 3 3 27" xfId="5803" xr:uid="{00000000-0005-0000-0000-00004D160000}"/>
    <cellStyle name="Normal 3 3 28" xfId="5804" xr:uid="{00000000-0005-0000-0000-00004E160000}"/>
    <cellStyle name="Normal 3 3 29" xfId="5805" xr:uid="{00000000-0005-0000-0000-00004F160000}"/>
    <cellStyle name="Normal 3 3 3" xfId="5806" xr:uid="{00000000-0005-0000-0000-000050160000}"/>
    <cellStyle name="Normal 3 3 3 10" xfId="5807" xr:uid="{00000000-0005-0000-0000-000051160000}"/>
    <cellStyle name="Normal 3 3 3 11" xfId="5808" xr:uid="{00000000-0005-0000-0000-000052160000}"/>
    <cellStyle name="Normal 3 3 3 12" xfId="5809" xr:uid="{00000000-0005-0000-0000-000053160000}"/>
    <cellStyle name="Normal 3 3 3 13" xfId="5810" xr:uid="{00000000-0005-0000-0000-000054160000}"/>
    <cellStyle name="Normal 3 3 3 14" xfId="5811" xr:uid="{00000000-0005-0000-0000-000055160000}"/>
    <cellStyle name="Normal 3 3 3 15" xfId="5812" xr:uid="{00000000-0005-0000-0000-000056160000}"/>
    <cellStyle name="Normal 3 3 3 16" xfId="5813" xr:uid="{00000000-0005-0000-0000-000057160000}"/>
    <cellStyle name="Normal 3 3 3 17" xfId="5814" xr:uid="{00000000-0005-0000-0000-000058160000}"/>
    <cellStyle name="Normal 3 3 3 18" xfId="5815" xr:uid="{00000000-0005-0000-0000-000059160000}"/>
    <cellStyle name="Normal 3 3 3 19" xfId="5816" xr:uid="{00000000-0005-0000-0000-00005A160000}"/>
    <cellStyle name="Normal 3 3 3 2" xfId="5817" xr:uid="{00000000-0005-0000-0000-00005B160000}"/>
    <cellStyle name="Normal 3 3 3 20" xfId="5818" xr:uid="{00000000-0005-0000-0000-00005C160000}"/>
    <cellStyle name="Normal 3 3 3 21" xfId="5819" xr:uid="{00000000-0005-0000-0000-00005D160000}"/>
    <cellStyle name="Normal 3 3 3 22" xfId="5820" xr:uid="{00000000-0005-0000-0000-00005E160000}"/>
    <cellStyle name="Normal 3 3 3 23" xfId="5821" xr:uid="{00000000-0005-0000-0000-00005F160000}"/>
    <cellStyle name="Normal 3 3 3 24" xfId="5822" xr:uid="{00000000-0005-0000-0000-000060160000}"/>
    <cellStyle name="Normal 3 3 3 25" xfId="5823" xr:uid="{00000000-0005-0000-0000-000061160000}"/>
    <cellStyle name="Normal 3 3 3 26" xfId="5824" xr:uid="{00000000-0005-0000-0000-000062160000}"/>
    <cellStyle name="Normal 3 3 3 27" xfId="5825" xr:uid="{00000000-0005-0000-0000-000063160000}"/>
    <cellStyle name="Normal 3 3 3 28" xfId="5826" xr:uid="{00000000-0005-0000-0000-000064160000}"/>
    <cellStyle name="Normal 3 3 3 29" xfId="5827" xr:uid="{00000000-0005-0000-0000-000065160000}"/>
    <cellStyle name="Normal 3 3 3 3" xfId="5828" xr:uid="{00000000-0005-0000-0000-000066160000}"/>
    <cellStyle name="Normal 3 3 3 30" xfId="5829" xr:uid="{00000000-0005-0000-0000-000067160000}"/>
    <cellStyle name="Normal 3 3 3 31" xfId="5830" xr:uid="{00000000-0005-0000-0000-000068160000}"/>
    <cellStyle name="Normal 3 3 3 32" xfId="5831" xr:uid="{00000000-0005-0000-0000-000069160000}"/>
    <cellStyle name="Normal 3 3 3 33" xfId="5832" xr:uid="{00000000-0005-0000-0000-00006A160000}"/>
    <cellStyle name="Normal 3 3 3 34" xfId="5833" xr:uid="{00000000-0005-0000-0000-00006B160000}"/>
    <cellStyle name="Normal 3 3 3 35" xfId="5834" xr:uid="{00000000-0005-0000-0000-00006C160000}"/>
    <cellStyle name="Normal 3 3 3 36" xfId="5835" xr:uid="{00000000-0005-0000-0000-00006D160000}"/>
    <cellStyle name="Normal 3 3 3 37" xfId="5836" xr:uid="{00000000-0005-0000-0000-00006E160000}"/>
    <cellStyle name="Normal 3 3 3 38" xfId="5837" xr:uid="{00000000-0005-0000-0000-00006F160000}"/>
    <cellStyle name="Normal 3 3 3 39" xfId="5838" xr:uid="{00000000-0005-0000-0000-000070160000}"/>
    <cellStyle name="Normal 3 3 3 4" xfId="5839" xr:uid="{00000000-0005-0000-0000-000071160000}"/>
    <cellStyle name="Normal 3 3 3 40" xfId="5840" xr:uid="{00000000-0005-0000-0000-000072160000}"/>
    <cellStyle name="Normal 3 3 3 41" xfId="5841" xr:uid="{00000000-0005-0000-0000-000073160000}"/>
    <cellStyle name="Normal 3 3 3 42" xfId="5842" xr:uid="{00000000-0005-0000-0000-000074160000}"/>
    <cellStyle name="Normal 3 3 3 43" xfId="5843" xr:uid="{00000000-0005-0000-0000-000075160000}"/>
    <cellStyle name="Normal 3 3 3 5" xfId="5844" xr:uid="{00000000-0005-0000-0000-000076160000}"/>
    <cellStyle name="Normal 3 3 3 6" xfId="5845" xr:uid="{00000000-0005-0000-0000-000077160000}"/>
    <cellStyle name="Normal 3 3 3 7" xfId="5846" xr:uid="{00000000-0005-0000-0000-000078160000}"/>
    <cellStyle name="Normal 3 3 3 8" xfId="5847" xr:uid="{00000000-0005-0000-0000-000079160000}"/>
    <cellStyle name="Normal 3 3 3 9" xfId="5848" xr:uid="{00000000-0005-0000-0000-00007A160000}"/>
    <cellStyle name="Normal 3 3 30" xfId="5849" xr:uid="{00000000-0005-0000-0000-00007B160000}"/>
    <cellStyle name="Normal 3 3 31" xfId="5850" xr:uid="{00000000-0005-0000-0000-00007C160000}"/>
    <cellStyle name="Normal 3 3 32" xfId="5851" xr:uid="{00000000-0005-0000-0000-00007D160000}"/>
    <cellStyle name="Normal 3 3 33" xfId="5852" xr:uid="{00000000-0005-0000-0000-00007E160000}"/>
    <cellStyle name="Normal 3 3 34" xfId="5853" xr:uid="{00000000-0005-0000-0000-00007F160000}"/>
    <cellStyle name="Normal 3 3 35" xfId="5854" xr:uid="{00000000-0005-0000-0000-000080160000}"/>
    <cellStyle name="Normal 3 3 36" xfId="5855" xr:uid="{00000000-0005-0000-0000-000081160000}"/>
    <cellStyle name="Normal 3 3 37" xfId="5856" xr:uid="{00000000-0005-0000-0000-000082160000}"/>
    <cellStyle name="Normal 3 3 38" xfId="5857" xr:uid="{00000000-0005-0000-0000-000083160000}"/>
    <cellStyle name="Normal 3 3 39" xfId="5858" xr:uid="{00000000-0005-0000-0000-000084160000}"/>
    <cellStyle name="Normal 3 3 4" xfId="5859" xr:uid="{00000000-0005-0000-0000-000085160000}"/>
    <cellStyle name="Normal 3 3 4 10" xfId="5860" xr:uid="{00000000-0005-0000-0000-000086160000}"/>
    <cellStyle name="Normal 3 3 4 11" xfId="5861" xr:uid="{00000000-0005-0000-0000-000087160000}"/>
    <cellStyle name="Normal 3 3 4 12" xfId="5862" xr:uid="{00000000-0005-0000-0000-000088160000}"/>
    <cellStyle name="Normal 3 3 4 13" xfId="5863" xr:uid="{00000000-0005-0000-0000-000089160000}"/>
    <cellStyle name="Normal 3 3 4 14" xfId="5864" xr:uid="{00000000-0005-0000-0000-00008A160000}"/>
    <cellStyle name="Normal 3 3 4 15" xfId="5865" xr:uid="{00000000-0005-0000-0000-00008B160000}"/>
    <cellStyle name="Normal 3 3 4 16" xfId="5866" xr:uid="{00000000-0005-0000-0000-00008C160000}"/>
    <cellStyle name="Normal 3 3 4 17" xfId="5867" xr:uid="{00000000-0005-0000-0000-00008D160000}"/>
    <cellStyle name="Normal 3 3 4 18" xfId="5868" xr:uid="{00000000-0005-0000-0000-00008E160000}"/>
    <cellStyle name="Normal 3 3 4 19" xfId="5869" xr:uid="{00000000-0005-0000-0000-00008F160000}"/>
    <cellStyle name="Normal 3 3 4 2" xfId="5870" xr:uid="{00000000-0005-0000-0000-000090160000}"/>
    <cellStyle name="Normal 3 3 4 20" xfId="5871" xr:uid="{00000000-0005-0000-0000-000091160000}"/>
    <cellStyle name="Normal 3 3 4 21" xfId="5872" xr:uid="{00000000-0005-0000-0000-000092160000}"/>
    <cellStyle name="Normal 3 3 4 22" xfId="5873" xr:uid="{00000000-0005-0000-0000-000093160000}"/>
    <cellStyle name="Normal 3 3 4 23" xfId="5874" xr:uid="{00000000-0005-0000-0000-000094160000}"/>
    <cellStyle name="Normal 3 3 4 24" xfId="5875" xr:uid="{00000000-0005-0000-0000-000095160000}"/>
    <cellStyle name="Normal 3 3 4 25" xfId="5876" xr:uid="{00000000-0005-0000-0000-000096160000}"/>
    <cellStyle name="Normal 3 3 4 26" xfId="5877" xr:uid="{00000000-0005-0000-0000-000097160000}"/>
    <cellStyle name="Normal 3 3 4 27" xfId="5878" xr:uid="{00000000-0005-0000-0000-000098160000}"/>
    <cellStyle name="Normal 3 3 4 28" xfId="5879" xr:uid="{00000000-0005-0000-0000-000099160000}"/>
    <cellStyle name="Normal 3 3 4 29" xfId="5880" xr:uid="{00000000-0005-0000-0000-00009A160000}"/>
    <cellStyle name="Normal 3 3 4 3" xfId="5881" xr:uid="{00000000-0005-0000-0000-00009B160000}"/>
    <cellStyle name="Normal 3 3 4 30" xfId="5882" xr:uid="{00000000-0005-0000-0000-00009C160000}"/>
    <cellStyle name="Normal 3 3 4 31" xfId="5883" xr:uid="{00000000-0005-0000-0000-00009D160000}"/>
    <cellStyle name="Normal 3 3 4 32" xfId="5884" xr:uid="{00000000-0005-0000-0000-00009E160000}"/>
    <cellStyle name="Normal 3 3 4 33" xfId="5885" xr:uid="{00000000-0005-0000-0000-00009F160000}"/>
    <cellStyle name="Normal 3 3 4 34" xfId="5886" xr:uid="{00000000-0005-0000-0000-0000A0160000}"/>
    <cellStyle name="Normal 3 3 4 35" xfId="5887" xr:uid="{00000000-0005-0000-0000-0000A1160000}"/>
    <cellStyle name="Normal 3 3 4 36" xfId="5888" xr:uid="{00000000-0005-0000-0000-0000A2160000}"/>
    <cellStyle name="Normal 3 3 4 37" xfId="5889" xr:uid="{00000000-0005-0000-0000-0000A3160000}"/>
    <cellStyle name="Normal 3 3 4 38" xfId="5890" xr:uid="{00000000-0005-0000-0000-0000A4160000}"/>
    <cellStyle name="Normal 3 3 4 39" xfId="5891" xr:uid="{00000000-0005-0000-0000-0000A5160000}"/>
    <cellStyle name="Normal 3 3 4 4" xfId="5892" xr:uid="{00000000-0005-0000-0000-0000A6160000}"/>
    <cellStyle name="Normal 3 3 4 40" xfId="5893" xr:uid="{00000000-0005-0000-0000-0000A7160000}"/>
    <cellStyle name="Normal 3 3 4 41" xfId="5894" xr:uid="{00000000-0005-0000-0000-0000A8160000}"/>
    <cellStyle name="Normal 3 3 4 42" xfId="5895" xr:uid="{00000000-0005-0000-0000-0000A9160000}"/>
    <cellStyle name="Normal 3 3 4 43" xfId="5896" xr:uid="{00000000-0005-0000-0000-0000AA160000}"/>
    <cellStyle name="Normal 3 3 4 5" xfId="5897" xr:uid="{00000000-0005-0000-0000-0000AB160000}"/>
    <cellStyle name="Normal 3 3 4 6" xfId="5898" xr:uid="{00000000-0005-0000-0000-0000AC160000}"/>
    <cellStyle name="Normal 3 3 4 7" xfId="5899" xr:uid="{00000000-0005-0000-0000-0000AD160000}"/>
    <cellStyle name="Normal 3 3 4 8" xfId="5900" xr:uid="{00000000-0005-0000-0000-0000AE160000}"/>
    <cellStyle name="Normal 3 3 4 9" xfId="5901" xr:uid="{00000000-0005-0000-0000-0000AF160000}"/>
    <cellStyle name="Normal 3 3 40" xfId="5902" xr:uid="{00000000-0005-0000-0000-0000B0160000}"/>
    <cellStyle name="Normal 3 3 41" xfId="5903" xr:uid="{00000000-0005-0000-0000-0000B1160000}"/>
    <cellStyle name="Normal 3 3 42" xfId="5904" xr:uid="{00000000-0005-0000-0000-0000B2160000}"/>
    <cellStyle name="Normal 3 3 43" xfId="5905" xr:uid="{00000000-0005-0000-0000-0000B3160000}"/>
    <cellStyle name="Normal 3 3 44" xfId="5906" xr:uid="{00000000-0005-0000-0000-0000B4160000}"/>
    <cellStyle name="Normal 3 3 45" xfId="5907" xr:uid="{00000000-0005-0000-0000-0000B5160000}"/>
    <cellStyle name="Normal 3 3 46" xfId="5908" xr:uid="{00000000-0005-0000-0000-0000B6160000}"/>
    <cellStyle name="Normal 3 3 47" xfId="5909" xr:uid="{00000000-0005-0000-0000-0000B7160000}"/>
    <cellStyle name="Normal 3 3 48" xfId="5910" xr:uid="{00000000-0005-0000-0000-0000B8160000}"/>
    <cellStyle name="Normal 3 3 5" xfId="5911" xr:uid="{00000000-0005-0000-0000-0000B9160000}"/>
    <cellStyle name="Normal 3 3 5 10" xfId="5912" xr:uid="{00000000-0005-0000-0000-0000BA160000}"/>
    <cellStyle name="Normal 3 3 5 11" xfId="5913" xr:uid="{00000000-0005-0000-0000-0000BB160000}"/>
    <cellStyle name="Normal 3 3 5 12" xfId="5914" xr:uid="{00000000-0005-0000-0000-0000BC160000}"/>
    <cellStyle name="Normal 3 3 5 13" xfId="5915" xr:uid="{00000000-0005-0000-0000-0000BD160000}"/>
    <cellStyle name="Normal 3 3 5 14" xfId="5916" xr:uid="{00000000-0005-0000-0000-0000BE160000}"/>
    <cellStyle name="Normal 3 3 5 15" xfId="5917" xr:uid="{00000000-0005-0000-0000-0000BF160000}"/>
    <cellStyle name="Normal 3 3 5 16" xfId="5918" xr:uid="{00000000-0005-0000-0000-0000C0160000}"/>
    <cellStyle name="Normal 3 3 5 17" xfId="5919" xr:uid="{00000000-0005-0000-0000-0000C1160000}"/>
    <cellStyle name="Normal 3 3 5 18" xfId="5920" xr:uid="{00000000-0005-0000-0000-0000C2160000}"/>
    <cellStyle name="Normal 3 3 5 19" xfId="5921" xr:uid="{00000000-0005-0000-0000-0000C3160000}"/>
    <cellStyle name="Normal 3 3 5 2" xfId="5922" xr:uid="{00000000-0005-0000-0000-0000C4160000}"/>
    <cellStyle name="Normal 3 3 5 20" xfId="5923" xr:uid="{00000000-0005-0000-0000-0000C5160000}"/>
    <cellStyle name="Normal 3 3 5 21" xfId="5924" xr:uid="{00000000-0005-0000-0000-0000C6160000}"/>
    <cellStyle name="Normal 3 3 5 22" xfId="5925" xr:uid="{00000000-0005-0000-0000-0000C7160000}"/>
    <cellStyle name="Normal 3 3 5 23" xfId="5926" xr:uid="{00000000-0005-0000-0000-0000C8160000}"/>
    <cellStyle name="Normal 3 3 5 24" xfId="5927" xr:uid="{00000000-0005-0000-0000-0000C9160000}"/>
    <cellStyle name="Normal 3 3 5 25" xfId="5928" xr:uid="{00000000-0005-0000-0000-0000CA160000}"/>
    <cellStyle name="Normal 3 3 5 26" xfId="5929" xr:uid="{00000000-0005-0000-0000-0000CB160000}"/>
    <cellStyle name="Normal 3 3 5 27" xfId="5930" xr:uid="{00000000-0005-0000-0000-0000CC160000}"/>
    <cellStyle name="Normal 3 3 5 28" xfId="5931" xr:uid="{00000000-0005-0000-0000-0000CD160000}"/>
    <cellStyle name="Normal 3 3 5 29" xfId="5932" xr:uid="{00000000-0005-0000-0000-0000CE160000}"/>
    <cellStyle name="Normal 3 3 5 3" xfId="5933" xr:uid="{00000000-0005-0000-0000-0000CF160000}"/>
    <cellStyle name="Normal 3 3 5 30" xfId="5934" xr:uid="{00000000-0005-0000-0000-0000D0160000}"/>
    <cellStyle name="Normal 3 3 5 31" xfId="5935" xr:uid="{00000000-0005-0000-0000-0000D1160000}"/>
    <cellStyle name="Normal 3 3 5 32" xfId="5936" xr:uid="{00000000-0005-0000-0000-0000D2160000}"/>
    <cellStyle name="Normal 3 3 5 33" xfId="5937" xr:uid="{00000000-0005-0000-0000-0000D3160000}"/>
    <cellStyle name="Normal 3 3 5 34" xfId="5938" xr:uid="{00000000-0005-0000-0000-0000D4160000}"/>
    <cellStyle name="Normal 3 3 5 35" xfId="5939" xr:uid="{00000000-0005-0000-0000-0000D5160000}"/>
    <cellStyle name="Normal 3 3 5 36" xfId="5940" xr:uid="{00000000-0005-0000-0000-0000D6160000}"/>
    <cellStyle name="Normal 3 3 5 37" xfId="5941" xr:uid="{00000000-0005-0000-0000-0000D7160000}"/>
    <cellStyle name="Normal 3 3 5 38" xfId="5942" xr:uid="{00000000-0005-0000-0000-0000D8160000}"/>
    <cellStyle name="Normal 3 3 5 39" xfId="5943" xr:uid="{00000000-0005-0000-0000-0000D9160000}"/>
    <cellStyle name="Normal 3 3 5 4" xfId="5944" xr:uid="{00000000-0005-0000-0000-0000DA160000}"/>
    <cellStyle name="Normal 3 3 5 40" xfId="5945" xr:uid="{00000000-0005-0000-0000-0000DB160000}"/>
    <cellStyle name="Normal 3 3 5 41" xfId="5946" xr:uid="{00000000-0005-0000-0000-0000DC160000}"/>
    <cellStyle name="Normal 3 3 5 42" xfId="5947" xr:uid="{00000000-0005-0000-0000-0000DD160000}"/>
    <cellStyle name="Normal 3 3 5 43" xfId="5948" xr:uid="{00000000-0005-0000-0000-0000DE160000}"/>
    <cellStyle name="Normal 3 3 5 5" xfId="5949" xr:uid="{00000000-0005-0000-0000-0000DF160000}"/>
    <cellStyle name="Normal 3 3 5 6" xfId="5950" xr:uid="{00000000-0005-0000-0000-0000E0160000}"/>
    <cellStyle name="Normal 3 3 5 7" xfId="5951" xr:uid="{00000000-0005-0000-0000-0000E1160000}"/>
    <cellStyle name="Normal 3 3 5 8" xfId="5952" xr:uid="{00000000-0005-0000-0000-0000E2160000}"/>
    <cellStyle name="Normal 3 3 5 9" xfId="5953" xr:uid="{00000000-0005-0000-0000-0000E3160000}"/>
    <cellStyle name="Normal 3 3 6" xfId="5954" xr:uid="{00000000-0005-0000-0000-0000E4160000}"/>
    <cellStyle name="Normal 3 3 6 10" xfId="5955" xr:uid="{00000000-0005-0000-0000-0000E5160000}"/>
    <cellStyle name="Normal 3 3 6 11" xfId="5956" xr:uid="{00000000-0005-0000-0000-0000E6160000}"/>
    <cellStyle name="Normal 3 3 6 12" xfId="5957" xr:uid="{00000000-0005-0000-0000-0000E7160000}"/>
    <cellStyle name="Normal 3 3 6 13" xfId="5958" xr:uid="{00000000-0005-0000-0000-0000E8160000}"/>
    <cellStyle name="Normal 3 3 6 14" xfId="5959" xr:uid="{00000000-0005-0000-0000-0000E9160000}"/>
    <cellStyle name="Normal 3 3 6 15" xfId="5960" xr:uid="{00000000-0005-0000-0000-0000EA160000}"/>
    <cellStyle name="Normal 3 3 6 16" xfId="5961" xr:uid="{00000000-0005-0000-0000-0000EB160000}"/>
    <cellStyle name="Normal 3 3 6 17" xfId="5962" xr:uid="{00000000-0005-0000-0000-0000EC160000}"/>
    <cellStyle name="Normal 3 3 6 18" xfId="5963" xr:uid="{00000000-0005-0000-0000-0000ED160000}"/>
    <cellStyle name="Normal 3 3 6 19" xfId="5964" xr:uid="{00000000-0005-0000-0000-0000EE160000}"/>
    <cellStyle name="Normal 3 3 6 2" xfId="5965" xr:uid="{00000000-0005-0000-0000-0000EF160000}"/>
    <cellStyle name="Normal 3 3 6 20" xfId="5966" xr:uid="{00000000-0005-0000-0000-0000F0160000}"/>
    <cellStyle name="Normal 3 3 6 21" xfId="5967" xr:uid="{00000000-0005-0000-0000-0000F1160000}"/>
    <cellStyle name="Normal 3 3 6 22" xfId="5968" xr:uid="{00000000-0005-0000-0000-0000F2160000}"/>
    <cellStyle name="Normal 3 3 6 23" xfId="5969" xr:uid="{00000000-0005-0000-0000-0000F3160000}"/>
    <cellStyle name="Normal 3 3 6 24" xfId="5970" xr:uid="{00000000-0005-0000-0000-0000F4160000}"/>
    <cellStyle name="Normal 3 3 6 25" xfId="5971" xr:uid="{00000000-0005-0000-0000-0000F5160000}"/>
    <cellStyle name="Normal 3 3 6 26" xfId="5972" xr:uid="{00000000-0005-0000-0000-0000F6160000}"/>
    <cellStyle name="Normal 3 3 6 27" xfId="5973" xr:uid="{00000000-0005-0000-0000-0000F7160000}"/>
    <cellStyle name="Normal 3 3 6 28" xfId="5974" xr:uid="{00000000-0005-0000-0000-0000F8160000}"/>
    <cellStyle name="Normal 3 3 6 29" xfId="5975" xr:uid="{00000000-0005-0000-0000-0000F9160000}"/>
    <cellStyle name="Normal 3 3 6 3" xfId="5976" xr:uid="{00000000-0005-0000-0000-0000FA160000}"/>
    <cellStyle name="Normal 3 3 6 30" xfId="5977" xr:uid="{00000000-0005-0000-0000-0000FB160000}"/>
    <cellStyle name="Normal 3 3 6 31" xfId="5978" xr:uid="{00000000-0005-0000-0000-0000FC160000}"/>
    <cellStyle name="Normal 3 3 6 32" xfId="5979" xr:uid="{00000000-0005-0000-0000-0000FD160000}"/>
    <cellStyle name="Normal 3 3 6 33" xfId="5980" xr:uid="{00000000-0005-0000-0000-0000FE160000}"/>
    <cellStyle name="Normal 3 3 6 34" xfId="5981" xr:uid="{00000000-0005-0000-0000-0000FF160000}"/>
    <cellStyle name="Normal 3 3 6 35" xfId="5982" xr:uid="{00000000-0005-0000-0000-000000170000}"/>
    <cellStyle name="Normal 3 3 6 36" xfId="5983" xr:uid="{00000000-0005-0000-0000-000001170000}"/>
    <cellStyle name="Normal 3 3 6 37" xfId="5984" xr:uid="{00000000-0005-0000-0000-000002170000}"/>
    <cellStyle name="Normal 3 3 6 38" xfId="5985" xr:uid="{00000000-0005-0000-0000-000003170000}"/>
    <cellStyle name="Normal 3 3 6 39" xfId="5986" xr:uid="{00000000-0005-0000-0000-000004170000}"/>
    <cellStyle name="Normal 3 3 6 4" xfId="5987" xr:uid="{00000000-0005-0000-0000-000005170000}"/>
    <cellStyle name="Normal 3 3 6 40" xfId="5988" xr:uid="{00000000-0005-0000-0000-000006170000}"/>
    <cellStyle name="Normal 3 3 6 41" xfId="5989" xr:uid="{00000000-0005-0000-0000-000007170000}"/>
    <cellStyle name="Normal 3 3 6 42" xfId="5990" xr:uid="{00000000-0005-0000-0000-000008170000}"/>
    <cellStyle name="Normal 3 3 6 43" xfId="5991" xr:uid="{00000000-0005-0000-0000-000009170000}"/>
    <cellStyle name="Normal 3 3 6 5" xfId="5992" xr:uid="{00000000-0005-0000-0000-00000A170000}"/>
    <cellStyle name="Normal 3 3 6 6" xfId="5993" xr:uid="{00000000-0005-0000-0000-00000B170000}"/>
    <cellStyle name="Normal 3 3 6 7" xfId="5994" xr:uid="{00000000-0005-0000-0000-00000C170000}"/>
    <cellStyle name="Normal 3 3 6 8" xfId="5995" xr:uid="{00000000-0005-0000-0000-00000D170000}"/>
    <cellStyle name="Normal 3 3 6 9" xfId="5996" xr:uid="{00000000-0005-0000-0000-00000E170000}"/>
    <cellStyle name="Normal 3 3 7" xfId="5997" xr:uid="{00000000-0005-0000-0000-00000F170000}"/>
    <cellStyle name="Normal 3 3 8" xfId="5998" xr:uid="{00000000-0005-0000-0000-000010170000}"/>
    <cellStyle name="Normal 3 3 9" xfId="5999" xr:uid="{00000000-0005-0000-0000-000011170000}"/>
    <cellStyle name="Normal 3 30" xfId="6000" xr:uid="{00000000-0005-0000-0000-000012170000}"/>
    <cellStyle name="Normal 3 31" xfId="6001" xr:uid="{00000000-0005-0000-0000-000013170000}"/>
    <cellStyle name="Normal 3 32" xfId="6002" xr:uid="{00000000-0005-0000-0000-000014170000}"/>
    <cellStyle name="Normal 3 33" xfId="6003" xr:uid="{00000000-0005-0000-0000-000015170000}"/>
    <cellStyle name="Normal 3 34" xfId="6004" xr:uid="{00000000-0005-0000-0000-000016170000}"/>
    <cellStyle name="Normal 3 35" xfId="6005" xr:uid="{00000000-0005-0000-0000-000017170000}"/>
    <cellStyle name="Normal 3 36" xfId="6006" xr:uid="{00000000-0005-0000-0000-000018170000}"/>
    <cellStyle name="Normal 3 37" xfId="6007" xr:uid="{00000000-0005-0000-0000-000019170000}"/>
    <cellStyle name="Normal 3 38" xfId="6008" xr:uid="{00000000-0005-0000-0000-00001A170000}"/>
    <cellStyle name="Normal 3 39" xfId="6009" xr:uid="{00000000-0005-0000-0000-00001B170000}"/>
    <cellStyle name="Normal 3 4" xfId="6010" xr:uid="{00000000-0005-0000-0000-00001C170000}"/>
    <cellStyle name="Normal 3 4 10" xfId="6011" xr:uid="{00000000-0005-0000-0000-00001D170000}"/>
    <cellStyle name="Normal 3 4 11" xfId="6012" xr:uid="{00000000-0005-0000-0000-00001E170000}"/>
    <cellStyle name="Normal 3 4 12" xfId="6013" xr:uid="{00000000-0005-0000-0000-00001F170000}"/>
    <cellStyle name="Normal 3 4 13" xfId="6014" xr:uid="{00000000-0005-0000-0000-000020170000}"/>
    <cellStyle name="Normal 3 4 14" xfId="6015" xr:uid="{00000000-0005-0000-0000-000021170000}"/>
    <cellStyle name="Normal 3 4 15" xfId="6016" xr:uid="{00000000-0005-0000-0000-000022170000}"/>
    <cellStyle name="Normal 3 4 16" xfId="6017" xr:uid="{00000000-0005-0000-0000-000023170000}"/>
    <cellStyle name="Normal 3 4 17" xfId="6018" xr:uid="{00000000-0005-0000-0000-000024170000}"/>
    <cellStyle name="Normal 3 4 18" xfId="6019" xr:uid="{00000000-0005-0000-0000-000025170000}"/>
    <cellStyle name="Normal 3 4 19" xfId="6020" xr:uid="{00000000-0005-0000-0000-000026170000}"/>
    <cellStyle name="Normal 3 4 2" xfId="6021" xr:uid="{00000000-0005-0000-0000-000027170000}"/>
    <cellStyle name="Normal 3 4 2 10" xfId="6022" xr:uid="{00000000-0005-0000-0000-000028170000}"/>
    <cellStyle name="Normal 3 4 2 11" xfId="6023" xr:uid="{00000000-0005-0000-0000-000029170000}"/>
    <cellStyle name="Normal 3 4 2 12" xfId="6024" xr:uid="{00000000-0005-0000-0000-00002A170000}"/>
    <cellStyle name="Normal 3 4 2 13" xfId="6025" xr:uid="{00000000-0005-0000-0000-00002B170000}"/>
    <cellStyle name="Normal 3 4 2 14" xfId="6026" xr:uid="{00000000-0005-0000-0000-00002C170000}"/>
    <cellStyle name="Normal 3 4 2 15" xfId="6027" xr:uid="{00000000-0005-0000-0000-00002D170000}"/>
    <cellStyle name="Normal 3 4 2 16" xfId="6028" xr:uid="{00000000-0005-0000-0000-00002E170000}"/>
    <cellStyle name="Normal 3 4 2 17" xfId="6029" xr:uid="{00000000-0005-0000-0000-00002F170000}"/>
    <cellStyle name="Normal 3 4 2 18" xfId="6030" xr:uid="{00000000-0005-0000-0000-000030170000}"/>
    <cellStyle name="Normal 3 4 2 19" xfId="6031" xr:uid="{00000000-0005-0000-0000-000031170000}"/>
    <cellStyle name="Normal 3 4 2 2" xfId="6032" xr:uid="{00000000-0005-0000-0000-000032170000}"/>
    <cellStyle name="Normal 3 4 2 2 10" xfId="6033" xr:uid="{00000000-0005-0000-0000-000033170000}"/>
    <cellStyle name="Normal 3 4 2 2 11" xfId="6034" xr:uid="{00000000-0005-0000-0000-000034170000}"/>
    <cellStyle name="Normal 3 4 2 2 12" xfId="6035" xr:uid="{00000000-0005-0000-0000-000035170000}"/>
    <cellStyle name="Normal 3 4 2 2 13" xfId="6036" xr:uid="{00000000-0005-0000-0000-000036170000}"/>
    <cellStyle name="Normal 3 4 2 2 14" xfId="6037" xr:uid="{00000000-0005-0000-0000-000037170000}"/>
    <cellStyle name="Normal 3 4 2 2 15" xfId="6038" xr:uid="{00000000-0005-0000-0000-000038170000}"/>
    <cellStyle name="Normal 3 4 2 2 16" xfId="6039" xr:uid="{00000000-0005-0000-0000-000039170000}"/>
    <cellStyle name="Normal 3 4 2 2 17" xfId="6040" xr:uid="{00000000-0005-0000-0000-00003A170000}"/>
    <cellStyle name="Normal 3 4 2 2 18" xfId="6041" xr:uid="{00000000-0005-0000-0000-00003B170000}"/>
    <cellStyle name="Normal 3 4 2 2 19" xfId="6042" xr:uid="{00000000-0005-0000-0000-00003C170000}"/>
    <cellStyle name="Normal 3 4 2 2 2" xfId="6043" xr:uid="{00000000-0005-0000-0000-00003D170000}"/>
    <cellStyle name="Normal 3 4 2 2 20" xfId="6044" xr:uid="{00000000-0005-0000-0000-00003E170000}"/>
    <cellStyle name="Normal 3 4 2 2 21" xfId="6045" xr:uid="{00000000-0005-0000-0000-00003F170000}"/>
    <cellStyle name="Normal 3 4 2 2 22" xfId="6046" xr:uid="{00000000-0005-0000-0000-000040170000}"/>
    <cellStyle name="Normal 3 4 2 2 23" xfId="6047" xr:uid="{00000000-0005-0000-0000-000041170000}"/>
    <cellStyle name="Normal 3 4 2 2 24" xfId="6048" xr:uid="{00000000-0005-0000-0000-000042170000}"/>
    <cellStyle name="Normal 3 4 2 2 25" xfId="6049" xr:uid="{00000000-0005-0000-0000-000043170000}"/>
    <cellStyle name="Normal 3 4 2 2 26" xfId="6050" xr:uid="{00000000-0005-0000-0000-000044170000}"/>
    <cellStyle name="Normal 3 4 2 2 27" xfId="6051" xr:uid="{00000000-0005-0000-0000-000045170000}"/>
    <cellStyle name="Normal 3 4 2 2 28" xfId="6052" xr:uid="{00000000-0005-0000-0000-000046170000}"/>
    <cellStyle name="Normal 3 4 2 2 29" xfId="6053" xr:uid="{00000000-0005-0000-0000-000047170000}"/>
    <cellStyle name="Normal 3 4 2 2 3" xfId="6054" xr:uid="{00000000-0005-0000-0000-000048170000}"/>
    <cellStyle name="Normal 3 4 2 2 30" xfId="6055" xr:uid="{00000000-0005-0000-0000-000049170000}"/>
    <cellStyle name="Normal 3 4 2 2 31" xfId="6056" xr:uid="{00000000-0005-0000-0000-00004A170000}"/>
    <cellStyle name="Normal 3 4 2 2 32" xfId="6057" xr:uid="{00000000-0005-0000-0000-00004B170000}"/>
    <cellStyle name="Normal 3 4 2 2 33" xfId="6058" xr:uid="{00000000-0005-0000-0000-00004C170000}"/>
    <cellStyle name="Normal 3 4 2 2 34" xfId="6059" xr:uid="{00000000-0005-0000-0000-00004D170000}"/>
    <cellStyle name="Normal 3 4 2 2 35" xfId="6060" xr:uid="{00000000-0005-0000-0000-00004E170000}"/>
    <cellStyle name="Normal 3 4 2 2 36" xfId="6061" xr:uid="{00000000-0005-0000-0000-00004F170000}"/>
    <cellStyle name="Normal 3 4 2 2 37" xfId="6062" xr:uid="{00000000-0005-0000-0000-000050170000}"/>
    <cellStyle name="Normal 3 4 2 2 38" xfId="6063" xr:uid="{00000000-0005-0000-0000-000051170000}"/>
    <cellStyle name="Normal 3 4 2 2 39" xfId="6064" xr:uid="{00000000-0005-0000-0000-000052170000}"/>
    <cellStyle name="Normal 3 4 2 2 4" xfId="6065" xr:uid="{00000000-0005-0000-0000-000053170000}"/>
    <cellStyle name="Normal 3 4 2 2 40" xfId="6066" xr:uid="{00000000-0005-0000-0000-000054170000}"/>
    <cellStyle name="Normal 3 4 2 2 41" xfId="6067" xr:uid="{00000000-0005-0000-0000-000055170000}"/>
    <cellStyle name="Normal 3 4 2 2 42" xfId="6068" xr:uid="{00000000-0005-0000-0000-000056170000}"/>
    <cellStyle name="Normal 3 4 2 2 43" xfId="6069" xr:uid="{00000000-0005-0000-0000-000057170000}"/>
    <cellStyle name="Normal 3 4 2 2 5" xfId="6070" xr:uid="{00000000-0005-0000-0000-000058170000}"/>
    <cellStyle name="Normal 3 4 2 2 6" xfId="6071" xr:uid="{00000000-0005-0000-0000-000059170000}"/>
    <cellStyle name="Normal 3 4 2 2 7" xfId="6072" xr:uid="{00000000-0005-0000-0000-00005A170000}"/>
    <cellStyle name="Normal 3 4 2 2 8" xfId="6073" xr:uid="{00000000-0005-0000-0000-00005B170000}"/>
    <cellStyle name="Normal 3 4 2 2 9" xfId="6074" xr:uid="{00000000-0005-0000-0000-00005C170000}"/>
    <cellStyle name="Normal 3 4 2 20" xfId="6075" xr:uid="{00000000-0005-0000-0000-00005D170000}"/>
    <cellStyle name="Normal 3 4 2 21" xfId="6076" xr:uid="{00000000-0005-0000-0000-00005E170000}"/>
    <cellStyle name="Normal 3 4 2 22" xfId="6077" xr:uid="{00000000-0005-0000-0000-00005F170000}"/>
    <cellStyle name="Normal 3 4 2 23" xfId="6078" xr:uid="{00000000-0005-0000-0000-000060170000}"/>
    <cellStyle name="Normal 3 4 2 24" xfId="6079" xr:uid="{00000000-0005-0000-0000-000061170000}"/>
    <cellStyle name="Normal 3 4 2 25" xfId="6080" xr:uid="{00000000-0005-0000-0000-000062170000}"/>
    <cellStyle name="Normal 3 4 2 26" xfId="6081" xr:uid="{00000000-0005-0000-0000-000063170000}"/>
    <cellStyle name="Normal 3 4 2 27" xfId="6082" xr:uid="{00000000-0005-0000-0000-000064170000}"/>
    <cellStyle name="Normal 3 4 2 28" xfId="6083" xr:uid="{00000000-0005-0000-0000-000065170000}"/>
    <cellStyle name="Normal 3 4 2 29" xfId="6084" xr:uid="{00000000-0005-0000-0000-000066170000}"/>
    <cellStyle name="Normal 3 4 2 3" xfId="6085" xr:uid="{00000000-0005-0000-0000-000067170000}"/>
    <cellStyle name="Normal 3 4 2 3 10" xfId="6086" xr:uid="{00000000-0005-0000-0000-000068170000}"/>
    <cellStyle name="Normal 3 4 2 3 11" xfId="6087" xr:uid="{00000000-0005-0000-0000-000069170000}"/>
    <cellStyle name="Normal 3 4 2 3 12" xfId="6088" xr:uid="{00000000-0005-0000-0000-00006A170000}"/>
    <cellStyle name="Normal 3 4 2 3 13" xfId="6089" xr:uid="{00000000-0005-0000-0000-00006B170000}"/>
    <cellStyle name="Normal 3 4 2 3 14" xfId="6090" xr:uid="{00000000-0005-0000-0000-00006C170000}"/>
    <cellStyle name="Normal 3 4 2 3 15" xfId="6091" xr:uid="{00000000-0005-0000-0000-00006D170000}"/>
    <cellStyle name="Normal 3 4 2 3 16" xfId="6092" xr:uid="{00000000-0005-0000-0000-00006E170000}"/>
    <cellStyle name="Normal 3 4 2 3 17" xfId="6093" xr:uid="{00000000-0005-0000-0000-00006F170000}"/>
    <cellStyle name="Normal 3 4 2 3 18" xfId="6094" xr:uid="{00000000-0005-0000-0000-000070170000}"/>
    <cellStyle name="Normal 3 4 2 3 19" xfId="6095" xr:uid="{00000000-0005-0000-0000-000071170000}"/>
    <cellStyle name="Normal 3 4 2 3 2" xfId="6096" xr:uid="{00000000-0005-0000-0000-000072170000}"/>
    <cellStyle name="Normal 3 4 2 3 20" xfId="6097" xr:uid="{00000000-0005-0000-0000-000073170000}"/>
    <cellStyle name="Normal 3 4 2 3 21" xfId="6098" xr:uid="{00000000-0005-0000-0000-000074170000}"/>
    <cellStyle name="Normal 3 4 2 3 22" xfId="6099" xr:uid="{00000000-0005-0000-0000-000075170000}"/>
    <cellStyle name="Normal 3 4 2 3 23" xfId="6100" xr:uid="{00000000-0005-0000-0000-000076170000}"/>
    <cellStyle name="Normal 3 4 2 3 24" xfId="6101" xr:uid="{00000000-0005-0000-0000-000077170000}"/>
    <cellStyle name="Normal 3 4 2 3 25" xfId="6102" xr:uid="{00000000-0005-0000-0000-000078170000}"/>
    <cellStyle name="Normal 3 4 2 3 26" xfId="6103" xr:uid="{00000000-0005-0000-0000-000079170000}"/>
    <cellStyle name="Normal 3 4 2 3 27" xfId="6104" xr:uid="{00000000-0005-0000-0000-00007A170000}"/>
    <cellStyle name="Normal 3 4 2 3 28" xfId="6105" xr:uid="{00000000-0005-0000-0000-00007B170000}"/>
    <cellStyle name="Normal 3 4 2 3 29" xfId="6106" xr:uid="{00000000-0005-0000-0000-00007C170000}"/>
    <cellStyle name="Normal 3 4 2 3 3" xfId="6107" xr:uid="{00000000-0005-0000-0000-00007D170000}"/>
    <cellStyle name="Normal 3 4 2 3 30" xfId="6108" xr:uid="{00000000-0005-0000-0000-00007E170000}"/>
    <cellStyle name="Normal 3 4 2 3 31" xfId="6109" xr:uid="{00000000-0005-0000-0000-00007F170000}"/>
    <cellStyle name="Normal 3 4 2 3 32" xfId="6110" xr:uid="{00000000-0005-0000-0000-000080170000}"/>
    <cellStyle name="Normal 3 4 2 3 33" xfId="6111" xr:uid="{00000000-0005-0000-0000-000081170000}"/>
    <cellStyle name="Normal 3 4 2 3 34" xfId="6112" xr:uid="{00000000-0005-0000-0000-000082170000}"/>
    <cellStyle name="Normal 3 4 2 3 35" xfId="6113" xr:uid="{00000000-0005-0000-0000-000083170000}"/>
    <cellStyle name="Normal 3 4 2 3 36" xfId="6114" xr:uid="{00000000-0005-0000-0000-000084170000}"/>
    <cellStyle name="Normal 3 4 2 3 37" xfId="6115" xr:uid="{00000000-0005-0000-0000-000085170000}"/>
    <cellStyle name="Normal 3 4 2 3 38" xfId="6116" xr:uid="{00000000-0005-0000-0000-000086170000}"/>
    <cellStyle name="Normal 3 4 2 3 39" xfId="6117" xr:uid="{00000000-0005-0000-0000-000087170000}"/>
    <cellStyle name="Normal 3 4 2 3 4" xfId="6118" xr:uid="{00000000-0005-0000-0000-000088170000}"/>
    <cellStyle name="Normal 3 4 2 3 40" xfId="6119" xr:uid="{00000000-0005-0000-0000-000089170000}"/>
    <cellStyle name="Normal 3 4 2 3 41" xfId="6120" xr:uid="{00000000-0005-0000-0000-00008A170000}"/>
    <cellStyle name="Normal 3 4 2 3 42" xfId="6121" xr:uid="{00000000-0005-0000-0000-00008B170000}"/>
    <cellStyle name="Normal 3 4 2 3 43" xfId="6122" xr:uid="{00000000-0005-0000-0000-00008C170000}"/>
    <cellStyle name="Normal 3 4 2 3 5" xfId="6123" xr:uid="{00000000-0005-0000-0000-00008D170000}"/>
    <cellStyle name="Normal 3 4 2 3 6" xfId="6124" xr:uid="{00000000-0005-0000-0000-00008E170000}"/>
    <cellStyle name="Normal 3 4 2 3 7" xfId="6125" xr:uid="{00000000-0005-0000-0000-00008F170000}"/>
    <cellStyle name="Normal 3 4 2 3 8" xfId="6126" xr:uid="{00000000-0005-0000-0000-000090170000}"/>
    <cellStyle name="Normal 3 4 2 3 9" xfId="6127" xr:uid="{00000000-0005-0000-0000-000091170000}"/>
    <cellStyle name="Normal 3 4 2 30" xfId="6128" xr:uid="{00000000-0005-0000-0000-000092170000}"/>
    <cellStyle name="Normal 3 4 2 31" xfId="6129" xr:uid="{00000000-0005-0000-0000-000093170000}"/>
    <cellStyle name="Normal 3 4 2 32" xfId="6130" xr:uid="{00000000-0005-0000-0000-000094170000}"/>
    <cellStyle name="Normal 3 4 2 33" xfId="6131" xr:uid="{00000000-0005-0000-0000-000095170000}"/>
    <cellStyle name="Normal 3 4 2 34" xfId="6132" xr:uid="{00000000-0005-0000-0000-000096170000}"/>
    <cellStyle name="Normal 3 4 2 35" xfId="6133" xr:uid="{00000000-0005-0000-0000-000097170000}"/>
    <cellStyle name="Normal 3 4 2 36" xfId="6134" xr:uid="{00000000-0005-0000-0000-000098170000}"/>
    <cellStyle name="Normal 3 4 2 37" xfId="6135" xr:uid="{00000000-0005-0000-0000-000099170000}"/>
    <cellStyle name="Normal 3 4 2 38" xfId="6136" xr:uid="{00000000-0005-0000-0000-00009A170000}"/>
    <cellStyle name="Normal 3 4 2 39" xfId="6137" xr:uid="{00000000-0005-0000-0000-00009B170000}"/>
    <cellStyle name="Normal 3 4 2 4" xfId="6138" xr:uid="{00000000-0005-0000-0000-00009C170000}"/>
    <cellStyle name="Normal 3 4 2 4 10" xfId="6139" xr:uid="{00000000-0005-0000-0000-00009D170000}"/>
    <cellStyle name="Normal 3 4 2 4 11" xfId="6140" xr:uid="{00000000-0005-0000-0000-00009E170000}"/>
    <cellStyle name="Normal 3 4 2 4 12" xfId="6141" xr:uid="{00000000-0005-0000-0000-00009F170000}"/>
    <cellStyle name="Normal 3 4 2 4 13" xfId="6142" xr:uid="{00000000-0005-0000-0000-0000A0170000}"/>
    <cellStyle name="Normal 3 4 2 4 14" xfId="6143" xr:uid="{00000000-0005-0000-0000-0000A1170000}"/>
    <cellStyle name="Normal 3 4 2 4 15" xfId="6144" xr:uid="{00000000-0005-0000-0000-0000A2170000}"/>
    <cellStyle name="Normal 3 4 2 4 16" xfId="6145" xr:uid="{00000000-0005-0000-0000-0000A3170000}"/>
    <cellStyle name="Normal 3 4 2 4 17" xfId="6146" xr:uid="{00000000-0005-0000-0000-0000A4170000}"/>
    <cellStyle name="Normal 3 4 2 4 18" xfId="6147" xr:uid="{00000000-0005-0000-0000-0000A5170000}"/>
    <cellStyle name="Normal 3 4 2 4 19" xfId="6148" xr:uid="{00000000-0005-0000-0000-0000A6170000}"/>
    <cellStyle name="Normal 3 4 2 4 2" xfId="6149" xr:uid="{00000000-0005-0000-0000-0000A7170000}"/>
    <cellStyle name="Normal 3 4 2 4 20" xfId="6150" xr:uid="{00000000-0005-0000-0000-0000A8170000}"/>
    <cellStyle name="Normal 3 4 2 4 21" xfId="6151" xr:uid="{00000000-0005-0000-0000-0000A9170000}"/>
    <cellStyle name="Normal 3 4 2 4 22" xfId="6152" xr:uid="{00000000-0005-0000-0000-0000AA170000}"/>
    <cellStyle name="Normal 3 4 2 4 23" xfId="6153" xr:uid="{00000000-0005-0000-0000-0000AB170000}"/>
    <cellStyle name="Normal 3 4 2 4 24" xfId="6154" xr:uid="{00000000-0005-0000-0000-0000AC170000}"/>
    <cellStyle name="Normal 3 4 2 4 25" xfId="6155" xr:uid="{00000000-0005-0000-0000-0000AD170000}"/>
    <cellStyle name="Normal 3 4 2 4 26" xfId="6156" xr:uid="{00000000-0005-0000-0000-0000AE170000}"/>
    <cellStyle name="Normal 3 4 2 4 27" xfId="6157" xr:uid="{00000000-0005-0000-0000-0000AF170000}"/>
    <cellStyle name="Normal 3 4 2 4 28" xfId="6158" xr:uid="{00000000-0005-0000-0000-0000B0170000}"/>
    <cellStyle name="Normal 3 4 2 4 29" xfId="6159" xr:uid="{00000000-0005-0000-0000-0000B1170000}"/>
    <cellStyle name="Normal 3 4 2 4 3" xfId="6160" xr:uid="{00000000-0005-0000-0000-0000B2170000}"/>
    <cellStyle name="Normal 3 4 2 4 30" xfId="6161" xr:uid="{00000000-0005-0000-0000-0000B3170000}"/>
    <cellStyle name="Normal 3 4 2 4 31" xfId="6162" xr:uid="{00000000-0005-0000-0000-0000B4170000}"/>
    <cellStyle name="Normal 3 4 2 4 32" xfId="6163" xr:uid="{00000000-0005-0000-0000-0000B5170000}"/>
    <cellStyle name="Normal 3 4 2 4 33" xfId="6164" xr:uid="{00000000-0005-0000-0000-0000B6170000}"/>
    <cellStyle name="Normal 3 4 2 4 34" xfId="6165" xr:uid="{00000000-0005-0000-0000-0000B7170000}"/>
    <cellStyle name="Normal 3 4 2 4 35" xfId="6166" xr:uid="{00000000-0005-0000-0000-0000B8170000}"/>
    <cellStyle name="Normal 3 4 2 4 36" xfId="6167" xr:uid="{00000000-0005-0000-0000-0000B9170000}"/>
    <cellStyle name="Normal 3 4 2 4 37" xfId="6168" xr:uid="{00000000-0005-0000-0000-0000BA170000}"/>
    <cellStyle name="Normal 3 4 2 4 38" xfId="6169" xr:uid="{00000000-0005-0000-0000-0000BB170000}"/>
    <cellStyle name="Normal 3 4 2 4 39" xfId="6170" xr:uid="{00000000-0005-0000-0000-0000BC170000}"/>
    <cellStyle name="Normal 3 4 2 4 4" xfId="6171" xr:uid="{00000000-0005-0000-0000-0000BD170000}"/>
    <cellStyle name="Normal 3 4 2 4 40" xfId="6172" xr:uid="{00000000-0005-0000-0000-0000BE170000}"/>
    <cellStyle name="Normal 3 4 2 4 41" xfId="6173" xr:uid="{00000000-0005-0000-0000-0000BF170000}"/>
    <cellStyle name="Normal 3 4 2 4 42" xfId="6174" xr:uid="{00000000-0005-0000-0000-0000C0170000}"/>
    <cellStyle name="Normal 3 4 2 4 43" xfId="6175" xr:uid="{00000000-0005-0000-0000-0000C1170000}"/>
    <cellStyle name="Normal 3 4 2 4 5" xfId="6176" xr:uid="{00000000-0005-0000-0000-0000C2170000}"/>
    <cellStyle name="Normal 3 4 2 4 6" xfId="6177" xr:uid="{00000000-0005-0000-0000-0000C3170000}"/>
    <cellStyle name="Normal 3 4 2 4 7" xfId="6178" xr:uid="{00000000-0005-0000-0000-0000C4170000}"/>
    <cellStyle name="Normal 3 4 2 4 8" xfId="6179" xr:uid="{00000000-0005-0000-0000-0000C5170000}"/>
    <cellStyle name="Normal 3 4 2 4 9" xfId="6180" xr:uid="{00000000-0005-0000-0000-0000C6170000}"/>
    <cellStyle name="Normal 3 4 2 40" xfId="6181" xr:uid="{00000000-0005-0000-0000-0000C7170000}"/>
    <cellStyle name="Normal 3 4 2 41" xfId="6182" xr:uid="{00000000-0005-0000-0000-0000C8170000}"/>
    <cellStyle name="Normal 3 4 2 42" xfId="6183" xr:uid="{00000000-0005-0000-0000-0000C9170000}"/>
    <cellStyle name="Normal 3 4 2 43" xfId="6184" xr:uid="{00000000-0005-0000-0000-0000CA170000}"/>
    <cellStyle name="Normal 3 4 2 44" xfId="6185" xr:uid="{00000000-0005-0000-0000-0000CB170000}"/>
    <cellStyle name="Normal 3 4 2 45" xfId="6186" xr:uid="{00000000-0005-0000-0000-0000CC170000}"/>
    <cellStyle name="Normal 3 4 2 46" xfId="6187" xr:uid="{00000000-0005-0000-0000-0000CD170000}"/>
    <cellStyle name="Normal 3 4 2 47" xfId="6188" xr:uid="{00000000-0005-0000-0000-0000CE170000}"/>
    <cellStyle name="Normal 3 4 2 5" xfId="6189" xr:uid="{00000000-0005-0000-0000-0000CF170000}"/>
    <cellStyle name="Normal 3 4 2 5 10" xfId="6190" xr:uid="{00000000-0005-0000-0000-0000D0170000}"/>
    <cellStyle name="Normal 3 4 2 5 11" xfId="6191" xr:uid="{00000000-0005-0000-0000-0000D1170000}"/>
    <cellStyle name="Normal 3 4 2 5 12" xfId="6192" xr:uid="{00000000-0005-0000-0000-0000D2170000}"/>
    <cellStyle name="Normal 3 4 2 5 13" xfId="6193" xr:uid="{00000000-0005-0000-0000-0000D3170000}"/>
    <cellStyle name="Normal 3 4 2 5 14" xfId="6194" xr:uid="{00000000-0005-0000-0000-0000D4170000}"/>
    <cellStyle name="Normal 3 4 2 5 15" xfId="6195" xr:uid="{00000000-0005-0000-0000-0000D5170000}"/>
    <cellStyle name="Normal 3 4 2 5 16" xfId="6196" xr:uid="{00000000-0005-0000-0000-0000D6170000}"/>
    <cellStyle name="Normal 3 4 2 5 17" xfId="6197" xr:uid="{00000000-0005-0000-0000-0000D7170000}"/>
    <cellStyle name="Normal 3 4 2 5 18" xfId="6198" xr:uid="{00000000-0005-0000-0000-0000D8170000}"/>
    <cellStyle name="Normal 3 4 2 5 19" xfId="6199" xr:uid="{00000000-0005-0000-0000-0000D9170000}"/>
    <cellStyle name="Normal 3 4 2 5 2" xfId="6200" xr:uid="{00000000-0005-0000-0000-0000DA170000}"/>
    <cellStyle name="Normal 3 4 2 5 20" xfId="6201" xr:uid="{00000000-0005-0000-0000-0000DB170000}"/>
    <cellStyle name="Normal 3 4 2 5 21" xfId="6202" xr:uid="{00000000-0005-0000-0000-0000DC170000}"/>
    <cellStyle name="Normal 3 4 2 5 22" xfId="6203" xr:uid="{00000000-0005-0000-0000-0000DD170000}"/>
    <cellStyle name="Normal 3 4 2 5 23" xfId="6204" xr:uid="{00000000-0005-0000-0000-0000DE170000}"/>
    <cellStyle name="Normal 3 4 2 5 24" xfId="6205" xr:uid="{00000000-0005-0000-0000-0000DF170000}"/>
    <cellStyle name="Normal 3 4 2 5 25" xfId="6206" xr:uid="{00000000-0005-0000-0000-0000E0170000}"/>
    <cellStyle name="Normal 3 4 2 5 26" xfId="6207" xr:uid="{00000000-0005-0000-0000-0000E1170000}"/>
    <cellStyle name="Normal 3 4 2 5 27" xfId="6208" xr:uid="{00000000-0005-0000-0000-0000E2170000}"/>
    <cellStyle name="Normal 3 4 2 5 28" xfId="6209" xr:uid="{00000000-0005-0000-0000-0000E3170000}"/>
    <cellStyle name="Normal 3 4 2 5 29" xfId="6210" xr:uid="{00000000-0005-0000-0000-0000E4170000}"/>
    <cellStyle name="Normal 3 4 2 5 3" xfId="6211" xr:uid="{00000000-0005-0000-0000-0000E5170000}"/>
    <cellStyle name="Normal 3 4 2 5 30" xfId="6212" xr:uid="{00000000-0005-0000-0000-0000E6170000}"/>
    <cellStyle name="Normal 3 4 2 5 31" xfId="6213" xr:uid="{00000000-0005-0000-0000-0000E7170000}"/>
    <cellStyle name="Normal 3 4 2 5 32" xfId="6214" xr:uid="{00000000-0005-0000-0000-0000E8170000}"/>
    <cellStyle name="Normal 3 4 2 5 33" xfId="6215" xr:uid="{00000000-0005-0000-0000-0000E9170000}"/>
    <cellStyle name="Normal 3 4 2 5 34" xfId="6216" xr:uid="{00000000-0005-0000-0000-0000EA170000}"/>
    <cellStyle name="Normal 3 4 2 5 35" xfId="6217" xr:uid="{00000000-0005-0000-0000-0000EB170000}"/>
    <cellStyle name="Normal 3 4 2 5 36" xfId="6218" xr:uid="{00000000-0005-0000-0000-0000EC170000}"/>
    <cellStyle name="Normal 3 4 2 5 37" xfId="6219" xr:uid="{00000000-0005-0000-0000-0000ED170000}"/>
    <cellStyle name="Normal 3 4 2 5 38" xfId="6220" xr:uid="{00000000-0005-0000-0000-0000EE170000}"/>
    <cellStyle name="Normal 3 4 2 5 39" xfId="6221" xr:uid="{00000000-0005-0000-0000-0000EF170000}"/>
    <cellStyle name="Normal 3 4 2 5 4" xfId="6222" xr:uid="{00000000-0005-0000-0000-0000F0170000}"/>
    <cellStyle name="Normal 3 4 2 5 40" xfId="6223" xr:uid="{00000000-0005-0000-0000-0000F1170000}"/>
    <cellStyle name="Normal 3 4 2 5 41" xfId="6224" xr:uid="{00000000-0005-0000-0000-0000F2170000}"/>
    <cellStyle name="Normal 3 4 2 5 42" xfId="6225" xr:uid="{00000000-0005-0000-0000-0000F3170000}"/>
    <cellStyle name="Normal 3 4 2 5 43" xfId="6226" xr:uid="{00000000-0005-0000-0000-0000F4170000}"/>
    <cellStyle name="Normal 3 4 2 5 5" xfId="6227" xr:uid="{00000000-0005-0000-0000-0000F5170000}"/>
    <cellStyle name="Normal 3 4 2 5 6" xfId="6228" xr:uid="{00000000-0005-0000-0000-0000F6170000}"/>
    <cellStyle name="Normal 3 4 2 5 7" xfId="6229" xr:uid="{00000000-0005-0000-0000-0000F7170000}"/>
    <cellStyle name="Normal 3 4 2 5 8" xfId="6230" xr:uid="{00000000-0005-0000-0000-0000F8170000}"/>
    <cellStyle name="Normal 3 4 2 5 9" xfId="6231" xr:uid="{00000000-0005-0000-0000-0000F9170000}"/>
    <cellStyle name="Normal 3 4 2 6" xfId="6232" xr:uid="{00000000-0005-0000-0000-0000FA170000}"/>
    <cellStyle name="Normal 3 4 2 7" xfId="6233" xr:uid="{00000000-0005-0000-0000-0000FB170000}"/>
    <cellStyle name="Normal 3 4 2 8" xfId="6234" xr:uid="{00000000-0005-0000-0000-0000FC170000}"/>
    <cellStyle name="Normal 3 4 2 9" xfId="6235" xr:uid="{00000000-0005-0000-0000-0000FD170000}"/>
    <cellStyle name="Normal 3 4 20" xfId="6236" xr:uid="{00000000-0005-0000-0000-0000FE170000}"/>
    <cellStyle name="Normal 3 4 21" xfId="6237" xr:uid="{00000000-0005-0000-0000-0000FF170000}"/>
    <cellStyle name="Normal 3 4 22" xfId="6238" xr:uid="{00000000-0005-0000-0000-000000180000}"/>
    <cellStyle name="Normal 3 4 23" xfId="6239" xr:uid="{00000000-0005-0000-0000-000001180000}"/>
    <cellStyle name="Normal 3 4 24" xfId="6240" xr:uid="{00000000-0005-0000-0000-000002180000}"/>
    <cellStyle name="Normal 3 4 25" xfId="6241" xr:uid="{00000000-0005-0000-0000-000003180000}"/>
    <cellStyle name="Normal 3 4 26" xfId="6242" xr:uid="{00000000-0005-0000-0000-000004180000}"/>
    <cellStyle name="Normal 3 4 27" xfId="6243" xr:uid="{00000000-0005-0000-0000-000005180000}"/>
    <cellStyle name="Normal 3 4 28" xfId="6244" xr:uid="{00000000-0005-0000-0000-000006180000}"/>
    <cellStyle name="Normal 3 4 29" xfId="6245" xr:uid="{00000000-0005-0000-0000-000007180000}"/>
    <cellStyle name="Normal 3 4 3" xfId="6246" xr:uid="{00000000-0005-0000-0000-000008180000}"/>
    <cellStyle name="Normal 3 4 3 10" xfId="6247" xr:uid="{00000000-0005-0000-0000-000009180000}"/>
    <cellStyle name="Normal 3 4 3 11" xfId="6248" xr:uid="{00000000-0005-0000-0000-00000A180000}"/>
    <cellStyle name="Normal 3 4 3 12" xfId="6249" xr:uid="{00000000-0005-0000-0000-00000B180000}"/>
    <cellStyle name="Normal 3 4 3 13" xfId="6250" xr:uid="{00000000-0005-0000-0000-00000C180000}"/>
    <cellStyle name="Normal 3 4 3 14" xfId="6251" xr:uid="{00000000-0005-0000-0000-00000D180000}"/>
    <cellStyle name="Normal 3 4 3 15" xfId="6252" xr:uid="{00000000-0005-0000-0000-00000E180000}"/>
    <cellStyle name="Normal 3 4 3 16" xfId="6253" xr:uid="{00000000-0005-0000-0000-00000F180000}"/>
    <cellStyle name="Normal 3 4 3 17" xfId="6254" xr:uid="{00000000-0005-0000-0000-000010180000}"/>
    <cellStyle name="Normal 3 4 3 18" xfId="6255" xr:uid="{00000000-0005-0000-0000-000011180000}"/>
    <cellStyle name="Normal 3 4 3 19" xfId="6256" xr:uid="{00000000-0005-0000-0000-000012180000}"/>
    <cellStyle name="Normal 3 4 3 2" xfId="6257" xr:uid="{00000000-0005-0000-0000-000013180000}"/>
    <cellStyle name="Normal 3 4 3 20" xfId="6258" xr:uid="{00000000-0005-0000-0000-000014180000}"/>
    <cellStyle name="Normal 3 4 3 21" xfId="6259" xr:uid="{00000000-0005-0000-0000-000015180000}"/>
    <cellStyle name="Normal 3 4 3 22" xfId="6260" xr:uid="{00000000-0005-0000-0000-000016180000}"/>
    <cellStyle name="Normal 3 4 3 23" xfId="6261" xr:uid="{00000000-0005-0000-0000-000017180000}"/>
    <cellStyle name="Normal 3 4 3 24" xfId="6262" xr:uid="{00000000-0005-0000-0000-000018180000}"/>
    <cellStyle name="Normal 3 4 3 25" xfId="6263" xr:uid="{00000000-0005-0000-0000-000019180000}"/>
    <cellStyle name="Normal 3 4 3 26" xfId="6264" xr:uid="{00000000-0005-0000-0000-00001A180000}"/>
    <cellStyle name="Normal 3 4 3 27" xfId="6265" xr:uid="{00000000-0005-0000-0000-00001B180000}"/>
    <cellStyle name="Normal 3 4 3 28" xfId="6266" xr:uid="{00000000-0005-0000-0000-00001C180000}"/>
    <cellStyle name="Normal 3 4 3 29" xfId="6267" xr:uid="{00000000-0005-0000-0000-00001D180000}"/>
    <cellStyle name="Normal 3 4 3 3" xfId="6268" xr:uid="{00000000-0005-0000-0000-00001E180000}"/>
    <cellStyle name="Normal 3 4 3 30" xfId="6269" xr:uid="{00000000-0005-0000-0000-00001F180000}"/>
    <cellStyle name="Normal 3 4 3 31" xfId="6270" xr:uid="{00000000-0005-0000-0000-000020180000}"/>
    <cellStyle name="Normal 3 4 3 32" xfId="6271" xr:uid="{00000000-0005-0000-0000-000021180000}"/>
    <cellStyle name="Normal 3 4 3 33" xfId="6272" xr:uid="{00000000-0005-0000-0000-000022180000}"/>
    <cellStyle name="Normal 3 4 3 34" xfId="6273" xr:uid="{00000000-0005-0000-0000-000023180000}"/>
    <cellStyle name="Normal 3 4 3 35" xfId="6274" xr:uid="{00000000-0005-0000-0000-000024180000}"/>
    <cellStyle name="Normal 3 4 3 36" xfId="6275" xr:uid="{00000000-0005-0000-0000-000025180000}"/>
    <cellStyle name="Normal 3 4 3 37" xfId="6276" xr:uid="{00000000-0005-0000-0000-000026180000}"/>
    <cellStyle name="Normal 3 4 3 38" xfId="6277" xr:uid="{00000000-0005-0000-0000-000027180000}"/>
    <cellStyle name="Normal 3 4 3 39" xfId="6278" xr:uid="{00000000-0005-0000-0000-000028180000}"/>
    <cellStyle name="Normal 3 4 3 4" xfId="6279" xr:uid="{00000000-0005-0000-0000-000029180000}"/>
    <cellStyle name="Normal 3 4 3 40" xfId="6280" xr:uid="{00000000-0005-0000-0000-00002A180000}"/>
    <cellStyle name="Normal 3 4 3 41" xfId="6281" xr:uid="{00000000-0005-0000-0000-00002B180000}"/>
    <cellStyle name="Normal 3 4 3 42" xfId="6282" xr:uid="{00000000-0005-0000-0000-00002C180000}"/>
    <cellStyle name="Normal 3 4 3 43" xfId="6283" xr:uid="{00000000-0005-0000-0000-00002D180000}"/>
    <cellStyle name="Normal 3 4 3 5" xfId="6284" xr:uid="{00000000-0005-0000-0000-00002E180000}"/>
    <cellStyle name="Normal 3 4 3 6" xfId="6285" xr:uid="{00000000-0005-0000-0000-00002F180000}"/>
    <cellStyle name="Normal 3 4 3 7" xfId="6286" xr:uid="{00000000-0005-0000-0000-000030180000}"/>
    <cellStyle name="Normal 3 4 3 8" xfId="6287" xr:uid="{00000000-0005-0000-0000-000031180000}"/>
    <cellStyle name="Normal 3 4 3 9" xfId="6288" xr:uid="{00000000-0005-0000-0000-000032180000}"/>
    <cellStyle name="Normal 3 4 30" xfId="6289" xr:uid="{00000000-0005-0000-0000-000033180000}"/>
    <cellStyle name="Normal 3 4 31" xfId="6290" xr:uid="{00000000-0005-0000-0000-000034180000}"/>
    <cellStyle name="Normal 3 4 32" xfId="6291" xr:uid="{00000000-0005-0000-0000-000035180000}"/>
    <cellStyle name="Normal 3 4 33" xfId="6292" xr:uid="{00000000-0005-0000-0000-000036180000}"/>
    <cellStyle name="Normal 3 4 34" xfId="6293" xr:uid="{00000000-0005-0000-0000-000037180000}"/>
    <cellStyle name="Normal 3 4 35" xfId="6294" xr:uid="{00000000-0005-0000-0000-000038180000}"/>
    <cellStyle name="Normal 3 4 36" xfId="6295" xr:uid="{00000000-0005-0000-0000-000039180000}"/>
    <cellStyle name="Normal 3 4 37" xfId="6296" xr:uid="{00000000-0005-0000-0000-00003A180000}"/>
    <cellStyle name="Normal 3 4 38" xfId="6297" xr:uid="{00000000-0005-0000-0000-00003B180000}"/>
    <cellStyle name="Normal 3 4 39" xfId="6298" xr:uid="{00000000-0005-0000-0000-00003C180000}"/>
    <cellStyle name="Normal 3 4 4" xfId="6299" xr:uid="{00000000-0005-0000-0000-00003D180000}"/>
    <cellStyle name="Normal 3 4 4 10" xfId="6300" xr:uid="{00000000-0005-0000-0000-00003E180000}"/>
    <cellStyle name="Normal 3 4 4 11" xfId="6301" xr:uid="{00000000-0005-0000-0000-00003F180000}"/>
    <cellStyle name="Normal 3 4 4 12" xfId="6302" xr:uid="{00000000-0005-0000-0000-000040180000}"/>
    <cellStyle name="Normal 3 4 4 13" xfId="6303" xr:uid="{00000000-0005-0000-0000-000041180000}"/>
    <cellStyle name="Normal 3 4 4 14" xfId="6304" xr:uid="{00000000-0005-0000-0000-000042180000}"/>
    <cellStyle name="Normal 3 4 4 15" xfId="6305" xr:uid="{00000000-0005-0000-0000-000043180000}"/>
    <cellStyle name="Normal 3 4 4 16" xfId="6306" xr:uid="{00000000-0005-0000-0000-000044180000}"/>
    <cellStyle name="Normal 3 4 4 17" xfId="6307" xr:uid="{00000000-0005-0000-0000-000045180000}"/>
    <cellStyle name="Normal 3 4 4 18" xfId="6308" xr:uid="{00000000-0005-0000-0000-000046180000}"/>
    <cellStyle name="Normal 3 4 4 19" xfId="6309" xr:uid="{00000000-0005-0000-0000-000047180000}"/>
    <cellStyle name="Normal 3 4 4 2" xfId="6310" xr:uid="{00000000-0005-0000-0000-000048180000}"/>
    <cellStyle name="Normal 3 4 4 20" xfId="6311" xr:uid="{00000000-0005-0000-0000-000049180000}"/>
    <cellStyle name="Normal 3 4 4 21" xfId="6312" xr:uid="{00000000-0005-0000-0000-00004A180000}"/>
    <cellStyle name="Normal 3 4 4 22" xfId="6313" xr:uid="{00000000-0005-0000-0000-00004B180000}"/>
    <cellStyle name="Normal 3 4 4 23" xfId="6314" xr:uid="{00000000-0005-0000-0000-00004C180000}"/>
    <cellStyle name="Normal 3 4 4 24" xfId="6315" xr:uid="{00000000-0005-0000-0000-00004D180000}"/>
    <cellStyle name="Normal 3 4 4 25" xfId="6316" xr:uid="{00000000-0005-0000-0000-00004E180000}"/>
    <cellStyle name="Normal 3 4 4 26" xfId="6317" xr:uid="{00000000-0005-0000-0000-00004F180000}"/>
    <cellStyle name="Normal 3 4 4 27" xfId="6318" xr:uid="{00000000-0005-0000-0000-000050180000}"/>
    <cellStyle name="Normal 3 4 4 28" xfId="6319" xr:uid="{00000000-0005-0000-0000-000051180000}"/>
    <cellStyle name="Normal 3 4 4 29" xfId="6320" xr:uid="{00000000-0005-0000-0000-000052180000}"/>
    <cellStyle name="Normal 3 4 4 3" xfId="6321" xr:uid="{00000000-0005-0000-0000-000053180000}"/>
    <cellStyle name="Normal 3 4 4 30" xfId="6322" xr:uid="{00000000-0005-0000-0000-000054180000}"/>
    <cellStyle name="Normal 3 4 4 31" xfId="6323" xr:uid="{00000000-0005-0000-0000-000055180000}"/>
    <cellStyle name="Normal 3 4 4 32" xfId="6324" xr:uid="{00000000-0005-0000-0000-000056180000}"/>
    <cellStyle name="Normal 3 4 4 33" xfId="6325" xr:uid="{00000000-0005-0000-0000-000057180000}"/>
    <cellStyle name="Normal 3 4 4 34" xfId="6326" xr:uid="{00000000-0005-0000-0000-000058180000}"/>
    <cellStyle name="Normal 3 4 4 35" xfId="6327" xr:uid="{00000000-0005-0000-0000-000059180000}"/>
    <cellStyle name="Normal 3 4 4 36" xfId="6328" xr:uid="{00000000-0005-0000-0000-00005A180000}"/>
    <cellStyle name="Normal 3 4 4 37" xfId="6329" xr:uid="{00000000-0005-0000-0000-00005B180000}"/>
    <cellStyle name="Normal 3 4 4 38" xfId="6330" xr:uid="{00000000-0005-0000-0000-00005C180000}"/>
    <cellStyle name="Normal 3 4 4 39" xfId="6331" xr:uid="{00000000-0005-0000-0000-00005D180000}"/>
    <cellStyle name="Normal 3 4 4 4" xfId="6332" xr:uid="{00000000-0005-0000-0000-00005E180000}"/>
    <cellStyle name="Normal 3 4 4 40" xfId="6333" xr:uid="{00000000-0005-0000-0000-00005F180000}"/>
    <cellStyle name="Normal 3 4 4 41" xfId="6334" xr:uid="{00000000-0005-0000-0000-000060180000}"/>
    <cellStyle name="Normal 3 4 4 42" xfId="6335" xr:uid="{00000000-0005-0000-0000-000061180000}"/>
    <cellStyle name="Normal 3 4 4 43" xfId="6336" xr:uid="{00000000-0005-0000-0000-000062180000}"/>
    <cellStyle name="Normal 3 4 4 5" xfId="6337" xr:uid="{00000000-0005-0000-0000-000063180000}"/>
    <cellStyle name="Normal 3 4 4 6" xfId="6338" xr:uid="{00000000-0005-0000-0000-000064180000}"/>
    <cellStyle name="Normal 3 4 4 7" xfId="6339" xr:uid="{00000000-0005-0000-0000-000065180000}"/>
    <cellStyle name="Normal 3 4 4 8" xfId="6340" xr:uid="{00000000-0005-0000-0000-000066180000}"/>
    <cellStyle name="Normal 3 4 4 9" xfId="6341" xr:uid="{00000000-0005-0000-0000-000067180000}"/>
    <cellStyle name="Normal 3 4 40" xfId="6342" xr:uid="{00000000-0005-0000-0000-000068180000}"/>
    <cellStyle name="Normal 3 4 41" xfId="6343" xr:uid="{00000000-0005-0000-0000-000069180000}"/>
    <cellStyle name="Normal 3 4 42" xfId="6344" xr:uid="{00000000-0005-0000-0000-00006A180000}"/>
    <cellStyle name="Normal 3 4 43" xfId="6345" xr:uid="{00000000-0005-0000-0000-00006B180000}"/>
    <cellStyle name="Normal 3 4 44" xfId="6346" xr:uid="{00000000-0005-0000-0000-00006C180000}"/>
    <cellStyle name="Normal 3 4 45" xfId="6347" xr:uid="{00000000-0005-0000-0000-00006D180000}"/>
    <cellStyle name="Normal 3 4 46" xfId="6348" xr:uid="{00000000-0005-0000-0000-00006E180000}"/>
    <cellStyle name="Normal 3 4 47" xfId="6349" xr:uid="{00000000-0005-0000-0000-00006F180000}"/>
    <cellStyle name="Normal 3 4 48" xfId="6350" xr:uid="{00000000-0005-0000-0000-000070180000}"/>
    <cellStyle name="Normal 3 4 5" xfId="6351" xr:uid="{00000000-0005-0000-0000-000071180000}"/>
    <cellStyle name="Normal 3 4 5 10" xfId="6352" xr:uid="{00000000-0005-0000-0000-000072180000}"/>
    <cellStyle name="Normal 3 4 5 11" xfId="6353" xr:uid="{00000000-0005-0000-0000-000073180000}"/>
    <cellStyle name="Normal 3 4 5 12" xfId="6354" xr:uid="{00000000-0005-0000-0000-000074180000}"/>
    <cellStyle name="Normal 3 4 5 13" xfId="6355" xr:uid="{00000000-0005-0000-0000-000075180000}"/>
    <cellStyle name="Normal 3 4 5 14" xfId="6356" xr:uid="{00000000-0005-0000-0000-000076180000}"/>
    <cellStyle name="Normal 3 4 5 15" xfId="6357" xr:uid="{00000000-0005-0000-0000-000077180000}"/>
    <cellStyle name="Normal 3 4 5 16" xfId="6358" xr:uid="{00000000-0005-0000-0000-000078180000}"/>
    <cellStyle name="Normal 3 4 5 17" xfId="6359" xr:uid="{00000000-0005-0000-0000-000079180000}"/>
    <cellStyle name="Normal 3 4 5 18" xfId="6360" xr:uid="{00000000-0005-0000-0000-00007A180000}"/>
    <cellStyle name="Normal 3 4 5 19" xfId="6361" xr:uid="{00000000-0005-0000-0000-00007B180000}"/>
    <cellStyle name="Normal 3 4 5 2" xfId="6362" xr:uid="{00000000-0005-0000-0000-00007C180000}"/>
    <cellStyle name="Normal 3 4 5 20" xfId="6363" xr:uid="{00000000-0005-0000-0000-00007D180000}"/>
    <cellStyle name="Normal 3 4 5 21" xfId="6364" xr:uid="{00000000-0005-0000-0000-00007E180000}"/>
    <cellStyle name="Normal 3 4 5 22" xfId="6365" xr:uid="{00000000-0005-0000-0000-00007F180000}"/>
    <cellStyle name="Normal 3 4 5 23" xfId="6366" xr:uid="{00000000-0005-0000-0000-000080180000}"/>
    <cellStyle name="Normal 3 4 5 24" xfId="6367" xr:uid="{00000000-0005-0000-0000-000081180000}"/>
    <cellStyle name="Normal 3 4 5 25" xfId="6368" xr:uid="{00000000-0005-0000-0000-000082180000}"/>
    <cellStyle name="Normal 3 4 5 26" xfId="6369" xr:uid="{00000000-0005-0000-0000-000083180000}"/>
    <cellStyle name="Normal 3 4 5 27" xfId="6370" xr:uid="{00000000-0005-0000-0000-000084180000}"/>
    <cellStyle name="Normal 3 4 5 28" xfId="6371" xr:uid="{00000000-0005-0000-0000-000085180000}"/>
    <cellStyle name="Normal 3 4 5 29" xfId="6372" xr:uid="{00000000-0005-0000-0000-000086180000}"/>
    <cellStyle name="Normal 3 4 5 3" xfId="6373" xr:uid="{00000000-0005-0000-0000-000087180000}"/>
    <cellStyle name="Normal 3 4 5 30" xfId="6374" xr:uid="{00000000-0005-0000-0000-000088180000}"/>
    <cellStyle name="Normal 3 4 5 31" xfId="6375" xr:uid="{00000000-0005-0000-0000-000089180000}"/>
    <cellStyle name="Normal 3 4 5 32" xfId="6376" xr:uid="{00000000-0005-0000-0000-00008A180000}"/>
    <cellStyle name="Normal 3 4 5 33" xfId="6377" xr:uid="{00000000-0005-0000-0000-00008B180000}"/>
    <cellStyle name="Normal 3 4 5 34" xfId="6378" xr:uid="{00000000-0005-0000-0000-00008C180000}"/>
    <cellStyle name="Normal 3 4 5 35" xfId="6379" xr:uid="{00000000-0005-0000-0000-00008D180000}"/>
    <cellStyle name="Normal 3 4 5 36" xfId="6380" xr:uid="{00000000-0005-0000-0000-00008E180000}"/>
    <cellStyle name="Normal 3 4 5 37" xfId="6381" xr:uid="{00000000-0005-0000-0000-00008F180000}"/>
    <cellStyle name="Normal 3 4 5 38" xfId="6382" xr:uid="{00000000-0005-0000-0000-000090180000}"/>
    <cellStyle name="Normal 3 4 5 39" xfId="6383" xr:uid="{00000000-0005-0000-0000-000091180000}"/>
    <cellStyle name="Normal 3 4 5 4" xfId="6384" xr:uid="{00000000-0005-0000-0000-000092180000}"/>
    <cellStyle name="Normal 3 4 5 40" xfId="6385" xr:uid="{00000000-0005-0000-0000-000093180000}"/>
    <cellStyle name="Normal 3 4 5 41" xfId="6386" xr:uid="{00000000-0005-0000-0000-000094180000}"/>
    <cellStyle name="Normal 3 4 5 42" xfId="6387" xr:uid="{00000000-0005-0000-0000-000095180000}"/>
    <cellStyle name="Normal 3 4 5 43" xfId="6388" xr:uid="{00000000-0005-0000-0000-000096180000}"/>
    <cellStyle name="Normal 3 4 5 5" xfId="6389" xr:uid="{00000000-0005-0000-0000-000097180000}"/>
    <cellStyle name="Normal 3 4 5 6" xfId="6390" xr:uid="{00000000-0005-0000-0000-000098180000}"/>
    <cellStyle name="Normal 3 4 5 7" xfId="6391" xr:uid="{00000000-0005-0000-0000-000099180000}"/>
    <cellStyle name="Normal 3 4 5 8" xfId="6392" xr:uid="{00000000-0005-0000-0000-00009A180000}"/>
    <cellStyle name="Normal 3 4 5 9" xfId="6393" xr:uid="{00000000-0005-0000-0000-00009B180000}"/>
    <cellStyle name="Normal 3 4 6" xfId="6394" xr:uid="{00000000-0005-0000-0000-00009C180000}"/>
    <cellStyle name="Normal 3 4 6 10" xfId="6395" xr:uid="{00000000-0005-0000-0000-00009D180000}"/>
    <cellStyle name="Normal 3 4 6 11" xfId="6396" xr:uid="{00000000-0005-0000-0000-00009E180000}"/>
    <cellStyle name="Normal 3 4 6 12" xfId="6397" xr:uid="{00000000-0005-0000-0000-00009F180000}"/>
    <cellStyle name="Normal 3 4 6 13" xfId="6398" xr:uid="{00000000-0005-0000-0000-0000A0180000}"/>
    <cellStyle name="Normal 3 4 6 14" xfId="6399" xr:uid="{00000000-0005-0000-0000-0000A1180000}"/>
    <cellStyle name="Normal 3 4 6 15" xfId="6400" xr:uid="{00000000-0005-0000-0000-0000A2180000}"/>
    <cellStyle name="Normal 3 4 6 16" xfId="6401" xr:uid="{00000000-0005-0000-0000-0000A3180000}"/>
    <cellStyle name="Normal 3 4 6 17" xfId="6402" xr:uid="{00000000-0005-0000-0000-0000A4180000}"/>
    <cellStyle name="Normal 3 4 6 18" xfId="6403" xr:uid="{00000000-0005-0000-0000-0000A5180000}"/>
    <cellStyle name="Normal 3 4 6 19" xfId="6404" xr:uid="{00000000-0005-0000-0000-0000A6180000}"/>
    <cellStyle name="Normal 3 4 6 2" xfId="6405" xr:uid="{00000000-0005-0000-0000-0000A7180000}"/>
    <cellStyle name="Normal 3 4 6 20" xfId="6406" xr:uid="{00000000-0005-0000-0000-0000A8180000}"/>
    <cellStyle name="Normal 3 4 6 21" xfId="6407" xr:uid="{00000000-0005-0000-0000-0000A9180000}"/>
    <cellStyle name="Normal 3 4 6 22" xfId="6408" xr:uid="{00000000-0005-0000-0000-0000AA180000}"/>
    <cellStyle name="Normal 3 4 6 23" xfId="6409" xr:uid="{00000000-0005-0000-0000-0000AB180000}"/>
    <cellStyle name="Normal 3 4 6 24" xfId="6410" xr:uid="{00000000-0005-0000-0000-0000AC180000}"/>
    <cellStyle name="Normal 3 4 6 25" xfId="6411" xr:uid="{00000000-0005-0000-0000-0000AD180000}"/>
    <cellStyle name="Normal 3 4 6 26" xfId="6412" xr:uid="{00000000-0005-0000-0000-0000AE180000}"/>
    <cellStyle name="Normal 3 4 6 27" xfId="6413" xr:uid="{00000000-0005-0000-0000-0000AF180000}"/>
    <cellStyle name="Normal 3 4 6 28" xfId="6414" xr:uid="{00000000-0005-0000-0000-0000B0180000}"/>
    <cellStyle name="Normal 3 4 6 29" xfId="6415" xr:uid="{00000000-0005-0000-0000-0000B1180000}"/>
    <cellStyle name="Normal 3 4 6 3" xfId="6416" xr:uid="{00000000-0005-0000-0000-0000B2180000}"/>
    <cellStyle name="Normal 3 4 6 30" xfId="6417" xr:uid="{00000000-0005-0000-0000-0000B3180000}"/>
    <cellStyle name="Normal 3 4 6 31" xfId="6418" xr:uid="{00000000-0005-0000-0000-0000B4180000}"/>
    <cellStyle name="Normal 3 4 6 32" xfId="6419" xr:uid="{00000000-0005-0000-0000-0000B5180000}"/>
    <cellStyle name="Normal 3 4 6 33" xfId="6420" xr:uid="{00000000-0005-0000-0000-0000B6180000}"/>
    <cellStyle name="Normal 3 4 6 34" xfId="6421" xr:uid="{00000000-0005-0000-0000-0000B7180000}"/>
    <cellStyle name="Normal 3 4 6 35" xfId="6422" xr:uid="{00000000-0005-0000-0000-0000B8180000}"/>
    <cellStyle name="Normal 3 4 6 36" xfId="6423" xr:uid="{00000000-0005-0000-0000-0000B9180000}"/>
    <cellStyle name="Normal 3 4 6 37" xfId="6424" xr:uid="{00000000-0005-0000-0000-0000BA180000}"/>
    <cellStyle name="Normal 3 4 6 38" xfId="6425" xr:uid="{00000000-0005-0000-0000-0000BB180000}"/>
    <cellStyle name="Normal 3 4 6 39" xfId="6426" xr:uid="{00000000-0005-0000-0000-0000BC180000}"/>
    <cellStyle name="Normal 3 4 6 4" xfId="6427" xr:uid="{00000000-0005-0000-0000-0000BD180000}"/>
    <cellStyle name="Normal 3 4 6 40" xfId="6428" xr:uid="{00000000-0005-0000-0000-0000BE180000}"/>
    <cellStyle name="Normal 3 4 6 41" xfId="6429" xr:uid="{00000000-0005-0000-0000-0000BF180000}"/>
    <cellStyle name="Normal 3 4 6 42" xfId="6430" xr:uid="{00000000-0005-0000-0000-0000C0180000}"/>
    <cellStyle name="Normal 3 4 6 43" xfId="6431" xr:uid="{00000000-0005-0000-0000-0000C1180000}"/>
    <cellStyle name="Normal 3 4 6 5" xfId="6432" xr:uid="{00000000-0005-0000-0000-0000C2180000}"/>
    <cellStyle name="Normal 3 4 6 6" xfId="6433" xr:uid="{00000000-0005-0000-0000-0000C3180000}"/>
    <cellStyle name="Normal 3 4 6 7" xfId="6434" xr:uid="{00000000-0005-0000-0000-0000C4180000}"/>
    <cellStyle name="Normal 3 4 6 8" xfId="6435" xr:uid="{00000000-0005-0000-0000-0000C5180000}"/>
    <cellStyle name="Normal 3 4 6 9" xfId="6436" xr:uid="{00000000-0005-0000-0000-0000C6180000}"/>
    <cellStyle name="Normal 3 4 7" xfId="6437" xr:uid="{00000000-0005-0000-0000-0000C7180000}"/>
    <cellStyle name="Normal 3 4 8" xfId="6438" xr:uid="{00000000-0005-0000-0000-0000C8180000}"/>
    <cellStyle name="Normal 3 4 9" xfId="6439" xr:uid="{00000000-0005-0000-0000-0000C9180000}"/>
    <cellStyle name="Normal 3 40" xfId="6440" xr:uid="{00000000-0005-0000-0000-0000CA180000}"/>
    <cellStyle name="Normal 3 41" xfId="6441" xr:uid="{00000000-0005-0000-0000-0000CB180000}"/>
    <cellStyle name="Normal 3 42" xfId="6442" xr:uid="{00000000-0005-0000-0000-0000CC180000}"/>
    <cellStyle name="Normal 3 43" xfId="6443" xr:uid="{00000000-0005-0000-0000-0000CD180000}"/>
    <cellStyle name="Normal 3 44" xfId="6444" xr:uid="{00000000-0005-0000-0000-0000CE180000}"/>
    <cellStyle name="Normal 3 45" xfId="6445" xr:uid="{00000000-0005-0000-0000-0000CF180000}"/>
    <cellStyle name="Normal 3 46" xfId="6446" xr:uid="{00000000-0005-0000-0000-0000D0180000}"/>
    <cellStyle name="Normal 3 47" xfId="6447" xr:uid="{00000000-0005-0000-0000-0000D1180000}"/>
    <cellStyle name="Normal 3 48" xfId="6448" xr:uid="{00000000-0005-0000-0000-0000D2180000}"/>
    <cellStyle name="Normal 3 49" xfId="6449" xr:uid="{00000000-0005-0000-0000-0000D3180000}"/>
    <cellStyle name="Normal 3 5" xfId="6450" xr:uid="{00000000-0005-0000-0000-0000D4180000}"/>
    <cellStyle name="Normal 3 5 10" xfId="6451" xr:uid="{00000000-0005-0000-0000-0000D5180000}"/>
    <cellStyle name="Normal 3 5 11" xfId="6452" xr:uid="{00000000-0005-0000-0000-0000D6180000}"/>
    <cellStyle name="Normal 3 5 12" xfId="6453" xr:uid="{00000000-0005-0000-0000-0000D7180000}"/>
    <cellStyle name="Normal 3 5 13" xfId="6454" xr:uid="{00000000-0005-0000-0000-0000D8180000}"/>
    <cellStyle name="Normal 3 5 14" xfId="6455" xr:uid="{00000000-0005-0000-0000-0000D9180000}"/>
    <cellStyle name="Normal 3 5 15" xfId="6456" xr:uid="{00000000-0005-0000-0000-0000DA180000}"/>
    <cellStyle name="Normal 3 5 16" xfId="6457" xr:uid="{00000000-0005-0000-0000-0000DB180000}"/>
    <cellStyle name="Normal 3 5 17" xfId="6458" xr:uid="{00000000-0005-0000-0000-0000DC180000}"/>
    <cellStyle name="Normal 3 5 18" xfId="6459" xr:uid="{00000000-0005-0000-0000-0000DD180000}"/>
    <cellStyle name="Normal 3 5 19" xfId="6460" xr:uid="{00000000-0005-0000-0000-0000DE180000}"/>
    <cellStyle name="Normal 3 5 2" xfId="6461" xr:uid="{00000000-0005-0000-0000-0000DF180000}"/>
    <cellStyle name="Normal 3 5 2 10" xfId="6462" xr:uid="{00000000-0005-0000-0000-0000E0180000}"/>
    <cellStyle name="Normal 3 5 2 11" xfId="6463" xr:uid="{00000000-0005-0000-0000-0000E1180000}"/>
    <cellStyle name="Normal 3 5 2 12" xfId="6464" xr:uid="{00000000-0005-0000-0000-0000E2180000}"/>
    <cellStyle name="Normal 3 5 2 13" xfId="6465" xr:uid="{00000000-0005-0000-0000-0000E3180000}"/>
    <cellStyle name="Normal 3 5 2 14" xfId="6466" xr:uid="{00000000-0005-0000-0000-0000E4180000}"/>
    <cellStyle name="Normal 3 5 2 15" xfId="6467" xr:uid="{00000000-0005-0000-0000-0000E5180000}"/>
    <cellStyle name="Normal 3 5 2 16" xfId="6468" xr:uid="{00000000-0005-0000-0000-0000E6180000}"/>
    <cellStyle name="Normal 3 5 2 17" xfId="6469" xr:uid="{00000000-0005-0000-0000-0000E7180000}"/>
    <cellStyle name="Normal 3 5 2 18" xfId="6470" xr:uid="{00000000-0005-0000-0000-0000E8180000}"/>
    <cellStyle name="Normal 3 5 2 19" xfId="6471" xr:uid="{00000000-0005-0000-0000-0000E9180000}"/>
    <cellStyle name="Normal 3 5 2 2" xfId="6472" xr:uid="{00000000-0005-0000-0000-0000EA180000}"/>
    <cellStyle name="Normal 3 5 2 2 10" xfId="6473" xr:uid="{00000000-0005-0000-0000-0000EB180000}"/>
    <cellStyle name="Normal 3 5 2 2 11" xfId="6474" xr:uid="{00000000-0005-0000-0000-0000EC180000}"/>
    <cellStyle name="Normal 3 5 2 2 12" xfId="6475" xr:uid="{00000000-0005-0000-0000-0000ED180000}"/>
    <cellStyle name="Normal 3 5 2 2 13" xfId="6476" xr:uid="{00000000-0005-0000-0000-0000EE180000}"/>
    <cellStyle name="Normal 3 5 2 2 14" xfId="6477" xr:uid="{00000000-0005-0000-0000-0000EF180000}"/>
    <cellStyle name="Normal 3 5 2 2 15" xfId="6478" xr:uid="{00000000-0005-0000-0000-0000F0180000}"/>
    <cellStyle name="Normal 3 5 2 2 16" xfId="6479" xr:uid="{00000000-0005-0000-0000-0000F1180000}"/>
    <cellStyle name="Normal 3 5 2 2 17" xfId="6480" xr:uid="{00000000-0005-0000-0000-0000F2180000}"/>
    <cellStyle name="Normal 3 5 2 2 18" xfId="6481" xr:uid="{00000000-0005-0000-0000-0000F3180000}"/>
    <cellStyle name="Normal 3 5 2 2 19" xfId="6482" xr:uid="{00000000-0005-0000-0000-0000F4180000}"/>
    <cellStyle name="Normal 3 5 2 2 2" xfId="6483" xr:uid="{00000000-0005-0000-0000-0000F5180000}"/>
    <cellStyle name="Normal 3 5 2 2 20" xfId="6484" xr:uid="{00000000-0005-0000-0000-0000F6180000}"/>
    <cellStyle name="Normal 3 5 2 2 21" xfId="6485" xr:uid="{00000000-0005-0000-0000-0000F7180000}"/>
    <cellStyle name="Normal 3 5 2 2 22" xfId="6486" xr:uid="{00000000-0005-0000-0000-0000F8180000}"/>
    <cellStyle name="Normal 3 5 2 2 23" xfId="6487" xr:uid="{00000000-0005-0000-0000-0000F9180000}"/>
    <cellStyle name="Normal 3 5 2 2 24" xfId="6488" xr:uid="{00000000-0005-0000-0000-0000FA180000}"/>
    <cellStyle name="Normal 3 5 2 2 25" xfId="6489" xr:uid="{00000000-0005-0000-0000-0000FB180000}"/>
    <cellStyle name="Normal 3 5 2 2 26" xfId="6490" xr:uid="{00000000-0005-0000-0000-0000FC180000}"/>
    <cellStyle name="Normal 3 5 2 2 27" xfId="6491" xr:uid="{00000000-0005-0000-0000-0000FD180000}"/>
    <cellStyle name="Normal 3 5 2 2 28" xfId="6492" xr:uid="{00000000-0005-0000-0000-0000FE180000}"/>
    <cellStyle name="Normal 3 5 2 2 29" xfId="6493" xr:uid="{00000000-0005-0000-0000-0000FF180000}"/>
    <cellStyle name="Normal 3 5 2 2 3" xfId="6494" xr:uid="{00000000-0005-0000-0000-000000190000}"/>
    <cellStyle name="Normal 3 5 2 2 30" xfId="6495" xr:uid="{00000000-0005-0000-0000-000001190000}"/>
    <cellStyle name="Normal 3 5 2 2 31" xfId="6496" xr:uid="{00000000-0005-0000-0000-000002190000}"/>
    <cellStyle name="Normal 3 5 2 2 32" xfId="6497" xr:uid="{00000000-0005-0000-0000-000003190000}"/>
    <cellStyle name="Normal 3 5 2 2 33" xfId="6498" xr:uid="{00000000-0005-0000-0000-000004190000}"/>
    <cellStyle name="Normal 3 5 2 2 34" xfId="6499" xr:uid="{00000000-0005-0000-0000-000005190000}"/>
    <cellStyle name="Normal 3 5 2 2 35" xfId="6500" xr:uid="{00000000-0005-0000-0000-000006190000}"/>
    <cellStyle name="Normal 3 5 2 2 36" xfId="6501" xr:uid="{00000000-0005-0000-0000-000007190000}"/>
    <cellStyle name="Normal 3 5 2 2 37" xfId="6502" xr:uid="{00000000-0005-0000-0000-000008190000}"/>
    <cellStyle name="Normal 3 5 2 2 38" xfId="6503" xr:uid="{00000000-0005-0000-0000-000009190000}"/>
    <cellStyle name="Normal 3 5 2 2 39" xfId="6504" xr:uid="{00000000-0005-0000-0000-00000A190000}"/>
    <cellStyle name="Normal 3 5 2 2 4" xfId="6505" xr:uid="{00000000-0005-0000-0000-00000B190000}"/>
    <cellStyle name="Normal 3 5 2 2 40" xfId="6506" xr:uid="{00000000-0005-0000-0000-00000C190000}"/>
    <cellStyle name="Normal 3 5 2 2 41" xfId="6507" xr:uid="{00000000-0005-0000-0000-00000D190000}"/>
    <cellStyle name="Normal 3 5 2 2 42" xfId="6508" xr:uid="{00000000-0005-0000-0000-00000E190000}"/>
    <cellStyle name="Normal 3 5 2 2 43" xfId="6509" xr:uid="{00000000-0005-0000-0000-00000F190000}"/>
    <cellStyle name="Normal 3 5 2 2 5" xfId="6510" xr:uid="{00000000-0005-0000-0000-000010190000}"/>
    <cellStyle name="Normal 3 5 2 2 6" xfId="6511" xr:uid="{00000000-0005-0000-0000-000011190000}"/>
    <cellStyle name="Normal 3 5 2 2 7" xfId="6512" xr:uid="{00000000-0005-0000-0000-000012190000}"/>
    <cellStyle name="Normal 3 5 2 2 8" xfId="6513" xr:uid="{00000000-0005-0000-0000-000013190000}"/>
    <cellStyle name="Normal 3 5 2 2 9" xfId="6514" xr:uid="{00000000-0005-0000-0000-000014190000}"/>
    <cellStyle name="Normal 3 5 2 20" xfId="6515" xr:uid="{00000000-0005-0000-0000-000015190000}"/>
    <cellStyle name="Normal 3 5 2 21" xfId="6516" xr:uid="{00000000-0005-0000-0000-000016190000}"/>
    <cellStyle name="Normal 3 5 2 22" xfId="6517" xr:uid="{00000000-0005-0000-0000-000017190000}"/>
    <cellStyle name="Normal 3 5 2 23" xfId="6518" xr:uid="{00000000-0005-0000-0000-000018190000}"/>
    <cellStyle name="Normal 3 5 2 24" xfId="6519" xr:uid="{00000000-0005-0000-0000-000019190000}"/>
    <cellStyle name="Normal 3 5 2 25" xfId="6520" xr:uid="{00000000-0005-0000-0000-00001A190000}"/>
    <cellStyle name="Normal 3 5 2 26" xfId="6521" xr:uid="{00000000-0005-0000-0000-00001B190000}"/>
    <cellStyle name="Normal 3 5 2 27" xfId="6522" xr:uid="{00000000-0005-0000-0000-00001C190000}"/>
    <cellStyle name="Normal 3 5 2 28" xfId="6523" xr:uid="{00000000-0005-0000-0000-00001D190000}"/>
    <cellStyle name="Normal 3 5 2 29" xfId="6524" xr:uid="{00000000-0005-0000-0000-00001E190000}"/>
    <cellStyle name="Normal 3 5 2 3" xfId="6525" xr:uid="{00000000-0005-0000-0000-00001F190000}"/>
    <cellStyle name="Normal 3 5 2 3 10" xfId="6526" xr:uid="{00000000-0005-0000-0000-000020190000}"/>
    <cellStyle name="Normal 3 5 2 3 11" xfId="6527" xr:uid="{00000000-0005-0000-0000-000021190000}"/>
    <cellStyle name="Normal 3 5 2 3 12" xfId="6528" xr:uid="{00000000-0005-0000-0000-000022190000}"/>
    <cellStyle name="Normal 3 5 2 3 13" xfId="6529" xr:uid="{00000000-0005-0000-0000-000023190000}"/>
    <cellStyle name="Normal 3 5 2 3 14" xfId="6530" xr:uid="{00000000-0005-0000-0000-000024190000}"/>
    <cellStyle name="Normal 3 5 2 3 15" xfId="6531" xr:uid="{00000000-0005-0000-0000-000025190000}"/>
    <cellStyle name="Normal 3 5 2 3 16" xfId="6532" xr:uid="{00000000-0005-0000-0000-000026190000}"/>
    <cellStyle name="Normal 3 5 2 3 17" xfId="6533" xr:uid="{00000000-0005-0000-0000-000027190000}"/>
    <cellStyle name="Normal 3 5 2 3 18" xfId="6534" xr:uid="{00000000-0005-0000-0000-000028190000}"/>
    <cellStyle name="Normal 3 5 2 3 19" xfId="6535" xr:uid="{00000000-0005-0000-0000-000029190000}"/>
    <cellStyle name="Normal 3 5 2 3 2" xfId="6536" xr:uid="{00000000-0005-0000-0000-00002A190000}"/>
    <cellStyle name="Normal 3 5 2 3 20" xfId="6537" xr:uid="{00000000-0005-0000-0000-00002B190000}"/>
    <cellStyle name="Normal 3 5 2 3 21" xfId="6538" xr:uid="{00000000-0005-0000-0000-00002C190000}"/>
    <cellStyle name="Normal 3 5 2 3 22" xfId="6539" xr:uid="{00000000-0005-0000-0000-00002D190000}"/>
    <cellStyle name="Normal 3 5 2 3 23" xfId="6540" xr:uid="{00000000-0005-0000-0000-00002E190000}"/>
    <cellStyle name="Normal 3 5 2 3 24" xfId="6541" xr:uid="{00000000-0005-0000-0000-00002F190000}"/>
    <cellStyle name="Normal 3 5 2 3 25" xfId="6542" xr:uid="{00000000-0005-0000-0000-000030190000}"/>
    <cellStyle name="Normal 3 5 2 3 26" xfId="6543" xr:uid="{00000000-0005-0000-0000-000031190000}"/>
    <cellStyle name="Normal 3 5 2 3 27" xfId="6544" xr:uid="{00000000-0005-0000-0000-000032190000}"/>
    <cellStyle name="Normal 3 5 2 3 28" xfId="6545" xr:uid="{00000000-0005-0000-0000-000033190000}"/>
    <cellStyle name="Normal 3 5 2 3 29" xfId="6546" xr:uid="{00000000-0005-0000-0000-000034190000}"/>
    <cellStyle name="Normal 3 5 2 3 3" xfId="6547" xr:uid="{00000000-0005-0000-0000-000035190000}"/>
    <cellStyle name="Normal 3 5 2 3 30" xfId="6548" xr:uid="{00000000-0005-0000-0000-000036190000}"/>
    <cellStyle name="Normal 3 5 2 3 31" xfId="6549" xr:uid="{00000000-0005-0000-0000-000037190000}"/>
    <cellStyle name="Normal 3 5 2 3 32" xfId="6550" xr:uid="{00000000-0005-0000-0000-000038190000}"/>
    <cellStyle name="Normal 3 5 2 3 33" xfId="6551" xr:uid="{00000000-0005-0000-0000-000039190000}"/>
    <cellStyle name="Normal 3 5 2 3 34" xfId="6552" xr:uid="{00000000-0005-0000-0000-00003A190000}"/>
    <cellStyle name="Normal 3 5 2 3 35" xfId="6553" xr:uid="{00000000-0005-0000-0000-00003B190000}"/>
    <cellStyle name="Normal 3 5 2 3 36" xfId="6554" xr:uid="{00000000-0005-0000-0000-00003C190000}"/>
    <cellStyle name="Normal 3 5 2 3 37" xfId="6555" xr:uid="{00000000-0005-0000-0000-00003D190000}"/>
    <cellStyle name="Normal 3 5 2 3 38" xfId="6556" xr:uid="{00000000-0005-0000-0000-00003E190000}"/>
    <cellStyle name="Normal 3 5 2 3 39" xfId="6557" xr:uid="{00000000-0005-0000-0000-00003F190000}"/>
    <cellStyle name="Normal 3 5 2 3 4" xfId="6558" xr:uid="{00000000-0005-0000-0000-000040190000}"/>
    <cellStyle name="Normal 3 5 2 3 40" xfId="6559" xr:uid="{00000000-0005-0000-0000-000041190000}"/>
    <cellStyle name="Normal 3 5 2 3 41" xfId="6560" xr:uid="{00000000-0005-0000-0000-000042190000}"/>
    <cellStyle name="Normal 3 5 2 3 42" xfId="6561" xr:uid="{00000000-0005-0000-0000-000043190000}"/>
    <cellStyle name="Normal 3 5 2 3 43" xfId="6562" xr:uid="{00000000-0005-0000-0000-000044190000}"/>
    <cellStyle name="Normal 3 5 2 3 5" xfId="6563" xr:uid="{00000000-0005-0000-0000-000045190000}"/>
    <cellStyle name="Normal 3 5 2 3 6" xfId="6564" xr:uid="{00000000-0005-0000-0000-000046190000}"/>
    <cellStyle name="Normal 3 5 2 3 7" xfId="6565" xr:uid="{00000000-0005-0000-0000-000047190000}"/>
    <cellStyle name="Normal 3 5 2 3 8" xfId="6566" xr:uid="{00000000-0005-0000-0000-000048190000}"/>
    <cellStyle name="Normal 3 5 2 3 9" xfId="6567" xr:uid="{00000000-0005-0000-0000-000049190000}"/>
    <cellStyle name="Normal 3 5 2 30" xfId="6568" xr:uid="{00000000-0005-0000-0000-00004A190000}"/>
    <cellStyle name="Normal 3 5 2 31" xfId="6569" xr:uid="{00000000-0005-0000-0000-00004B190000}"/>
    <cellStyle name="Normal 3 5 2 32" xfId="6570" xr:uid="{00000000-0005-0000-0000-00004C190000}"/>
    <cellStyle name="Normal 3 5 2 33" xfId="6571" xr:uid="{00000000-0005-0000-0000-00004D190000}"/>
    <cellStyle name="Normal 3 5 2 34" xfId="6572" xr:uid="{00000000-0005-0000-0000-00004E190000}"/>
    <cellStyle name="Normal 3 5 2 35" xfId="6573" xr:uid="{00000000-0005-0000-0000-00004F190000}"/>
    <cellStyle name="Normal 3 5 2 36" xfId="6574" xr:uid="{00000000-0005-0000-0000-000050190000}"/>
    <cellStyle name="Normal 3 5 2 37" xfId="6575" xr:uid="{00000000-0005-0000-0000-000051190000}"/>
    <cellStyle name="Normal 3 5 2 38" xfId="6576" xr:uid="{00000000-0005-0000-0000-000052190000}"/>
    <cellStyle name="Normal 3 5 2 39" xfId="6577" xr:uid="{00000000-0005-0000-0000-000053190000}"/>
    <cellStyle name="Normal 3 5 2 4" xfId="6578" xr:uid="{00000000-0005-0000-0000-000054190000}"/>
    <cellStyle name="Normal 3 5 2 4 10" xfId="6579" xr:uid="{00000000-0005-0000-0000-000055190000}"/>
    <cellStyle name="Normal 3 5 2 4 11" xfId="6580" xr:uid="{00000000-0005-0000-0000-000056190000}"/>
    <cellStyle name="Normal 3 5 2 4 12" xfId="6581" xr:uid="{00000000-0005-0000-0000-000057190000}"/>
    <cellStyle name="Normal 3 5 2 4 13" xfId="6582" xr:uid="{00000000-0005-0000-0000-000058190000}"/>
    <cellStyle name="Normal 3 5 2 4 14" xfId="6583" xr:uid="{00000000-0005-0000-0000-000059190000}"/>
    <cellStyle name="Normal 3 5 2 4 15" xfId="6584" xr:uid="{00000000-0005-0000-0000-00005A190000}"/>
    <cellStyle name="Normal 3 5 2 4 16" xfId="6585" xr:uid="{00000000-0005-0000-0000-00005B190000}"/>
    <cellStyle name="Normal 3 5 2 4 17" xfId="6586" xr:uid="{00000000-0005-0000-0000-00005C190000}"/>
    <cellStyle name="Normal 3 5 2 4 18" xfId="6587" xr:uid="{00000000-0005-0000-0000-00005D190000}"/>
    <cellStyle name="Normal 3 5 2 4 19" xfId="6588" xr:uid="{00000000-0005-0000-0000-00005E190000}"/>
    <cellStyle name="Normal 3 5 2 4 2" xfId="6589" xr:uid="{00000000-0005-0000-0000-00005F190000}"/>
    <cellStyle name="Normal 3 5 2 4 20" xfId="6590" xr:uid="{00000000-0005-0000-0000-000060190000}"/>
    <cellStyle name="Normal 3 5 2 4 21" xfId="6591" xr:uid="{00000000-0005-0000-0000-000061190000}"/>
    <cellStyle name="Normal 3 5 2 4 22" xfId="6592" xr:uid="{00000000-0005-0000-0000-000062190000}"/>
    <cellStyle name="Normal 3 5 2 4 23" xfId="6593" xr:uid="{00000000-0005-0000-0000-000063190000}"/>
    <cellStyle name="Normal 3 5 2 4 24" xfId="6594" xr:uid="{00000000-0005-0000-0000-000064190000}"/>
    <cellStyle name="Normal 3 5 2 4 25" xfId="6595" xr:uid="{00000000-0005-0000-0000-000065190000}"/>
    <cellStyle name="Normal 3 5 2 4 26" xfId="6596" xr:uid="{00000000-0005-0000-0000-000066190000}"/>
    <cellStyle name="Normal 3 5 2 4 27" xfId="6597" xr:uid="{00000000-0005-0000-0000-000067190000}"/>
    <cellStyle name="Normal 3 5 2 4 28" xfId="6598" xr:uid="{00000000-0005-0000-0000-000068190000}"/>
    <cellStyle name="Normal 3 5 2 4 29" xfId="6599" xr:uid="{00000000-0005-0000-0000-000069190000}"/>
    <cellStyle name="Normal 3 5 2 4 3" xfId="6600" xr:uid="{00000000-0005-0000-0000-00006A190000}"/>
    <cellStyle name="Normal 3 5 2 4 30" xfId="6601" xr:uid="{00000000-0005-0000-0000-00006B190000}"/>
    <cellStyle name="Normal 3 5 2 4 31" xfId="6602" xr:uid="{00000000-0005-0000-0000-00006C190000}"/>
    <cellStyle name="Normal 3 5 2 4 32" xfId="6603" xr:uid="{00000000-0005-0000-0000-00006D190000}"/>
    <cellStyle name="Normal 3 5 2 4 33" xfId="6604" xr:uid="{00000000-0005-0000-0000-00006E190000}"/>
    <cellStyle name="Normal 3 5 2 4 34" xfId="6605" xr:uid="{00000000-0005-0000-0000-00006F190000}"/>
    <cellStyle name="Normal 3 5 2 4 35" xfId="6606" xr:uid="{00000000-0005-0000-0000-000070190000}"/>
    <cellStyle name="Normal 3 5 2 4 36" xfId="6607" xr:uid="{00000000-0005-0000-0000-000071190000}"/>
    <cellStyle name="Normal 3 5 2 4 37" xfId="6608" xr:uid="{00000000-0005-0000-0000-000072190000}"/>
    <cellStyle name="Normal 3 5 2 4 38" xfId="6609" xr:uid="{00000000-0005-0000-0000-000073190000}"/>
    <cellStyle name="Normal 3 5 2 4 39" xfId="6610" xr:uid="{00000000-0005-0000-0000-000074190000}"/>
    <cellStyle name="Normal 3 5 2 4 4" xfId="6611" xr:uid="{00000000-0005-0000-0000-000075190000}"/>
    <cellStyle name="Normal 3 5 2 4 40" xfId="6612" xr:uid="{00000000-0005-0000-0000-000076190000}"/>
    <cellStyle name="Normal 3 5 2 4 41" xfId="6613" xr:uid="{00000000-0005-0000-0000-000077190000}"/>
    <cellStyle name="Normal 3 5 2 4 42" xfId="6614" xr:uid="{00000000-0005-0000-0000-000078190000}"/>
    <cellStyle name="Normal 3 5 2 4 43" xfId="6615" xr:uid="{00000000-0005-0000-0000-000079190000}"/>
    <cellStyle name="Normal 3 5 2 4 5" xfId="6616" xr:uid="{00000000-0005-0000-0000-00007A190000}"/>
    <cellStyle name="Normal 3 5 2 4 6" xfId="6617" xr:uid="{00000000-0005-0000-0000-00007B190000}"/>
    <cellStyle name="Normal 3 5 2 4 7" xfId="6618" xr:uid="{00000000-0005-0000-0000-00007C190000}"/>
    <cellStyle name="Normal 3 5 2 4 8" xfId="6619" xr:uid="{00000000-0005-0000-0000-00007D190000}"/>
    <cellStyle name="Normal 3 5 2 4 9" xfId="6620" xr:uid="{00000000-0005-0000-0000-00007E190000}"/>
    <cellStyle name="Normal 3 5 2 40" xfId="6621" xr:uid="{00000000-0005-0000-0000-00007F190000}"/>
    <cellStyle name="Normal 3 5 2 41" xfId="6622" xr:uid="{00000000-0005-0000-0000-000080190000}"/>
    <cellStyle name="Normal 3 5 2 42" xfId="6623" xr:uid="{00000000-0005-0000-0000-000081190000}"/>
    <cellStyle name="Normal 3 5 2 43" xfId="6624" xr:uid="{00000000-0005-0000-0000-000082190000}"/>
    <cellStyle name="Normal 3 5 2 44" xfId="6625" xr:uid="{00000000-0005-0000-0000-000083190000}"/>
    <cellStyle name="Normal 3 5 2 45" xfId="6626" xr:uid="{00000000-0005-0000-0000-000084190000}"/>
    <cellStyle name="Normal 3 5 2 46" xfId="6627" xr:uid="{00000000-0005-0000-0000-000085190000}"/>
    <cellStyle name="Normal 3 5 2 47" xfId="6628" xr:uid="{00000000-0005-0000-0000-000086190000}"/>
    <cellStyle name="Normal 3 5 2 5" xfId="6629" xr:uid="{00000000-0005-0000-0000-000087190000}"/>
    <cellStyle name="Normal 3 5 2 5 10" xfId="6630" xr:uid="{00000000-0005-0000-0000-000088190000}"/>
    <cellStyle name="Normal 3 5 2 5 11" xfId="6631" xr:uid="{00000000-0005-0000-0000-000089190000}"/>
    <cellStyle name="Normal 3 5 2 5 12" xfId="6632" xr:uid="{00000000-0005-0000-0000-00008A190000}"/>
    <cellStyle name="Normal 3 5 2 5 13" xfId="6633" xr:uid="{00000000-0005-0000-0000-00008B190000}"/>
    <cellStyle name="Normal 3 5 2 5 14" xfId="6634" xr:uid="{00000000-0005-0000-0000-00008C190000}"/>
    <cellStyle name="Normal 3 5 2 5 15" xfId="6635" xr:uid="{00000000-0005-0000-0000-00008D190000}"/>
    <cellStyle name="Normal 3 5 2 5 16" xfId="6636" xr:uid="{00000000-0005-0000-0000-00008E190000}"/>
    <cellStyle name="Normal 3 5 2 5 17" xfId="6637" xr:uid="{00000000-0005-0000-0000-00008F190000}"/>
    <cellStyle name="Normal 3 5 2 5 18" xfId="6638" xr:uid="{00000000-0005-0000-0000-000090190000}"/>
    <cellStyle name="Normal 3 5 2 5 19" xfId="6639" xr:uid="{00000000-0005-0000-0000-000091190000}"/>
    <cellStyle name="Normal 3 5 2 5 2" xfId="6640" xr:uid="{00000000-0005-0000-0000-000092190000}"/>
    <cellStyle name="Normal 3 5 2 5 20" xfId="6641" xr:uid="{00000000-0005-0000-0000-000093190000}"/>
    <cellStyle name="Normal 3 5 2 5 21" xfId="6642" xr:uid="{00000000-0005-0000-0000-000094190000}"/>
    <cellStyle name="Normal 3 5 2 5 22" xfId="6643" xr:uid="{00000000-0005-0000-0000-000095190000}"/>
    <cellStyle name="Normal 3 5 2 5 23" xfId="6644" xr:uid="{00000000-0005-0000-0000-000096190000}"/>
    <cellStyle name="Normal 3 5 2 5 24" xfId="6645" xr:uid="{00000000-0005-0000-0000-000097190000}"/>
    <cellStyle name="Normal 3 5 2 5 25" xfId="6646" xr:uid="{00000000-0005-0000-0000-000098190000}"/>
    <cellStyle name="Normal 3 5 2 5 26" xfId="6647" xr:uid="{00000000-0005-0000-0000-000099190000}"/>
    <cellStyle name="Normal 3 5 2 5 27" xfId="6648" xr:uid="{00000000-0005-0000-0000-00009A190000}"/>
    <cellStyle name="Normal 3 5 2 5 28" xfId="6649" xr:uid="{00000000-0005-0000-0000-00009B190000}"/>
    <cellStyle name="Normal 3 5 2 5 29" xfId="6650" xr:uid="{00000000-0005-0000-0000-00009C190000}"/>
    <cellStyle name="Normal 3 5 2 5 3" xfId="6651" xr:uid="{00000000-0005-0000-0000-00009D190000}"/>
    <cellStyle name="Normal 3 5 2 5 30" xfId="6652" xr:uid="{00000000-0005-0000-0000-00009E190000}"/>
    <cellStyle name="Normal 3 5 2 5 31" xfId="6653" xr:uid="{00000000-0005-0000-0000-00009F190000}"/>
    <cellStyle name="Normal 3 5 2 5 32" xfId="6654" xr:uid="{00000000-0005-0000-0000-0000A0190000}"/>
    <cellStyle name="Normal 3 5 2 5 33" xfId="6655" xr:uid="{00000000-0005-0000-0000-0000A1190000}"/>
    <cellStyle name="Normal 3 5 2 5 34" xfId="6656" xr:uid="{00000000-0005-0000-0000-0000A2190000}"/>
    <cellStyle name="Normal 3 5 2 5 35" xfId="6657" xr:uid="{00000000-0005-0000-0000-0000A3190000}"/>
    <cellStyle name="Normal 3 5 2 5 36" xfId="6658" xr:uid="{00000000-0005-0000-0000-0000A4190000}"/>
    <cellStyle name="Normal 3 5 2 5 37" xfId="6659" xr:uid="{00000000-0005-0000-0000-0000A5190000}"/>
    <cellStyle name="Normal 3 5 2 5 38" xfId="6660" xr:uid="{00000000-0005-0000-0000-0000A6190000}"/>
    <cellStyle name="Normal 3 5 2 5 39" xfId="6661" xr:uid="{00000000-0005-0000-0000-0000A7190000}"/>
    <cellStyle name="Normal 3 5 2 5 4" xfId="6662" xr:uid="{00000000-0005-0000-0000-0000A8190000}"/>
    <cellStyle name="Normal 3 5 2 5 40" xfId="6663" xr:uid="{00000000-0005-0000-0000-0000A9190000}"/>
    <cellStyle name="Normal 3 5 2 5 41" xfId="6664" xr:uid="{00000000-0005-0000-0000-0000AA190000}"/>
    <cellStyle name="Normal 3 5 2 5 42" xfId="6665" xr:uid="{00000000-0005-0000-0000-0000AB190000}"/>
    <cellStyle name="Normal 3 5 2 5 43" xfId="6666" xr:uid="{00000000-0005-0000-0000-0000AC190000}"/>
    <cellStyle name="Normal 3 5 2 5 5" xfId="6667" xr:uid="{00000000-0005-0000-0000-0000AD190000}"/>
    <cellStyle name="Normal 3 5 2 5 6" xfId="6668" xr:uid="{00000000-0005-0000-0000-0000AE190000}"/>
    <cellStyle name="Normal 3 5 2 5 7" xfId="6669" xr:uid="{00000000-0005-0000-0000-0000AF190000}"/>
    <cellStyle name="Normal 3 5 2 5 8" xfId="6670" xr:uid="{00000000-0005-0000-0000-0000B0190000}"/>
    <cellStyle name="Normal 3 5 2 5 9" xfId="6671" xr:uid="{00000000-0005-0000-0000-0000B1190000}"/>
    <cellStyle name="Normal 3 5 2 6" xfId="6672" xr:uid="{00000000-0005-0000-0000-0000B2190000}"/>
    <cellStyle name="Normal 3 5 2 7" xfId="6673" xr:uid="{00000000-0005-0000-0000-0000B3190000}"/>
    <cellStyle name="Normal 3 5 2 8" xfId="6674" xr:uid="{00000000-0005-0000-0000-0000B4190000}"/>
    <cellStyle name="Normal 3 5 2 9" xfId="6675" xr:uid="{00000000-0005-0000-0000-0000B5190000}"/>
    <cellStyle name="Normal 3 5 20" xfId="6676" xr:uid="{00000000-0005-0000-0000-0000B6190000}"/>
    <cellStyle name="Normal 3 5 21" xfId="6677" xr:uid="{00000000-0005-0000-0000-0000B7190000}"/>
    <cellStyle name="Normal 3 5 22" xfId="6678" xr:uid="{00000000-0005-0000-0000-0000B8190000}"/>
    <cellStyle name="Normal 3 5 23" xfId="6679" xr:uid="{00000000-0005-0000-0000-0000B9190000}"/>
    <cellStyle name="Normal 3 5 24" xfId="6680" xr:uid="{00000000-0005-0000-0000-0000BA190000}"/>
    <cellStyle name="Normal 3 5 25" xfId="6681" xr:uid="{00000000-0005-0000-0000-0000BB190000}"/>
    <cellStyle name="Normal 3 5 26" xfId="6682" xr:uid="{00000000-0005-0000-0000-0000BC190000}"/>
    <cellStyle name="Normal 3 5 27" xfId="6683" xr:uid="{00000000-0005-0000-0000-0000BD190000}"/>
    <cellStyle name="Normal 3 5 28" xfId="6684" xr:uid="{00000000-0005-0000-0000-0000BE190000}"/>
    <cellStyle name="Normal 3 5 29" xfId="6685" xr:uid="{00000000-0005-0000-0000-0000BF190000}"/>
    <cellStyle name="Normal 3 5 3" xfId="6686" xr:uid="{00000000-0005-0000-0000-0000C0190000}"/>
    <cellStyle name="Normal 3 5 3 10" xfId="6687" xr:uid="{00000000-0005-0000-0000-0000C1190000}"/>
    <cellStyle name="Normal 3 5 3 11" xfId="6688" xr:uid="{00000000-0005-0000-0000-0000C2190000}"/>
    <cellStyle name="Normal 3 5 3 12" xfId="6689" xr:uid="{00000000-0005-0000-0000-0000C3190000}"/>
    <cellStyle name="Normal 3 5 3 13" xfId="6690" xr:uid="{00000000-0005-0000-0000-0000C4190000}"/>
    <cellStyle name="Normal 3 5 3 14" xfId="6691" xr:uid="{00000000-0005-0000-0000-0000C5190000}"/>
    <cellStyle name="Normal 3 5 3 15" xfId="6692" xr:uid="{00000000-0005-0000-0000-0000C6190000}"/>
    <cellStyle name="Normal 3 5 3 16" xfId="6693" xr:uid="{00000000-0005-0000-0000-0000C7190000}"/>
    <cellStyle name="Normal 3 5 3 17" xfId="6694" xr:uid="{00000000-0005-0000-0000-0000C8190000}"/>
    <cellStyle name="Normal 3 5 3 18" xfId="6695" xr:uid="{00000000-0005-0000-0000-0000C9190000}"/>
    <cellStyle name="Normal 3 5 3 19" xfId="6696" xr:uid="{00000000-0005-0000-0000-0000CA190000}"/>
    <cellStyle name="Normal 3 5 3 2" xfId="6697" xr:uid="{00000000-0005-0000-0000-0000CB190000}"/>
    <cellStyle name="Normal 3 5 3 20" xfId="6698" xr:uid="{00000000-0005-0000-0000-0000CC190000}"/>
    <cellStyle name="Normal 3 5 3 21" xfId="6699" xr:uid="{00000000-0005-0000-0000-0000CD190000}"/>
    <cellStyle name="Normal 3 5 3 22" xfId="6700" xr:uid="{00000000-0005-0000-0000-0000CE190000}"/>
    <cellStyle name="Normal 3 5 3 23" xfId="6701" xr:uid="{00000000-0005-0000-0000-0000CF190000}"/>
    <cellStyle name="Normal 3 5 3 24" xfId="6702" xr:uid="{00000000-0005-0000-0000-0000D0190000}"/>
    <cellStyle name="Normal 3 5 3 25" xfId="6703" xr:uid="{00000000-0005-0000-0000-0000D1190000}"/>
    <cellStyle name="Normal 3 5 3 26" xfId="6704" xr:uid="{00000000-0005-0000-0000-0000D2190000}"/>
    <cellStyle name="Normal 3 5 3 27" xfId="6705" xr:uid="{00000000-0005-0000-0000-0000D3190000}"/>
    <cellStyle name="Normal 3 5 3 28" xfId="6706" xr:uid="{00000000-0005-0000-0000-0000D4190000}"/>
    <cellStyle name="Normal 3 5 3 29" xfId="6707" xr:uid="{00000000-0005-0000-0000-0000D5190000}"/>
    <cellStyle name="Normal 3 5 3 3" xfId="6708" xr:uid="{00000000-0005-0000-0000-0000D6190000}"/>
    <cellStyle name="Normal 3 5 3 30" xfId="6709" xr:uid="{00000000-0005-0000-0000-0000D7190000}"/>
    <cellStyle name="Normal 3 5 3 31" xfId="6710" xr:uid="{00000000-0005-0000-0000-0000D8190000}"/>
    <cellStyle name="Normal 3 5 3 32" xfId="6711" xr:uid="{00000000-0005-0000-0000-0000D9190000}"/>
    <cellStyle name="Normal 3 5 3 33" xfId="6712" xr:uid="{00000000-0005-0000-0000-0000DA190000}"/>
    <cellStyle name="Normal 3 5 3 34" xfId="6713" xr:uid="{00000000-0005-0000-0000-0000DB190000}"/>
    <cellStyle name="Normal 3 5 3 35" xfId="6714" xr:uid="{00000000-0005-0000-0000-0000DC190000}"/>
    <cellStyle name="Normal 3 5 3 36" xfId="6715" xr:uid="{00000000-0005-0000-0000-0000DD190000}"/>
    <cellStyle name="Normal 3 5 3 37" xfId="6716" xr:uid="{00000000-0005-0000-0000-0000DE190000}"/>
    <cellStyle name="Normal 3 5 3 38" xfId="6717" xr:uid="{00000000-0005-0000-0000-0000DF190000}"/>
    <cellStyle name="Normal 3 5 3 39" xfId="6718" xr:uid="{00000000-0005-0000-0000-0000E0190000}"/>
    <cellStyle name="Normal 3 5 3 4" xfId="6719" xr:uid="{00000000-0005-0000-0000-0000E1190000}"/>
    <cellStyle name="Normal 3 5 3 40" xfId="6720" xr:uid="{00000000-0005-0000-0000-0000E2190000}"/>
    <cellStyle name="Normal 3 5 3 41" xfId="6721" xr:uid="{00000000-0005-0000-0000-0000E3190000}"/>
    <cellStyle name="Normal 3 5 3 42" xfId="6722" xr:uid="{00000000-0005-0000-0000-0000E4190000}"/>
    <cellStyle name="Normal 3 5 3 43" xfId="6723" xr:uid="{00000000-0005-0000-0000-0000E5190000}"/>
    <cellStyle name="Normal 3 5 3 5" xfId="6724" xr:uid="{00000000-0005-0000-0000-0000E6190000}"/>
    <cellStyle name="Normal 3 5 3 6" xfId="6725" xr:uid="{00000000-0005-0000-0000-0000E7190000}"/>
    <cellStyle name="Normal 3 5 3 7" xfId="6726" xr:uid="{00000000-0005-0000-0000-0000E8190000}"/>
    <cellStyle name="Normal 3 5 3 8" xfId="6727" xr:uid="{00000000-0005-0000-0000-0000E9190000}"/>
    <cellStyle name="Normal 3 5 3 9" xfId="6728" xr:uid="{00000000-0005-0000-0000-0000EA190000}"/>
    <cellStyle name="Normal 3 5 30" xfId="6729" xr:uid="{00000000-0005-0000-0000-0000EB190000}"/>
    <cellStyle name="Normal 3 5 31" xfId="6730" xr:uid="{00000000-0005-0000-0000-0000EC190000}"/>
    <cellStyle name="Normal 3 5 32" xfId="6731" xr:uid="{00000000-0005-0000-0000-0000ED190000}"/>
    <cellStyle name="Normal 3 5 33" xfId="6732" xr:uid="{00000000-0005-0000-0000-0000EE190000}"/>
    <cellStyle name="Normal 3 5 34" xfId="6733" xr:uid="{00000000-0005-0000-0000-0000EF190000}"/>
    <cellStyle name="Normal 3 5 35" xfId="6734" xr:uid="{00000000-0005-0000-0000-0000F0190000}"/>
    <cellStyle name="Normal 3 5 36" xfId="6735" xr:uid="{00000000-0005-0000-0000-0000F1190000}"/>
    <cellStyle name="Normal 3 5 37" xfId="6736" xr:uid="{00000000-0005-0000-0000-0000F2190000}"/>
    <cellStyle name="Normal 3 5 38" xfId="6737" xr:uid="{00000000-0005-0000-0000-0000F3190000}"/>
    <cellStyle name="Normal 3 5 39" xfId="6738" xr:uid="{00000000-0005-0000-0000-0000F4190000}"/>
    <cellStyle name="Normal 3 5 4" xfId="6739" xr:uid="{00000000-0005-0000-0000-0000F5190000}"/>
    <cellStyle name="Normal 3 5 4 10" xfId="6740" xr:uid="{00000000-0005-0000-0000-0000F6190000}"/>
    <cellStyle name="Normal 3 5 4 11" xfId="6741" xr:uid="{00000000-0005-0000-0000-0000F7190000}"/>
    <cellStyle name="Normal 3 5 4 12" xfId="6742" xr:uid="{00000000-0005-0000-0000-0000F8190000}"/>
    <cellStyle name="Normal 3 5 4 13" xfId="6743" xr:uid="{00000000-0005-0000-0000-0000F9190000}"/>
    <cellStyle name="Normal 3 5 4 14" xfId="6744" xr:uid="{00000000-0005-0000-0000-0000FA190000}"/>
    <cellStyle name="Normal 3 5 4 15" xfId="6745" xr:uid="{00000000-0005-0000-0000-0000FB190000}"/>
    <cellStyle name="Normal 3 5 4 16" xfId="6746" xr:uid="{00000000-0005-0000-0000-0000FC190000}"/>
    <cellStyle name="Normal 3 5 4 17" xfId="6747" xr:uid="{00000000-0005-0000-0000-0000FD190000}"/>
    <cellStyle name="Normal 3 5 4 18" xfId="6748" xr:uid="{00000000-0005-0000-0000-0000FE190000}"/>
    <cellStyle name="Normal 3 5 4 19" xfId="6749" xr:uid="{00000000-0005-0000-0000-0000FF190000}"/>
    <cellStyle name="Normal 3 5 4 2" xfId="6750" xr:uid="{00000000-0005-0000-0000-0000001A0000}"/>
    <cellStyle name="Normal 3 5 4 20" xfId="6751" xr:uid="{00000000-0005-0000-0000-0000011A0000}"/>
    <cellStyle name="Normal 3 5 4 21" xfId="6752" xr:uid="{00000000-0005-0000-0000-0000021A0000}"/>
    <cellStyle name="Normal 3 5 4 22" xfId="6753" xr:uid="{00000000-0005-0000-0000-0000031A0000}"/>
    <cellStyle name="Normal 3 5 4 23" xfId="6754" xr:uid="{00000000-0005-0000-0000-0000041A0000}"/>
    <cellStyle name="Normal 3 5 4 24" xfId="6755" xr:uid="{00000000-0005-0000-0000-0000051A0000}"/>
    <cellStyle name="Normal 3 5 4 25" xfId="6756" xr:uid="{00000000-0005-0000-0000-0000061A0000}"/>
    <cellStyle name="Normal 3 5 4 26" xfId="6757" xr:uid="{00000000-0005-0000-0000-0000071A0000}"/>
    <cellStyle name="Normal 3 5 4 27" xfId="6758" xr:uid="{00000000-0005-0000-0000-0000081A0000}"/>
    <cellStyle name="Normal 3 5 4 28" xfId="6759" xr:uid="{00000000-0005-0000-0000-0000091A0000}"/>
    <cellStyle name="Normal 3 5 4 29" xfId="6760" xr:uid="{00000000-0005-0000-0000-00000A1A0000}"/>
    <cellStyle name="Normal 3 5 4 3" xfId="6761" xr:uid="{00000000-0005-0000-0000-00000B1A0000}"/>
    <cellStyle name="Normal 3 5 4 30" xfId="6762" xr:uid="{00000000-0005-0000-0000-00000C1A0000}"/>
    <cellStyle name="Normal 3 5 4 31" xfId="6763" xr:uid="{00000000-0005-0000-0000-00000D1A0000}"/>
    <cellStyle name="Normal 3 5 4 32" xfId="6764" xr:uid="{00000000-0005-0000-0000-00000E1A0000}"/>
    <cellStyle name="Normal 3 5 4 33" xfId="6765" xr:uid="{00000000-0005-0000-0000-00000F1A0000}"/>
    <cellStyle name="Normal 3 5 4 34" xfId="6766" xr:uid="{00000000-0005-0000-0000-0000101A0000}"/>
    <cellStyle name="Normal 3 5 4 35" xfId="6767" xr:uid="{00000000-0005-0000-0000-0000111A0000}"/>
    <cellStyle name="Normal 3 5 4 36" xfId="6768" xr:uid="{00000000-0005-0000-0000-0000121A0000}"/>
    <cellStyle name="Normal 3 5 4 37" xfId="6769" xr:uid="{00000000-0005-0000-0000-0000131A0000}"/>
    <cellStyle name="Normal 3 5 4 38" xfId="6770" xr:uid="{00000000-0005-0000-0000-0000141A0000}"/>
    <cellStyle name="Normal 3 5 4 39" xfId="6771" xr:uid="{00000000-0005-0000-0000-0000151A0000}"/>
    <cellStyle name="Normal 3 5 4 4" xfId="6772" xr:uid="{00000000-0005-0000-0000-0000161A0000}"/>
    <cellStyle name="Normal 3 5 4 40" xfId="6773" xr:uid="{00000000-0005-0000-0000-0000171A0000}"/>
    <cellStyle name="Normal 3 5 4 41" xfId="6774" xr:uid="{00000000-0005-0000-0000-0000181A0000}"/>
    <cellStyle name="Normal 3 5 4 42" xfId="6775" xr:uid="{00000000-0005-0000-0000-0000191A0000}"/>
    <cellStyle name="Normal 3 5 4 43" xfId="6776" xr:uid="{00000000-0005-0000-0000-00001A1A0000}"/>
    <cellStyle name="Normal 3 5 4 5" xfId="6777" xr:uid="{00000000-0005-0000-0000-00001B1A0000}"/>
    <cellStyle name="Normal 3 5 4 6" xfId="6778" xr:uid="{00000000-0005-0000-0000-00001C1A0000}"/>
    <cellStyle name="Normal 3 5 4 7" xfId="6779" xr:uid="{00000000-0005-0000-0000-00001D1A0000}"/>
    <cellStyle name="Normal 3 5 4 8" xfId="6780" xr:uid="{00000000-0005-0000-0000-00001E1A0000}"/>
    <cellStyle name="Normal 3 5 4 9" xfId="6781" xr:uid="{00000000-0005-0000-0000-00001F1A0000}"/>
    <cellStyle name="Normal 3 5 40" xfId="6782" xr:uid="{00000000-0005-0000-0000-0000201A0000}"/>
    <cellStyle name="Normal 3 5 41" xfId="6783" xr:uid="{00000000-0005-0000-0000-0000211A0000}"/>
    <cellStyle name="Normal 3 5 42" xfId="6784" xr:uid="{00000000-0005-0000-0000-0000221A0000}"/>
    <cellStyle name="Normal 3 5 43" xfId="6785" xr:uid="{00000000-0005-0000-0000-0000231A0000}"/>
    <cellStyle name="Normal 3 5 44" xfId="6786" xr:uid="{00000000-0005-0000-0000-0000241A0000}"/>
    <cellStyle name="Normal 3 5 45" xfId="6787" xr:uid="{00000000-0005-0000-0000-0000251A0000}"/>
    <cellStyle name="Normal 3 5 46" xfId="6788" xr:uid="{00000000-0005-0000-0000-0000261A0000}"/>
    <cellStyle name="Normal 3 5 47" xfId="6789" xr:uid="{00000000-0005-0000-0000-0000271A0000}"/>
    <cellStyle name="Normal 3 5 48" xfId="6790" xr:uid="{00000000-0005-0000-0000-0000281A0000}"/>
    <cellStyle name="Normal 3 5 5" xfId="6791" xr:uid="{00000000-0005-0000-0000-0000291A0000}"/>
    <cellStyle name="Normal 3 5 5 10" xfId="6792" xr:uid="{00000000-0005-0000-0000-00002A1A0000}"/>
    <cellStyle name="Normal 3 5 5 11" xfId="6793" xr:uid="{00000000-0005-0000-0000-00002B1A0000}"/>
    <cellStyle name="Normal 3 5 5 12" xfId="6794" xr:uid="{00000000-0005-0000-0000-00002C1A0000}"/>
    <cellStyle name="Normal 3 5 5 13" xfId="6795" xr:uid="{00000000-0005-0000-0000-00002D1A0000}"/>
    <cellStyle name="Normal 3 5 5 14" xfId="6796" xr:uid="{00000000-0005-0000-0000-00002E1A0000}"/>
    <cellStyle name="Normal 3 5 5 15" xfId="6797" xr:uid="{00000000-0005-0000-0000-00002F1A0000}"/>
    <cellStyle name="Normal 3 5 5 16" xfId="6798" xr:uid="{00000000-0005-0000-0000-0000301A0000}"/>
    <cellStyle name="Normal 3 5 5 17" xfId="6799" xr:uid="{00000000-0005-0000-0000-0000311A0000}"/>
    <cellStyle name="Normal 3 5 5 18" xfId="6800" xr:uid="{00000000-0005-0000-0000-0000321A0000}"/>
    <cellStyle name="Normal 3 5 5 19" xfId="6801" xr:uid="{00000000-0005-0000-0000-0000331A0000}"/>
    <cellStyle name="Normal 3 5 5 2" xfId="6802" xr:uid="{00000000-0005-0000-0000-0000341A0000}"/>
    <cellStyle name="Normal 3 5 5 20" xfId="6803" xr:uid="{00000000-0005-0000-0000-0000351A0000}"/>
    <cellStyle name="Normal 3 5 5 21" xfId="6804" xr:uid="{00000000-0005-0000-0000-0000361A0000}"/>
    <cellStyle name="Normal 3 5 5 22" xfId="6805" xr:uid="{00000000-0005-0000-0000-0000371A0000}"/>
    <cellStyle name="Normal 3 5 5 23" xfId="6806" xr:uid="{00000000-0005-0000-0000-0000381A0000}"/>
    <cellStyle name="Normal 3 5 5 24" xfId="6807" xr:uid="{00000000-0005-0000-0000-0000391A0000}"/>
    <cellStyle name="Normal 3 5 5 25" xfId="6808" xr:uid="{00000000-0005-0000-0000-00003A1A0000}"/>
    <cellStyle name="Normal 3 5 5 26" xfId="6809" xr:uid="{00000000-0005-0000-0000-00003B1A0000}"/>
    <cellStyle name="Normal 3 5 5 27" xfId="6810" xr:uid="{00000000-0005-0000-0000-00003C1A0000}"/>
    <cellStyle name="Normal 3 5 5 28" xfId="6811" xr:uid="{00000000-0005-0000-0000-00003D1A0000}"/>
    <cellStyle name="Normal 3 5 5 29" xfId="6812" xr:uid="{00000000-0005-0000-0000-00003E1A0000}"/>
    <cellStyle name="Normal 3 5 5 3" xfId="6813" xr:uid="{00000000-0005-0000-0000-00003F1A0000}"/>
    <cellStyle name="Normal 3 5 5 30" xfId="6814" xr:uid="{00000000-0005-0000-0000-0000401A0000}"/>
    <cellStyle name="Normal 3 5 5 31" xfId="6815" xr:uid="{00000000-0005-0000-0000-0000411A0000}"/>
    <cellStyle name="Normal 3 5 5 32" xfId="6816" xr:uid="{00000000-0005-0000-0000-0000421A0000}"/>
    <cellStyle name="Normal 3 5 5 33" xfId="6817" xr:uid="{00000000-0005-0000-0000-0000431A0000}"/>
    <cellStyle name="Normal 3 5 5 34" xfId="6818" xr:uid="{00000000-0005-0000-0000-0000441A0000}"/>
    <cellStyle name="Normal 3 5 5 35" xfId="6819" xr:uid="{00000000-0005-0000-0000-0000451A0000}"/>
    <cellStyle name="Normal 3 5 5 36" xfId="6820" xr:uid="{00000000-0005-0000-0000-0000461A0000}"/>
    <cellStyle name="Normal 3 5 5 37" xfId="6821" xr:uid="{00000000-0005-0000-0000-0000471A0000}"/>
    <cellStyle name="Normal 3 5 5 38" xfId="6822" xr:uid="{00000000-0005-0000-0000-0000481A0000}"/>
    <cellStyle name="Normal 3 5 5 39" xfId="6823" xr:uid="{00000000-0005-0000-0000-0000491A0000}"/>
    <cellStyle name="Normal 3 5 5 4" xfId="6824" xr:uid="{00000000-0005-0000-0000-00004A1A0000}"/>
    <cellStyle name="Normal 3 5 5 40" xfId="6825" xr:uid="{00000000-0005-0000-0000-00004B1A0000}"/>
    <cellStyle name="Normal 3 5 5 41" xfId="6826" xr:uid="{00000000-0005-0000-0000-00004C1A0000}"/>
    <cellStyle name="Normal 3 5 5 42" xfId="6827" xr:uid="{00000000-0005-0000-0000-00004D1A0000}"/>
    <cellStyle name="Normal 3 5 5 43" xfId="6828" xr:uid="{00000000-0005-0000-0000-00004E1A0000}"/>
    <cellStyle name="Normal 3 5 5 5" xfId="6829" xr:uid="{00000000-0005-0000-0000-00004F1A0000}"/>
    <cellStyle name="Normal 3 5 5 6" xfId="6830" xr:uid="{00000000-0005-0000-0000-0000501A0000}"/>
    <cellStyle name="Normal 3 5 5 7" xfId="6831" xr:uid="{00000000-0005-0000-0000-0000511A0000}"/>
    <cellStyle name="Normal 3 5 5 8" xfId="6832" xr:uid="{00000000-0005-0000-0000-0000521A0000}"/>
    <cellStyle name="Normal 3 5 5 9" xfId="6833" xr:uid="{00000000-0005-0000-0000-0000531A0000}"/>
    <cellStyle name="Normal 3 5 6" xfId="6834" xr:uid="{00000000-0005-0000-0000-0000541A0000}"/>
    <cellStyle name="Normal 3 5 6 10" xfId="6835" xr:uid="{00000000-0005-0000-0000-0000551A0000}"/>
    <cellStyle name="Normal 3 5 6 11" xfId="6836" xr:uid="{00000000-0005-0000-0000-0000561A0000}"/>
    <cellStyle name="Normal 3 5 6 12" xfId="6837" xr:uid="{00000000-0005-0000-0000-0000571A0000}"/>
    <cellStyle name="Normal 3 5 6 13" xfId="6838" xr:uid="{00000000-0005-0000-0000-0000581A0000}"/>
    <cellStyle name="Normal 3 5 6 14" xfId="6839" xr:uid="{00000000-0005-0000-0000-0000591A0000}"/>
    <cellStyle name="Normal 3 5 6 15" xfId="6840" xr:uid="{00000000-0005-0000-0000-00005A1A0000}"/>
    <cellStyle name="Normal 3 5 6 16" xfId="6841" xr:uid="{00000000-0005-0000-0000-00005B1A0000}"/>
    <cellStyle name="Normal 3 5 6 17" xfId="6842" xr:uid="{00000000-0005-0000-0000-00005C1A0000}"/>
    <cellStyle name="Normal 3 5 6 18" xfId="6843" xr:uid="{00000000-0005-0000-0000-00005D1A0000}"/>
    <cellStyle name="Normal 3 5 6 19" xfId="6844" xr:uid="{00000000-0005-0000-0000-00005E1A0000}"/>
    <cellStyle name="Normal 3 5 6 2" xfId="6845" xr:uid="{00000000-0005-0000-0000-00005F1A0000}"/>
    <cellStyle name="Normal 3 5 6 20" xfId="6846" xr:uid="{00000000-0005-0000-0000-0000601A0000}"/>
    <cellStyle name="Normal 3 5 6 21" xfId="6847" xr:uid="{00000000-0005-0000-0000-0000611A0000}"/>
    <cellStyle name="Normal 3 5 6 22" xfId="6848" xr:uid="{00000000-0005-0000-0000-0000621A0000}"/>
    <cellStyle name="Normal 3 5 6 23" xfId="6849" xr:uid="{00000000-0005-0000-0000-0000631A0000}"/>
    <cellStyle name="Normal 3 5 6 24" xfId="6850" xr:uid="{00000000-0005-0000-0000-0000641A0000}"/>
    <cellStyle name="Normal 3 5 6 25" xfId="6851" xr:uid="{00000000-0005-0000-0000-0000651A0000}"/>
    <cellStyle name="Normal 3 5 6 26" xfId="6852" xr:uid="{00000000-0005-0000-0000-0000661A0000}"/>
    <cellStyle name="Normal 3 5 6 27" xfId="6853" xr:uid="{00000000-0005-0000-0000-0000671A0000}"/>
    <cellStyle name="Normal 3 5 6 28" xfId="6854" xr:uid="{00000000-0005-0000-0000-0000681A0000}"/>
    <cellStyle name="Normal 3 5 6 29" xfId="6855" xr:uid="{00000000-0005-0000-0000-0000691A0000}"/>
    <cellStyle name="Normal 3 5 6 3" xfId="6856" xr:uid="{00000000-0005-0000-0000-00006A1A0000}"/>
    <cellStyle name="Normal 3 5 6 30" xfId="6857" xr:uid="{00000000-0005-0000-0000-00006B1A0000}"/>
    <cellStyle name="Normal 3 5 6 31" xfId="6858" xr:uid="{00000000-0005-0000-0000-00006C1A0000}"/>
    <cellStyle name="Normal 3 5 6 32" xfId="6859" xr:uid="{00000000-0005-0000-0000-00006D1A0000}"/>
    <cellStyle name="Normal 3 5 6 33" xfId="6860" xr:uid="{00000000-0005-0000-0000-00006E1A0000}"/>
    <cellStyle name="Normal 3 5 6 34" xfId="6861" xr:uid="{00000000-0005-0000-0000-00006F1A0000}"/>
    <cellStyle name="Normal 3 5 6 35" xfId="6862" xr:uid="{00000000-0005-0000-0000-0000701A0000}"/>
    <cellStyle name="Normal 3 5 6 36" xfId="6863" xr:uid="{00000000-0005-0000-0000-0000711A0000}"/>
    <cellStyle name="Normal 3 5 6 37" xfId="6864" xr:uid="{00000000-0005-0000-0000-0000721A0000}"/>
    <cellStyle name="Normal 3 5 6 38" xfId="6865" xr:uid="{00000000-0005-0000-0000-0000731A0000}"/>
    <cellStyle name="Normal 3 5 6 39" xfId="6866" xr:uid="{00000000-0005-0000-0000-0000741A0000}"/>
    <cellStyle name="Normal 3 5 6 4" xfId="6867" xr:uid="{00000000-0005-0000-0000-0000751A0000}"/>
    <cellStyle name="Normal 3 5 6 40" xfId="6868" xr:uid="{00000000-0005-0000-0000-0000761A0000}"/>
    <cellStyle name="Normal 3 5 6 41" xfId="6869" xr:uid="{00000000-0005-0000-0000-0000771A0000}"/>
    <cellStyle name="Normal 3 5 6 42" xfId="6870" xr:uid="{00000000-0005-0000-0000-0000781A0000}"/>
    <cellStyle name="Normal 3 5 6 43" xfId="6871" xr:uid="{00000000-0005-0000-0000-0000791A0000}"/>
    <cellStyle name="Normal 3 5 6 5" xfId="6872" xr:uid="{00000000-0005-0000-0000-00007A1A0000}"/>
    <cellStyle name="Normal 3 5 6 6" xfId="6873" xr:uid="{00000000-0005-0000-0000-00007B1A0000}"/>
    <cellStyle name="Normal 3 5 6 7" xfId="6874" xr:uid="{00000000-0005-0000-0000-00007C1A0000}"/>
    <cellStyle name="Normal 3 5 6 8" xfId="6875" xr:uid="{00000000-0005-0000-0000-00007D1A0000}"/>
    <cellStyle name="Normal 3 5 6 9" xfId="6876" xr:uid="{00000000-0005-0000-0000-00007E1A0000}"/>
    <cellStyle name="Normal 3 5 7" xfId="6877" xr:uid="{00000000-0005-0000-0000-00007F1A0000}"/>
    <cellStyle name="Normal 3 5 8" xfId="6878" xr:uid="{00000000-0005-0000-0000-0000801A0000}"/>
    <cellStyle name="Normal 3 5 9" xfId="6879" xr:uid="{00000000-0005-0000-0000-0000811A0000}"/>
    <cellStyle name="Normal 3 50" xfId="6880" xr:uid="{00000000-0005-0000-0000-0000821A0000}"/>
    <cellStyle name="Normal 3 51" xfId="6881" xr:uid="{00000000-0005-0000-0000-0000831A0000}"/>
    <cellStyle name="Normal 3 52" xfId="6882" xr:uid="{00000000-0005-0000-0000-0000841A0000}"/>
    <cellStyle name="Normal 3 53" xfId="6883" xr:uid="{00000000-0005-0000-0000-0000851A0000}"/>
    <cellStyle name="Normal 3 54" xfId="5077" xr:uid="{00000000-0005-0000-0000-0000861A0000}"/>
    <cellStyle name="Normal 3 6" xfId="6884" xr:uid="{00000000-0005-0000-0000-0000871A0000}"/>
    <cellStyle name="Normal 3 6 10" xfId="6885" xr:uid="{00000000-0005-0000-0000-0000881A0000}"/>
    <cellStyle name="Normal 3 6 11" xfId="6886" xr:uid="{00000000-0005-0000-0000-0000891A0000}"/>
    <cellStyle name="Normal 3 6 12" xfId="6887" xr:uid="{00000000-0005-0000-0000-00008A1A0000}"/>
    <cellStyle name="Normal 3 6 13" xfId="6888" xr:uid="{00000000-0005-0000-0000-00008B1A0000}"/>
    <cellStyle name="Normal 3 6 14" xfId="6889" xr:uid="{00000000-0005-0000-0000-00008C1A0000}"/>
    <cellStyle name="Normal 3 6 15" xfId="6890" xr:uid="{00000000-0005-0000-0000-00008D1A0000}"/>
    <cellStyle name="Normal 3 6 16" xfId="6891" xr:uid="{00000000-0005-0000-0000-00008E1A0000}"/>
    <cellStyle name="Normal 3 6 17" xfId="6892" xr:uid="{00000000-0005-0000-0000-00008F1A0000}"/>
    <cellStyle name="Normal 3 6 18" xfId="6893" xr:uid="{00000000-0005-0000-0000-0000901A0000}"/>
    <cellStyle name="Normal 3 6 19" xfId="6894" xr:uid="{00000000-0005-0000-0000-0000911A0000}"/>
    <cellStyle name="Normal 3 6 2" xfId="6895" xr:uid="{00000000-0005-0000-0000-0000921A0000}"/>
    <cellStyle name="Normal 3 6 2 10" xfId="6896" xr:uid="{00000000-0005-0000-0000-0000931A0000}"/>
    <cellStyle name="Normal 3 6 2 11" xfId="6897" xr:uid="{00000000-0005-0000-0000-0000941A0000}"/>
    <cellStyle name="Normal 3 6 2 12" xfId="6898" xr:uid="{00000000-0005-0000-0000-0000951A0000}"/>
    <cellStyle name="Normal 3 6 2 13" xfId="6899" xr:uid="{00000000-0005-0000-0000-0000961A0000}"/>
    <cellStyle name="Normal 3 6 2 14" xfId="6900" xr:uid="{00000000-0005-0000-0000-0000971A0000}"/>
    <cellStyle name="Normal 3 6 2 15" xfId="6901" xr:uid="{00000000-0005-0000-0000-0000981A0000}"/>
    <cellStyle name="Normal 3 6 2 16" xfId="6902" xr:uid="{00000000-0005-0000-0000-0000991A0000}"/>
    <cellStyle name="Normal 3 6 2 17" xfId="6903" xr:uid="{00000000-0005-0000-0000-00009A1A0000}"/>
    <cellStyle name="Normal 3 6 2 18" xfId="6904" xr:uid="{00000000-0005-0000-0000-00009B1A0000}"/>
    <cellStyle name="Normal 3 6 2 19" xfId="6905" xr:uid="{00000000-0005-0000-0000-00009C1A0000}"/>
    <cellStyle name="Normal 3 6 2 2" xfId="6906" xr:uid="{00000000-0005-0000-0000-00009D1A0000}"/>
    <cellStyle name="Normal 3 6 2 20" xfId="6907" xr:uid="{00000000-0005-0000-0000-00009E1A0000}"/>
    <cellStyle name="Normal 3 6 2 21" xfId="6908" xr:uid="{00000000-0005-0000-0000-00009F1A0000}"/>
    <cellStyle name="Normal 3 6 2 22" xfId="6909" xr:uid="{00000000-0005-0000-0000-0000A01A0000}"/>
    <cellStyle name="Normal 3 6 2 23" xfId="6910" xr:uid="{00000000-0005-0000-0000-0000A11A0000}"/>
    <cellStyle name="Normal 3 6 2 24" xfId="6911" xr:uid="{00000000-0005-0000-0000-0000A21A0000}"/>
    <cellStyle name="Normal 3 6 2 25" xfId="6912" xr:uid="{00000000-0005-0000-0000-0000A31A0000}"/>
    <cellStyle name="Normal 3 6 2 26" xfId="6913" xr:uid="{00000000-0005-0000-0000-0000A41A0000}"/>
    <cellStyle name="Normal 3 6 2 27" xfId="6914" xr:uid="{00000000-0005-0000-0000-0000A51A0000}"/>
    <cellStyle name="Normal 3 6 2 28" xfId="6915" xr:uid="{00000000-0005-0000-0000-0000A61A0000}"/>
    <cellStyle name="Normal 3 6 2 29" xfId="6916" xr:uid="{00000000-0005-0000-0000-0000A71A0000}"/>
    <cellStyle name="Normal 3 6 2 3" xfId="6917" xr:uid="{00000000-0005-0000-0000-0000A81A0000}"/>
    <cellStyle name="Normal 3 6 2 30" xfId="6918" xr:uid="{00000000-0005-0000-0000-0000A91A0000}"/>
    <cellStyle name="Normal 3 6 2 31" xfId="6919" xr:uid="{00000000-0005-0000-0000-0000AA1A0000}"/>
    <cellStyle name="Normal 3 6 2 32" xfId="6920" xr:uid="{00000000-0005-0000-0000-0000AB1A0000}"/>
    <cellStyle name="Normal 3 6 2 33" xfId="6921" xr:uid="{00000000-0005-0000-0000-0000AC1A0000}"/>
    <cellStyle name="Normal 3 6 2 34" xfId="6922" xr:uid="{00000000-0005-0000-0000-0000AD1A0000}"/>
    <cellStyle name="Normal 3 6 2 35" xfId="6923" xr:uid="{00000000-0005-0000-0000-0000AE1A0000}"/>
    <cellStyle name="Normal 3 6 2 36" xfId="6924" xr:uid="{00000000-0005-0000-0000-0000AF1A0000}"/>
    <cellStyle name="Normal 3 6 2 37" xfId="6925" xr:uid="{00000000-0005-0000-0000-0000B01A0000}"/>
    <cellStyle name="Normal 3 6 2 38" xfId="6926" xr:uid="{00000000-0005-0000-0000-0000B11A0000}"/>
    <cellStyle name="Normal 3 6 2 39" xfId="6927" xr:uid="{00000000-0005-0000-0000-0000B21A0000}"/>
    <cellStyle name="Normal 3 6 2 4" xfId="6928" xr:uid="{00000000-0005-0000-0000-0000B31A0000}"/>
    <cellStyle name="Normal 3 6 2 40" xfId="6929" xr:uid="{00000000-0005-0000-0000-0000B41A0000}"/>
    <cellStyle name="Normal 3 6 2 41" xfId="6930" xr:uid="{00000000-0005-0000-0000-0000B51A0000}"/>
    <cellStyle name="Normal 3 6 2 42" xfId="6931" xr:uid="{00000000-0005-0000-0000-0000B61A0000}"/>
    <cellStyle name="Normal 3 6 2 43" xfId="6932" xr:uid="{00000000-0005-0000-0000-0000B71A0000}"/>
    <cellStyle name="Normal 3 6 2 5" xfId="6933" xr:uid="{00000000-0005-0000-0000-0000B81A0000}"/>
    <cellStyle name="Normal 3 6 2 6" xfId="6934" xr:uid="{00000000-0005-0000-0000-0000B91A0000}"/>
    <cellStyle name="Normal 3 6 2 7" xfId="6935" xr:uid="{00000000-0005-0000-0000-0000BA1A0000}"/>
    <cellStyle name="Normal 3 6 2 8" xfId="6936" xr:uid="{00000000-0005-0000-0000-0000BB1A0000}"/>
    <cellStyle name="Normal 3 6 2 9" xfId="6937" xr:uid="{00000000-0005-0000-0000-0000BC1A0000}"/>
    <cellStyle name="Normal 3 6 20" xfId="6938" xr:uid="{00000000-0005-0000-0000-0000BD1A0000}"/>
    <cellStyle name="Normal 3 6 21" xfId="6939" xr:uid="{00000000-0005-0000-0000-0000BE1A0000}"/>
    <cellStyle name="Normal 3 6 22" xfId="6940" xr:uid="{00000000-0005-0000-0000-0000BF1A0000}"/>
    <cellStyle name="Normal 3 6 23" xfId="6941" xr:uid="{00000000-0005-0000-0000-0000C01A0000}"/>
    <cellStyle name="Normal 3 6 24" xfId="6942" xr:uid="{00000000-0005-0000-0000-0000C11A0000}"/>
    <cellStyle name="Normal 3 6 25" xfId="6943" xr:uid="{00000000-0005-0000-0000-0000C21A0000}"/>
    <cellStyle name="Normal 3 6 26" xfId="6944" xr:uid="{00000000-0005-0000-0000-0000C31A0000}"/>
    <cellStyle name="Normal 3 6 27" xfId="6945" xr:uid="{00000000-0005-0000-0000-0000C41A0000}"/>
    <cellStyle name="Normal 3 6 28" xfId="6946" xr:uid="{00000000-0005-0000-0000-0000C51A0000}"/>
    <cellStyle name="Normal 3 6 29" xfId="6947" xr:uid="{00000000-0005-0000-0000-0000C61A0000}"/>
    <cellStyle name="Normal 3 6 3" xfId="6948" xr:uid="{00000000-0005-0000-0000-0000C71A0000}"/>
    <cellStyle name="Normal 3 6 3 10" xfId="6949" xr:uid="{00000000-0005-0000-0000-0000C81A0000}"/>
    <cellStyle name="Normal 3 6 3 11" xfId="6950" xr:uid="{00000000-0005-0000-0000-0000C91A0000}"/>
    <cellStyle name="Normal 3 6 3 12" xfId="6951" xr:uid="{00000000-0005-0000-0000-0000CA1A0000}"/>
    <cellStyle name="Normal 3 6 3 13" xfId="6952" xr:uid="{00000000-0005-0000-0000-0000CB1A0000}"/>
    <cellStyle name="Normal 3 6 3 14" xfId="6953" xr:uid="{00000000-0005-0000-0000-0000CC1A0000}"/>
    <cellStyle name="Normal 3 6 3 15" xfId="6954" xr:uid="{00000000-0005-0000-0000-0000CD1A0000}"/>
    <cellStyle name="Normal 3 6 3 16" xfId="6955" xr:uid="{00000000-0005-0000-0000-0000CE1A0000}"/>
    <cellStyle name="Normal 3 6 3 17" xfId="6956" xr:uid="{00000000-0005-0000-0000-0000CF1A0000}"/>
    <cellStyle name="Normal 3 6 3 18" xfId="6957" xr:uid="{00000000-0005-0000-0000-0000D01A0000}"/>
    <cellStyle name="Normal 3 6 3 19" xfId="6958" xr:uid="{00000000-0005-0000-0000-0000D11A0000}"/>
    <cellStyle name="Normal 3 6 3 2" xfId="6959" xr:uid="{00000000-0005-0000-0000-0000D21A0000}"/>
    <cellStyle name="Normal 3 6 3 20" xfId="6960" xr:uid="{00000000-0005-0000-0000-0000D31A0000}"/>
    <cellStyle name="Normal 3 6 3 21" xfId="6961" xr:uid="{00000000-0005-0000-0000-0000D41A0000}"/>
    <cellStyle name="Normal 3 6 3 22" xfId="6962" xr:uid="{00000000-0005-0000-0000-0000D51A0000}"/>
    <cellStyle name="Normal 3 6 3 23" xfId="6963" xr:uid="{00000000-0005-0000-0000-0000D61A0000}"/>
    <cellStyle name="Normal 3 6 3 24" xfId="6964" xr:uid="{00000000-0005-0000-0000-0000D71A0000}"/>
    <cellStyle name="Normal 3 6 3 25" xfId="6965" xr:uid="{00000000-0005-0000-0000-0000D81A0000}"/>
    <cellStyle name="Normal 3 6 3 26" xfId="6966" xr:uid="{00000000-0005-0000-0000-0000D91A0000}"/>
    <cellStyle name="Normal 3 6 3 27" xfId="6967" xr:uid="{00000000-0005-0000-0000-0000DA1A0000}"/>
    <cellStyle name="Normal 3 6 3 28" xfId="6968" xr:uid="{00000000-0005-0000-0000-0000DB1A0000}"/>
    <cellStyle name="Normal 3 6 3 29" xfId="6969" xr:uid="{00000000-0005-0000-0000-0000DC1A0000}"/>
    <cellStyle name="Normal 3 6 3 3" xfId="6970" xr:uid="{00000000-0005-0000-0000-0000DD1A0000}"/>
    <cellStyle name="Normal 3 6 3 30" xfId="6971" xr:uid="{00000000-0005-0000-0000-0000DE1A0000}"/>
    <cellStyle name="Normal 3 6 3 31" xfId="6972" xr:uid="{00000000-0005-0000-0000-0000DF1A0000}"/>
    <cellStyle name="Normal 3 6 3 32" xfId="6973" xr:uid="{00000000-0005-0000-0000-0000E01A0000}"/>
    <cellStyle name="Normal 3 6 3 33" xfId="6974" xr:uid="{00000000-0005-0000-0000-0000E11A0000}"/>
    <cellStyle name="Normal 3 6 3 34" xfId="6975" xr:uid="{00000000-0005-0000-0000-0000E21A0000}"/>
    <cellStyle name="Normal 3 6 3 35" xfId="6976" xr:uid="{00000000-0005-0000-0000-0000E31A0000}"/>
    <cellStyle name="Normal 3 6 3 36" xfId="6977" xr:uid="{00000000-0005-0000-0000-0000E41A0000}"/>
    <cellStyle name="Normal 3 6 3 37" xfId="6978" xr:uid="{00000000-0005-0000-0000-0000E51A0000}"/>
    <cellStyle name="Normal 3 6 3 38" xfId="6979" xr:uid="{00000000-0005-0000-0000-0000E61A0000}"/>
    <cellStyle name="Normal 3 6 3 39" xfId="6980" xr:uid="{00000000-0005-0000-0000-0000E71A0000}"/>
    <cellStyle name="Normal 3 6 3 4" xfId="6981" xr:uid="{00000000-0005-0000-0000-0000E81A0000}"/>
    <cellStyle name="Normal 3 6 3 40" xfId="6982" xr:uid="{00000000-0005-0000-0000-0000E91A0000}"/>
    <cellStyle name="Normal 3 6 3 41" xfId="6983" xr:uid="{00000000-0005-0000-0000-0000EA1A0000}"/>
    <cellStyle name="Normal 3 6 3 42" xfId="6984" xr:uid="{00000000-0005-0000-0000-0000EB1A0000}"/>
    <cellStyle name="Normal 3 6 3 43" xfId="6985" xr:uid="{00000000-0005-0000-0000-0000EC1A0000}"/>
    <cellStyle name="Normal 3 6 3 5" xfId="6986" xr:uid="{00000000-0005-0000-0000-0000ED1A0000}"/>
    <cellStyle name="Normal 3 6 3 6" xfId="6987" xr:uid="{00000000-0005-0000-0000-0000EE1A0000}"/>
    <cellStyle name="Normal 3 6 3 7" xfId="6988" xr:uid="{00000000-0005-0000-0000-0000EF1A0000}"/>
    <cellStyle name="Normal 3 6 3 8" xfId="6989" xr:uid="{00000000-0005-0000-0000-0000F01A0000}"/>
    <cellStyle name="Normal 3 6 3 9" xfId="6990" xr:uid="{00000000-0005-0000-0000-0000F11A0000}"/>
    <cellStyle name="Normal 3 6 30" xfId="6991" xr:uid="{00000000-0005-0000-0000-0000F21A0000}"/>
    <cellStyle name="Normal 3 6 31" xfId="6992" xr:uid="{00000000-0005-0000-0000-0000F31A0000}"/>
    <cellStyle name="Normal 3 6 32" xfId="6993" xr:uid="{00000000-0005-0000-0000-0000F41A0000}"/>
    <cellStyle name="Normal 3 6 33" xfId="6994" xr:uid="{00000000-0005-0000-0000-0000F51A0000}"/>
    <cellStyle name="Normal 3 6 34" xfId="6995" xr:uid="{00000000-0005-0000-0000-0000F61A0000}"/>
    <cellStyle name="Normal 3 6 35" xfId="6996" xr:uid="{00000000-0005-0000-0000-0000F71A0000}"/>
    <cellStyle name="Normal 3 6 36" xfId="6997" xr:uid="{00000000-0005-0000-0000-0000F81A0000}"/>
    <cellStyle name="Normal 3 6 37" xfId="6998" xr:uid="{00000000-0005-0000-0000-0000F91A0000}"/>
    <cellStyle name="Normal 3 6 38" xfId="6999" xr:uid="{00000000-0005-0000-0000-0000FA1A0000}"/>
    <cellStyle name="Normal 3 6 39" xfId="7000" xr:uid="{00000000-0005-0000-0000-0000FB1A0000}"/>
    <cellStyle name="Normal 3 6 4" xfId="7001" xr:uid="{00000000-0005-0000-0000-0000FC1A0000}"/>
    <cellStyle name="Normal 3 6 4 10" xfId="7002" xr:uid="{00000000-0005-0000-0000-0000FD1A0000}"/>
    <cellStyle name="Normal 3 6 4 11" xfId="7003" xr:uid="{00000000-0005-0000-0000-0000FE1A0000}"/>
    <cellStyle name="Normal 3 6 4 12" xfId="7004" xr:uid="{00000000-0005-0000-0000-0000FF1A0000}"/>
    <cellStyle name="Normal 3 6 4 13" xfId="7005" xr:uid="{00000000-0005-0000-0000-0000001B0000}"/>
    <cellStyle name="Normal 3 6 4 14" xfId="7006" xr:uid="{00000000-0005-0000-0000-0000011B0000}"/>
    <cellStyle name="Normal 3 6 4 15" xfId="7007" xr:uid="{00000000-0005-0000-0000-0000021B0000}"/>
    <cellStyle name="Normal 3 6 4 16" xfId="7008" xr:uid="{00000000-0005-0000-0000-0000031B0000}"/>
    <cellStyle name="Normal 3 6 4 17" xfId="7009" xr:uid="{00000000-0005-0000-0000-0000041B0000}"/>
    <cellStyle name="Normal 3 6 4 18" xfId="7010" xr:uid="{00000000-0005-0000-0000-0000051B0000}"/>
    <cellStyle name="Normal 3 6 4 19" xfId="7011" xr:uid="{00000000-0005-0000-0000-0000061B0000}"/>
    <cellStyle name="Normal 3 6 4 2" xfId="7012" xr:uid="{00000000-0005-0000-0000-0000071B0000}"/>
    <cellStyle name="Normal 3 6 4 20" xfId="7013" xr:uid="{00000000-0005-0000-0000-0000081B0000}"/>
    <cellStyle name="Normal 3 6 4 21" xfId="7014" xr:uid="{00000000-0005-0000-0000-0000091B0000}"/>
    <cellStyle name="Normal 3 6 4 22" xfId="7015" xr:uid="{00000000-0005-0000-0000-00000A1B0000}"/>
    <cellStyle name="Normal 3 6 4 23" xfId="7016" xr:uid="{00000000-0005-0000-0000-00000B1B0000}"/>
    <cellStyle name="Normal 3 6 4 24" xfId="7017" xr:uid="{00000000-0005-0000-0000-00000C1B0000}"/>
    <cellStyle name="Normal 3 6 4 25" xfId="7018" xr:uid="{00000000-0005-0000-0000-00000D1B0000}"/>
    <cellStyle name="Normal 3 6 4 26" xfId="7019" xr:uid="{00000000-0005-0000-0000-00000E1B0000}"/>
    <cellStyle name="Normal 3 6 4 27" xfId="7020" xr:uid="{00000000-0005-0000-0000-00000F1B0000}"/>
    <cellStyle name="Normal 3 6 4 28" xfId="7021" xr:uid="{00000000-0005-0000-0000-0000101B0000}"/>
    <cellStyle name="Normal 3 6 4 29" xfId="7022" xr:uid="{00000000-0005-0000-0000-0000111B0000}"/>
    <cellStyle name="Normal 3 6 4 3" xfId="7023" xr:uid="{00000000-0005-0000-0000-0000121B0000}"/>
    <cellStyle name="Normal 3 6 4 30" xfId="7024" xr:uid="{00000000-0005-0000-0000-0000131B0000}"/>
    <cellStyle name="Normal 3 6 4 31" xfId="7025" xr:uid="{00000000-0005-0000-0000-0000141B0000}"/>
    <cellStyle name="Normal 3 6 4 32" xfId="7026" xr:uid="{00000000-0005-0000-0000-0000151B0000}"/>
    <cellStyle name="Normal 3 6 4 33" xfId="7027" xr:uid="{00000000-0005-0000-0000-0000161B0000}"/>
    <cellStyle name="Normal 3 6 4 34" xfId="7028" xr:uid="{00000000-0005-0000-0000-0000171B0000}"/>
    <cellStyle name="Normal 3 6 4 35" xfId="7029" xr:uid="{00000000-0005-0000-0000-0000181B0000}"/>
    <cellStyle name="Normal 3 6 4 36" xfId="7030" xr:uid="{00000000-0005-0000-0000-0000191B0000}"/>
    <cellStyle name="Normal 3 6 4 37" xfId="7031" xr:uid="{00000000-0005-0000-0000-00001A1B0000}"/>
    <cellStyle name="Normal 3 6 4 38" xfId="7032" xr:uid="{00000000-0005-0000-0000-00001B1B0000}"/>
    <cellStyle name="Normal 3 6 4 39" xfId="7033" xr:uid="{00000000-0005-0000-0000-00001C1B0000}"/>
    <cellStyle name="Normal 3 6 4 4" xfId="7034" xr:uid="{00000000-0005-0000-0000-00001D1B0000}"/>
    <cellStyle name="Normal 3 6 4 40" xfId="7035" xr:uid="{00000000-0005-0000-0000-00001E1B0000}"/>
    <cellStyle name="Normal 3 6 4 41" xfId="7036" xr:uid="{00000000-0005-0000-0000-00001F1B0000}"/>
    <cellStyle name="Normal 3 6 4 42" xfId="7037" xr:uid="{00000000-0005-0000-0000-0000201B0000}"/>
    <cellStyle name="Normal 3 6 4 43" xfId="7038" xr:uid="{00000000-0005-0000-0000-0000211B0000}"/>
    <cellStyle name="Normal 3 6 4 5" xfId="7039" xr:uid="{00000000-0005-0000-0000-0000221B0000}"/>
    <cellStyle name="Normal 3 6 4 6" xfId="7040" xr:uid="{00000000-0005-0000-0000-0000231B0000}"/>
    <cellStyle name="Normal 3 6 4 7" xfId="7041" xr:uid="{00000000-0005-0000-0000-0000241B0000}"/>
    <cellStyle name="Normal 3 6 4 8" xfId="7042" xr:uid="{00000000-0005-0000-0000-0000251B0000}"/>
    <cellStyle name="Normal 3 6 4 9" xfId="7043" xr:uid="{00000000-0005-0000-0000-0000261B0000}"/>
    <cellStyle name="Normal 3 6 40" xfId="7044" xr:uid="{00000000-0005-0000-0000-0000271B0000}"/>
    <cellStyle name="Normal 3 6 41" xfId="7045" xr:uid="{00000000-0005-0000-0000-0000281B0000}"/>
    <cellStyle name="Normal 3 6 42" xfId="7046" xr:uid="{00000000-0005-0000-0000-0000291B0000}"/>
    <cellStyle name="Normal 3 6 43" xfId="7047" xr:uid="{00000000-0005-0000-0000-00002A1B0000}"/>
    <cellStyle name="Normal 3 6 44" xfId="7048" xr:uid="{00000000-0005-0000-0000-00002B1B0000}"/>
    <cellStyle name="Normal 3 6 45" xfId="7049" xr:uid="{00000000-0005-0000-0000-00002C1B0000}"/>
    <cellStyle name="Normal 3 6 46" xfId="7050" xr:uid="{00000000-0005-0000-0000-00002D1B0000}"/>
    <cellStyle name="Normal 3 6 47" xfId="7051" xr:uid="{00000000-0005-0000-0000-00002E1B0000}"/>
    <cellStyle name="Normal 3 6 5" xfId="7052" xr:uid="{00000000-0005-0000-0000-00002F1B0000}"/>
    <cellStyle name="Normal 3 6 5 10" xfId="7053" xr:uid="{00000000-0005-0000-0000-0000301B0000}"/>
    <cellStyle name="Normal 3 6 5 11" xfId="7054" xr:uid="{00000000-0005-0000-0000-0000311B0000}"/>
    <cellStyle name="Normal 3 6 5 12" xfId="7055" xr:uid="{00000000-0005-0000-0000-0000321B0000}"/>
    <cellStyle name="Normal 3 6 5 13" xfId="7056" xr:uid="{00000000-0005-0000-0000-0000331B0000}"/>
    <cellStyle name="Normal 3 6 5 14" xfId="7057" xr:uid="{00000000-0005-0000-0000-0000341B0000}"/>
    <cellStyle name="Normal 3 6 5 15" xfId="7058" xr:uid="{00000000-0005-0000-0000-0000351B0000}"/>
    <cellStyle name="Normal 3 6 5 16" xfId="7059" xr:uid="{00000000-0005-0000-0000-0000361B0000}"/>
    <cellStyle name="Normal 3 6 5 17" xfId="7060" xr:uid="{00000000-0005-0000-0000-0000371B0000}"/>
    <cellStyle name="Normal 3 6 5 18" xfId="7061" xr:uid="{00000000-0005-0000-0000-0000381B0000}"/>
    <cellStyle name="Normal 3 6 5 19" xfId="7062" xr:uid="{00000000-0005-0000-0000-0000391B0000}"/>
    <cellStyle name="Normal 3 6 5 2" xfId="7063" xr:uid="{00000000-0005-0000-0000-00003A1B0000}"/>
    <cellStyle name="Normal 3 6 5 20" xfId="7064" xr:uid="{00000000-0005-0000-0000-00003B1B0000}"/>
    <cellStyle name="Normal 3 6 5 21" xfId="7065" xr:uid="{00000000-0005-0000-0000-00003C1B0000}"/>
    <cellStyle name="Normal 3 6 5 22" xfId="7066" xr:uid="{00000000-0005-0000-0000-00003D1B0000}"/>
    <cellStyle name="Normal 3 6 5 23" xfId="7067" xr:uid="{00000000-0005-0000-0000-00003E1B0000}"/>
    <cellStyle name="Normal 3 6 5 24" xfId="7068" xr:uid="{00000000-0005-0000-0000-00003F1B0000}"/>
    <cellStyle name="Normal 3 6 5 25" xfId="7069" xr:uid="{00000000-0005-0000-0000-0000401B0000}"/>
    <cellStyle name="Normal 3 6 5 26" xfId="7070" xr:uid="{00000000-0005-0000-0000-0000411B0000}"/>
    <cellStyle name="Normal 3 6 5 27" xfId="7071" xr:uid="{00000000-0005-0000-0000-0000421B0000}"/>
    <cellStyle name="Normal 3 6 5 28" xfId="7072" xr:uid="{00000000-0005-0000-0000-0000431B0000}"/>
    <cellStyle name="Normal 3 6 5 29" xfId="7073" xr:uid="{00000000-0005-0000-0000-0000441B0000}"/>
    <cellStyle name="Normal 3 6 5 3" xfId="7074" xr:uid="{00000000-0005-0000-0000-0000451B0000}"/>
    <cellStyle name="Normal 3 6 5 30" xfId="7075" xr:uid="{00000000-0005-0000-0000-0000461B0000}"/>
    <cellStyle name="Normal 3 6 5 31" xfId="7076" xr:uid="{00000000-0005-0000-0000-0000471B0000}"/>
    <cellStyle name="Normal 3 6 5 32" xfId="7077" xr:uid="{00000000-0005-0000-0000-0000481B0000}"/>
    <cellStyle name="Normal 3 6 5 33" xfId="7078" xr:uid="{00000000-0005-0000-0000-0000491B0000}"/>
    <cellStyle name="Normal 3 6 5 34" xfId="7079" xr:uid="{00000000-0005-0000-0000-00004A1B0000}"/>
    <cellStyle name="Normal 3 6 5 35" xfId="7080" xr:uid="{00000000-0005-0000-0000-00004B1B0000}"/>
    <cellStyle name="Normal 3 6 5 36" xfId="7081" xr:uid="{00000000-0005-0000-0000-00004C1B0000}"/>
    <cellStyle name="Normal 3 6 5 37" xfId="7082" xr:uid="{00000000-0005-0000-0000-00004D1B0000}"/>
    <cellStyle name="Normal 3 6 5 38" xfId="7083" xr:uid="{00000000-0005-0000-0000-00004E1B0000}"/>
    <cellStyle name="Normal 3 6 5 39" xfId="7084" xr:uid="{00000000-0005-0000-0000-00004F1B0000}"/>
    <cellStyle name="Normal 3 6 5 4" xfId="7085" xr:uid="{00000000-0005-0000-0000-0000501B0000}"/>
    <cellStyle name="Normal 3 6 5 40" xfId="7086" xr:uid="{00000000-0005-0000-0000-0000511B0000}"/>
    <cellStyle name="Normal 3 6 5 41" xfId="7087" xr:uid="{00000000-0005-0000-0000-0000521B0000}"/>
    <cellStyle name="Normal 3 6 5 42" xfId="7088" xr:uid="{00000000-0005-0000-0000-0000531B0000}"/>
    <cellStyle name="Normal 3 6 5 43" xfId="7089" xr:uid="{00000000-0005-0000-0000-0000541B0000}"/>
    <cellStyle name="Normal 3 6 5 5" xfId="7090" xr:uid="{00000000-0005-0000-0000-0000551B0000}"/>
    <cellStyle name="Normal 3 6 5 6" xfId="7091" xr:uid="{00000000-0005-0000-0000-0000561B0000}"/>
    <cellStyle name="Normal 3 6 5 7" xfId="7092" xr:uid="{00000000-0005-0000-0000-0000571B0000}"/>
    <cellStyle name="Normal 3 6 5 8" xfId="7093" xr:uid="{00000000-0005-0000-0000-0000581B0000}"/>
    <cellStyle name="Normal 3 6 5 9" xfId="7094" xr:uid="{00000000-0005-0000-0000-0000591B0000}"/>
    <cellStyle name="Normal 3 6 6" xfId="7095" xr:uid="{00000000-0005-0000-0000-00005A1B0000}"/>
    <cellStyle name="Normal 3 6 7" xfId="7096" xr:uid="{00000000-0005-0000-0000-00005B1B0000}"/>
    <cellStyle name="Normal 3 6 8" xfId="7097" xr:uid="{00000000-0005-0000-0000-00005C1B0000}"/>
    <cellStyle name="Normal 3 6 9" xfId="7098" xr:uid="{00000000-0005-0000-0000-00005D1B0000}"/>
    <cellStyle name="Normal 3 7" xfId="7099" xr:uid="{00000000-0005-0000-0000-00005E1B0000}"/>
    <cellStyle name="Normal 3 7 10" xfId="7100" xr:uid="{00000000-0005-0000-0000-00005F1B0000}"/>
    <cellStyle name="Normal 3 7 11" xfId="7101" xr:uid="{00000000-0005-0000-0000-0000601B0000}"/>
    <cellStyle name="Normal 3 7 12" xfId="7102" xr:uid="{00000000-0005-0000-0000-0000611B0000}"/>
    <cellStyle name="Normal 3 7 13" xfId="7103" xr:uid="{00000000-0005-0000-0000-0000621B0000}"/>
    <cellStyle name="Normal 3 7 14" xfId="7104" xr:uid="{00000000-0005-0000-0000-0000631B0000}"/>
    <cellStyle name="Normal 3 7 15" xfId="7105" xr:uid="{00000000-0005-0000-0000-0000641B0000}"/>
    <cellStyle name="Normal 3 7 16" xfId="7106" xr:uid="{00000000-0005-0000-0000-0000651B0000}"/>
    <cellStyle name="Normal 3 7 17" xfId="7107" xr:uid="{00000000-0005-0000-0000-0000661B0000}"/>
    <cellStyle name="Normal 3 7 18" xfId="7108" xr:uid="{00000000-0005-0000-0000-0000671B0000}"/>
    <cellStyle name="Normal 3 7 19" xfId="7109" xr:uid="{00000000-0005-0000-0000-0000681B0000}"/>
    <cellStyle name="Normal 3 7 2" xfId="7110" xr:uid="{00000000-0005-0000-0000-0000691B0000}"/>
    <cellStyle name="Normal 3 7 20" xfId="7111" xr:uid="{00000000-0005-0000-0000-00006A1B0000}"/>
    <cellStyle name="Normal 3 7 21" xfId="7112" xr:uid="{00000000-0005-0000-0000-00006B1B0000}"/>
    <cellStyle name="Normal 3 7 22" xfId="7113" xr:uid="{00000000-0005-0000-0000-00006C1B0000}"/>
    <cellStyle name="Normal 3 7 23" xfId="7114" xr:uid="{00000000-0005-0000-0000-00006D1B0000}"/>
    <cellStyle name="Normal 3 7 24" xfId="7115" xr:uid="{00000000-0005-0000-0000-00006E1B0000}"/>
    <cellStyle name="Normal 3 7 25" xfId="7116" xr:uid="{00000000-0005-0000-0000-00006F1B0000}"/>
    <cellStyle name="Normal 3 7 26" xfId="7117" xr:uid="{00000000-0005-0000-0000-0000701B0000}"/>
    <cellStyle name="Normal 3 7 27" xfId="7118" xr:uid="{00000000-0005-0000-0000-0000711B0000}"/>
    <cellStyle name="Normal 3 7 28" xfId="7119" xr:uid="{00000000-0005-0000-0000-0000721B0000}"/>
    <cellStyle name="Normal 3 7 29" xfId="7120" xr:uid="{00000000-0005-0000-0000-0000731B0000}"/>
    <cellStyle name="Normal 3 7 3" xfId="7121" xr:uid="{00000000-0005-0000-0000-0000741B0000}"/>
    <cellStyle name="Normal 3 7 30" xfId="7122" xr:uid="{00000000-0005-0000-0000-0000751B0000}"/>
    <cellStyle name="Normal 3 7 31" xfId="7123" xr:uid="{00000000-0005-0000-0000-0000761B0000}"/>
    <cellStyle name="Normal 3 7 32" xfId="7124" xr:uid="{00000000-0005-0000-0000-0000771B0000}"/>
    <cellStyle name="Normal 3 7 33" xfId="7125" xr:uid="{00000000-0005-0000-0000-0000781B0000}"/>
    <cellStyle name="Normal 3 7 34" xfId="7126" xr:uid="{00000000-0005-0000-0000-0000791B0000}"/>
    <cellStyle name="Normal 3 7 35" xfId="7127" xr:uid="{00000000-0005-0000-0000-00007A1B0000}"/>
    <cellStyle name="Normal 3 7 36" xfId="7128" xr:uid="{00000000-0005-0000-0000-00007B1B0000}"/>
    <cellStyle name="Normal 3 7 37" xfId="7129" xr:uid="{00000000-0005-0000-0000-00007C1B0000}"/>
    <cellStyle name="Normal 3 7 38" xfId="7130" xr:uid="{00000000-0005-0000-0000-00007D1B0000}"/>
    <cellStyle name="Normal 3 7 39" xfId="7131" xr:uid="{00000000-0005-0000-0000-00007E1B0000}"/>
    <cellStyle name="Normal 3 7 4" xfId="7132" xr:uid="{00000000-0005-0000-0000-00007F1B0000}"/>
    <cellStyle name="Normal 3 7 40" xfId="7133" xr:uid="{00000000-0005-0000-0000-0000801B0000}"/>
    <cellStyle name="Normal 3 7 41" xfId="7134" xr:uid="{00000000-0005-0000-0000-0000811B0000}"/>
    <cellStyle name="Normal 3 7 42" xfId="7135" xr:uid="{00000000-0005-0000-0000-0000821B0000}"/>
    <cellStyle name="Normal 3 7 43" xfId="7136" xr:uid="{00000000-0005-0000-0000-0000831B0000}"/>
    <cellStyle name="Normal 3 7 5" xfId="7137" xr:uid="{00000000-0005-0000-0000-0000841B0000}"/>
    <cellStyle name="Normal 3 7 6" xfId="7138" xr:uid="{00000000-0005-0000-0000-0000851B0000}"/>
    <cellStyle name="Normal 3 7 7" xfId="7139" xr:uid="{00000000-0005-0000-0000-0000861B0000}"/>
    <cellStyle name="Normal 3 7 8" xfId="7140" xr:uid="{00000000-0005-0000-0000-0000871B0000}"/>
    <cellStyle name="Normal 3 7 9" xfId="7141" xr:uid="{00000000-0005-0000-0000-0000881B0000}"/>
    <cellStyle name="Normal 3 8" xfId="7142" xr:uid="{00000000-0005-0000-0000-0000891B0000}"/>
    <cellStyle name="Normal 3 8 10" xfId="7143" xr:uid="{00000000-0005-0000-0000-00008A1B0000}"/>
    <cellStyle name="Normal 3 8 11" xfId="7144" xr:uid="{00000000-0005-0000-0000-00008B1B0000}"/>
    <cellStyle name="Normal 3 8 12" xfId="7145" xr:uid="{00000000-0005-0000-0000-00008C1B0000}"/>
    <cellStyle name="Normal 3 8 13" xfId="7146" xr:uid="{00000000-0005-0000-0000-00008D1B0000}"/>
    <cellStyle name="Normal 3 8 14" xfId="7147" xr:uid="{00000000-0005-0000-0000-00008E1B0000}"/>
    <cellStyle name="Normal 3 8 15" xfId="7148" xr:uid="{00000000-0005-0000-0000-00008F1B0000}"/>
    <cellStyle name="Normal 3 8 16" xfId="7149" xr:uid="{00000000-0005-0000-0000-0000901B0000}"/>
    <cellStyle name="Normal 3 8 17" xfId="7150" xr:uid="{00000000-0005-0000-0000-0000911B0000}"/>
    <cellStyle name="Normal 3 8 18" xfId="7151" xr:uid="{00000000-0005-0000-0000-0000921B0000}"/>
    <cellStyle name="Normal 3 8 19" xfId="7152" xr:uid="{00000000-0005-0000-0000-0000931B0000}"/>
    <cellStyle name="Normal 3 8 2" xfId="7153" xr:uid="{00000000-0005-0000-0000-0000941B0000}"/>
    <cellStyle name="Normal 3 8 20" xfId="7154" xr:uid="{00000000-0005-0000-0000-0000951B0000}"/>
    <cellStyle name="Normal 3 8 21" xfId="7155" xr:uid="{00000000-0005-0000-0000-0000961B0000}"/>
    <cellStyle name="Normal 3 8 22" xfId="7156" xr:uid="{00000000-0005-0000-0000-0000971B0000}"/>
    <cellStyle name="Normal 3 8 23" xfId="7157" xr:uid="{00000000-0005-0000-0000-0000981B0000}"/>
    <cellStyle name="Normal 3 8 24" xfId="7158" xr:uid="{00000000-0005-0000-0000-0000991B0000}"/>
    <cellStyle name="Normal 3 8 25" xfId="7159" xr:uid="{00000000-0005-0000-0000-00009A1B0000}"/>
    <cellStyle name="Normal 3 8 26" xfId="7160" xr:uid="{00000000-0005-0000-0000-00009B1B0000}"/>
    <cellStyle name="Normal 3 8 27" xfId="7161" xr:uid="{00000000-0005-0000-0000-00009C1B0000}"/>
    <cellStyle name="Normal 3 8 28" xfId="7162" xr:uid="{00000000-0005-0000-0000-00009D1B0000}"/>
    <cellStyle name="Normal 3 8 29" xfId="7163" xr:uid="{00000000-0005-0000-0000-00009E1B0000}"/>
    <cellStyle name="Normal 3 8 3" xfId="7164" xr:uid="{00000000-0005-0000-0000-00009F1B0000}"/>
    <cellStyle name="Normal 3 8 30" xfId="7165" xr:uid="{00000000-0005-0000-0000-0000A01B0000}"/>
    <cellStyle name="Normal 3 8 31" xfId="7166" xr:uid="{00000000-0005-0000-0000-0000A11B0000}"/>
    <cellStyle name="Normal 3 8 32" xfId="7167" xr:uid="{00000000-0005-0000-0000-0000A21B0000}"/>
    <cellStyle name="Normal 3 8 33" xfId="7168" xr:uid="{00000000-0005-0000-0000-0000A31B0000}"/>
    <cellStyle name="Normal 3 8 34" xfId="7169" xr:uid="{00000000-0005-0000-0000-0000A41B0000}"/>
    <cellStyle name="Normal 3 8 35" xfId="7170" xr:uid="{00000000-0005-0000-0000-0000A51B0000}"/>
    <cellStyle name="Normal 3 8 36" xfId="7171" xr:uid="{00000000-0005-0000-0000-0000A61B0000}"/>
    <cellStyle name="Normal 3 8 37" xfId="7172" xr:uid="{00000000-0005-0000-0000-0000A71B0000}"/>
    <cellStyle name="Normal 3 8 38" xfId="7173" xr:uid="{00000000-0005-0000-0000-0000A81B0000}"/>
    <cellStyle name="Normal 3 8 39" xfId="7174" xr:uid="{00000000-0005-0000-0000-0000A91B0000}"/>
    <cellStyle name="Normal 3 8 4" xfId="7175" xr:uid="{00000000-0005-0000-0000-0000AA1B0000}"/>
    <cellStyle name="Normal 3 8 40" xfId="7176" xr:uid="{00000000-0005-0000-0000-0000AB1B0000}"/>
    <cellStyle name="Normal 3 8 41" xfId="7177" xr:uid="{00000000-0005-0000-0000-0000AC1B0000}"/>
    <cellStyle name="Normal 3 8 42" xfId="7178" xr:uid="{00000000-0005-0000-0000-0000AD1B0000}"/>
    <cellStyle name="Normal 3 8 43" xfId="7179" xr:uid="{00000000-0005-0000-0000-0000AE1B0000}"/>
    <cellStyle name="Normal 3 8 5" xfId="7180" xr:uid="{00000000-0005-0000-0000-0000AF1B0000}"/>
    <cellStyle name="Normal 3 8 6" xfId="7181" xr:uid="{00000000-0005-0000-0000-0000B01B0000}"/>
    <cellStyle name="Normal 3 8 7" xfId="7182" xr:uid="{00000000-0005-0000-0000-0000B11B0000}"/>
    <cellStyle name="Normal 3 8 8" xfId="7183" xr:uid="{00000000-0005-0000-0000-0000B21B0000}"/>
    <cellStyle name="Normal 3 8 9" xfId="7184" xr:uid="{00000000-0005-0000-0000-0000B31B0000}"/>
    <cellStyle name="Normal 3 9" xfId="7185" xr:uid="{00000000-0005-0000-0000-0000B41B0000}"/>
    <cellStyle name="Normal 3 9 10" xfId="7186" xr:uid="{00000000-0005-0000-0000-0000B51B0000}"/>
    <cellStyle name="Normal 3 9 11" xfId="7187" xr:uid="{00000000-0005-0000-0000-0000B61B0000}"/>
    <cellStyle name="Normal 3 9 12" xfId="7188" xr:uid="{00000000-0005-0000-0000-0000B71B0000}"/>
    <cellStyle name="Normal 3 9 13" xfId="7189" xr:uid="{00000000-0005-0000-0000-0000B81B0000}"/>
    <cellStyle name="Normal 3 9 14" xfId="7190" xr:uid="{00000000-0005-0000-0000-0000B91B0000}"/>
    <cellStyle name="Normal 3 9 15" xfId="7191" xr:uid="{00000000-0005-0000-0000-0000BA1B0000}"/>
    <cellStyle name="Normal 3 9 16" xfId="7192" xr:uid="{00000000-0005-0000-0000-0000BB1B0000}"/>
    <cellStyle name="Normal 3 9 17" xfId="7193" xr:uid="{00000000-0005-0000-0000-0000BC1B0000}"/>
    <cellStyle name="Normal 3 9 18" xfId="7194" xr:uid="{00000000-0005-0000-0000-0000BD1B0000}"/>
    <cellStyle name="Normal 3 9 19" xfId="7195" xr:uid="{00000000-0005-0000-0000-0000BE1B0000}"/>
    <cellStyle name="Normal 3 9 2" xfId="7196" xr:uid="{00000000-0005-0000-0000-0000BF1B0000}"/>
    <cellStyle name="Normal 3 9 20" xfId="7197" xr:uid="{00000000-0005-0000-0000-0000C01B0000}"/>
    <cellStyle name="Normal 3 9 21" xfId="7198" xr:uid="{00000000-0005-0000-0000-0000C11B0000}"/>
    <cellStyle name="Normal 3 9 22" xfId="7199" xr:uid="{00000000-0005-0000-0000-0000C21B0000}"/>
    <cellStyle name="Normal 3 9 23" xfId="7200" xr:uid="{00000000-0005-0000-0000-0000C31B0000}"/>
    <cellStyle name="Normal 3 9 24" xfId="7201" xr:uid="{00000000-0005-0000-0000-0000C41B0000}"/>
    <cellStyle name="Normal 3 9 25" xfId="7202" xr:uid="{00000000-0005-0000-0000-0000C51B0000}"/>
    <cellStyle name="Normal 3 9 26" xfId="7203" xr:uid="{00000000-0005-0000-0000-0000C61B0000}"/>
    <cellStyle name="Normal 3 9 27" xfId="7204" xr:uid="{00000000-0005-0000-0000-0000C71B0000}"/>
    <cellStyle name="Normal 3 9 28" xfId="7205" xr:uid="{00000000-0005-0000-0000-0000C81B0000}"/>
    <cellStyle name="Normal 3 9 29" xfId="7206" xr:uid="{00000000-0005-0000-0000-0000C91B0000}"/>
    <cellStyle name="Normal 3 9 3" xfId="7207" xr:uid="{00000000-0005-0000-0000-0000CA1B0000}"/>
    <cellStyle name="Normal 3 9 30" xfId="7208" xr:uid="{00000000-0005-0000-0000-0000CB1B0000}"/>
    <cellStyle name="Normal 3 9 31" xfId="7209" xr:uid="{00000000-0005-0000-0000-0000CC1B0000}"/>
    <cellStyle name="Normal 3 9 32" xfId="7210" xr:uid="{00000000-0005-0000-0000-0000CD1B0000}"/>
    <cellStyle name="Normal 3 9 33" xfId="7211" xr:uid="{00000000-0005-0000-0000-0000CE1B0000}"/>
    <cellStyle name="Normal 3 9 34" xfId="7212" xr:uid="{00000000-0005-0000-0000-0000CF1B0000}"/>
    <cellStyle name="Normal 3 9 35" xfId="7213" xr:uid="{00000000-0005-0000-0000-0000D01B0000}"/>
    <cellStyle name="Normal 3 9 36" xfId="7214" xr:uid="{00000000-0005-0000-0000-0000D11B0000}"/>
    <cellStyle name="Normal 3 9 37" xfId="7215" xr:uid="{00000000-0005-0000-0000-0000D21B0000}"/>
    <cellStyle name="Normal 3 9 38" xfId="7216" xr:uid="{00000000-0005-0000-0000-0000D31B0000}"/>
    <cellStyle name="Normal 3 9 39" xfId="7217" xr:uid="{00000000-0005-0000-0000-0000D41B0000}"/>
    <cellStyle name="Normal 3 9 4" xfId="7218" xr:uid="{00000000-0005-0000-0000-0000D51B0000}"/>
    <cellStyle name="Normal 3 9 40" xfId="7219" xr:uid="{00000000-0005-0000-0000-0000D61B0000}"/>
    <cellStyle name="Normal 3 9 41" xfId="7220" xr:uid="{00000000-0005-0000-0000-0000D71B0000}"/>
    <cellStyle name="Normal 3 9 42" xfId="7221" xr:uid="{00000000-0005-0000-0000-0000D81B0000}"/>
    <cellStyle name="Normal 3 9 43" xfId="7222" xr:uid="{00000000-0005-0000-0000-0000D91B0000}"/>
    <cellStyle name="Normal 3 9 5" xfId="7223" xr:uid="{00000000-0005-0000-0000-0000DA1B0000}"/>
    <cellStyle name="Normal 3 9 6" xfId="7224" xr:uid="{00000000-0005-0000-0000-0000DB1B0000}"/>
    <cellStyle name="Normal 3 9 7" xfId="7225" xr:uid="{00000000-0005-0000-0000-0000DC1B0000}"/>
    <cellStyle name="Normal 3 9 8" xfId="7226" xr:uid="{00000000-0005-0000-0000-0000DD1B0000}"/>
    <cellStyle name="Normal 3 9 9" xfId="7227" xr:uid="{00000000-0005-0000-0000-0000DE1B0000}"/>
    <cellStyle name="Normal 4" xfId="146" xr:uid="{00000000-0005-0000-0000-0000DF1B0000}"/>
    <cellStyle name="Normal 4 10" xfId="7229" xr:uid="{00000000-0005-0000-0000-0000E01B0000}"/>
    <cellStyle name="Normal 4 10 10" xfId="7230" xr:uid="{00000000-0005-0000-0000-0000E11B0000}"/>
    <cellStyle name="Normal 4 10 11" xfId="7231" xr:uid="{00000000-0005-0000-0000-0000E21B0000}"/>
    <cellStyle name="Normal 4 10 12" xfId="7232" xr:uid="{00000000-0005-0000-0000-0000E31B0000}"/>
    <cellStyle name="Normal 4 10 13" xfId="7233" xr:uid="{00000000-0005-0000-0000-0000E41B0000}"/>
    <cellStyle name="Normal 4 10 14" xfId="7234" xr:uid="{00000000-0005-0000-0000-0000E51B0000}"/>
    <cellStyle name="Normal 4 10 15" xfId="7235" xr:uid="{00000000-0005-0000-0000-0000E61B0000}"/>
    <cellStyle name="Normal 4 10 16" xfId="7236" xr:uid="{00000000-0005-0000-0000-0000E71B0000}"/>
    <cellStyle name="Normal 4 10 17" xfId="7237" xr:uid="{00000000-0005-0000-0000-0000E81B0000}"/>
    <cellStyle name="Normal 4 10 18" xfId="7238" xr:uid="{00000000-0005-0000-0000-0000E91B0000}"/>
    <cellStyle name="Normal 4 10 19" xfId="7239" xr:uid="{00000000-0005-0000-0000-0000EA1B0000}"/>
    <cellStyle name="Normal 4 10 2" xfId="7240" xr:uid="{00000000-0005-0000-0000-0000EB1B0000}"/>
    <cellStyle name="Normal 4 10 20" xfId="7241" xr:uid="{00000000-0005-0000-0000-0000EC1B0000}"/>
    <cellStyle name="Normal 4 10 21" xfId="7242" xr:uid="{00000000-0005-0000-0000-0000ED1B0000}"/>
    <cellStyle name="Normal 4 10 22" xfId="7243" xr:uid="{00000000-0005-0000-0000-0000EE1B0000}"/>
    <cellStyle name="Normal 4 10 23" xfId="7244" xr:uid="{00000000-0005-0000-0000-0000EF1B0000}"/>
    <cellStyle name="Normal 4 10 24" xfId="7245" xr:uid="{00000000-0005-0000-0000-0000F01B0000}"/>
    <cellStyle name="Normal 4 10 25" xfId="7246" xr:uid="{00000000-0005-0000-0000-0000F11B0000}"/>
    <cellStyle name="Normal 4 10 26" xfId="7247" xr:uid="{00000000-0005-0000-0000-0000F21B0000}"/>
    <cellStyle name="Normal 4 10 27" xfId="7248" xr:uid="{00000000-0005-0000-0000-0000F31B0000}"/>
    <cellStyle name="Normal 4 10 28" xfId="7249" xr:uid="{00000000-0005-0000-0000-0000F41B0000}"/>
    <cellStyle name="Normal 4 10 29" xfId="7250" xr:uid="{00000000-0005-0000-0000-0000F51B0000}"/>
    <cellStyle name="Normal 4 10 3" xfId="7251" xr:uid="{00000000-0005-0000-0000-0000F61B0000}"/>
    <cellStyle name="Normal 4 10 30" xfId="7252" xr:uid="{00000000-0005-0000-0000-0000F71B0000}"/>
    <cellStyle name="Normal 4 10 31" xfId="7253" xr:uid="{00000000-0005-0000-0000-0000F81B0000}"/>
    <cellStyle name="Normal 4 10 32" xfId="7254" xr:uid="{00000000-0005-0000-0000-0000F91B0000}"/>
    <cellStyle name="Normal 4 10 33" xfId="7255" xr:uid="{00000000-0005-0000-0000-0000FA1B0000}"/>
    <cellStyle name="Normal 4 10 34" xfId="7256" xr:uid="{00000000-0005-0000-0000-0000FB1B0000}"/>
    <cellStyle name="Normal 4 10 35" xfId="7257" xr:uid="{00000000-0005-0000-0000-0000FC1B0000}"/>
    <cellStyle name="Normal 4 10 36" xfId="7258" xr:uid="{00000000-0005-0000-0000-0000FD1B0000}"/>
    <cellStyle name="Normal 4 10 37" xfId="7259" xr:uid="{00000000-0005-0000-0000-0000FE1B0000}"/>
    <cellStyle name="Normal 4 10 38" xfId="7260" xr:uid="{00000000-0005-0000-0000-0000FF1B0000}"/>
    <cellStyle name="Normal 4 10 39" xfId="7261" xr:uid="{00000000-0005-0000-0000-0000001C0000}"/>
    <cellStyle name="Normal 4 10 4" xfId="7262" xr:uid="{00000000-0005-0000-0000-0000011C0000}"/>
    <cellStyle name="Normal 4 10 40" xfId="7263" xr:uid="{00000000-0005-0000-0000-0000021C0000}"/>
    <cellStyle name="Normal 4 10 41" xfId="7264" xr:uid="{00000000-0005-0000-0000-0000031C0000}"/>
    <cellStyle name="Normal 4 10 42" xfId="7265" xr:uid="{00000000-0005-0000-0000-0000041C0000}"/>
    <cellStyle name="Normal 4 10 43" xfId="7266" xr:uid="{00000000-0005-0000-0000-0000051C0000}"/>
    <cellStyle name="Normal 4 10 5" xfId="7267" xr:uid="{00000000-0005-0000-0000-0000061C0000}"/>
    <cellStyle name="Normal 4 10 6" xfId="7268" xr:uid="{00000000-0005-0000-0000-0000071C0000}"/>
    <cellStyle name="Normal 4 10 7" xfId="7269" xr:uid="{00000000-0005-0000-0000-0000081C0000}"/>
    <cellStyle name="Normal 4 10 8" xfId="7270" xr:uid="{00000000-0005-0000-0000-0000091C0000}"/>
    <cellStyle name="Normal 4 10 9" xfId="7271" xr:uid="{00000000-0005-0000-0000-00000A1C0000}"/>
    <cellStyle name="Normal 4 11" xfId="7272" xr:uid="{00000000-0005-0000-0000-00000B1C0000}"/>
    <cellStyle name="Normal 4 12" xfId="7273" xr:uid="{00000000-0005-0000-0000-00000C1C0000}"/>
    <cellStyle name="Normal 4 13" xfId="7274" xr:uid="{00000000-0005-0000-0000-00000D1C0000}"/>
    <cellStyle name="Normal 4 14" xfId="7275" xr:uid="{00000000-0005-0000-0000-00000E1C0000}"/>
    <cellStyle name="Normal 4 15" xfId="7276" xr:uid="{00000000-0005-0000-0000-00000F1C0000}"/>
    <cellStyle name="Normal 4 16" xfId="7277" xr:uid="{00000000-0005-0000-0000-0000101C0000}"/>
    <cellStyle name="Normal 4 17" xfId="7278" xr:uid="{00000000-0005-0000-0000-0000111C0000}"/>
    <cellStyle name="Normal 4 18" xfId="7279" xr:uid="{00000000-0005-0000-0000-0000121C0000}"/>
    <cellStyle name="Normal 4 19" xfId="7280" xr:uid="{00000000-0005-0000-0000-0000131C0000}"/>
    <cellStyle name="Normal 4 2" xfId="7281" xr:uid="{00000000-0005-0000-0000-0000141C0000}"/>
    <cellStyle name="Normal 4 2 10" xfId="7282" xr:uid="{00000000-0005-0000-0000-0000151C0000}"/>
    <cellStyle name="Normal 4 2 11" xfId="7283" xr:uid="{00000000-0005-0000-0000-0000161C0000}"/>
    <cellStyle name="Normal 4 2 12" xfId="7284" xr:uid="{00000000-0005-0000-0000-0000171C0000}"/>
    <cellStyle name="Normal 4 2 13" xfId="7285" xr:uid="{00000000-0005-0000-0000-0000181C0000}"/>
    <cellStyle name="Normal 4 2 14" xfId="7286" xr:uid="{00000000-0005-0000-0000-0000191C0000}"/>
    <cellStyle name="Normal 4 2 15" xfId="7287" xr:uid="{00000000-0005-0000-0000-00001A1C0000}"/>
    <cellStyle name="Normal 4 2 16" xfId="7288" xr:uid="{00000000-0005-0000-0000-00001B1C0000}"/>
    <cellStyle name="Normal 4 2 17" xfId="7289" xr:uid="{00000000-0005-0000-0000-00001C1C0000}"/>
    <cellStyle name="Normal 4 2 18" xfId="7290" xr:uid="{00000000-0005-0000-0000-00001D1C0000}"/>
    <cellStyle name="Normal 4 2 19" xfId="7291" xr:uid="{00000000-0005-0000-0000-00001E1C0000}"/>
    <cellStyle name="Normal 4 2 2" xfId="7292" xr:uid="{00000000-0005-0000-0000-00001F1C0000}"/>
    <cellStyle name="Normal 4 2 2 10" xfId="7293" xr:uid="{00000000-0005-0000-0000-0000201C0000}"/>
    <cellStyle name="Normal 4 2 2 11" xfId="7294" xr:uid="{00000000-0005-0000-0000-0000211C0000}"/>
    <cellStyle name="Normal 4 2 2 12" xfId="7295" xr:uid="{00000000-0005-0000-0000-0000221C0000}"/>
    <cellStyle name="Normal 4 2 2 13" xfId="7296" xr:uid="{00000000-0005-0000-0000-0000231C0000}"/>
    <cellStyle name="Normal 4 2 2 14" xfId="7297" xr:uid="{00000000-0005-0000-0000-0000241C0000}"/>
    <cellStyle name="Normal 4 2 2 15" xfId="7298" xr:uid="{00000000-0005-0000-0000-0000251C0000}"/>
    <cellStyle name="Normal 4 2 2 16" xfId="7299" xr:uid="{00000000-0005-0000-0000-0000261C0000}"/>
    <cellStyle name="Normal 4 2 2 17" xfId="7300" xr:uid="{00000000-0005-0000-0000-0000271C0000}"/>
    <cellStyle name="Normal 4 2 2 18" xfId="7301" xr:uid="{00000000-0005-0000-0000-0000281C0000}"/>
    <cellStyle name="Normal 4 2 2 19" xfId="7302" xr:uid="{00000000-0005-0000-0000-0000291C0000}"/>
    <cellStyle name="Normal 4 2 2 2" xfId="7303" xr:uid="{00000000-0005-0000-0000-00002A1C0000}"/>
    <cellStyle name="Normal 4 2 2 2 10" xfId="7304" xr:uid="{00000000-0005-0000-0000-00002B1C0000}"/>
    <cellStyle name="Normal 4 2 2 2 11" xfId="7305" xr:uid="{00000000-0005-0000-0000-00002C1C0000}"/>
    <cellStyle name="Normal 4 2 2 2 12" xfId="7306" xr:uid="{00000000-0005-0000-0000-00002D1C0000}"/>
    <cellStyle name="Normal 4 2 2 2 13" xfId="7307" xr:uid="{00000000-0005-0000-0000-00002E1C0000}"/>
    <cellStyle name="Normal 4 2 2 2 14" xfId="7308" xr:uid="{00000000-0005-0000-0000-00002F1C0000}"/>
    <cellStyle name="Normal 4 2 2 2 15" xfId="7309" xr:uid="{00000000-0005-0000-0000-0000301C0000}"/>
    <cellStyle name="Normal 4 2 2 2 16" xfId="7310" xr:uid="{00000000-0005-0000-0000-0000311C0000}"/>
    <cellStyle name="Normal 4 2 2 2 17" xfId="7311" xr:uid="{00000000-0005-0000-0000-0000321C0000}"/>
    <cellStyle name="Normal 4 2 2 2 18" xfId="7312" xr:uid="{00000000-0005-0000-0000-0000331C0000}"/>
    <cellStyle name="Normal 4 2 2 2 19" xfId="7313" xr:uid="{00000000-0005-0000-0000-0000341C0000}"/>
    <cellStyle name="Normal 4 2 2 2 2" xfId="7314" xr:uid="{00000000-0005-0000-0000-0000351C0000}"/>
    <cellStyle name="Normal 4 2 2 2 20" xfId="7315" xr:uid="{00000000-0005-0000-0000-0000361C0000}"/>
    <cellStyle name="Normal 4 2 2 2 21" xfId="7316" xr:uid="{00000000-0005-0000-0000-0000371C0000}"/>
    <cellStyle name="Normal 4 2 2 2 22" xfId="7317" xr:uid="{00000000-0005-0000-0000-0000381C0000}"/>
    <cellStyle name="Normal 4 2 2 2 23" xfId="7318" xr:uid="{00000000-0005-0000-0000-0000391C0000}"/>
    <cellStyle name="Normal 4 2 2 2 24" xfId="7319" xr:uid="{00000000-0005-0000-0000-00003A1C0000}"/>
    <cellStyle name="Normal 4 2 2 2 25" xfId="7320" xr:uid="{00000000-0005-0000-0000-00003B1C0000}"/>
    <cellStyle name="Normal 4 2 2 2 26" xfId="7321" xr:uid="{00000000-0005-0000-0000-00003C1C0000}"/>
    <cellStyle name="Normal 4 2 2 2 27" xfId="7322" xr:uid="{00000000-0005-0000-0000-00003D1C0000}"/>
    <cellStyle name="Normal 4 2 2 2 28" xfId="7323" xr:uid="{00000000-0005-0000-0000-00003E1C0000}"/>
    <cellStyle name="Normal 4 2 2 2 29" xfId="7324" xr:uid="{00000000-0005-0000-0000-00003F1C0000}"/>
    <cellStyle name="Normal 4 2 2 2 3" xfId="7325" xr:uid="{00000000-0005-0000-0000-0000401C0000}"/>
    <cellStyle name="Normal 4 2 2 2 30" xfId="7326" xr:uid="{00000000-0005-0000-0000-0000411C0000}"/>
    <cellStyle name="Normal 4 2 2 2 31" xfId="7327" xr:uid="{00000000-0005-0000-0000-0000421C0000}"/>
    <cellStyle name="Normal 4 2 2 2 32" xfId="7328" xr:uid="{00000000-0005-0000-0000-0000431C0000}"/>
    <cellStyle name="Normal 4 2 2 2 33" xfId="7329" xr:uid="{00000000-0005-0000-0000-0000441C0000}"/>
    <cellStyle name="Normal 4 2 2 2 34" xfId="7330" xr:uid="{00000000-0005-0000-0000-0000451C0000}"/>
    <cellStyle name="Normal 4 2 2 2 35" xfId="7331" xr:uid="{00000000-0005-0000-0000-0000461C0000}"/>
    <cellStyle name="Normal 4 2 2 2 36" xfId="7332" xr:uid="{00000000-0005-0000-0000-0000471C0000}"/>
    <cellStyle name="Normal 4 2 2 2 37" xfId="7333" xr:uid="{00000000-0005-0000-0000-0000481C0000}"/>
    <cellStyle name="Normal 4 2 2 2 38" xfId="7334" xr:uid="{00000000-0005-0000-0000-0000491C0000}"/>
    <cellStyle name="Normal 4 2 2 2 39" xfId="7335" xr:uid="{00000000-0005-0000-0000-00004A1C0000}"/>
    <cellStyle name="Normal 4 2 2 2 4" xfId="7336" xr:uid="{00000000-0005-0000-0000-00004B1C0000}"/>
    <cellStyle name="Normal 4 2 2 2 40" xfId="7337" xr:uid="{00000000-0005-0000-0000-00004C1C0000}"/>
    <cellStyle name="Normal 4 2 2 2 41" xfId="7338" xr:uid="{00000000-0005-0000-0000-00004D1C0000}"/>
    <cellStyle name="Normal 4 2 2 2 42" xfId="7339" xr:uid="{00000000-0005-0000-0000-00004E1C0000}"/>
    <cellStyle name="Normal 4 2 2 2 43" xfId="7340" xr:uid="{00000000-0005-0000-0000-00004F1C0000}"/>
    <cellStyle name="Normal 4 2 2 2 5" xfId="7341" xr:uid="{00000000-0005-0000-0000-0000501C0000}"/>
    <cellStyle name="Normal 4 2 2 2 6" xfId="7342" xr:uid="{00000000-0005-0000-0000-0000511C0000}"/>
    <cellStyle name="Normal 4 2 2 2 7" xfId="7343" xr:uid="{00000000-0005-0000-0000-0000521C0000}"/>
    <cellStyle name="Normal 4 2 2 2 8" xfId="7344" xr:uid="{00000000-0005-0000-0000-0000531C0000}"/>
    <cellStyle name="Normal 4 2 2 2 9" xfId="7345" xr:uid="{00000000-0005-0000-0000-0000541C0000}"/>
    <cellStyle name="Normal 4 2 2 20" xfId="7346" xr:uid="{00000000-0005-0000-0000-0000551C0000}"/>
    <cellStyle name="Normal 4 2 2 21" xfId="7347" xr:uid="{00000000-0005-0000-0000-0000561C0000}"/>
    <cellStyle name="Normal 4 2 2 22" xfId="7348" xr:uid="{00000000-0005-0000-0000-0000571C0000}"/>
    <cellStyle name="Normal 4 2 2 23" xfId="7349" xr:uid="{00000000-0005-0000-0000-0000581C0000}"/>
    <cellStyle name="Normal 4 2 2 24" xfId="7350" xr:uid="{00000000-0005-0000-0000-0000591C0000}"/>
    <cellStyle name="Normal 4 2 2 25" xfId="7351" xr:uid="{00000000-0005-0000-0000-00005A1C0000}"/>
    <cellStyle name="Normal 4 2 2 26" xfId="7352" xr:uid="{00000000-0005-0000-0000-00005B1C0000}"/>
    <cellStyle name="Normal 4 2 2 27" xfId="7353" xr:uid="{00000000-0005-0000-0000-00005C1C0000}"/>
    <cellStyle name="Normal 4 2 2 28" xfId="7354" xr:uid="{00000000-0005-0000-0000-00005D1C0000}"/>
    <cellStyle name="Normal 4 2 2 29" xfId="7355" xr:uid="{00000000-0005-0000-0000-00005E1C0000}"/>
    <cellStyle name="Normal 4 2 2 3" xfId="7356" xr:uid="{00000000-0005-0000-0000-00005F1C0000}"/>
    <cellStyle name="Normal 4 2 2 3 10" xfId="7357" xr:uid="{00000000-0005-0000-0000-0000601C0000}"/>
    <cellStyle name="Normal 4 2 2 3 11" xfId="7358" xr:uid="{00000000-0005-0000-0000-0000611C0000}"/>
    <cellStyle name="Normal 4 2 2 3 12" xfId="7359" xr:uid="{00000000-0005-0000-0000-0000621C0000}"/>
    <cellStyle name="Normal 4 2 2 3 13" xfId="7360" xr:uid="{00000000-0005-0000-0000-0000631C0000}"/>
    <cellStyle name="Normal 4 2 2 3 14" xfId="7361" xr:uid="{00000000-0005-0000-0000-0000641C0000}"/>
    <cellStyle name="Normal 4 2 2 3 15" xfId="7362" xr:uid="{00000000-0005-0000-0000-0000651C0000}"/>
    <cellStyle name="Normal 4 2 2 3 16" xfId="7363" xr:uid="{00000000-0005-0000-0000-0000661C0000}"/>
    <cellStyle name="Normal 4 2 2 3 17" xfId="7364" xr:uid="{00000000-0005-0000-0000-0000671C0000}"/>
    <cellStyle name="Normal 4 2 2 3 18" xfId="7365" xr:uid="{00000000-0005-0000-0000-0000681C0000}"/>
    <cellStyle name="Normal 4 2 2 3 19" xfId="7366" xr:uid="{00000000-0005-0000-0000-0000691C0000}"/>
    <cellStyle name="Normal 4 2 2 3 2" xfId="7367" xr:uid="{00000000-0005-0000-0000-00006A1C0000}"/>
    <cellStyle name="Normal 4 2 2 3 20" xfId="7368" xr:uid="{00000000-0005-0000-0000-00006B1C0000}"/>
    <cellStyle name="Normal 4 2 2 3 21" xfId="7369" xr:uid="{00000000-0005-0000-0000-00006C1C0000}"/>
    <cellStyle name="Normal 4 2 2 3 22" xfId="7370" xr:uid="{00000000-0005-0000-0000-00006D1C0000}"/>
    <cellStyle name="Normal 4 2 2 3 23" xfId="7371" xr:uid="{00000000-0005-0000-0000-00006E1C0000}"/>
    <cellStyle name="Normal 4 2 2 3 24" xfId="7372" xr:uid="{00000000-0005-0000-0000-00006F1C0000}"/>
    <cellStyle name="Normal 4 2 2 3 25" xfId="7373" xr:uid="{00000000-0005-0000-0000-0000701C0000}"/>
    <cellStyle name="Normal 4 2 2 3 26" xfId="7374" xr:uid="{00000000-0005-0000-0000-0000711C0000}"/>
    <cellStyle name="Normal 4 2 2 3 27" xfId="7375" xr:uid="{00000000-0005-0000-0000-0000721C0000}"/>
    <cellStyle name="Normal 4 2 2 3 28" xfId="7376" xr:uid="{00000000-0005-0000-0000-0000731C0000}"/>
    <cellStyle name="Normal 4 2 2 3 29" xfId="7377" xr:uid="{00000000-0005-0000-0000-0000741C0000}"/>
    <cellStyle name="Normal 4 2 2 3 3" xfId="7378" xr:uid="{00000000-0005-0000-0000-0000751C0000}"/>
    <cellStyle name="Normal 4 2 2 3 30" xfId="7379" xr:uid="{00000000-0005-0000-0000-0000761C0000}"/>
    <cellStyle name="Normal 4 2 2 3 31" xfId="7380" xr:uid="{00000000-0005-0000-0000-0000771C0000}"/>
    <cellStyle name="Normal 4 2 2 3 32" xfId="7381" xr:uid="{00000000-0005-0000-0000-0000781C0000}"/>
    <cellStyle name="Normal 4 2 2 3 33" xfId="7382" xr:uid="{00000000-0005-0000-0000-0000791C0000}"/>
    <cellStyle name="Normal 4 2 2 3 34" xfId="7383" xr:uid="{00000000-0005-0000-0000-00007A1C0000}"/>
    <cellStyle name="Normal 4 2 2 3 35" xfId="7384" xr:uid="{00000000-0005-0000-0000-00007B1C0000}"/>
    <cellStyle name="Normal 4 2 2 3 36" xfId="7385" xr:uid="{00000000-0005-0000-0000-00007C1C0000}"/>
    <cellStyle name="Normal 4 2 2 3 37" xfId="7386" xr:uid="{00000000-0005-0000-0000-00007D1C0000}"/>
    <cellStyle name="Normal 4 2 2 3 38" xfId="7387" xr:uid="{00000000-0005-0000-0000-00007E1C0000}"/>
    <cellStyle name="Normal 4 2 2 3 39" xfId="7388" xr:uid="{00000000-0005-0000-0000-00007F1C0000}"/>
    <cellStyle name="Normal 4 2 2 3 4" xfId="7389" xr:uid="{00000000-0005-0000-0000-0000801C0000}"/>
    <cellStyle name="Normal 4 2 2 3 40" xfId="7390" xr:uid="{00000000-0005-0000-0000-0000811C0000}"/>
    <cellStyle name="Normal 4 2 2 3 41" xfId="7391" xr:uid="{00000000-0005-0000-0000-0000821C0000}"/>
    <cellStyle name="Normal 4 2 2 3 42" xfId="7392" xr:uid="{00000000-0005-0000-0000-0000831C0000}"/>
    <cellStyle name="Normal 4 2 2 3 43" xfId="7393" xr:uid="{00000000-0005-0000-0000-0000841C0000}"/>
    <cellStyle name="Normal 4 2 2 3 5" xfId="7394" xr:uid="{00000000-0005-0000-0000-0000851C0000}"/>
    <cellStyle name="Normal 4 2 2 3 6" xfId="7395" xr:uid="{00000000-0005-0000-0000-0000861C0000}"/>
    <cellStyle name="Normal 4 2 2 3 7" xfId="7396" xr:uid="{00000000-0005-0000-0000-0000871C0000}"/>
    <cellStyle name="Normal 4 2 2 3 8" xfId="7397" xr:uid="{00000000-0005-0000-0000-0000881C0000}"/>
    <cellStyle name="Normal 4 2 2 3 9" xfId="7398" xr:uid="{00000000-0005-0000-0000-0000891C0000}"/>
    <cellStyle name="Normal 4 2 2 30" xfId="7399" xr:uid="{00000000-0005-0000-0000-00008A1C0000}"/>
    <cellStyle name="Normal 4 2 2 31" xfId="7400" xr:uid="{00000000-0005-0000-0000-00008B1C0000}"/>
    <cellStyle name="Normal 4 2 2 32" xfId="7401" xr:uid="{00000000-0005-0000-0000-00008C1C0000}"/>
    <cellStyle name="Normal 4 2 2 33" xfId="7402" xr:uid="{00000000-0005-0000-0000-00008D1C0000}"/>
    <cellStyle name="Normal 4 2 2 34" xfId="7403" xr:uid="{00000000-0005-0000-0000-00008E1C0000}"/>
    <cellStyle name="Normal 4 2 2 35" xfId="7404" xr:uid="{00000000-0005-0000-0000-00008F1C0000}"/>
    <cellStyle name="Normal 4 2 2 36" xfId="7405" xr:uid="{00000000-0005-0000-0000-0000901C0000}"/>
    <cellStyle name="Normal 4 2 2 37" xfId="7406" xr:uid="{00000000-0005-0000-0000-0000911C0000}"/>
    <cellStyle name="Normal 4 2 2 38" xfId="7407" xr:uid="{00000000-0005-0000-0000-0000921C0000}"/>
    <cellStyle name="Normal 4 2 2 39" xfId="7408" xr:uid="{00000000-0005-0000-0000-0000931C0000}"/>
    <cellStyle name="Normal 4 2 2 4" xfId="7409" xr:uid="{00000000-0005-0000-0000-0000941C0000}"/>
    <cellStyle name="Normal 4 2 2 4 10" xfId="7410" xr:uid="{00000000-0005-0000-0000-0000951C0000}"/>
    <cellStyle name="Normal 4 2 2 4 11" xfId="7411" xr:uid="{00000000-0005-0000-0000-0000961C0000}"/>
    <cellStyle name="Normal 4 2 2 4 12" xfId="7412" xr:uid="{00000000-0005-0000-0000-0000971C0000}"/>
    <cellStyle name="Normal 4 2 2 4 13" xfId="7413" xr:uid="{00000000-0005-0000-0000-0000981C0000}"/>
    <cellStyle name="Normal 4 2 2 4 14" xfId="7414" xr:uid="{00000000-0005-0000-0000-0000991C0000}"/>
    <cellStyle name="Normal 4 2 2 4 15" xfId="7415" xr:uid="{00000000-0005-0000-0000-00009A1C0000}"/>
    <cellStyle name="Normal 4 2 2 4 16" xfId="7416" xr:uid="{00000000-0005-0000-0000-00009B1C0000}"/>
    <cellStyle name="Normal 4 2 2 4 17" xfId="7417" xr:uid="{00000000-0005-0000-0000-00009C1C0000}"/>
    <cellStyle name="Normal 4 2 2 4 18" xfId="7418" xr:uid="{00000000-0005-0000-0000-00009D1C0000}"/>
    <cellStyle name="Normal 4 2 2 4 19" xfId="7419" xr:uid="{00000000-0005-0000-0000-00009E1C0000}"/>
    <cellStyle name="Normal 4 2 2 4 2" xfId="7420" xr:uid="{00000000-0005-0000-0000-00009F1C0000}"/>
    <cellStyle name="Normal 4 2 2 4 20" xfId="7421" xr:uid="{00000000-0005-0000-0000-0000A01C0000}"/>
    <cellStyle name="Normal 4 2 2 4 21" xfId="7422" xr:uid="{00000000-0005-0000-0000-0000A11C0000}"/>
    <cellStyle name="Normal 4 2 2 4 22" xfId="7423" xr:uid="{00000000-0005-0000-0000-0000A21C0000}"/>
    <cellStyle name="Normal 4 2 2 4 23" xfId="7424" xr:uid="{00000000-0005-0000-0000-0000A31C0000}"/>
    <cellStyle name="Normal 4 2 2 4 24" xfId="7425" xr:uid="{00000000-0005-0000-0000-0000A41C0000}"/>
    <cellStyle name="Normal 4 2 2 4 25" xfId="7426" xr:uid="{00000000-0005-0000-0000-0000A51C0000}"/>
    <cellStyle name="Normal 4 2 2 4 26" xfId="7427" xr:uid="{00000000-0005-0000-0000-0000A61C0000}"/>
    <cellStyle name="Normal 4 2 2 4 27" xfId="7428" xr:uid="{00000000-0005-0000-0000-0000A71C0000}"/>
    <cellStyle name="Normal 4 2 2 4 28" xfId="7429" xr:uid="{00000000-0005-0000-0000-0000A81C0000}"/>
    <cellStyle name="Normal 4 2 2 4 29" xfId="7430" xr:uid="{00000000-0005-0000-0000-0000A91C0000}"/>
    <cellStyle name="Normal 4 2 2 4 3" xfId="7431" xr:uid="{00000000-0005-0000-0000-0000AA1C0000}"/>
    <cellStyle name="Normal 4 2 2 4 30" xfId="7432" xr:uid="{00000000-0005-0000-0000-0000AB1C0000}"/>
    <cellStyle name="Normal 4 2 2 4 31" xfId="7433" xr:uid="{00000000-0005-0000-0000-0000AC1C0000}"/>
    <cellStyle name="Normal 4 2 2 4 32" xfId="7434" xr:uid="{00000000-0005-0000-0000-0000AD1C0000}"/>
    <cellStyle name="Normal 4 2 2 4 33" xfId="7435" xr:uid="{00000000-0005-0000-0000-0000AE1C0000}"/>
    <cellStyle name="Normal 4 2 2 4 34" xfId="7436" xr:uid="{00000000-0005-0000-0000-0000AF1C0000}"/>
    <cellStyle name="Normal 4 2 2 4 35" xfId="7437" xr:uid="{00000000-0005-0000-0000-0000B01C0000}"/>
    <cellStyle name="Normal 4 2 2 4 36" xfId="7438" xr:uid="{00000000-0005-0000-0000-0000B11C0000}"/>
    <cellStyle name="Normal 4 2 2 4 37" xfId="7439" xr:uid="{00000000-0005-0000-0000-0000B21C0000}"/>
    <cellStyle name="Normal 4 2 2 4 38" xfId="7440" xr:uid="{00000000-0005-0000-0000-0000B31C0000}"/>
    <cellStyle name="Normal 4 2 2 4 39" xfId="7441" xr:uid="{00000000-0005-0000-0000-0000B41C0000}"/>
    <cellStyle name="Normal 4 2 2 4 4" xfId="7442" xr:uid="{00000000-0005-0000-0000-0000B51C0000}"/>
    <cellStyle name="Normal 4 2 2 4 40" xfId="7443" xr:uid="{00000000-0005-0000-0000-0000B61C0000}"/>
    <cellStyle name="Normal 4 2 2 4 41" xfId="7444" xr:uid="{00000000-0005-0000-0000-0000B71C0000}"/>
    <cellStyle name="Normal 4 2 2 4 42" xfId="7445" xr:uid="{00000000-0005-0000-0000-0000B81C0000}"/>
    <cellStyle name="Normal 4 2 2 4 43" xfId="7446" xr:uid="{00000000-0005-0000-0000-0000B91C0000}"/>
    <cellStyle name="Normal 4 2 2 4 5" xfId="7447" xr:uid="{00000000-0005-0000-0000-0000BA1C0000}"/>
    <cellStyle name="Normal 4 2 2 4 6" xfId="7448" xr:uid="{00000000-0005-0000-0000-0000BB1C0000}"/>
    <cellStyle name="Normal 4 2 2 4 7" xfId="7449" xr:uid="{00000000-0005-0000-0000-0000BC1C0000}"/>
    <cellStyle name="Normal 4 2 2 4 8" xfId="7450" xr:uid="{00000000-0005-0000-0000-0000BD1C0000}"/>
    <cellStyle name="Normal 4 2 2 4 9" xfId="7451" xr:uid="{00000000-0005-0000-0000-0000BE1C0000}"/>
    <cellStyle name="Normal 4 2 2 40" xfId="7452" xr:uid="{00000000-0005-0000-0000-0000BF1C0000}"/>
    <cellStyle name="Normal 4 2 2 41" xfId="7453" xr:uid="{00000000-0005-0000-0000-0000C01C0000}"/>
    <cellStyle name="Normal 4 2 2 42" xfId="7454" xr:uid="{00000000-0005-0000-0000-0000C11C0000}"/>
    <cellStyle name="Normal 4 2 2 43" xfId="7455" xr:uid="{00000000-0005-0000-0000-0000C21C0000}"/>
    <cellStyle name="Normal 4 2 2 44" xfId="7456" xr:uid="{00000000-0005-0000-0000-0000C31C0000}"/>
    <cellStyle name="Normal 4 2 2 45" xfId="7457" xr:uid="{00000000-0005-0000-0000-0000C41C0000}"/>
    <cellStyle name="Normal 4 2 2 46" xfId="7458" xr:uid="{00000000-0005-0000-0000-0000C51C0000}"/>
    <cellStyle name="Normal 4 2 2 47" xfId="7459" xr:uid="{00000000-0005-0000-0000-0000C61C0000}"/>
    <cellStyle name="Normal 4 2 2 5" xfId="7460" xr:uid="{00000000-0005-0000-0000-0000C71C0000}"/>
    <cellStyle name="Normal 4 2 2 5 10" xfId="7461" xr:uid="{00000000-0005-0000-0000-0000C81C0000}"/>
    <cellStyle name="Normal 4 2 2 5 11" xfId="7462" xr:uid="{00000000-0005-0000-0000-0000C91C0000}"/>
    <cellStyle name="Normal 4 2 2 5 12" xfId="7463" xr:uid="{00000000-0005-0000-0000-0000CA1C0000}"/>
    <cellStyle name="Normal 4 2 2 5 13" xfId="7464" xr:uid="{00000000-0005-0000-0000-0000CB1C0000}"/>
    <cellStyle name="Normal 4 2 2 5 14" xfId="7465" xr:uid="{00000000-0005-0000-0000-0000CC1C0000}"/>
    <cellStyle name="Normal 4 2 2 5 15" xfId="7466" xr:uid="{00000000-0005-0000-0000-0000CD1C0000}"/>
    <cellStyle name="Normal 4 2 2 5 16" xfId="7467" xr:uid="{00000000-0005-0000-0000-0000CE1C0000}"/>
    <cellStyle name="Normal 4 2 2 5 17" xfId="7468" xr:uid="{00000000-0005-0000-0000-0000CF1C0000}"/>
    <cellStyle name="Normal 4 2 2 5 18" xfId="7469" xr:uid="{00000000-0005-0000-0000-0000D01C0000}"/>
    <cellStyle name="Normal 4 2 2 5 19" xfId="7470" xr:uid="{00000000-0005-0000-0000-0000D11C0000}"/>
    <cellStyle name="Normal 4 2 2 5 2" xfId="7471" xr:uid="{00000000-0005-0000-0000-0000D21C0000}"/>
    <cellStyle name="Normal 4 2 2 5 20" xfId="7472" xr:uid="{00000000-0005-0000-0000-0000D31C0000}"/>
    <cellStyle name="Normal 4 2 2 5 21" xfId="7473" xr:uid="{00000000-0005-0000-0000-0000D41C0000}"/>
    <cellStyle name="Normal 4 2 2 5 22" xfId="7474" xr:uid="{00000000-0005-0000-0000-0000D51C0000}"/>
    <cellStyle name="Normal 4 2 2 5 23" xfId="7475" xr:uid="{00000000-0005-0000-0000-0000D61C0000}"/>
    <cellStyle name="Normal 4 2 2 5 24" xfId="7476" xr:uid="{00000000-0005-0000-0000-0000D71C0000}"/>
    <cellStyle name="Normal 4 2 2 5 25" xfId="7477" xr:uid="{00000000-0005-0000-0000-0000D81C0000}"/>
    <cellStyle name="Normal 4 2 2 5 26" xfId="7478" xr:uid="{00000000-0005-0000-0000-0000D91C0000}"/>
    <cellStyle name="Normal 4 2 2 5 27" xfId="7479" xr:uid="{00000000-0005-0000-0000-0000DA1C0000}"/>
    <cellStyle name="Normal 4 2 2 5 28" xfId="7480" xr:uid="{00000000-0005-0000-0000-0000DB1C0000}"/>
    <cellStyle name="Normal 4 2 2 5 29" xfId="7481" xr:uid="{00000000-0005-0000-0000-0000DC1C0000}"/>
    <cellStyle name="Normal 4 2 2 5 3" xfId="7482" xr:uid="{00000000-0005-0000-0000-0000DD1C0000}"/>
    <cellStyle name="Normal 4 2 2 5 30" xfId="7483" xr:uid="{00000000-0005-0000-0000-0000DE1C0000}"/>
    <cellStyle name="Normal 4 2 2 5 31" xfId="7484" xr:uid="{00000000-0005-0000-0000-0000DF1C0000}"/>
    <cellStyle name="Normal 4 2 2 5 32" xfId="7485" xr:uid="{00000000-0005-0000-0000-0000E01C0000}"/>
    <cellStyle name="Normal 4 2 2 5 33" xfId="7486" xr:uid="{00000000-0005-0000-0000-0000E11C0000}"/>
    <cellStyle name="Normal 4 2 2 5 34" xfId="7487" xr:uid="{00000000-0005-0000-0000-0000E21C0000}"/>
    <cellStyle name="Normal 4 2 2 5 35" xfId="7488" xr:uid="{00000000-0005-0000-0000-0000E31C0000}"/>
    <cellStyle name="Normal 4 2 2 5 36" xfId="7489" xr:uid="{00000000-0005-0000-0000-0000E41C0000}"/>
    <cellStyle name="Normal 4 2 2 5 37" xfId="7490" xr:uid="{00000000-0005-0000-0000-0000E51C0000}"/>
    <cellStyle name="Normal 4 2 2 5 38" xfId="7491" xr:uid="{00000000-0005-0000-0000-0000E61C0000}"/>
    <cellStyle name="Normal 4 2 2 5 39" xfId="7492" xr:uid="{00000000-0005-0000-0000-0000E71C0000}"/>
    <cellStyle name="Normal 4 2 2 5 4" xfId="7493" xr:uid="{00000000-0005-0000-0000-0000E81C0000}"/>
    <cellStyle name="Normal 4 2 2 5 40" xfId="7494" xr:uid="{00000000-0005-0000-0000-0000E91C0000}"/>
    <cellStyle name="Normal 4 2 2 5 41" xfId="7495" xr:uid="{00000000-0005-0000-0000-0000EA1C0000}"/>
    <cellStyle name="Normal 4 2 2 5 42" xfId="7496" xr:uid="{00000000-0005-0000-0000-0000EB1C0000}"/>
    <cellStyle name="Normal 4 2 2 5 43" xfId="7497" xr:uid="{00000000-0005-0000-0000-0000EC1C0000}"/>
    <cellStyle name="Normal 4 2 2 5 5" xfId="7498" xr:uid="{00000000-0005-0000-0000-0000ED1C0000}"/>
    <cellStyle name="Normal 4 2 2 5 6" xfId="7499" xr:uid="{00000000-0005-0000-0000-0000EE1C0000}"/>
    <cellStyle name="Normal 4 2 2 5 7" xfId="7500" xr:uid="{00000000-0005-0000-0000-0000EF1C0000}"/>
    <cellStyle name="Normal 4 2 2 5 8" xfId="7501" xr:uid="{00000000-0005-0000-0000-0000F01C0000}"/>
    <cellStyle name="Normal 4 2 2 5 9" xfId="7502" xr:uid="{00000000-0005-0000-0000-0000F11C0000}"/>
    <cellStyle name="Normal 4 2 2 6" xfId="7503" xr:uid="{00000000-0005-0000-0000-0000F21C0000}"/>
    <cellStyle name="Normal 4 2 2 7" xfId="7504" xr:uid="{00000000-0005-0000-0000-0000F31C0000}"/>
    <cellStyle name="Normal 4 2 2 8" xfId="7505" xr:uid="{00000000-0005-0000-0000-0000F41C0000}"/>
    <cellStyle name="Normal 4 2 2 9" xfId="7506" xr:uid="{00000000-0005-0000-0000-0000F51C0000}"/>
    <cellStyle name="Normal 4 2 20" xfId="7507" xr:uid="{00000000-0005-0000-0000-0000F61C0000}"/>
    <cellStyle name="Normal 4 2 21" xfId="7508" xr:uid="{00000000-0005-0000-0000-0000F71C0000}"/>
    <cellStyle name="Normal 4 2 22" xfId="7509" xr:uid="{00000000-0005-0000-0000-0000F81C0000}"/>
    <cellStyle name="Normal 4 2 23" xfId="7510" xr:uid="{00000000-0005-0000-0000-0000F91C0000}"/>
    <cellStyle name="Normal 4 2 24" xfId="7511" xr:uid="{00000000-0005-0000-0000-0000FA1C0000}"/>
    <cellStyle name="Normal 4 2 25" xfId="7512" xr:uid="{00000000-0005-0000-0000-0000FB1C0000}"/>
    <cellStyle name="Normal 4 2 26" xfId="7513" xr:uid="{00000000-0005-0000-0000-0000FC1C0000}"/>
    <cellStyle name="Normal 4 2 27" xfId="7514" xr:uid="{00000000-0005-0000-0000-0000FD1C0000}"/>
    <cellStyle name="Normal 4 2 28" xfId="7515" xr:uid="{00000000-0005-0000-0000-0000FE1C0000}"/>
    <cellStyle name="Normal 4 2 29" xfId="7516" xr:uid="{00000000-0005-0000-0000-0000FF1C0000}"/>
    <cellStyle name="Normal 4 2 3" xfId="7517" xr:uid="{00000000-0005-0000-0000-0000001D0000}"/>
    <cellStyle name="Normal 4 2 3 10" xfId="7518" xr:uid="{00000000-0005-0000-0000-0000011D0000}"/>
    <cellStyle name="Normal 4 2 3 11" xfId="7519" xr:uid="{00000000-0005-0000-0000-0000021D0000}"/>
    <cellStyle name="Normal 4 2 3 12" xfId="7520" xr:uid="{00000000-0005-0000-0000-0000031D0000}"/>
    <cellStyle name="Normal 4 2 3 13" xfId="7521" xr:uid="{00000000-0005-0000-0000-0000041D0000}"/>
    <cellStyle name="Normal 4 2 3 14" xfId="7522" xr:uid="{00000000-0005-0000-0000-0000051D0000}"/>
    <cellStyle name="Normal 4 2 3 15" xfId="7523" xr:uid="{00000000-0005-0000-0000-0000061D0000}"/>
    <cellStyle name="Normal 4 2 3 16" xfId="7524" xr:uid="{00000000-0005-0000-0000-0000071D0000}"/>
    <cellStyle name="Normal 4 2 3 17" xfId="7525" xr:uid="{00000000-0005-0000-0000-0000081D0000}"/>
    <cellStyle name="Normal 4 2 3 18" xfId="7526" xr:uid="{00000000-0005-0000-0000-0000091D0000}"/>
    <cellStyle name="Normal 4 2 3 19" xfId="7527" xr:uid="{00000000-0005-0000-0000-00000A1D0000}"/>
    <cellStyle name="Normal 4 2 3 2" xfId="7528" xr:uid="{00000000-0005-0000-0000-00000B1D0000}"/>
    <cellStyle name="Normal 4 2 3 20" xfId="7529" xr:uid="{00000000-0005-0000-0000-00000C1D0000}"/>
    <cellStyle name="Normal 4 2 3 21" xfId="7530" xr:uid="{00000000-0005-0000-0000-00000D1D0000}"/>
    <cellStyle name="Normal 4 2 3 22" xfId="7531" xr:uid="{00000000-0005-0000-0000-00000E1D0000}"/>
    <cellStyle name="Normal 4 2 3 23" xfId="7532" xr:uid="{00000000-0005-0000-0000-00000F1D0000}"/>
    <cellStyle name="Normal 4 2 3 24" xfId="7533" xr:uid="{00000000-0005-0000-0000-0000101D0000}"/>
    <cellStyle name="Normal 4 2 3 25" xfId="7534" xr:uid="{00000000-0005-0000-0000-0000111D0000}"/>
    <cellStyle name="Normal 4 2 3 26" xfId="7535" xr:uid="{00000000-0005-0000-0000-0000121D0000}"/>
    <cellStyle name="Normal 4 2 3 27" xfId="7536" xr:uid="{00000000-0005-0000-0000-0000131D0000}"/>
    <cellStyle name="Normal 4 2 3 28" xfId="7537" xr:uid="{00000000-0005-0000-0000-0000141D0000}"/>
    <cellStyle name="Normal 4 2 3 29" xfId="7538" xr:uid="{00000000-0005-0000-0000-0000151D0000}"/>
    <cellStyle name="Normal 4 2 3 3" xfId="7539" xr:uid="{00000000-0005-0000-0000-0000161D0000}"/>
    <cellStyle name="Normal 4 2 3 30" xfId="7540" xr:uid="{00000000-0005-0000-0000-0000171D0000}"/>
    <cellStyle name="Normal 4 2 3 31" xfId="7541" xr:uid="{00000000-0005-0000-0000-0000181D0000}"/>
    <cellStyle name="Normal 4 2 3 32" xfId="7542" xr:uid="{00000000-0005-0000-0000-0000191D0000}"/>
    <cellStyle name="Normal 4 2 3 33" xfId="7543" xr:uid="{00000000-0005-0000-0000-00001A1D0000}"/>
    <cellStyle name="Normal 4 2 3 34" xfId="7544" xr:uid="{00000000-0005-0000-0000-00001B1D0000}"/>
    <cellStyle name="Normal 4 2 3 35" xfId="7545" xr:uid="{00000000-0005-0000-0000-00001C1D0000}"/>
    <cellStyle name="Normal 4 2 3 36" xfId="7546" xr:uid="{00000000-0005-0000-0000-00001D1D0000}"/>
    <cellStyle name="Normal 4 2 3 37" xfId="7547" xr:uid="{00000000-0005-0000-0000-00001E1D0000}"/>
    <cellStyle name="Normal 4 2 3 38" xfId="7548" xr:uid="{00000000-0005-0000-0000-00001F1D0000}"/>
    <cellStyle name="Normal 4 2 3 39" xfId="7549" xr:uid="{00000000-0005-0000-0000-0000201D0000}"/>
    <cellStyle name="Normal 4 2 3 4" xfId="7550" xr:uid="{00000000-0005-0000-0000-0000211D0000}"/>
    <cellStyle name="Normal 4 2 3 40" xfId="7551" xr:uid="{00000000-0005-0000-0000-0000221D0000}"/>
    <cellStyle name="Normal 4 2 3 41" xfId="7552" xr:uid="{00000000-0005-0000-0000-0000231D0000}"/>
    <cellStyle name="Normal 4 2 3 42" xfId="7553" xr:uid="{00000000-0005-0000-0000-0000241D0000}"/>
    <cellStyle name="Normal 4 2 3 43" xfId="7554" xr:uid="{00000000-0005-0000-0000-0000251D0000}"/>
    <cellStyle name="Normal 4 2 3 5" xfId="7555" xr:uid="{00000000-0005-0000-0000-0000261D0000}"/>
    <cellStyle name="Normal 4 2 3 6" xfId="7556" xr:uid="{00000000-0005-0000-0000-0000271D0000}"/>
    <cellStyle name="Normal 4 2 3 7" xfId="7557" xr:uid="{00000000-0005-0000-0000-0000281D0000}"/>
    <cellStyle name="Normal 4 2 3 8" xfId="7558" xr:uid="{00000000-0005-0000-0000-0000291D0000}"/>
    <cellStyle name="Normal 4 2 3 9" xfId="7559" xr:uid="{00000000-0005-0000-0000-00002A1D0000}"/>
    <cellStyle name="Normal 4 2 30" xfId="7560" xr:uid="{00000000-0005-0000-0000-00002B1D0000}"/>
    <cellStyle name="Normal 4 2 31" xfId="7561" xr:uid="{00000000-0005-0000-0000-00002C1D0000}"/>
    <cellStyle name="Normal 4 2 32" xfId="7562" xr:uid="{00000000-0005-0000-0000-00002D1D0000}"/>
    <cellStyle name="Normal 4 2 33" xfId="7563" xr:uid="{00000000-0005-0000-0000-00002E1D0000}"/>
    <cellStyle name="Normal 4 2 34" xfId="7564" xr:uid="{00000000-0005-0000-0000-00002F1D0000}"/>
    <cellStyle name="Normal 4 2 35" xfId="7565" xr:uid="{00000000-0005-0000-0000-0000301D0000}"/>
    <cellStyle name="Normal 4 2 36" xfId="7566" xr:uid="{00000000-0005-0000-0000-0000311D0000}"/>
    <cellStyle name="Normal 4 2 37" xfId="7567" xr:uid="{00000000-0005-0000-0000-0000321D0000}"/>
    <cellStyle name="Normal 4 2 38" xfId="7568" xr:uid="{00000000-0005-0000-0000-0000331D0000}"/>
    <cellStyle name="Normal 4 2 39" xfId="7569" xr:uid="{00000000-0005-0000-0000-0000341D0000}"/>
    <cellStyle name="Normal 4 2 4" xfId="7570" xr:uid="{00000000-0005-0000-0000-0000351D0000}"/>
    <cellStyle name="Normal 4 2 4 10" xfId="7571" xr:uid="{00000000-0005-0000-0000-0000361D0000}"/>
    <cellStyle name="Normal 4 2 4 11" xfId="7572" xr:uid="{00000000-0005-0000-0000-0000371D0000}"/>
    <cellStyle name="Normal 4 2 4 12" xfId="7573" xr:uid="{00000000-0005-0000-0000-0000381D0000}"/>
    <cellStyle name="Normal 4 2 4 13" xfId="7574" xr:uid="{00000000-0005-0000-0000-0000391D0000}"/>
    <cellStyle name="Normal 4 2 4 14" xfId="7575" xr:uid="{00000000-0005-0000-0000-00003A1D0000}"/>
    <cellStyle name="Normal 4 2 4 15" xfId="7576" xr:uid="{00000000-0005-0000-0000-00003B1D0000}"/>
    <cellStyle name="Normal 4 2 4 16" xfId="7577" xr:uid="{00000000-0005-0000-0000-00003C1D0000}"/>
    <cellStyle name="Normal 4 2 4 17" xfId="7578" xr:uid="{00000000-0005-0000-0000-00003D1D0000}"/>
    <cellStyle name="Normal 4 2 4 18" xfId="7579" xr:uid="{00000000-0005-0000-0000-00003E1D0000}"/>
    <cellStyle name="Normal 4 2 4 19" xfId="7580" xr:uid="{00000000-0005-0000-0000-00003F1D0000}"/>
    <cellStyle name="Normal 4 2 4 2" xfId="7581" xr:uid="{00000000-0005-0000-0000-0000401D0000}"/>
    <cellStyle name="Normal 4 2 4 20" xfId="7582" xr:uid="{00000000-0005-0000-0000-0000411D0000}"/>
    <cellStyle name="Normal 4 2 4 21" xfId="7583" xr:uid="{00000000-0005-0000-0000-0000421D0000}"/>
    <cellStyle name="Normal 4 2 4 22" xfId="7584" xr:uid="{00000000-0005-0000-0000-0000431D0000}"/>
    <cellStyle name="Normal 4 2 4 23" xfId="7585" xr:uid="{00000000-0005-0000-0000-0000441D0000}"/>
    <cellStyle name="Normal 4 2 4 24" xfId="7586" xr:uid="{00000000-0005-0000-0000-0000451D0000}"/>
    <cellStyle name="Normal 4 2 4 25" xfId="7587" xr:uid="{00000000-0005-0000-0000-0000461D0000}"/>
    <cellStyle name="Normal 4 2 4 26" xfId="7588" xr:uid="{00000000-0005-0000-0000-0000471D0000}"/>
    <cellStyle name="Normal 4 2 4 27" xfId="7589" xr:uid="{00000000-0005-0000-0000-0000481D0000}"/>
    <cellStyle name="Normal 4 2 4 28" xfId="7590" xr:uid="{00000000-0005-0000-0000-0000491D0000}"/>
    <cellStyle name="Normal 4 2 4 29" xfId="7591" xr:uid="{00000000-0005-0000-0000-00004A1D0000}"/>
    <cellStyle name="Normal 4 2 4 3" xfId="7592" xr:uid="{00000000-0005-0000-0000-00004B1D0000}"/>
    <cellStyle name="Normal 4 2 4 30" xfId="7593" xr:uid="{00000000-0005-0000-0000-00004C1D0000}"/>
    <cellStyle name="Normal 4 2 4 31" xfId="7594" xr:uid="{00000000-0005-0000-0000-00004D1D0000}"/>
    <cellStyle name="Normal 4 2 4 32" xfId="7595" xr:uid="{00000000-0005-0000-0000-00004E1D0000}"/>
    <cellStyle name="Normal 4 2 4 33" xfId="7596" xr:uid="{00000000-0005-0000-0000-00004F1D0000}"/>
    <cellStyle name="Normal 4 2 4 34" xfId="7597" xr:uid="{00000000-0005-0000-0000-0000501D0000}"/>
    <cellStyle name="Normal 4 2 4 35" xfId="7598" xr:uid="{00000000-0005-0000-0000-0000511D0000}"/>
    <cellStyle name="Normal 4 2 4 36" xfId="7599" xr:uid="{00000000-0005-0000-0000-0000521D0000}"/>
    <cellStyle name="Normal 4 2 4 37" xfId="7600" xr:uid="{00000000-0005-0000-0000-0000531D0000}"/>
    <cellStyle name="Normal 4 2 4 38" xfId="7601" xr:uid="{00000000-0005-0000-0000-0000541D0000}"/>
    <cellStyle name="Normal 4 2 4 39" xfId="7602" xr:uid="{00000000-0005-0000-0000-0000551D0000}"/>
    <cellStyle name="Normal 4 2 4 4" xfId="7603" xr:uid="{00000000-0005-0000-0000-0000561D0000}"/>
    <cellStyle name="Normal 4 2 4 40" xfId="7604" xr:uid="{00000000-0005-0000-0000-0000571D0000}"/>
    <cellStyle name="Normal 4 2 4 41" xfId="7605" xr:uid="{00000000-0005-0000-0000-0000581D0000}"/>
    <cellStyle name="Normal 4 2 4 42" xfId="7606" xr:uid="{00000000-0005-0000-0000-0000591D0000}"/>
    <cellStyle name="Normal 4 2 4 43" xfId="7607" xr:uid="{00000000-0005-0000-0000-00005A1D0000}"/>
    <cellStyle name="Normal 4 2 4 5" xfId="7608" xr:uid="{00000000-0005-0000-0000-00005B1D0000}"/>
    <cellStyle name="Normal 4 2 4 6" xfId="7609" xr:uid="{00000000-0005-0000-0000-00005C1D0000}"/>
    <cellStyle name="Normal 4 2 4 7" xfId="7610" xr:uid="{00000000-0005-0000-0000-00005D1D0000}"/>
    <cellStyle name="Normal 4 2 4 8" xfId="7611" xr:uid="{00000000-0005-0000-0000-00005E1D0000}"/>
    <cellStyle name="Normal 4 2 4 9" xfId="7612" xr:uid="{00000000-0005-0000-0000-00005F1D0000}"/>
    <cellStyle name="Normal 4 2 40" xfId="7613" xr:uid="{00000000-0005-0000-0000-0000601D0000}"/>
    <cellStyle name="Normal 4 2 41" xfId="7614" xr:uid="{00000000-0005-0000-0000-0000611D0000}"/>
    <cellStyle name="Normal 4 2 42" xfId="7615" xr:uid="{00000000-0005-0000-0000-0000621D0000}"/>
    <cellStyle name="Normal 4 2 43" xfId="7616" xr:uid="{00000000-0005-0000-0000-0000631D0000}"/>
    <cellStyle name="Normal 4 2 44" xfId="7617" xr:uid="{00000000-0005-0000-0000-0000641D0000}"/>
    <cellStyle name="Normal 4 2 45" xfId="7618" xr:uid="{00000000-0005-0000-0000-0000651D0000}"/>
    <cellStyle name="Normal 4 2 46" xfId="7619" xr:uid="{00000000-0005-0000-0000-0000661D0000}"/>
    <cellStyle name="Normal 4 2 47" xfId="7620" xr:uid="{00000000-0005-0000-0000-0000671D0000}"/>
    <cellStyle name="Normal 4 2 48" xfId="7621" xr:uid="{00000000-0005-0000-0000-0000681D0000}"/>
    <cellStyle name="Normal 4 2 49" xfId="7622" xr:uid="{00000000-0005-0000-0000-0000691D0000}"/>
    <cellStyle name="Normal 4 2 5" xfId="7623" xr:uid="{00000000-0005-0000-0000-00006A1D0000}"/>
    <cellStyle name="Normal 4 2 5 10" xfId="7624" xr:uid="{00000000-0005-0000-0000-00006B1D0000}"/>
    <cellStyle name="Normal 4 2 5 11" xfId="7625" xr:uid="{00000000-0005-0000-0000-00006C1D0000}"/>
    <cellStyle name="Normal 4 2 5 12" xfId="7626" xr:uid="{00000000-0005-0000-0000-00006D1D0000}"/>
    <cellStyle name="Normal 4 2 5 13" xfId="7627" xr:uid="{00000000-0005-0000-0000-00006E1D0000}"/>
    <cellStyle name="Normal 4 2 5 14" xfId="7628" xr:uid="{00000000-0005-0000-0000-00006F1D0000}"/>
    <cellStyle name="Normal 4 2 5 15" xfId="7629" xr:uid="{00000000-0005-0000-0000-0000701D0000}"/>
    <cellStyle name="Normal 4 2 5 16" xfId="7630" xr:uid="{00000000-0005-0000-0000-0000711D0000}"/>
    <cellStyle name="Normal 4 2 5 17" xfId="7631" xr:uid="{00000000-0005-0000-0000-0000721D0000}"/>
    <cellStyle name="Normal 4 2 5 18" xfId="7632" xr:uid="{00000000-0005-0000-0000-0000731D0000}"/>
    <cellStyle name="Normal 4 2 5 19" xfId="7633" xr:uid="{00000000-0005-0000-0000-0000741D0000}"/>
    <cellStyle name="Normal 4 2 5 2" xfId="7634" xr:uid="{00000000-0005-0000-0000-0000751D0000}"/>
    <cellStyle name="Normal 4 2 5 20" xfId="7635" xr:uid="{00000000-0005-0000-0000-0000761D0000}"/>
    <cellStyle name="Normal 4 2 5 21" xfId="7636" xr:uid="{00000000-0005-0000-0000-0000771D0000}"/>
    <cellStyle name="Normal 4 2 5 22" xfId="7637" xr:uid="{00000000-0005-0000-0000-0000781D0000}"/>
    <cellStyle name="Normal 4 2 5 23" xfId="7638" xr:uid="{00000000-0005-0000-0000-0000791D0000}"/>
    <cellStyle name="Normal 4 2 5 24" xfId="7639" xr:uid="{00000000-0005-0000-0000-00007A1D0000}"/>
    <cellStyle name="Normal 4 2 5 25" xfId="7640" xr:uid="{00000000-0005-0000-0000-00007B1D0000}"/>
    <cellStyle name="Normal 4 2 5 26" xfId="7641" xr:uid="{00000000-0005-0000-0000-00007C1D0000}"/>
    <cellStyle name="Normal 4 2 5 27" xfId="7642" xr:uid="{00000000-0005-0000-0000-00007D1D0000}"/>
    <cellStyle name="Normal 4 2 5 28" xfId="7643" xr:uid="{00000000-0005-0000-0000-00007E1D0000}"/>
    <cellStyle name="Normal 4 2 5 29" xfId="7644" xr:uid="{00000000-0005-0000-0000-00007F1D0000}"/>
    <cellStyle name="Normal 4 2 5 3" xfId="7645" xr:uid="{00000000-0005-0000-0000-0000801D0000}"/>
    <cellStyle name="Normal 4 2 5 30" xfId="7646" xr:uid="{00000000-0005-0000-0000-0000811D0000}"/>
    <cellStyle name="Normal 4 2 5 31" xfId="7647" xr:uid="{00000000-0005-0000-0000-0000821D0000}"/>
    <cellStyle name="Normal 4 2 5 32" xfId="7648" xr:uid="{00000000-0005-0000-0000-0000831D0000}"/>
    <cellStyle name="Normal 4 2 5 33" xfId="7649" xr:uid="{00000000-0005-0000-0000-0000841D0000}"/>
    <cellStyle name="Normal 4 2 5 34" xfId="7650" xr:uid="{00000000-0005-0000-0000-0000851D0000}"/>
    <cellStyle name="Normal 4 2 5 35" xfId="7651" xr:uid="{00000000-0005-0000-0000-0000861D0000}"/>
    <cellStyle name="Normal 4 2 5 36" xfId="7652" xr:uid="{00000000-0005-0000-0000-0000871D0000}"/>
    <cellStyle name="Normal 4 2 5 37" xfId="7653" xr:uid="{00000000-0005-0000-0000-0000881D0000}"/>
    <cellStyle name="Normal 4 2 5 38" xfId="7654" xr:uid="{00000000-0005-0000-0000-0000891D0000}"/>
    <cellStyle name="Normal 4 2 5 39" xfId="7655" xr:uid="{00000000-0005-0000-0000-00008A1D0000}"/>
    <cellStyle name="Normal 4 2 5 4" xfId="7656" xr:uid="{00000000-0005-0000-0000-00008B1D0000}"/>
    <cellStyle name="Normal 4 2 5 40" xfId="7657" xr:uid="{00000000-0005-0000-0000-00008C1D0000}"/>
    <cellStyle name="Normal 4 2 5 41" xfId="7658" xr:uid="{00000000-0005-0000-0000-00008D1D0000}"/>
    <cellStyle name="Normal 4 2 5 42" xfId="7659" xr:uid="{00000000-0005-0000-0000-00008E1D0000}"/>
    <cellStyle name="Normal 4 2 5 43" xfId="7660" xr:uid="{00000000-0005-0000-0000-00008F1D0000}"/>
    <cellStyle name="Normal 4 2 5 5" xfId="7661" xr:uid="{00000000-0005-0000-0000-0000901D0000}"/>
    <cellStyle name="Normal 4 2 5 6" xfId="7662" xr:uid="{00000000-0005-0000-0000-0000911D0000}"/>
    <cellStyle name="Normal 4 2 5 7" xfId="7663" xr:uid="{00000000-0005-0000-0000-0000921D0000}"/>
    <cellStyle name="Normal 4 2 5 8" xfId="7664" xr:uid="{00000000-0005-0000-0000-0000931D0000}"/>
    <cellStyle name="Normal 4 2 5 9" xfId="7665" xr:uid="{00000000-0005-0000-0000-0000941D0000}"/>
    <cellStyle name="Normal 4 2 6" xfId="7666" xr:uid="{00000000-0005-0000-0000-0000951D0000}"/>
    <cellStyle name="Normal 4 2 6 10" xfId="7667" xr:uid="{00000000-0005-0000-0000-0000961D0000}"/>
    <cellStyle name="Normal 4 2 6 11" xfId="7668" xr:uid="{00000000-0005-0000-0000-0000971D0000}"/>
    <cellStyle name="Normal 4 2 6 12" xfId="7669" xr:uid="{00000000-0005-0000-0000-0000981D0000}"/>
    <cellStyle name="Normal 4 2 6 13" xfId="7670" xr:uid="{00000000-0005-0000-0000-0000991D0000}"/>
    <cellStyle name="Normal 4 2 6 14" xfId="7671" xr:uid="{00000000-0005-0000-0000-00009A1D0000}"/>
    <cellStyle name="Normal 4 2 6 15" xfId="7672" xr:uid="{00000000-0005-0000-0000-00009B1D0000}"/>
    <cellStyle name="Normal 4 2 6 16" xfId="7673" xr:uid="{00000000-0005-0000-0000-00009C1D0000}"/>
    <cellStyle name="Normal 4 2 6 17" xfId="7674" xr:uid="{00000000-0005-0000-0000-00009D1D0000}"/>
    <cellStyle name="Normal 4 2 6 18" xfId="7675" xr:uid="{00000000-0005-0000-0000-00009E1D0000}"/>
    <cellStyle name="Normal 4 2 6 19" xfId="7676" xr:uid="{00000000-0005-0000-0000-00009F1D0000}"/>
    <cellStyle name="Normal 4 2 6 2" xfId="7677" xr:uid="{00000000-0005-0000-0000-0000A01D0000}"/>
    <cellStyle name="Normal 4 2 6 20" xfId="7678" xr:uid="{00000000-0005-0000-0000-0000A11D0000}"/>
    <cellStyle name="Normal 4 2 6 21" xfId="7679" xr:uid="{00000000-0005-0000-0000-0000A21D0000}"/>
    <cellStyle name="Normal 4 2 6 22" xfId="7680" xr:uid="{00000000-0005-0000-0000-0000A31D0000}"/>
    <cellStyle name="Normal 4 2 6 23" xfId="7681" xr:uid="{00000000-0005-0000-0000-0000A41D0000}"/>
    <cellStyle name="Normal 4 2 6 24" xfId="7682" xr:uid="{00000000-0005-0000-0000-0000A51D0000}"/>
    <cellStyle name="Normal 4 2 6 25" xfId="7683" xr:uid="{00000000-0005-0000-0000-0000A61D0000}"/>
    <cellStyle name="Normal 4 2 6 26" xfId="7684" xr:uid="{00000000-0005-0000-0000-0000A71D0000}"/>
    <cellStyle name="Normal 4 2 6 27" xfId="7685" xr:uid="{00000000-0005-0000-0000-0000A81D0000}"/>
    <cellStyle name="Normal 4 2 6 28" xfId="7686" xr:uid="{00000000-0005-0000-0000-0000A91D0000}"/>
    <cellStyle name="Normal 4 2 6 29" xfId="7687" xr:uid="{00000000-0005-0000-0000-0000AA1D0000}"/>
    <cellStyle name="Normal 4 2 6 3" xfId="7688" xr:uid="{00000000-0005-0000-0000-0000AB1D0000}"/>
    <cellStyle name="Normal 4 2 6 30" xfId="7689" xr:uid="{00000000-0005-0000-0000-0000AC1D0000}"/>
    <cellStyle name="Normal 4 2 6 31" xfId="7690" xr:uid="{00000000-0005-0000-0000-0000AD1D0000}"/>
    <cellStyle name="Normal 4 2 6 32" xfId="7691" xr:uid="{00000000-0005-0000-0000-0000AE1D0000}"/>
    <cellStyle name="Normal 4 2 6 33" xfId="7692" xr:uid="{00000000-0005-0000-0000-0000AF1D0000}"/>
    <cellStyle name="Normal 4 2 6 34" xfId="7693" xr:uid="{00000000-0005-0000-0000-0000B01D0000}"/>
    <cellStyle name="Normal 4 2 6 35" xfId="7694" xr:uid="{00000000-0005-0000-0000-0000B11D0000}"/>
    <cellStyle name="Normal 4 2 6 36" xfId="7695" xr:uid="{00000000-0005-0000-0000-0000B21D0000}"/>
    <cellStyle name="Normal 4 2 6 37" xfId="7696" xr:uid="{00000000-0005-0000-0000-0000B31D0000}"/>
    <cellStyle name="Normal 4 2 6 38" xfId="7697" xr:uid="{00000000-0005-0000-0000-0000B41D0000}"/>
    <cellStyle name="Normal 4 2 6 39" xfId="7698" xr:uid="{00000000-0005-0000-0000-0000B51D0000}"/>
    <cellStyle name="Normal 4 2 6 4" xfId="7699" xr:uid="{00000000-0005-0000-0000-0000B61D0000}"/>
    <cellStyle name="Normal 4 2 6 40" xfId="7700" xr:uid="{00000000-0005-0000-0000-0000B71D0000}"/>
    <cellStyle name="Normal 4 2 6 41" xfId="7701" xr:uid="{00000000-0005-0000-0000-0000B81D0000}"/>
    <cellStyle name="Normal 4 2 6 42" xfId="7702" xr:uid="{00000000-0005-0000-0000-0000B91D0000}"/>
    <cellStyle name="Normal 4 2 6 43" xfId="7703" xr:uid="{00000000-0005-0000-0000-0000BA1D0000}"/>
    <cellStyle name="Normal 4 2 6 5" xfId="7704" xr:uid="{00000000-0005-0000-0000-0000BB1D0000}"/>
    <cellStyle name="Normal 4 2 6 6" xfId="7705" xr:uid="{00000000-0005-0000-0000-0000BC1D0000}"/>
    <cellStyle name="Normal 4 2 6 7" xfId="7706" xr:uid="{00000000-0005-0000-0000-0000BD1D0000}"/>
    <cellStyle name="Normal 4 2 6 8" xfId="7707" xr:uid="{00000000-0005-0000-0000-0000BE1D0000}"/>
    <cellStyle name="Normal 4 2 6 9" xfId="7708" xr:uid="{00000000-0005-0000-0000-0000BF1D0000}"/>
    <cellStyle name="Normal 4 2 7" xfId="7709" xr:uid="{00000000-0005-0000-0000-0000C01D0000}"/>
    <cellStyle name="Normal 4 2 8" xfId="7710" xr:uid="{00000000-0005-0000-0000-0000C11D0000}"/>
    <cellStyle name="Normal 4 2 9" xfId="7711" xr:uid="{00000000-0005-0000-0000-0000C21D0000}"/>
    <cellStyle name="Normal 4 20" xfId="7712" xr:uid="{00000000-0005-0000-0000-0000C31D0000}"/>
    <cellStyle name="Normal 4 21" xfId="7713" xr:uid="{00000000-0005-0000-0000-0000C41D0000}"/>
    <cellStyle name="Normal 4 22" xfId="7714" xr:uid="{00000000-0005-0000-0000-0000C51D0000}"/>
    <cellStyle name="Normal 4 23" xfId="7715" xr:uid="{00000000-0005-0000-0000-0000C61D0000}"/>
    <cellStyle name="Normal 4 24" xfId="7716" xr:uid="{00000000-0005-0000-0000-0000C71D0000}"/>
    <cellStyle name="Normal 4 25" xfId="7717" xr:uid="{00000000-0005-0000-0000-0000C81D0000}"/>
    <cellStyle name="Normal 4 26" xfId="7718" xr:uid="{00000000-0005-0000-0000-0000C91D0000}"/>
    <cellStyle name="Normal 4 27" xfId="7719" xr:uid="{00000000-0005-0000-0000-0000CA1D0000}"/>
    <cellStyle name="Normal 4 28" xfId="7720" xr:uid="{00000000-0005-0000-0000-0000CB1D0000}"/>
    <cellStyle name="Normal 4 29" xfId="7721" xr:uid="{00000000-0005-0000-0000-0000CC1D0000}"/>
    <cellStyle name="Normal 4 3" xfId="7722" xr:uid="{00000000-0005-0000-0000-0000CD1D0000}"/>
    <cellStyle name="Normal 4 3 10" xfId="7723" xr:uid="{00000000-0005-0000-0000-0000CE1D0000}"/>
    <cellStyle name="Normal 4 3 11" xfId="7724" xr:uid="{00000000-0005-0000-0000-0000CF1D0000}"/>
    <cellStyle name="Normal 4 3 12" xfId="7725" xr:uid="{00000000-0005-0000-0000-0000D01D0000}"/>
    <cellStyle name="Normal 4 3 13" xfId="7726" xr:uid="{00000000-0005-0000-0000-0000D11D0000}"/>
    <cellStyle name="Normal 4 3 14" xfId="7727" xr:uid="{00000000-0005-0000-0000-0000D21D0000}"/>
    <cellStyle name="Normal 4 3 15" xfId="7728" xr:uid="{00000000-0005-0000-0000-0000D31D0000}"/>
    <cellStyle name="Normal 4 3 16" xfId="7729" xr:uid="{00000000-0005-0000-0000-0000D41D0000}"/>
    <cellStyle name="Normal 4 3 17" xfId="7730" xr:uid="{00000000-0005-0000-0000-0000D51D0000}"/>
    <cellStyle name="Normal 4 3 18" xfId="7731" xr:uid="{00000000-0005-0000-0000-0000D61D0000}"/>
    <cellStyle name="Normal 4 3 19" xfId="7732" xr:uid="{00000000-0005-0000-0000-0000D71D0000}"/>
    <cellStyle name="Normal 4 3 2" xfId="7733" xr:uid="{00000000-0005-0000-0000-0000D81D0000}"/>
    <cellStyle name="Normal 4 3 2 10" xfId="7734" xr:uid="{00000000-0005-0000-0000-0000D91D0000}"/>
    <cellStyle name="Normal 4 3 2 11" xfId="7735" xr:uid="{00000000-0005-0000-0000-0000DA1D0000}"/>
    <cellStyle name="Normal 4 3 2 12" xfId="7736" xr:uid="{00000000-0005-0000-0000-0000DB1D0000}"/>
    <cellStyle name="Normal 4 3 2 13" xfId="7737" xr:uid="{00000000-0005-0000-0000-0000DC1D0000}"/>
    <cellStyle name="Normal 4 3 2 14" xfId="7738" xr:uid="{00000000-0005-0000-0000-0000DD1D0000}"/>
    <cellStyle name="Normal 4 3 2 15" xfId="7739" xr:uid="{00000000-0005-0000-0000-0000DE1D0000}"/>
    <cellStyle name="Normal 4 3 2 16" xfId="7740" xr:uid="{00000000-0005-0000-0000-0000DF1D0000}"/>
    <cellStyle name="Normal 4 3 2 17" xfId="7741" xr:uid="{00000000-0005-0000-0000-0000E01D0000}"/>
    <cellStyle name="Normal 4 3 2 18" xfId="7742" xr:uid="{00000000-0005-0000-0000-0000E11D0000}"/>
    <cellStyle name="Normal 4 3 2 19" xfId="7743" xr:uid="{00000000-0005-0000-0000-0000E21D0000}"/>
    <cellStyle name="Normal 4 3 2 2" xfId="7744" xr:uid="{00000000-0005-0000-0000-0000E31D0000}"/>
    <cellStyle name="Normal 4 3 2 2 10" xfId="7745" xr:uid="{00000000-0005-0000-0000-0000E41D0000}"/>
    <cellStyle name="Normal 4 3 2 2 11" xfId="7746" xr:uid="{00000000-0005-0000-0000-0000E51D0000}"/>
    <cellStyle name="Normal 4 3 2 2 12" xfId="7747" xr:uid="{00000000-0005-0000-0000-0000E61D0000}"/>
    <cellStyle name="Normal 4 3 2 2 13" xfId="7748" xr:uid="{00000000-0005-0000-0000-0000E71D0000}"/>
    <cellStyle name="Normal 4 3 2 2 14" xfId="7749" xr:uid="{00000000-0005-0000-0000-0000E81D0000}"/>
    <cellStyle name="Normal 4 3 2 2 15" xfId="7750" xr:uid="{00000000-0005-0000-0000-0000E91D0000}"/>
    <cellStyle name="Normal 4 3 2 2 16" xfId="7751" xr:uid="{00000000-0005-0000-0000-0000EA1D0000}"/>
    <cellStyle name="Normal 4 3 2 2 17" xfId="7752" xr:uid="{00000000-0005-0000-0000-0000EB1D0000}"/>
    <cellStyle name="Normal 4 3 2 2 18" xfId="7753" xr:uid="{00000000-0005-0000-0000-0000EC1D0000}"/>
    <cellStyle name="Normal 4 3 2 2 19" xfId="7754" xr:uid="{00000000-0005-0000-0000-0000ED1D0000}"/>
    <cellStyle name="Normal 4 3 2 2 2" xfId="7755" xr:uid="{00000000-0005-0000-0000-0000EE1D0000}"/>
    <cellStyle name="Normal 4 3 2 2 20" xfId="7756" xr:uid="{00000000-0005-0000-0000-0000EF1D0000}"/>
    <cellStyle name="Normal 4 3 2 2 21" xfId="7757" xr:uid="{00000000-0005-0000-0000-0000F01D0000}"/>
    <cellStyle name="Normal 4 3 2 2 22" xfId="7758" xr:uid="{00000000-0005-0000-0000-0000F11D0000}"/>
    <cellStyle name="Normal 4 3 2 2 23" xfId="7759" xr:uid="{00000000-0005-0000-0000-0000F21D0000}"/>
    <cellStyle name="Normal 4 3 2 2 24" xfId="7760" xr:uid="{00000000-0005-0000-0000-0000F31D0000}"/>
    <cellStyle name="Normal 4 3 2 2 25" xfId="7761" xr:uid="{00000000-0005-0000-0000-0000F41D0000}"/>
    <cellStyle name="Normal 4 3 2 2 26" xfId="7762" xr:uid="{00000000-0005-0000-0000-0000F51D0000}"/>
    <cellStyle name="Normal 4 3 2 2 27" xfId="7763" xr:uid="{00000000-0005-0000-0000-0000F61D0000}"/>
    <cellStyle name="Normal 4 3 2 2 28" xfId="7764" xr:uid="{00000000-0005-0000-0000-0000F71D0000}"/>
    <cellStyle name="Normal 4 3 2 2 29" xfId="7765" xr:uid="{00000000-0005-0000-0000-0000F81D0000}"/>
    <cellStyle name="Normal 4 3 2 2 3" xfId="7766" xr:uid="{00000000-0005-0000-0000-0000F91D0000}"/>
    <cellStyle name="Normal 4 3 2 2 30" xfId="7767" xr:uid="{00000000-0005-0000-0000-0000FA1D0000}"/>
    <cellStyle name="Normal 4 3 2 2 31" xfId="7768" xr:uid="{00000000-0005-0000-0000-0000FB1D0000}"/>
    <cellStyle name="Normal 4 3 2 2 32" xfId="7769" xr:uid="{00000000-0005-0000-0000-0000FC1D0000}"/>
    <cellStyle name="Normal 4 3 2 2 33" xfId="7770" xr:uid="{00000000-0005-0000-0000-0000FD1D0000}"/>
    <cellStyle name="Normal 4 3 2 2 34" xfId="7771" xr:uid="{00000000-0005-0000-0000-0000FE1D0000}"/>
    <cellStyle name="Normal 4 3 2 2 35" xfId="7772" xr:uid="{00000000-0005-0000-0000-0000FF1D0000}"/>
    <cellStyle name="Normal 4 3 2 2 36" xfId="7773" xr:uid="{00000000-0005-0000-0000-0000001E0000}"/>
    <cellStyle name="Normal 4 3 2 2 37" xfId="7774" xr:uid="{00000000-0005-0000-0000-0000011E0000}"/>
    <cellStyle name="Normal 4 3 2 2 38" xfId="7775" xr:uid="{00000000-0005-0000-0000-0000021E0000}"/>
    <cellStyle name="Normal 4 3 2 2 39" xfId="7776" xr:uid="{00000000-0005-0000-0000-0000031E0000}"/>
    <cellStyle name="Normal 4 3 2 2 4" xfId="7777" xr:uid="{00000000-0005-0000-0000-0000041E0000}"/>
    <cellStyle name="Normal 4 3 2 2 40" xfId="7778" xr:uid="{00000000-0005-0000-0000-0000051E0000}"/>
    <cellStyle name="Normal 4 3 2 2 41" xfId="7779" xr:uid="{00000000-0005-0000-0000-0000061E0000}"/>
    <cellStyle name="Normal 4 3 2 2 42" xfId="7780" xr:uid="{00000000-0005-0000-0000-0000071E0000}"/>
    <cellStyle name="Normal 4 3 2 2 43" xfId="7781" xr:uid="{00000000-0005-0000-0000-0000081E0000}"/>
    <cellStyle name="Normal 4 3 2 2 5" xfId="7782" xr:uid="{00000000-0005-0000-0000-0000091E0000}"/>
    <cellStyle name="Normal 4 3 2 2 6" xfId="7783" xr:uid="{00000000-0005-0000-0000-00000A1E0000}"/>
    <cellStyle name="Normal 4 3 2 2 7" xfId="7784" xr:uid="{00000000-0005-0000-0000-00000B1E0000}"/>
    <cellStyle name="Normal 4 3 2 2 8" xfId="7785" xr:uid="{00000000-0005-0000-0000-00000C1E0000}"/>
    <cellStyle name="Normal 4 3 2 2 9" xfId="7786" xr:uid="{00000000-0005-0000-0000-00000D1E0000}"/>
    <cellStyle name="Normal 4 3 2 20" xfId="7787" xr:uid="{00000000-0005-0000-0000-00000E1E0000}"/>
    <cellStyle name="Normal 4 3 2 21" xfId="7788" xr:uid="{00000000-0005-0000-0000-00000F1E0000}"/>
    <cellStyle name="Normal 4 3 2 22" xfId="7789" xr:uid="{00000000-0005-0000-0000-0000101E0000}"/>
    <cellStyle name="Normal 4 3 2 23" xfId="7790" xr:uid="{00000000-0005-0000-0000-0000111E0000}"/>
    <cellStyle name="Normal 4 3 2 24" xfId="7791" xr:uid="{00000000-0005-0000-0000-0000121E0000}"/>
    <cellStyle name="Normal 4 3 2 25" xfId="7792" xr:uid="{00000000-0005-0000-0000-0000131E0000}"/>
    <cellStyle name="Normal 4 3 2 26" xfId="7793" xr:uid="{00000000-0005-0000-0000-0000141E0000}"/>
    <cellStyle name="Normal 4 3 2 27" xfId="7794" xr:uid="{00000000-0005-0000-0000-0000151E0000}"/>
    <cellStyle name="Normal 4 3 2 28" xfId="7795" xr:uid="{00000000-0005-0000-0000-0000161E0000}"/>
    <cellStyle name="Normal 4 3 2 29" xfId="7796" xr:uid="{00000000-0005-0000-0000-0000171E0000}"/>
    <cellStyle name="Normal 4 3 2 3" xfId="7797" xr:uid="{00000000-0005-0000-0000-0000181E0000}"/>
    <cellStyle name="Normal 4 3 2 3 10" xfId="7798" xr:uid="{00000000-0005-0000-0000-0000191E0000}"/>
    <cellStyle name="Normal 4 3 2 3 11" xfId="7799" xr:uid="{00000000-0005-0000-0000-00001A1E0000}"/>
    <cellStyle name="Normal 4 3 2 3 12" xfId="7800" xr:uid="{00000000-0005-0000-0000-00001B1E0000}"/>
    <cellStyle name="Normal 4 3 2 3 13" xfId="7801" xr:uid="{00000000-0005-0000-0000-00001C1E0000}"/>
    <cellStyle name="Normal 4 3 2 3 14" xfId="7802" xr:uid="{00000000-0005-0000-0000-00001D1E0000}"/>
    <cellStyle name="Normal 4 3 2 3 15" xfId="7803" xr:uid="{00000000-0005-0000-0000-00001E1E0000}"/>
    <cellStyle name="Normal 4 3 2 3 16" xfId="7804" xr:uid="{00000000-0005-0000-0000-00001F1E0000}"/>
    <cellStyle name="Normal 4 3 2 3 17" xfId="7805" xr:uid="{00000000-0005-0000-0000-0000201E0000}"/>
    <cellStyle name="Normal 4 3 2 3 18" xfId="7806" xr:uid="{00000000-0005-0000-0000-0000211E0000}"/>
    <cellStyle name="Normal 4 3 2 3 19" xfId="7807" xr:uid="{00000000-0005-0000-0000-0000221E0000}"/>
    <cellStyle name="Normal 4 3 2 3 2" xfId="7808" xr:uid="{00000000-0005-0000-0000-0000231E0000}"/>
    <cellStyle name="Normal 4 3 2 3 20" xfId="7809" xr:uid="{00000000-0005-0000-0000-0000241E0000}"/>
    <cellStyle name="Normal 4 3 2 3 21" xfId="7810" xr:uid="{00000000-0005-0000-0000-0000251E0000}"/>
    <cellStyle name="Normal 4 3 2 3 22" xfId="7811" xr:uid="{00000000-0005-0000-0000-0000261E0000}"/>
    <cellStyle name="Normal 4 3 2 3 23" xfId="7812" xr:uid="{00000000-0005-0000-0000-0000271E0000}"/>
    <cellStyle name="Normal 4 3 2 3 24" xfId="7813" xr:uid="{00000000-0005-0000-0000-0000281E0000}"/>
    <cellStyle name="Normal 4 3 2 3 25" xfId="7814" xr:uid="{00000000-0005-0000-0000-0000291E0000}"/>
    <cellStyle name="Normal 4 3 2 3 26" xfId="7815" xr:uid="{00000000-0005-0000-0000-00002A1E0000}"/>
    <cellStyle name="Normal 4 3 2 3 27" xfId="7816" xr:uid="{00000000-0005-0000-0000-00002B1E0000}"/>
    <cellStyle name="Normal 4 3 2 3 28" xfId="7817" xr:uid="{00000000-0005-0000-0000-00002C1E0000}"/>
    <cellStyle name="Normal 4 3 2 3 29" xfId="7818" xr:uid="{00000000-0005-0000-0000-00002D1E0000}"/>
    <cellStyle name="Normal 4 3 2 3 3" xfId="7819" xr:uid="{00000000-0005-0000-0000-00002E1E0000}"/>
    <cellStyle name="Normal 4 3 2 3 30" xfId="7820" xr:uid="{00000000-0005-0000-0000-00002F1E0000}"/>
    <cellStyle name="Normal 4 3 2 3 31" xfId="7821" xr:uid="{00000000-0005-0000-0000-0000301E0000}"/>
    <cellStyle name="Normal 4 3 2 3 32" xfId="7822" xr:uid="{00000000-0005-0000-0000-0000311E0000}"/>
    <cellStyle name="Normal 4 3 2 3 33" xfId="7823" xr:uid="{00000000-0005-0000-0000-0000321E0000}"/>
    <cellStyle name="Normal 4 3 2 3 34" xfId="7824" xr:uid="{00000000-0005-0000-0000-0000331E0000}"/>
    <cellStyle name="Normal 4 3 2 3 35" xfId="7825" xr:uid="{00000000-0005-0000-0000-0000341E0000}"/>
    <cellStyle name="Normal 4 3 2 3 36" xfId="7826" xr:uid="{00000000-0005-0000-0000-0000351E0000}"/>
    <cellStyle name="Normal 4 3 2 3 37" xfId="7827" xr:uid="{00000000-0005-0000-0000-0000361E0000}"/>
    <cellStyle name="Normal 4 3 2 3 38" xfId="7828" xr:uid="{00000000-0005-0000-0000-0000371E0000}"/>
    <cellStyle name="Normal 4 3 2 3 39" xfId="7829" xr:uid="{00000000-0005-0000-0000-0000381E0000}"/>
    <cellStyle name="Normal 4 3 2 3 4" xfId="7830" xr:uid="{00000000-0005-0000-0000-0000391E0000}"/>
    <cellStyle name="Normal 4 3 2 3 40" xfId="7831" xr:uid="{00000000-0005-0000-0000-00003A1E0000}"/>
    <cellStyle name="Normal 4 3 2 3 41" xfId="7832" xr:uid="{00000000-0005-0000-0000-00003B1E0000}"/>
    <cellStyle name="Normal 4 3 2 3 42" xfId="7833" xr:uid="{00000000-0005-0000-0000-00003C1E0000}"/>
    <cellStyle name="Normal 4 3 2 3 43" xfId="7834" xr:uid="{00000000-0005-0000-0000-00003D1E0000}"/>
    <cellStyle name="Normal 4 3 2 3 5" xfId="7835" xr:uid="{00000000-0005-0000-0000-00003E1E0000}"/>
    <cellStyle name="Normal 4 3 2 3 6" xfId="7836" xr:uid="{00000000-0005-0000-0000-00003F1E0000}"/>
    <cellStyle name="Normal 4 3 2 3 7" xfId="7837" xr:uid="{00000000-0005-0000-0000-0000401E0000}"/>
    <cellStyle name="Normal 4 3 2 3 8" xfId="7838" xr:uid="{00000000-0005-0000-0000-0000411E0000}"/>
    <cellStyle name="Normal 4 3 2 3 9" xfId="7839" xr:uid="{00000000-0005-0000-0000-0000421E0000}"/>
    <cellStyle name="Normal 4 3 2 30" xfId="7840" xr:uid="{00000000-0005-0000-0000-0000431E0000}"/>
    <cellStyle name="Normal 4 3 2 31" xfId="7841" xr:uid="{00000000-0005-0000-0000-0000441E0000}"/>
    <cellStyle name="Normal 4 3 2 32" xfId="7842" xr:uid="{00000000-0005-0000-0000-0000451E0000}"/>
    <cellStyle name="Normal 4 3 2 33" xfId="7843" xr:uid="{00000000-0005-0000-0000-0000461E0000}"/>
    <cellStyle name="Normal 4 3 2 34" xfId="7844" xr:uid="{00000000-0005-0000-0000-0000471E0000}"/>
    <cellStyle name="Normal 4 3 2 35" xfId="7845" xr:uid="{00000000-0005-0000-0000-0000481E0000}"/>
    <cellStyle name="Normal 4 3 2 36" xfId="7846" xr:uid="{00000000-0005-0000-0000-0000491E0000}"/>
    <cellStyle name="Normal 4 3 2 37" xfId="7847" xr:uid="{00000000-0005-0000-0000-00004A1E0000}"/>
    <cellStyle name="Normal 4 3 2 38" xfId="7848" xr:uid="{00000000-0005-0000-0000-00004B1E0000}"/>
    <cellStyle name="Normal 4 3 2 39" xfId="7849" xr:uid="{00000000-0005-0000-0000-00004C1E0000}"/>
    <cellStyle name="Normal 4 3 2 4" xfId="7850" xr:uid="{00000000-0005-0000-0000-00004D1E0000}"/>
    <cellStyle name="Normal 4 3 2 4 10" xfId="7851" xr:uid="{00000000-0005-0000-0000-00004E1E0000}"/>
    <cellStyle name="Normal 4 3 2 4 11" xfId="7852" xr:uid="{00000000-0005-0000-0000-00004F1E0000}"/>
    <cellStyle name="Normal 4 3 2 4 12" xfId="7853" xr:uid="{00000000-0005-0000-0000-0000501E0000}"/>
    <cellStyle name="Normal 4 3 2 4 13" xfId="7854" xr:uid="{00000000-0005-0000-0000-0000511E0000}"/>
    <cellStyle name="Normal 4 3 2 4 14" xfId="7855" xr:uid="{00000000-0005-0000-0000-0000521E0000}"/>
    <cellStyle name="Normal 4 3 2 4 15" xfId="7856" xr:uid="{00000000-0005-0000-0000-0000531E0000}"/>
    <cellStyle name="Normal 4 3 2 4 16" xfId="7857" xr:uid="{00000000-0005-0000-0000-0000541E0000}"/>
    <cellStyle name="Normal 4 3 2 4 17" xfId="7858" xr:uid="{00000000-0005-0000-0000-0000551E0000}"/>
    <cellStyle name="Normal 4 3 2 4 18" xfId="7859" xr:uid="{00000000-0005-0000-0000-0000561E0000}"/>
    <cellStyle name="Normal 4 3 2 4 19" xfId="7860" xr:uid="{00000000-0005-0000-0000-0000571E0000}"/>
    <cellStyle name="Normal 4 3 2 4 2" xfId="7861" xr:uid="{00000000-0005-0000-0000-0000581E0000}"/>
    <cellStyle name="Normal 4 3 2 4 20" xfId="7862" xr:uid="{00000000-0005-0000-0000-0000591E0000}"/>
    <cellStyle name="Normal 4 3 2 4 21" xfId="7863" xr:uid="{00000000-0005-0000-0000-00005A1E0000}"/>
    <cellStyle name="Normal 4 3 2 4 22" xfId="7864" xr:uid="{00000000-0005-0000-0000-00005B1E0000}"/>
    <cellStyle name="Normal 4 3 2 4 23" xfId="7865" xr:uid="{00000000-0005-0000-0000-00005C1E0000}"/>
    <cellStyle name="Normal 4 3 2 4 24" xfId="7866" xr:uid="{00000000-0005-0000-0000-00005D1E0000}"/>
    <cellStyle name="Normal 4 3 2 4 25" xfId="7867" xr:uid="{00000000-0005-0000-0000-00005E1E0000}"/>
    <cellStyle name="Normal 4 3 2 4 26" xfId="7868" xr:uid="{00000000-0005-0000-0000-00005F1E0000}"/>
    <cellStyle name="Normal 4 3 2 4 27" xfId="7869" xr:uid="{00000000-0005-0000-0000-0000601E0000}"/>
    <cellStyle name="Normal 4 3 2 4 28" xfId="7870" xr:uid="{00000000-0005-0000-0000-0000611E0000}"/>
    <cellStyle name="Normal 4 3 2 4 29" xfId="7871" xr:uid="{00000000-0005-0000-0000-0000621E0000}"/>
    <cellStyle name="Normal 4 3 2 4 3" xfId="7872" xr:uid="{00000000-0005-0000-0000-0000631E0000}"/>
    <cellStyle name="Normal 4 3 2 4 30" xfId="7873" xr:uid="{00000000-0005-0000-0000-0000641E0000}"/>
    <cellStyle name="Normal 4 3 2 4 31" xfId="7874" xr:uid="{00000000-0005-0000-0000-0000651E0000}"/>
    <cellStyle name="Normal 4 3 2 4 32" xfId="7875" xr:uid="{00000000-0005-0000-0000-0000661E0000}"/>
    <cellStyle name="Normal 4 3 2 4 33" xfId="7876" xr:uid="{00000000-0005-0000-0000-0000671E0000}"/>
    <cellStyle name="Normal 4 3 2 4 34" xfId="7877" xr:uid="{00000000-0005-0000-0000-0000681E0000}"/>
    <cellStyle name="Normal 4 3 2 4 35" xfId="7878" xr:uid="{00000000-0005-0000-0000-0000691E0000}"/>
    <cellStyle name="Normal 4 3 2 4 36" xfId="7879" xr:uid="{00000000-0005-0000-0000-00006A1E0000}"/>
    <cellStyle name="Normal 4 3 2 4 37" xfId="7880" xr:uid="{00000000-0005-0000-0000-00006B1E0000}"/>
    <cellStyle name="Normal 4 3 2 4 38" xfId="7881" xr:uid="{00000000-0005-0000-0000-00006C1E0000}"/>
    <cellStyle name="Normal 4 3 2 4 39" xfId="7882" xr:uid="{00000000-0005-0000-0000-00006D1E0000}"/>
    <cellStyle name="Normal 4 3 2 4 4" xfId="7883" xr:uid="{00000000-0005-0000-0000-00006E1E0000}"/>
    <cellStyle name="Normal 4 3 2 4 40" xfId="7884" xr:uid="{00000000-0005-0000-0000-00006F1E0000}"/>
    <cellStyle name="Normal 4 3 2 4 41" xfId="7885" xr:uid="{00000000-0005-0000-0000-0000701E0000}"/>
    <cellStyle name="Normal 4 3 2 4 42" xfId="7886" xr:uid="{00000000-0005-0000-0000-0000711E0000}"/>
    <cellStyle name="Normal 4 3 2 4 43" xfId="7887" xr:uid="{00000000-0005-0000-0000-0000721E0000}"/>
    <cellStyle name="Normal 4 3 2 4 5" xfId="7888" xr:uid="{00000000-0005-0000-0000-0000731E0000}"/>
    <cellStyle name="Normal 4 3 2 4 6" xfId="7889" xr:uid="{00000000-0005-0000-0000-0000741E0000}"/>
    <cellStyle name="Normal 4 3 2 4 7" xfId="7890" xr:uid="{00000000-0005-0000-0000-0000751E0000}"/>
    <cellStyle name="Normal 4 3 2 4 8" xfId="7891" xr:uid="{00000000-0005-0000-0000-0000761E0000}"/>
    <cellStyle name="Normal 4 3 2 4 9" xfId="7892" xr:uid="{00000000-0005-0000-0000-0000771E0000}"/>
    <cellStyle name="Normal 4 3 2 40" xfId="7893" xr:uid="{00000000-0005-0000-0000-0000781E0000}"/>
    <cellStyle name="Normal 4 3 2 41" xfId="7894" xr:uid="{00000000-0005-0000-0000-0000791E0000}"/>
    <cellStyle name="Normal 4 3 2 42" xfId="7895" xr:uid="{00000000-0005-0000-0000-00007A1E0000}"/>
    <cellStyle name="Normal 4 3 2 43" xfId="7896" xr:uid="{00000000-0005-0000-0000-00007B1E0000}"/>
    <cellStyle name="Normal 4 3 2 44" xfId="7897" xr:uid="{00000000-0005-0000-0000-00007C1E0000}"/>
    <cellStyle name="Normal 4 3 2 45" xfId="7898" xr:uid="{00000000-0005-0000-0000-00007D1E0000}"/>
    <cellStyle name="Normal 4 3 2 46" xfId="7899" xr:uid="{00000000-0005-0000-0000-00007E1E0000}"/>
    <cellStyle name="Normal 4 3 2 47" xfId="7900" xr:uid="{00000000-0005-0000-0000-00007F1E0000}"/>
    <cellStyle name="Normal 4 3 2 5" xfId="7901" xr:uid="{00000000-0005-0000-0000-0000801E0000}"/>
    <cellStyle name="Normal 4 3 2 5 10" xfId="7902" xr:uid="{00000000-0005-0000-0000-0000811E0000}"/>
    <cellStyle name="Normal 4 3 2 5 11" xfId="7903" xr:uid="{00000000-0005-0000-0000-0000821E0000}"/>
    <cellStyle name="Normal 4 3 2 5 12" xfId="7904" xr:uid="{00000000-0005-0000-0000-0000831E0000}"/>
    <cellStyle name="Normal 4 3 2 5 13" xfId="7905" xr:uid="{00000000-0005-0000-0000-0000841E0000}"/>
    <cellStyle name="Normal 4 3 2 5 14" xfId="7906" xr:uid="{00000000-0005-0000-0000-0000851E0000}"/>
    <cellStyle name="Normal 4 3 2 5 15" xfId="7907" xr:uid="{00000000-0005-0000-0000-0000861E0000}"/>
    <cellStyle name="Normal 4 3 2 5 16" xfId="7908" xr:uid="{00000000-0005-0000-0000-0000871E0000}"/>
    <cellStyle name="Normal 4 3 2 5 17" xfId="7909" xr:uid="{00000000-0005-0000-0000-0000881E0000}"/>
    <cellStyle name="Normal 4 3 2 5 18" xfId="7910" xr:uid="{00000000-0005-0000-0000-0000891E0000}"/>
    <cellStyle name="Normal 4 3 2 5 19" xfId="7911" xr:uid="{00000000-0005-0000-0000-00008A1E0000}"/>
    <cellStyle name="Normal 4 3 2 5 2" xfId="7912" xr:uid="{00000000-0005-0000-0000-00008B1E0000}"/>
    <cellStyle name="Normal 4 3 2 5 20" xfId="7913" xr:uid="{00000000-0005-0000-0000-00008C1E0000}"/>
    <cellStyle name="Normal 4 3 2 5 21" xfId="7914" xr:uid="{00000000-0005-0000-0000-00008D1E0000}"/>
    <cellStyle name="Normal 4 3 2 5 22" xfId="7915" xr:uid="{00000000-0005-0000-0000-00008E1E0000}"/>
    <cellStyle name="Normal 4 3 2 5 23" xfId="7916" xr:uid="{00000000-0005-0000-0000-00008F1E0000}"/>
    <cellStyle name="Normal 4 3 2 5 24" xfId="7917" xr:uid="{00000000-0005-0000-0000-0000901E0000}"/>
    <cellStyle name="Normal 4 3 2 5 25" xfId="7918" xr:uid="{00000000-0005-0000-0000-0000911E0000}"/>
    <cellStyle name="Normal 4 3 2 5 26" xfId="7919" xr:uid="{00000000-0005-0000-0000-0000921E0000}"/>
    <cellStyle name="Normal 4 3 2 5 27" xfId="7920" xr:uid="{00000000-0005-0000-0000-0000931E0000}"/>
    <cellStyle name="Normal 4 3 2 5 28" xfId="7921" xr:uid="{00000000-0005-0000-0000-0000941E0000}"/>
    <cellStyle name="Normal 4 3 2 5 29" xfId="7922" xr:uid="{00000000-0005-0000-0000-0000951E0000}"/>
    <cellStyle name="Normal 4 3 2 5 3" xfId="7923" xr:uid="{00000000-0005-0000-0000-0000961E0000}"/>
    <cellStyle name="Normal 4 3 2 5 30" xfId="7924" xr:uid="{00000000-0005-0000-0000-0000971E0000}"/>
    <cellStyle name="Normal 4 3 2 5 31" xfId="7925" xr:uid="{00000000-0005-0000-0000-0000981E0000}"/>
    <cellStyle name="Normal 4 3 2 5 32" xfId="7926" xr:uid="{00000000-0005-0000-0000-0000991E0000}"/>
    <cellStyle name="Normal 4 3 2 5 33" xfId="7927" xr:uid="{00000000-0005-0000-0000-00009A1E0000}"/>
    <cellStyle name="Normal 4 3 2 5 34" xfId="7928" xr:uid="{00000000-0005-0000-0000-00009B1E0000}"/>
    <cellStyle name="Normal 4 3 2 5 35" xfId="7929" xr:uid="{00000000-0005-0000-0000-00009C1E0000}"/>
    <cellStyle name="Normal 4 3 2 5 36" xfId="7930" xr:uid="{00000000-0005-0000-0000-00009D1E0000}"/>
    <cellStyle name="Normal 4 3 2 5 37" xfId="7931" xr:uid="{00000000-0005-0000-0000-00009E1E0000}"/>
    <cellStyle name="Normal 4 3 2 5 38" xfId="7932" xr:uid="{00000000-0005-0000-0000-00009F1E0000}"/>
    <cellStyle name="Normal 4 3 2 5 39" xfId="7933" xr:uid="{00000000-0005-0000-0000-0000A01E0000}"/>
    <cellStyle name="Normal 4 3 2 5 4" xfId="7934" xr:uid="{00000000-0005-0000-0000-0000A11E0000}"/>
    <cellStyle name="Normal 4 3 2 5 40" xfId="7935" xr:uid="{00000000-0005-0000-0000-0000A21E0000}"/>
    <cellStyle name="Normal 4 3 2 5 41" xfId="7936" xr:uid="{00000000-0005-0000-0000-0000A31E0000}"/>
    <cellStyle name="Normal 4 3 2 5 42" xfId="7937" xr:uid="{00000000-0005-0000-0000-0000A41E0000}"/>
    <cellStyle name="Normal 4 3 2 5 43" xfId="7938" xr:uid="{00000000-0005-0000-0000-0000A51E0000}"/>
    <cellStyle name="Normal 4 3 2 5 5" xfId="7939" xr:uid="{00000000-0005-0000-0000-0000A61E0000}"/>
    <cellStyle name="Normal 4 3 2 5 6" xfId="7940" xr:uid="{00000000-0005-0000-0000-0000A71E0000}"/>
    <cellStyle name="Normal 4 3 2 5 7" xfId="7941" xr:uid="{00000000-0005-0000-0000-0000A81E0000}"/>
    <cellStyle name="Normal 4 3 2 5 8" xfId="7942" xr:uid="{00000000-0005-0000-0000-0000A91E0000}"/>
    <cellStyle name="Normal 4 3 2 5 9" xfId="7943" xr:uid="{00000000-0005-0000-0000-0000AA1E0000}"/>
    <cellStyle name="Normal 4 3 2 6" xfId="7944" xr:uid="{00000000-0005-0000-0000-0000AB1E0000}"/>
    <cellStyle name="Normal 4 3 2 7" xfId="7945" xr:uid="{00000000-0005-0000-0000-0000AC1E0000}"/>
    <cellStyle name="Normal 4 3 2 8" xfId="7946" xr:uid="{00000000-0005-0000-0000-0000AD1E0000}"/>
    <cellStyle name="Normal 4 3 2 9" xfId="7947" xr:uid="{00000000-0005-0000-0000-0000AE1E0000}"/>
    <cellStyle name="Normal 4 3 20" xfId="7948" xr:uid="{00000000-0005-0000-0000-0000AF1E0000}"/>
    <cellStyle name="Normal 4 3 21" xfId="7949" xr:uid="{00000000-0005-0000-0000-0000B01E0000}"/>
    <cellStyle name="Normal 4 3 22" xfId="7950" xr:uid="{00000000-0005-0000-0000-0000B11E0000}"/>
    <cellStyle name="Normal 4 3 23" xfId="7951" xr:uid="{00000000-0005-0000-0000-0000B21E0000}"/>
    <cellStyle name="Normal 4 3 24" xfId="7952" xr:uid="{00000000-0005-0000-0000-0000B31E0000}"/>
    <cellStyle name="Normal 4 3 25" xfId="7953" xr:uid="{00000000-0005-0000-0000-0000B41E0000}"/>
    <cellStyle name="Normal 4 3 26" xfId="7954" xr:uid="{00000000-0005-0000-0000-0000B51E0000}"/>
    <cellStyle name="Normal 4 3 27" xfId="7955" xr:uid="{00000000-0005-0000-0000-0000B61E0000}"/>
    <cellStyle name="Normal 4 3 28" xfId="7956" xr:uid="{00000000-0005-0000-0000-0000B71E0000}"/>
    <cellStyle name="Normal 4 3 29" xfId="7957" xr:uid="{00000000-0005-0000-0000-0000B81E0000}"/>
    <cellStyle name="Normal 4 3 3" xfId="7958" xr:uid="{00000000-0005-0000-0000-0000B91E0000}"/>
    <cellStyle name="Normal 4 3 3 10" xfId="7959" xr:uid="{00000000-0005-0000-0000-0000BA1E0000}"/>
    <cellStyle name="Normal 4 3 3 11" xfId="7960" xr:uid="{00000000-0005-0000-0000-0000BB1E0000}"/>
    <cellStyle name="Normal 4 3 3 12" xfId="7961" xr:uid="{00000000-0005-0000-0000-0000BC1E0000}"/>
    <cellStyle name="Normal 4 3 3 13" xfId="7962" xr:uid="{00000000-0005-0000-0000-0000BD1E0000}"/>
    <cellStyle name="Normal 4 3 3 14" xfId="7963" xr:uid="{00000000-0005-0000-0000-0000BE1E0000}"/>
    <cellStyle name="Normal 4 3 3 15" xfId="7964" xr:uid="{00000000-0005-0000-0000-0000BF1E0000}"/>
    <cellStyle name="Normal 4 3 3 16" xfId="7965" xr:uid="{00000000-0005-0000-0000-0000C01E0000}"/>
    <cellStyle name="Normal 4 3 3 17" xfId="7966" xr:uid="{00000000-0005-0000-0000-0000C11E0000}"/>
    <cellStyle name="Normal 4 3 3 18" xfId="7967" xr:uid="{00000000-0005-0000-0000-0000C21E0000}"/>
    <cellStyle name="Normal 4 3 3 19" xfId="7968" xr:uid="{00000000-0005-0000-0000-0000C31E0000}"/>
    <cellStyle name="Normal 4 3 3 2" xfId="7969" xr:uid="{00000000-0005-0000-0000-0000C41E0000}"/>
    <cellStyle name="Normal 4 3 3 20" xfId="7970" xr:uid="{00000000-0005-0000-0000-0000C51E0000}"/>
    <cellStyle name="Normal 4 3 3 21" xfId="7971" xr:uid="{00000000-0005-0000-0000-0000C61E0000}"/>
    <cellStyle name="Normal 4 3 3 22" xfId="7972" xr:uid="{00000000-0005-0000-0000-0000C71E0000}"/>
    <cellStyle name="Normal 4 3 3 23" xfId="7973" xr:uid="{00000000-0005-0000-0000-0000C81E0000}"/>
    <cellStyle name="Normal 4 3 3 24" xfId="7974" xr:uid="{00000000-0005-0000-0000-0000C91E0000}"/>
    <cellStyle name="Normal 4 3 3 25" xfId="7975" xr:uid="{00000000-0005-0000-0000-0000CA1E0000}"/>
    <cellStyle name="Normal 4 3 3 26" xfId="7976" xr:uid="{00000000-0005-0000-0000-0000CB1E0000}"/>
    <cellStyle name="Normal 4 3 3 27" xfId="7977" xr:uid="{00000000-0005-0000-0000-0000CC1E0000}"/>
    <cellStyle name="Normal 4 3 3 28" xfId="7978" xr:uid="{00000000-0005-0000-0000-0000CD1E0000}"/>
    <cellStyle name="Normal 4 3 3 29" xfId="7979" xr:uid="{00000000-0005-0000-0000-0000CE1E0000}"/>
    <cellStyle name="Normal 4 3 3 3" xfId="7980" xr:uid="{00000000-0005-0000-0000-0000CF1E0000}"/>
    <cellStyle name="Normal 4 3 3 30" xfId="7981" xr:uid="{00000000-0005-0000-0000-0000D01E0000}"/>
    <cellStyle name="Normal 4 3 3 31" xfId="7982" xr:uid="{00000000-0005-0000-0000-0000D11E0000}"/>
    <cellStyle name="Normal 4 3 3 32" xfId="7983" xr:uid="{00000000-0005-0000-0000-0000D21E0000}"/>
    <cellStyle name="Normal 4 3 3 33" xfId="7984" xr:uid="{00000000-0005-0000-0000-0000D31E0000}"/>
    <cellStyle name="Normal 4 3 3 34" xfId="7985" xr:uid="{00000000-0005-0000-0000-0000D41E0000}"/>
    <cellStyle name="Normal 4 3 3 35" xfId="7986" xr:uid="{00000000-0005-0000-0000-0000D51E0000}"/>
    <cellStyle name="Normal 4 3 3 36" xfId="7987" xr:uid="{00000000-0005-0000-0000-0000D61E0000}"/>
    <cellStyle name="Normal 4 3 3 37" xfId="7988" xr:uid="{00000000-0005-0000-0000-0000D71E0000}"/>
    <cellStyle name="Normal 4 3 3 38" xfId="7989" xr:uid="{00000000-0005-0000-0000-0000D81E0000}"/>
    <cellStyle name="Normal 4 3 3 39" xfId="7990" xr:uid="{00000000-0005-0000-0000-0000D91E0000}"/>
    <cellStyle name="Normal 4 3 3 4" xfId="7991" xr:uid="{00000000-0005-0000-0000-0000DA1E0000}"/>
    <cellStyle name="Normal 4 3 3 40" xfId="7992" xr:uid="{00000000-0005-0000-0000-0000DB1E0000}"/>
    <cellStyle name="Normal 4 3 3 41" xfId="7993" xr:uid="{00000000-0005-0000-0000-0000DC1E0000}"/>
    <cellStyle name="Normal 4 3 3 42" xfId="7994" xr:uid="{00000000-0005-0000-0000-0000DD1E0000}"/>
    <cellStyle name="Normal 4 3 3 43" xfId="7995" xr:uid="{00000000-0005-0000-0000-0000DE1E0000}"/>
    <cellStyle name="Normal 4 3 3 5" xfId="7996" xr:uid="{00000000-0005-0000-0000-0000DF1E0000}"/>
    <cellStyle name="Normal 4 3 3 6" xfId="7997" xr:uid="{00000000-0005-0000-0000-0000E01E0000}"/>
    <cellStyle name="Normal 4 3 3 7" xfId="7998" xr:uid="{00000000-0005-0000-0000-0000E11E0000}"/>
    <cellStyle name="Normal 4 3 3 8" xfId="7999" xr:uid="{00000000-0005-0000-0000-0000E21E0000}"/>
    <cellStyle name="Normal 4 3 3 9" xfId="8000" xr:uid="{00000000-0005-0000-0000-0000E31E0000}"/>
    <cellStyle name="Normal 4 3 30" xfId="8001" xr:uid="{00000000-0005-0000-0000-0000E41E0000}"/>
    <cellStyle name="Normal 4 3 31" xfId="8002" xr:uid="{00000000-0005-0000-0000-0000E51E0000}"/>
    <cellStyle name="Normal 4 3 32" xfId="8003" xr:uid="{00000000-0005-0000-0000-0000E61E0000}"/>
    <cellStyle name="Normal 4 3 33" xfId="8004" xr:uid="{00000000-0005-0000-0000-0000E71E0000}"/>
    <cellStyle name="Normal 4 3 34" xfId="8005" xr:uid="{00000000-0005-0000-0000-0000E81E0000}"/>
    <cellStyle name="Normal 4 3 35" xfId="8006" xr:uid="{00000000-0005-0000-0000-0000E91E0000}"/>
    <cellStyle name="Normal 4 3 36" xfId="8007" xr:uid="{00000000-0005-0000-0000-0000EA1E0000}"/>
    <cellStyle name="Normal 4 3 37" xfId="8008" xr:uid="{00000000-0005-0000-0000-0000EB1E0000}"/>
    <cellStyle name="Normal 4 3 38" xfId="8009" xr:uid="{00000000-0005-0000-0000-0000EC1E0000}"/>
    <cellStyle name="Normal 4 3 39" xfId="8010" xr:uid="{00000000-0005-0000-0000-0000ED1E0000}"/>
    <cellStyle name="Normal 4 3 4" xfId="8011" xr:uid="{00000000-0005-0000-0000-0000EE1E0000}"/>
    <cellStyle name="Normal 4 3 4 10" xfId="8012" xr:uid="{00000000-0005-0000-0000-0000EF1E0000}"/>
    <cellStyle name="Normal 4 3 4 11" xfId="8013" xr:uid="{00000000-0005-0000-0000-0000F01E0000}"/>
    <cellStyle name="Normal 4 3 4 12" xfId="8014" xr:uid="{00000000-0005-0000-0000-0000F11E0000}"/>
    <cellStyle name="Normal 4 3 4 13" xfId="8015" xr:uid="{00000000-0005-0000-0000-0000F21E0000}"/>
    <cellStyle name="Normal 4 3 4 14" xfId="8016" xr:uid="{00000000-0005-0000-0000-0000F31E0000}"/>
    <cellStyle name="Normal 4 3 4 15" xfId="8017" xr:uid="{00000000-0005-0000-0000-0000F41E0000}"/>
    <cellStyle name="Normal 4 3 4 16" xfId="8018" xr:uid="{00000000-0005-0000-0000-0000F51E0000}"/>
    <cellStyle name="Normal 4 3 4 17" xfId="8019" xr:uid="{00000000-0005-0000-0000-0000F61E0000}"/>
    <cellStyle name="Normal 4 3 4 18" xfId="8020" xr:uid="{00000000-0005-0000-0000-0000F71E0000}"/>
    <cellStyle name="Normal 4 3 4 19" xfId="8021" xr:uid="{00000000-0005-0000-0000-0000F81E0000}"/>
    <cellStyle name="Normal 4 3 4 2" xfId="8022" xr:uid="{00000000-0005-0000-0000-0000F91E0000}"/>
    <cellStyle name="Normal 4 3 4 20" xfId="8023" xr:uid="{00000000-0005-0000-0000-0000FA1E0000}"/>
    <cellStyle name="Normal 4 3 4 21" xfId="8024" xr:uid="{00000000-0005-0000-0000-0000FB1E0000}"/>
    <cellStyle name="Normal 4 3 4 22" xfId="8025" xr:uid="{00000000-0005-0000-0000-0000FC1E0000}"/>
    <cellStyle name="Normal 4 3 4 23" xfId="8026" xr:uid="{00000000-0005-0000-0000-0000FD1E0000}"/>
    <cellStyle name="Normal 4 3 4 24" xfId="8027" xr:uid="{00000000-0005-0000-0000-0000FE1E0000}"/>
    <cellStyle name="Normal 4 3 4 25" xfId="8028" xr:uid="{00000000-0005-0000-0000-0000FF1E0000}"/>
    <cellStyle name="Normal 4 3 4 26" xfId="8029" xr:uid="{00000000-0005-0000-0000-0000001F0000}"/>
    <cellStyle name="Normal 4 3 4 27" xfId="8030" xr:uid="{00000000-0005-0000-0000-0000011F0000}"/>
    <cellStyle name="Normal 4 3 4 28" xfId="8031" xr:uid="{00000000-0005-0000-0000-0000021F0000}"/>
    <cellStyle name="Normal 4 3 4 29" xfId="8032" xr:uid="{00000000-0005-0000-0000-0000031F0000}"/>
    <cellStyle name="Normal 4 3 4 3" xfId="8033" xr:uid="{00000000-0005-0000-0000-0000041F0000}"/>
    <cellStyle name="Normal 4 3 4 30" xfId="8034" xr:uid="{00000000-0005-0000-0000-0000051F0000}"/>
    <cellStyle name="Normal 4 3 4 31" xfId="8035" xr:uid="{00000000-0005-0000-0000-0000061F0000}"/>
    <cellStyle name="Normal 4 3 4 32" xfId="8036" xr:uid="{00000000-0005-0000-0000-0000071F0000}"/>
    <cellStyle name="Normal 4 3 4 33" xfId="8037" xr:uid="{00000000-0005-0000-0000-0000081F0000}"/>
    <cellStyle name="Normal 4 3 4 34" xfId="8038" xr:uid="{00000000-0005-0000-0000-0000091F0000}"/>
    <cellStyle name="Normal 4 3 4 35" xfId="8039" xr:uid="{00000000-0005-0000-0000-00000A1F0000}"/>
    <cellStyle name="Normal 4 3 4 36" xfId="8040" xr:uid="{00000000-0005-0000-0000-00000B1F0000}"/>
    <cellStyle name="Normal 4 3 4 37" xfId="8041" xr:uid="{00000000-0005-0000-0000-00000C1F0000}"/>
    <cellStyle name="Normal 4 3 4 38" xfId="8042" xr:uid="{00000000-0005-0000-0000-00000D1F0000}"/>
    <cellStyle name="Normal 4 3 4 39" xfId="8043" xr:uid="{00000000-0005-0000-0000-00000E1F0000}"/>
    <cellStyle name="Normal 4 3 4 4" xfId="8044" xr:uid="{00000000-0005-0000-0000-00000F1F0000}"/>
    <cellStyle name="Normal 4 3 4 40" xfId="8045" xr:uid="{00000000-0005-0000-0000-0000101F0000}"/>
    <cellStyle name="Normal 4 3 4 41" xfId="8046" xr:uid="{00000000-0005-0000-0000-0000111F0000}"/>
    <cellStyle name="Normal 4 3 4 42" xfId="8047" xr:uid="{00000000-0005-0000-0000-0000121F0000}"/>
    <cellStyle name="Normal 4 3 4 43" xfId="8048" xr:uid="{00000000-0005-0000-0000-0000131F0000}"/>
    <cellStyle name="Normal 4 3 4 5" xfId="8049" xr:uid="{00000000-0005-0000-0000-0000141F0000}"/>
    <cellStyle name="Normal 4 3 4 6" xfId="8050" xr:uid="{00000000-0005-0000-0000-0000151F0000}"/>
    <cellStyle name="Normal 4 3 4 7" xfId="8051" xr:uid="{00000000-0005-0000-0000-0000161F0000}"/>
    <cellStyle name="Normal 4 3 4 8" xfId="8052" xr:uid="{00000000-0005-0000-0000-0000171F0000}"/>
    <cellStyle name="Normal 4 3 4 9" xfId="8053" xr:uid="{00000000-0005-0000-0000-0000181F0000}"/>
    <cellStyle name="Normal 4 3 40" xfId="8054" xr:uid="{00000000-0005-0000-0000-0000191F0000}"/>
    <cellStyle name="Normal 4 3 41" xfId="8055" xr:uid="{00000000-0005-0000-0000-00001A1F0000}"/>
    <cellStyle name="Normal 4 3 42" xfId="8056" xr:uid="{00000000-0005-0000-0000-00001B1F0000}"/>
    <cellStyle name="Normal 4 3 43" xfId="8057" xr:uid="{00000000-0005-0000-0000-00001C1F0000}"/>
    <cellStyle name="Normal 4 3 44" xfId="8058" xr:uid="{00000000-0005-0000-0000-00001D1F0000}"/>
    <cellStyle name="Normal 4 3 45" xfId="8059" xr:uid="{00000000-0005-0000-0000-00001E1F0000}"/>
    <cellStyle name="Normal 4 3 46" xfId="8060" xr:uid="{00000000-0005-0000-0000-00001F1F0000}"/>
    <cellStyle name="Normal 4 3 47" xfId="8061" xr:uid="{00000000-0005-0000-0000-0000201F0000}"/>
    <cellStyle name="Normal 4 3 48" xfId="8062" xr:uid="{00000000-0005-0000-0000-0000211F0000}"/>
    <cellStyle name="Normal 4 3 5" xfId="8063" xr:uid="{00000000-0005-0000-0000-0000221F0000}"/>
    <cellStyle name="Normal 4 3 5 10" xfId="8064" xr:uid="{00000000-0005-0000-0000-0000231F0000}"/>
    <cellStyle name="Normal 4 3 5 11" xfId="8065" xr:uid="{00000000-0005-0000-0000-0000241F0000}"/>
    <cellStyle name="Normal 4 3 5 12" xfId="8066" xr:uid="{00000000-0005-0000-0000-0000251F0000}"/>
    <cellStyle name="Normal 4 3 5 13" xfId="8067" xr:uid="{00000000-0005-0000-0000-0000261F0000}"/>
    <cellStyle name="Normal 4 3 5 14" xfId="8068" xr:uid="{00000000-0005-0000-0000-0000271F0000}"/>
    <cellStyle name="Normal 4 3 5 15" xfId="8069" xr:uid="{00000000-0005-0000-0000-0000281F0000}"/>
    <cellStyle name="Normal 4 3 5 16" xfId="8070" xr:uid="{00000000-0005-0000-0000-0000291F0000}"/>
    <cellStyle name="Normal 4 3 5 17" xfId="8071" xr:uid="{00000000-0005-0000-0000-00002A1F0000}"/>
    <cellStyle name="Normal 4 3 5 18" xfId="8072" xr:uid="{00000000-0005-0000-0000-00002B1F0000}"/>
    <cellStyle name="Normal 4 3 5 19" xfId="8073" xr:uid="{00000000-0005-0000-0000-00002C1F0000}"/>
    <cellStyle name="Normal 4 3 5 2" xfId="8074" xr:uid="{00000000-0005-0000-0000-00002D1F0000}"/>
    <cellStyle name="Normal 4 3 5 20" xfId="8075" xr:uid="{00000000-0005-0000-0000-00002E1F0000}"/>
    <cellStyle name="Normal 4 3 5 21" xfId="8076" xr:uid="{00000000-0005-0000-0000-00002F1F0000}"/>
    <cellStyle name="Normal 4 3 5 22" xfId="8077" xr:uid="{00000000-0005-0000-0000-0000301F0000}"/>
    <cellStyle name="Normal 4 3 5 23" xfId="8078" xr:uid="{00000000-0005-0000-0000-0000311F0000}"/>
    <cellStyle name="Normal 4 3 5 24" xfId="8079" xr:uid="{00000000-0005-0000-0000-0000321F0000}"/>
    <cellStyle name="Normal 4 3 5 25" xfId="8080" xr:uid="{00000000-0005-0000-0000-0000331F0000}"/>
    <cellStyle name="Normal 4 3 5 26" xfId="8081" xr:uid="{00000000-0005-0000-0000-0000341F0000}"/>
    <cellStyle name="Normal 4 3 5 27" xfId="8082" xr:uid="{00000000-0005-0000-0000-0000351F0000}"/>
    <cellStyle name="Normal 4 3 5 28" xfId="8083" xr:uid="{00000000-0005-0000-0000-0000361F0000}"/>
    <cellStyle name="Normal 4 3 5 29" xfId="8084" xr:uid="{00000000-0005-0000-0000-0000371F0000}"/>
    <cellStyle name="Normal 4 3 5 3" xfId="8085" xr:uid="{00000000-0005-0000-0000-0000381F0000}"/>
    <cellStyle name="Normal 4 3 5 30" xfId="8086" xr:uid="{00000000-0005-0000-0000-0000391F0000}"/>
    <cellStyle name="Normal 4 3 5 31" xfId="8087" xr:uid="{00000000-0005-0000-0000-00003A1F0000}"/>
    <cellStyle name="Normal 4 3 5 32" xfId="8088" xr:uid="{00000000-0005-0000-0000-00003B1F0000}"/>
    <cellStyle name="Normal 4 3 5 33" xfId="8089" xr:uid="{00000000-0005-0000-0000-00003C1F0000}"/>
    <cellStyle name="Normal 4 3 5 34" xfId="8090" xr:uid="{00000000-0005-0000-0000-00003D1F0000}"/>
    <cellStyle name="Normal 4 3 5 35" xfId="8091" xr:uid="{00000000-0005-0000-0000-00003E1F0000}"/>
    <cellStyle name="Normal 4 3 5 36" xfId="8092" xr:uid="{00000000-0005-0000-0000-00003F1F0000}"/>
    <cellStyle name="Normal 4 3 5 37" xfId="8093" xr:uid="{00000000-0005-0000-0000-0000401F0000}"/>
    <cellStyle name="Normal 4 3 5 38" xfId="8094" xr:uid="{00000000-0005-0000-0000-0000411F0000}"/>
    <cellStyle name="Normal 4 3 5 39" xfId="8095" xr:uid="{00000000-0005-0000-0000-0000421F0000}"/>
    <cellStyle name="Normal 4 3 5 4" xfId="8096" xr:uid="{00000000-0005-0000-0000-0000431F0000}"/>
    <cellStyle name="Normal 4 3 5 40" xfId="8097" xr:uid="{00000000-0005-0000-0000-0000441F0000}"/>
    <cellStyle name="Normal 4 3 5 41" xfId="8098" xr:uid="{00000000-0005-0000-0000-0000451F0000}"/>
    <cellStyle name="Normal 4 3 5 42" xfId="8099" xr:uid="{00000000-0005-0000-0000-0000461F0000}"/>
    <cellStyle name="Normal 4 3 5 43" xfId="8100" xr:uid="{00000000-0005-0000-0000-0000471F0000}"/>
    <cellStyle name="Normal 4 3 5 5" xfId="8101" xr:uid="{00000000-0005-0000-0000-0000481F0000}"/>
    <cellStyle name="Normal 4 3 5 6" xfId="8102" xr:uid="{00000000-0005-0000-0000-0000491F0000}"/>
    <cellStyle name="Normal 4 3 5 7" xfId="8103" xr:uid="{00000000-0005-0000-0000-00004A1F0000}"/>
    <cellStyle name="Normal 4 3 5 8" xfId="8104" xr:uid="{00000000-0005-0000-0000-00004B1F0000}"/>
    <cellStyle name="Normal 4 3 5 9" xfId="8105" xr:uid="{00000000-0005-0000-0000-00004C1F0000}"/>
    <cellStyle name="Normal 4 3 6" xfId="8106" xr:uid="{00000000-0005-0000-0000-00004D1F0000}"/>
    <cellStyle name="Normal 4 3 6 10" xfId="8107" xr:uid="{00000000-0005-0000-0000-00004E1F0000}"/>
    <cellStyle name="Normal 4 3 6 11" xfId="8108" xr:uid="{00000000-0005-0000-0000-00004F1F0000}"/>
    <cellStyle name="Normal 4 3 6 12" xfId="8109" xr:uid="{00000000-0005-0000-0000-0000501F0000}"/>
    <cellStyle name="Normal 4 3 6 13" xfId="8110" xr:uid="{00000000-0005-0000-0000-0000511F0000}"/>
    <cellStyle name="Normal 4 3 6 14" xfId="8111" xr:uid="{00000000-0005-0000-0000-0000521F0000}"/>
    <cellStyle name="Normal 4 3 6 15" xfId="8112" xr:uid="{00000000-0005-0000-0000-0000531F0000}"/>
    <cellStyle name="Normal 4 3 6 16" xfId="8113" xr:uid="{00000000-0005-0000-0000-0000541F0000}"/>
    <cellStyle name="Normal 4 3 6 17" xfId="8114" xr:uid="{00000000-0005-0000-0000-0000551F0000}"/>
    <cellStyle name="Normal 4 3 6 18" xfId="8115" xr:uid="{00000000-0005-0000-0000-0000561F0000}"/>
    <cellStyle name="Normal 4 3 6 19" xfId="8116" xr:uid="{00000000-0005-0000-0000-0000571F0000}"/>
    <cellStyle name="Normal 4 3 6 2" xfId="8117" xr:uid="{00000000-0005-0000-0000-0000581F0000}"/>
    <cellStyle name="Normal 4 3 6 20" xfId="8118" xr:uid="{00000000-0005-0000-0000-0000591F0000}"/>
    <cellStyle name="Normal 4 3 6 21" xfId="8119" xr:uid="{00000000-0005-0000-0000-00005A1F0000}"/>
    <cellStyle name="Normal 4 3 6 22" xfId="8120" xr:uid="{00000000-0005-0000-0000-00005B1F0000}"/>
    <cellStyle name="Normal 4 3 6 23" xfId="8121" xr:uid="{00000000-0005-0000-0000-00005C1F0000}"/>
    <cellStyle name="Normal 4 3 6 24" xfId="8122" xr:uid="{00000000-0005-0000-0000-00005D1F0000}"/>
    <cellStyle name="Normal 4 3 6 25" xfId="8123" xr:uid="{00000000-0005-0000-0000-00005E1F0000}"/>
    <cellStyle name="Normal 4 3 6 26" xfId="8124" xr:uid="{00000000-0005-0000-0000-00005F1F0000}"/>
    <cellStyle name="Normal 4 3 6 27" xfId="8125" xr:uid="{00000000-0005-0000-0000-0000601F0000}"/>
    <cellStyle name="Normal 4 3 6 28" xfId="8126" xr:uid="{00000000-0005-0000-0000-0000611F0000}"/>
    <cellStyle name="Normal 4 3 6 29" xfId="8127" xr:uid="{00000000-0005-0000-0000-0000621F0000}"/>
    <cellStyle name="Normal 4 3 6 3" xfId="8128" xr:uid="{00000000-0005-0000-0000-0000631F0000}"/>
    <cellStyle name="Normal 4 3 6 30" xfId="8129" xr:uid="{00000000-0005-0000-0000-0000641F0000}"/>
    <cellStyle name="Normal 4 3 6 31" xfId="8130" xr:uid="{00000000-0005-0000-0000-0000651F0000}"/>
    <cellStyle name="Normal 4 3 6 32" xfId="8131" xr:uid="{00000000-0005-0000-0000-0000661F0000}"/>
    <cellStyle name="Normal 4 3 6 33" xfId="8132" xr:uid="{00000000-0005-0000-0000-0000671F0000}"/>
    <cellStyle name="Normal 4 3 6 34" xfId="8133" xr:uid="{00000000-0005-0000-0000-0000681F0000}"/>
    <cellStyle name="Normal 4 3 6 35" xfId="8134" xr:uid="{00000000-0005-0000-0000-0000691F0000}"/>
    <cellStyle name="Normal 4 3 6 36" xfId="8135" xr:uid="{00000000-0005-0000-0000-00006A1F0000}"/>
    <cellStyle name="Normal 4 3 6 37" xfId="8136" xr:uid="{00000000-0005-0000-0000-00006B1F0000}"/>
    <cellStyle name="Normal 4 3 6 38" xfId="8137" xr:uid="{00000000-0005-0000-0000-00006C1F0000}"/>
    <cellStyle name="Normal 4 3 6 39" xfId="8138" xr:uid="{00000000-0005-0000-0000-00006D1F0000}"/>
    <cellStyle name="Normal 4 3 6 4" xfId="8139" xr:uid="{00000000-0005-0000-0000-00006E1F0000}"/>
    <cellStyle name="Normal 4 3 6 40" xfId="8140" xr:uid="{00000000-0005-0000-0000-00006F1F0000}"/>
    <cellStyle name="Normal 4 3 6 41" xfId="8141" xr:uid="{00000000-0005-0000-0000-0000701F0000}"/>
    <cellStyle name="Normal 4 3 6 42" xfId="8142" xr:uid="{00000000-0005-0000-0000-0000711F0000}"/>
    <cellStyle name="Normal 4 3 6 43" xfId="8143" xr:uid="{00000000-0005-0000-0000-0000721F0000}"/>
    <cellStyle name="Normal 4 3 6 5" xfId="8144" xr:uid="{00000000-0005-0000-0000-0000731F0000}"/>
    <cellStyle name="Normal 4 3 6 6" xfId="8145" xr:uid="{00000000-0005-0000-0000-0000741F0000}"/>
    <cellStyle name="Normal 4 3 6 7" xfId="8146" xr:uid="{00000000-0005-0000-0000-0000751F0000}"/>
    <cellStyle name="Normal 4 3 6 8" xfId="8147" xr:uid="{00000000-0005-0000-0000-0000761F0000}"/>
    <cellStyle name="Normal 4 3 6 9" xfId="8148" xr:uid="{00000000-0005-0000-0000-0000771F0000}"/>
    <cellStyle name="Normal 4 3 7" xfId="8149" xr:uid="{00000000-0005-0000-0000-0000781F0000}"/>
    <cellStyle name="Normal 4 3 8" xfId="8150" xr:uid="{00000000-0005-0000-0000-0000791F0000}"/>
    <cellStyle name="Normal 4 3 9" xfId="8151" xr:uid="{00000000-0005-0000-0000-00007A1F0000}"/>
    <cellStyle name="Normal 4 30" xfId="8152" xr:uid="{00000000-0005-0000-0000-00007B1F0000}"/>
    <cellStyle name="Normal 4 31" xfId="8153" xr:uid="{00000000-0005-0000-0000-00007C1F0000}"/>
    <cellStyle name="Normal 4 32" xfId="8154" xr:uid="{00000000-0005-0000-0000-00007D1F0000}"/>
    <cellStyle name="Normal 4 33" xfId="8155" xr:uid="{00000000-0005-0000-0000-00007E1F0000}"/>
    <cellStyle name="Normal 4 34" xfId="8156" xr:uid="{00000000-0005-0000-0000-00007F1F0000}"/>
    <cellStyle name="Normal 4 35" xfId="8157" xr:uid="{00000000-0005-0000-0000-0000801F0000}"/>
    <cellStyle name="Normal 4 36" xfId="8158" xr:uid="{00000000-0005-0000-0000-0000811F0000}"/>
    <cellStyle name="Normal 4 37" xfId="8159" xr:uid="{00000000-0005-0000-0000-0000821F0000}"/>
    <cellStyle name="Normal 4 38" xfId="8160" xr:uid="{00000000-0005-0000-0000-0000831F0000}"/>
    <cellStyle name="Normal 4 39" xfId="8161" xr:uid="{00000000-0005-0000-0000-0000841F0000}"/>
    <cellStyle name="Normal 4 4" xfId="8162" xr:uid="{00000000-0005-0000-0000-0000851F0000}"/>
    <cellStyle name="Normal 4 4 10" xfId="8163" xr:uid="{00000000-0005-0000-0000-0000861F0000}"/>
    <cellStyle name="Normal 4 4 11" xfId="8164" xr:uid="{00000000-0005-0000-0000-0000871F0000}"/>
    <cellStyle name="Normal 4 4 12" xfId="8165" xr:uid="{00000000-0005-0000-0000-0000881F0000}"/>
    <cellStyle name="Normal 4 4 13" xfId="8166" xr:uid="{00000000-0005-0000-0000-0000891F0000}"/>
    <cellStyle name="Normal 4 4 14" xfId="8167" xr:uid="{00000000-0005-0000-0000-00008A1F0000}"/>
    <cellStyle name="Normal 4 4 15" xfId="8168" xr:uid="{00000000-0005-0000-0000-00008B1F0000}"/>
    <cellStyle name="Normal 4 4 16" xfId="8169" xr:uid="{00000000-0005-0000-0000-00008C1F0000}"/>
    <cellStyle name="Normal 4 4 17" xfId="8170" xr:uid="{00000000-0005-0000-0000-00008D1F0000}"/>
    <cellStyle name="Normal 4 4 18" xfId="8171" xr:uid="{00000000-0005-0000-0000-00008E1F0000}"/>
    <cellStyle name="Normal 4 4 19" xfId="8172" xr:uid="{00000000-0005-0000-0000-00008F1F0000}"/>
    <cellStyle name="Normal 4 4 2" xfId="8173" xr:uid="{00000000-0005-0000-0000-0000901F0000}"/>
    <cellStyle name="Normal 4 4 2 10" xfId="8174" xr:uid="{00000000-0005-0000-0000-0000911F0000}"/>
    <cellStyle name="Normal 4 4 2 11" xfId="8175" xr:uid="{00000000-0005-0000-0000-0000921F0000}"/>
    <cellStyle name="Normal 4 4 2 12" xfId="8176" xr:uid="{00000000-0005-0000-0000-0000931F0000}"/>
    <cellStyle name="Normal 4 4 2 13" xfId="8177" xr:uid="{00000000-0005-0000-0000-0000941F0000}"/>
    <cellStyle name="Normal 4 4 2 14" xfId="8178" xr:uid="{00000000-0005-0000-0000-0000951F0000}"/>
    <cellStyle name="Normal 4 4 2 15" xfId="8179" xr:uid="{00000000-0005-0000-0000-0000961F0000}"/>
    <cellStyle name="Normal 4 4 2 16" xfId="8180" xr:uid="{00000000-0005-0000-0000-0000971F0000}"/>
    <cellStyle name="Normal 4 4 2 17" xfId="8181" xr:uid="{00000000-0005-0000-0000-0000981F0000}"/>
    <cellStyle name="Normal 4 4 2 18" xfId="8182" xr:uid="{00000000-0005-0000-0000-0000991F0000}"/>
    <cellStyle name="Normal 4 4 2 19" xfId="8183" xr:uid="{00000000-0005-0000-0000-00009A1F0000}"/>
    <cellStyle name="Normal 4 4 2 2" xfId="8184" xr:uid="{00000000-0005-0000-0000-00009B1F0000}"/>
    <cellStyle name="Normal 4 4 2 2 10" xfId="8185" xr:uid="{00000000-0005-0000-0000-00009C1F0000}"/>
    <cellStyle name="Normal 4 4 2 2 11" xfId="8186" xr:uid="{00000000-0005-0000-0000-00009D1F0000}"/>
    <cellStyle name="Normal 4 4 2 2 12" xfId="8187" xr:uid="{00000000-0005-0000-0000-00009E1F0000}"/>
    <cellStyle name="Normal 4 4 2 2 13" xfId="8188" xr:uid="{00000000-0005-0000-0000-00009F1F0000}"/>
    <cellStyle name="Normal 4 4 2 2 14" xfId="8189" xr:uid="{00000000-0005-0000-0000-0000A01F0000}"/>
    <cellStyle name="Normal 4 4 2 2 15" xfId="8190" xr:uid="{00000000-0005-0000-0000-0000A11F0000}"/>
    <cellStyle name="Normal 4 4 2 2 16" xfId="8191" xr:uid="{00000000-0005-0000-0000-0000A21F0000}"/>
    <cellStyle name="Normal 4 4 2 2 17" xfId="8192" xr:uid="{00000000-0005-0000-0000-0000A31F0000}"/>
    <cellStyle name="Normal 4 4 2 2 18" xfId="8193" xr:uid="{00000000-0005-0000-0000-0000A41F0000}"/>
    <cellStyle name="Normal 4 4 2 2 19" xfId="8194" xr:uid="{00000000-0005-0000-0000-0000A51F0000}"/>
    <cellStyle name="Normal 4 4 2 2 2" xfId="8195" xr:uid="{00000000-0005-0000-0000-0000A61F0000}"/>
    <cellStyle name="Normal 4 4 2 2 20" xfId="8196" xr:uid="{00000000-0005-0000-0000-0000A71F0000}"/>
    <cellStyle name="Normal 4 4 2 2 21" xfId="8197" xr:uid="{00000000-0005-0000-0000-0000A81F0000}"/>
    <cellStyle name="Normal 4 4 2 2 22" xfId="8198" xr:uid="{00000000-0005-0000-0000-0000A91F0000}"/>
    <cellStyle name="Normal 4 4 2 2 23" xfId="8199" xr:uid="{00000000-0005-0000-0000-0000AA1F0000}"/>
    <cellStyle name="Normal 4 4 2 2 24" xfId="8200" xr:uid="{00000000-0005-0000-0000-0000AB1F0000}"/>
    <cellStyle name="Normal 4 4 2 2 25" xfId="8201" xr:uid="{00000000-0005-0000-0000-0000AC1F0000}"/>
    <cellStyle name="Normal 4 4 2 2 26" xfId="8202" xr:uid="{00000000-0005-0000-0000-0000AD1F0000}"/>
    <cellStyle name="Normal 4 4 2 2 27" xfId="8203" xr:uid="{00000000-0005-0000-0000-0000AE1F0000}"/>
    <cellStyle name="Normal 4 4 2 2 28" xfId="8204" xr:uid="{00000000-0005-0000-0000-0000AF1F0000}"/>
    <cellStyle name="Normal 4 4 2 2 29" xfId="8205" xr:uid="{00000000-0005-0000-0000-0000B01F0000}"/>
    <cellStyle name="Normal 4 4 2 2 3" xfId="8206" xr:uid="{00000000-0005-0000-0000-0000B11F0000}"/>
    <cellStyle name="Normal 4 4 2 2 30" xfId="8207" xr:uid="{00000000-0005-0000-0000-0000B21F0000}"/>
    <cellStyle name="Normal 4 4 2 2 31" xfId="8208" xr:uid="{00000000-0005-0000-0000-0000B31F0000}"/>
    <cellStyle name="Normal 4 4 2 2 32" xfId="8209" xr:uid="{00000000-0005-0000-0000-0000B41F0000}"/>
    <cellStyle name="Normal 4 4 2 2 33" xfId="8210" xr:uid="{00000000-0005-0000-0000-0000B51F0000}"/>
    <cellStyle name="Normal 4 4 2 2 34" xfId="8211" xr:uid="{00000000-0005-0000-0000-0000B61F0000}"/>
    <cellStyle name="Normal 4 4 2 2 35" xfId="8212" xr:uid="{00000000-0005-0000-0000-0000B71F0000}"/>
    <cellStyle name="Normal 4 4 2 2 36" xfId="8213" xr:uid="{00000000-0005-0000-0000-0000B81F0000}"/>
    <cellStyle name="Normal 4 4 2 2 37" xfId="8214" xr:uid="{00000000-0005-0000-0000-0000B91F0000}"/>
    <cellStyle name="Normal 4 4 2 2 38" xfId="8215" xr:uid="{00000000-0005-0000-0000-0000BA1F0000}"/>
    <cellStyle name="Normal 4 4 2 2 39" xfId="8216" xr:uid="{00000000-0005-0000-0000-0000BB1F0000}"/>
    <cellStyle name="Normal 4 4 2 2 4" xfId="8217" xr:uid="{00000000-0005-0000-0000-0000BC1F0000}"/>
    <cellStyle name="Normal 4 4 2 2 40" xfId="8218" xr:uid="{00000000-0005-0000-0000-0000BD1F0000}"/>
    <cellStyle name="Normal 4 4 2 2 41" xfId="8219" xr:uid="{00000000-0005-0000-0000-0000BE1F0000}"/>
    <cellStyle name="Normal 4 4 2 2 42" xfId="8220" xr:uid="{00000000-0005-0000-0000-0000BF1F0000}"/>
    <cellStyle name="Normal 4 4 2 2 43" xfId="8221" xr:uid="{00000000-0005-0000-0000-0000C01F0000}"/>
    <cellStyle name="Normal 4 4 2 2 5" xfId="8222" xr:uid="{00000000-0005-0000-0000-0000C11F0000}"/>
    <cellStyle name="Normal 4 4 2 2 6" xfId="8223" xr:uid="{00000000-0005-0000-0000-0000C21F0000}"/>
    <cellStyle name="Normal 4 4 2 2 7" xfId="8224" xr:uid="{00000000-0005-0000-0000-0000C31F0000}"/>
    <cellStyle name="Normal 4 4 2 2 8" xfId="8225" xr:uid="{00000000-0005-0000-0000-0000C41F0000}"/>
    <cellStyle name="Normal 4 4 2 2 9" xfId="8226" xr:uid="{00000000-0005-0000-0000-0000C51F0000}"/>
    <cellStyle name="Normal 4 4 2 20" xfId="8227" xr:uid="{00000000-0005-0000-0000-0000C61F0000}"/>
    <cellStyle name="Normal 4 4 2 21" xfId="8228" xr:uid="{00000000-0005-0000-0000-0000C71F0000}"/>
    <cellStyle name="Normal 4 4 2 22" xfId="8229" xr:uid="{00000000-0005-0000-0000-0000C81F0000}"/>
    <cellStyle name="Normal 4 4 2 23" xfId="8230" xr:uid="{00000000-0005-0000-0000-0000C91F0000}"/>
    <cellStyle name="Normal 4 4 2 24" xfId="8231" xr:uid="{00000000-0005-0000-0000-0000CA1F0000}"/>
    <cellStyle name="Normal 4 4 2 25" xfId="8232" xr:uid="{00000000-0005-0000-0000-0000CB1F0000}"/>
    <cellStyle name="Normal 4 4 2 26" xfId="8233" xr:uid="{00000000-0005-0000-0000-0000CC1F0000}"/>
    <cellStyle name="Normal 4 4 2 27" xfId="8234" xr:uid="{00000000-0005-0000-0000-0000CD1F0000}"/>
    <cellStyle name="Normal 4 4 2 28" xfId="8235" xr:uid="{00000000-0005-0000-0000-0000CE1F0000}"/>
    <cellStyle name="Normal 4 4 2 29" xfId="8236" xr:uid="{00000000-0005-0000-0000-0000CF1F0000}"/>
    <cellStyle name="Normal 4 4 2 3" xfId="8237" xr:uid="{00000000-0005-0000-0000-0000D01F0000}"/>
    <cellStyle name="Normal 4 4 2 3 10" xfId="8238" xr:uid="{00000000-0005-0000-0000-0000D11F0000}"/>
    <cellStyle name="Normal 4 4 2 3 11" xfId="8239" xr:uid="{00000000-0005-0000-0000-0000D21F0000}"/>
    <cellStyle name="Normal 4 4 2 3 12" xfId="8240" xr:uid="{00000000-0005-0000-0000-0000D31F0000}"/>
    <cellStyle name="Normal 4 4 2 3 13" xfId="8241" xr:uid="{00000000-0005-0000-0000-0000D41F0000}"/>
    <cellStyle name="Normal 4 4 2 3 14" xfId="8242" xr:uid="{00000000-0005-0000-0000-0000D51F0000}"/>
    <cellStyle name="Normal 4 4 2 3 15" xfId="8243" xr:uid="{00000000-0005-0000-0000-0000D61F0000}"/>
    <cellStyle name="Normal 4 4 2 3 16" xfId="8244" xr:uid="{00000000-0005-0000-0000-0000D71F0000}"/>
    <cellStyle name="Normal 4 4 2 3 17" xfId="8245" xr:uid="{00000000-0005-0000-0000-0000D81F0000}"/>
    <cellStyle name="Normal 4 4 2 3 18" xfId="8246" xr:uid="{00000000-0005-0000-0000-0000D91F0000}"/>
    <cellStyle name="Normal 4 4 2 3 19" xfId="8247" xr:uid="{00000000-0005-0000-0000-0000DA1F0000}"/>
    <cellStyle name="Normal 4 4 2 3 2" xfId="8248" xr:uid="{00000000-0005-0000-0000-0000DB1F0000}"/>
    <cellStyle name="Normal 4 4 2 3 20" xfId="8249" xr:uid="{00000000-0005-0000-0000-0000DC1F0000}"/>
    <cellStyle name="Normal 4 4 2 3 21" xfId="8250" xr:uid="{00000000-0005-0000-0000-0000DD1F0000}"/>
    <cellStyle name="Normal 4 4 2 3 22" xfId="8251" xr:uid="{00000000-0005-0000-0000-0000DE1F0000}"/>
    <cellStyle name="Normal 4 4 2 3 23" xfId="8252" xr:uid="{00000000-0005-0000-0000-0000DF1F0000}"/>
    <cellStyle name="Normal 4 4 2 3 24" xfId="8253" xr:uid="{00000000-0005-0000-0000-0000E01F0000}"/>
    <cellStyle name="Normal 4 4 2 3 25" xfId="8254" xr:uid="{00000000-0005-0000-0000-0000E11F0000}"/>
    <cellStyle name="Normal 4 4 2 3 26" xfId="8255" xr:uid="{00000000-0005-0000-0000-0000E21F0000}"/>
    <cellStyle name="Normal 4 4 2 3 27" xfId="8256" xr:uid="{00000000-0005-0000-0000-0000E31F0000}"/>
    <cellStyle name="Normal 4 4 2 3 28" xfId="8257" xr:uid="{00000000-0005-0000-0000-0000E41F0000}"/>
    <cellStyle name="Normal 4 4 2 3 29" xfId="8258" xr:uid="{00000000-0005-0000-0000-0000E51F0000}"/>
    <cellStyle name="Normal 4 4 2 3 3" xfId="8259" xr:uid="{00000000-0005-0000-0000-0000E61F0000}"/>
    <cellStyle name="Normal 4 4 2 3 30" xfId="8260" xr:uid="{00000000-0005-0000-0000-0000E71F0000}"/>
    <cellStyle name="Normal 4 4 2 3 31" xfId="8261" xr:uid="{00000000-0005-0000-0000-0000E81F0000}"/>
    <cellStyle name="Normal 4 4 2 3 32" xfId="8262" xr:uid="{00000000-0005-0000-0000-0000E91F0000}"/>
    <cellStyle name="Normal 4 4 2 3 33" xfId="8263" xr:uid="{00000000-0005-0000-0000-0000EA1F0000}"/>
    <cellStyle name="Normal 4 4 2 3 34" xfId="8264" xr:uid="{00000000-0005-0000-0000-0000EB1F0000}"/>
    <cellStyle name="Normal 4 4 2 3 35" xfId="8265" xr:uid="{00000000-0005-0000-0000-0000EC1F0000}"/>
    <cellStyle name="Normal 4 4 2 3 36" xfId="8266" xr:uid="{00000000-0005-0000-0000-0000ED1F0000}"/>
    <cellStyle name="Normal 4 4 2 3 37" xfId="8267" xr:uid="{00000000-0005-0000-0000-0000EE1F0000}"/>
    <cellStyle name="Normal 4 4 2 3 38" xfId="8268" xr:uid="{00000000-0005-0000-0000-0000EF1F0000}"/>
    <cellStyle name="Normal 4 4 2 3 39" xfId="8269" xr:uid="{00000000-0005-0000-0000-0000F01F0000}"/>
    <cellStyle name="Normal 4 4 2 3 4" xfId="8270" xr:uid="{00000000-0005-0000-0000-0000F11F0000}"/>
    <cellStyle name="Normal 4 4 2 3 40" xfId="8271" xr:uid="{00000000-0005-0000-0000-0000F21F0000}"/>
    <cellStyle name="Normal 4 4 2 3 41" xfId="8272" xr:uid="{00000000-0005-0000-0000-0000F31F0000}"/>
    <cellStyle name="Normal 4 4 2 3 42" xfId="8273" xr:uid="{00000000-0005-0000-0000-0000F41F0000}"/>
    <cellStyle name="Normal 4 4 2 3 43" xfId="8274" xr:uid="{00000000-0005-0000-0000-0000F51F0000}"/>
    <cellStyle name="Normal 4 4 2 3 5" xfId="8275" xr:uid="{00000000-0005-0000-0000-0000F61F0000}"/>
    <cellStyle name="Normal 4 4 2 3 6" xfId="8276" xr:uid="{00000000-0005-0000-0000-0000F71F0000}"/>
    <cellStyle name="Normal 4 4 2 3 7" xfId="8277" xr:uid="{00000000-0005-0000-0000-0000F81F0000}"/>
    <cellStyle name="Normal 4 4 2 3 8" xfId="8278" xr:uid="{00000000-0005-0000-0000-0000F91F0000}"/>
    <cellStyle name="Normal 4 4 2 3 9" xfId="8279" xr:uid="{00000000-0005-0000-0000-0000FA1F0000}"/>
    <cellStyle name="Normal 4 4 2 30" xfId="8280" xr:uid="{00000000-0005-0000-0000-0000FB1F0000}"/>
    <cellStyle name="Normal 4 4 2 31" xfId="8281" xr:uid="{00000000-0005-0000-0000-0000FC1F0000}"/>
    <cellStyle name="Normal 4 4 2 32" xfId="8282" xr:uid="{00000000-0005-0000-0000-0000FD1F0000}"/>
    <cellStyle name="Normal 4 4 2 33" xfId="8283" xr:uid="{00000000-0005-0000-0000-0000FE1F0000}"/>
    <cellStyle name="Normal 4 4 2 34" xfId="8284" xr:uid="{00000000-0005-0000-0000-0000FF1F0000}"/>
    <cellStyle name="Normal 4 4 2 35" xfId="8285" xr:uid="{00000000-0005-0000-0000-000000200000}"/>
    <cellStyle name="Normal 4 4 2 36" xfId="8286" xr:uid="{00000000-0005-0000-0000-000001200000}"/>
    <cellStyle name="Normal 4 4 2 37" xfId="8287" xr:uid="{00000000-0005-0000-0000-000002200000}"/>
    <cellStyle name="Normal 4 4 2 38" xfId="8288" xr:uid="{00000000-0005-0000-0000-000003200000}"/>
    <cellStyle name="Normal 4 4 2 39" xfId="8289" xr:uid="{00000000-0005-0000-0000-000004200000}"/>
    <cellStyle name="Normal 4 4 2 4" xfId="8290" xr:uid="{00000000-0005-0000-0000-000005200000}"/>
    <cellStyle name="Normal 4 4 2 4 10" xfId="8291" xr:uid="{00000000-0005-0000-0000-000006200000}"/>
    <cellStyle name="Normal 4 4 2 4 11" xfId="8292" xr:uid="{00000000-0005-0000-0000-000007200000}"/>
    <cellStyle name="Normal 4 4 2 4 12" xfId="8293" xr:uid="{00000000-0005-0000-0000-000008200000}"/>
    <cellStyle name="Normal 4 4 2 4 13" xfId="8294" xr:uid="{00000000-0005-0000-0000-000009200000}"/>
    <cellStyle name="Normal 4 4 2 4 14" xfId="8295" xr:uid="{00000000-0005-0000-0000-00000A200000}"/>
    <cellStyle name="Normal 4 4 2 4 15" xfId="8296" xr:uid="{00000000-0005-0000-0000-00000B200000}"/>
    <cellStyle name="Normal 4 4 2 4 16" xfId="8297" xr:uid="{00000000-0005-0000-0000-00000C200000}"/>
    <cellStyle name="Normal 4 4 2 4 17" xfId="8298" xr:uid="{00000000-0005-0000-0000-00000D200000}"/>
    <cellStyle name="Normal 4 4 2 4 18" xfId="8299" xr:uid="{00000000-0005-0000-0000-00000E200000}"/>
    <cellStyle name="Normal 4 4 2 4 19" xfId="8300" xr:uid="{00000000-0005-0000-0000-00000F200000}"/>
    <cellStyle name="Normal 4 4 2 4 2" xfId="8301" xr:uid="{00000000-0005-0000-0000-000010200000}"/>
    <cellStyle name="Normal 4 4 2 4 20" xfId="8302" xr:uid="{00000000-0005-0000-0000-000011200000}"/>
    <cellStyle name="Normal 4 4 2 4 21" xfId="8303" xr:uid="{00000000-0005-0000-0000-000012200000}"/>
    <cellStyle name="Normal 4 4 2 4 22" xfId="8304" xr:uid="{00000000-0005-0000-0000-000013200000}"/>
    <cellStyle name="Normal 4 4 2 4 23" xfId="8305" xr:uid="{00000000-0005-0000-0000-000014200000}"/>
    <cellStyle name="Normal 4 4 2 4 24" xfId="8306" xr:uid="{00000000-0005-0000-0000-000015200000}"/>
    <cellStyle name="Normal 4 4 2 4 25" xfId="8307" xr:uid="{00000000-0005-0000-0000-000016200000}"/>
    <cellStyle name="Normal 4 4 2 4 26" xfId="8308" xr:uid="{00000000-0005-0000-0000-000017200000}"/>
    <cellStyle name="Normal 4 4 2 4 27" xfId="8309" xr:uid="{00000000-0005-0000-0000-000018200000}"/>
    <cellStyle name="Normal 4 4 2 4 28" xfId="8310" xr:uid="{00000000-0005-0000-0000-000019200000}"/>
    <cellStyle name="Normal 4 4 2 4 29" xfId="8311" xr:uid="{00000000-0005-0000-0000-00001A200000}"/>
    <cellStyle name="Normal 4 4 2 4 3" xfId="8312" xr:uid="{00000000-0005-0000-0000-00001B200000}"/>
    <cellStyle name="Normal 4 4 2 4 30" xfId="8313" xr:uid="{00000000-0005-0000-0000-00001C200000}"/>
    <cellStyle name="Normal 4 4 2 4 31" xfId="8314" xr:uid="{00000000-0005-0000-0000-00001D200000}"/>
    <cellStyle name="Normal 4 4 2 4 32" xfId="8315" xr:uid="{00000000-0005-0000-0000-00001E200000}"/>
    <cellStyle name="Normal 4 4 2 4 33" xfId="8316" xr:uid="{00000000-0005-0000-0000-00001F200000}"/>
    <cellStyle name="Normal 4 4 2 4 34" xfId="8317" xr:uid="{00000000-0005-0000-0000-000020200000}"/>
    <cellStyle name="Normal 4 4 2 4 35" xfId="8318" xr:uid="{00000000-0005-0000-0000-000021200000}"/>
    <cellStyle name="Normal 4 4 2 4 36" xfId="8319" xr:uid="{00000000-0005-0000-0000-000022200000}"/>
    <cellStyle name="Normal 4 4 2 4 37" xfId="8320" xr:uid="{00000000-0005-0000-0000-000023200000}"/>
    <cellStyle name="Normal 4 4 2 4 38" xfId="8321" xr:uid="{00000000-0005-0000-0000-000024200000}"/>
    <cellStyle name="Normal 4 4 2 4 39" xfId="8322" xr:uid="{00000000-0005-0000-0000-000025200000}"/>
    <cellStyle name="Normal 4 4 2 4 4" xfId="8323" xr:uid="{00000000-0005-0000-0000-000026200000}"/>
    <cellStyle name="Normal 4 4 2 4 40" xfId="8324" xr:uid="{00000000-0005-0000-0000-000027200000}"/>
    <cellStyle name="Normal 4 4 2 4 41" xfId="8325" xr:uid="{00000000-0005-0000-0000-000028200000}"/>
    <cellStyle name="Normal 4 4 2 4 42" xfId="8326" xr:uid="{00000000-0005-0000-0000-000029200000}"/>
    <cellStyle name="Normal 4 4 2 4 43" xfId="8327" xr:uid="{00000000-0005-0000-0000-00002A200000}"/>
    <cellStyle name="Normal 4 4 2 4 5" xfId="8328" xr:uid="{00000000-0005-0000-0000-00002B200000}"/>
    <cellStyle name="Normal 4 4 2 4 6" xfId="8329" xr:uid="{00000000-0005-0000-0000-00002C200000}"/>
    <cellStyle name="Normal 4 4 2 4 7" xfId="8330" xr:uid="{00000000-0005-0000-0000-00002D200000}"/>
    <cellStyle name="Normal 4 4 2 4 8" xfId="8331" xr:uid="{00000000-0005-0000-0000-00002E200000}"/>
    <cellStyle name="Normal 4 4 2 4 9" xfId="8332" xr:uid="{00000000-0005-0000-0000-00002F200000}"/>
    <cellStyle name="Normal 4 4 2 40" xfId="8333" xr:uid="{00000000-0005-0000-0000-000030200000}"/>
    <cellStyle name="Normal 4 4 2 41" xfId="8334" xr:uid="{00000000-0005-0000-0000-000031200000}"/>
    <cellStyle name="Normal 4 4 2 42" xfId="8335" xr:uid="{00000000-0005-0000-0000-000032200000}"/>
    <cellStyle name="Normal 4 4 2 43" xfId="8336" xr:uid="{00000000-0005-0000-0000-000033200000}"/>
    <cellStyle name="Normal 4 4 2 44" xfId="8337" xr:uid="{00000000-0005-0000-0000-000034200000}"/>
    <cellStyle name="Normal 4 4 2 45" xfId="8338" xr:uid="{00000000-0005-0000-0000-000035200000}"/>
    <cellStyle name="Normal 4 4 2 46" xfId="8339" xr:uid="{00000000-0005-0000-0000-000036200000}"/>
    <cellStyle name="Normal 4 4 2 47" xfId="8340" xr:uid="{00000000-0005-0000-0000-000037200000}"/>
    <cellStyle name="Normal 4 4 2 5" xfId="8341" xr:uid="{00000000-0005-0000-0000-000038200000}"/>
    <cellStyle name="Normal 4 4 2 5 10" xfId="8342" xr:uid="{00000000-0005-0000-0000-000039200000}"/>
    <cellStyle name="Normal 4 4 2 5 11" xfId="8343" xr:uid="{00000000-0005-0000-0000-00003A200000}"/>
    <cellStyle name="Normal 4 4 2 5 12" xfId="8344" xr:uid="{00000000-0005-0000-0000-00003B200000}"/>
    <cellStyle name="Normal 4 4 2 5 13" xfId="8345" xr:uid="{00000000-0005-0000-0000-00003C200000}"/>
    <cellStyle name="Normal 4 4 2 5 14" xfId="8346" xr:uid="{00000000-0005-0000-0000-00003D200000}"/>
    <cellStyle name="Normal 4 4 2 5 15" xfId="8347" xr:uid="{00000000-0005-0000-0000-00003E200000}"/>
    <cellStyle name="Normal 4 4 2 5 16" xfId="8348" xr:uid="{00000000-0005-0000-0000-00003F200000}"/>
    <cellStyle name="Normal 4 4 2 5 17" xfId="8349" xr:uid="{00000000-0005-0000-0000-000040200000}"/>
    <cellStyle name="Normal 4 4 2 5 18" xfId="8350" xr:uid="{00000000-0005-0000-0000-000041200000}"/>
    <cellStyle name="Normal 4 4 2 5 19" xfId="8351" xr:uid="{00000000-0005-0000-0000-000042200000}"/>
    <cellStyle name="Normal 4 4 2 5 2" xfId="8352" xr:uid="{00000000-0005-0000-0000-000043200000}"/>
    <cellStyle name="Normal 4 4 2 5 20" xfId="8353" xr:uid="{00000000-0005-0000-0000-000044200000}"/>
    <cellStyle name="Normal 4 4 2 5 21" xfId="8354" xr:uid="{00000000-0005-0000-0000-000045200000}"/>
    <cellStyle name="Normal 4 4 2 5 22" xfId="8355" xr:uid="{00000000-0005-0000-0000-000046200000}"/>
    <cellStyle name="Normal 4 4 2 5 23" xfId="8356" xr:uid="{00000000-0005-0000-0000-000047200000}"/>
    <cellStyle name="Normal 4 4 2 5 24" xfId="8357" xr:uid="{00000000-0005-0000-0000-000048200000}"/>
    <cellStyle name="Normal 4 4 2 5 25" xfId="8358" xr:uid="{00000000-0005-0000-0000-000049200000}"/>
    <cellStyle name="Normal 4 4 2 5 26" xfId="8359" xr:uid="{00000000-0005-0000-0000-00004A200000}"/>
    <cellStyle name="Normal 4 4 2 5 27" xfId="8360" xr:uid="{00000000-0005-0000-0000-00004B200000}"/>
    <cellStyle name="Normal 4 4 2 5 28" xfId="8361" xr:uid="{00000000-0005-0000-0000-00004C200000}"/>
    <cellStyle name="Normal 4 4 2 5 29" xfId="8362" xr:uid="{00000000-0005-0000-0000-00004D200000}"/>
    <cellStyle name="Normal 4 4 2 5 3" xfId="8363" xr:uid="{00000000-0005-0000-0000-00004E200000}"/>
    <cellStyle name="Normal 4 4 2 5 30" xfId="8364" xr:uid="{00000000-0005-0000-0000-00004F200000}"/>
    <cellStyle name="Normal 4 4 2 5 31" xfId="8365" xr:uid="{00000000-0005-0000-0000-000050200000}"/>
    <cellStyle name="Normal 4 4 2 5 32" xfId="8366" xr:uid="{00000000-0005-0000-0000-000051200000}"/>
    <cellStyle name="Normal 4 4 2 5 33" xfId="8367" xr:uid="{00000000-0005-0000-0000-000052200000}"/>
    <cellStyle name="Normal 4 4 2 5 34" xfId="8368" xr:uid="{00000000-0005-0000-0000-000053200000}"/>
    <cellStyle name="Normal 4 4 2 5 35" xfId="8369" xr:uid="{00000000-0005-0000-0000-000054200000}"/>
    <cellStyle name="Normal 4 4 2 5 36" xfId="8370" xr:uid="{00000000-0005-0000-0000-000055200000}"/>
    <cellStyle name="Normal 4 4 2 5 37" xfId="8371" xr:uid="{00000000-0005-0000-0000-000056200000}"/>
    <cellStyle name="Normal 4 4 2 5 38" xfId="8372" xr:uid="{00000000-0005-0000-0000-000057200000}"/>
    <cellStyle name="Normal 4 4 2 5 39" xfId="8373" xr:uid="{00000000-0005-0000-0000-000058200000}"/>
    <cellStyle name="Normal 4 4 2 5 4" xfId="8374" xr:uid="{00000000-0005-0000-0000-000059200000}"/>
    <cellStyle name="Normal 4 4 2 5 40" xfId="8375" xr:uid="{00000000-0005-0000-0000-00005A200000}"/>
    <cellStyle name="Normal 4 4 2 5 41" xfId="8376" xr:uid="{00000000-0005-0000-0000-00005B200000}"/>
    <cellStyle name="Normal 4 4 2 5 42" xfId="8377" xr:uid="{00000000-0005-0000-0000-00005C200000}"/>
    <cellStyle name="Normal 4 4 2 5 43" xfId="8378" xr:uid="{00000000-0005-0000-0000-00005D200000}"/>
    <cellStyle name="Normal 4 4 2 5 5" xfId="8379" xr:uid="{00000000-0005-0000-0000-00005E200000}"/>
    <cellStyle name="Normal 4 4 2 5 6" xfId="8380" xr:uid="{00000000-0005-0000-0000-00005F200000}"/>
    <cellStyle name="Normal 4 4 2 5 7" xfId="8381" xr:uid="{00000000-0005-0000-0000-000060200000}"/>
    <cellStyle name="Normal 4 4 2 5 8" xfId="8382" xr:uid="{00000000-0005-0000-0000-000061200000}"/>
    <cellStyle name="Normal 4 4 2 5 9" xfId="8383" xr:uid="{00000000-0005-0000-0000-000062200000}"/>
    <cellStyle name="Normal 4 4 2 6" xfId="8384" xr:uid="{00000000-0005-0000-0000-000063200000}"/>
    <cellStyle name="Normal 4 4 2 7" xfId="8385" xr:uid="{00000000-0005-0000-0000-000064200000}"/>
    <cellStyle name="Normal 4 4 2 8" xfId="8386" xr:uid="{00000000-0005-0000-0000-000065200000}"/>
    <cellStyle name="Normal 4 4 2 9" xfId="8387" xr:uid="{00000000-0005-0000-0000-000066200000}"/>
    <cellStyle name="Normal 4 4 20" xfId="8388" xr:uid="{00000000-0005-0000-0000-000067200000}"/>
    <cellStyle name="Normal 4 4 21" xfId="8389" xr:uid="{00000000-0005-0000-0000-000068200000}"/>
    <cellStyle name="Normal 4 4 22" xfId="8390" xr:uid="{00000000-0005-0000-0000-000069200000}"/>
    <cellStyle name="Normal 4 4 23" xfId="8391" xr:uid="{00000000-0005-0000-0000-00006A200000}"/>
    <cellStyle name="Normal 4 4 24" xfId="8392" xr:uid="{00000000-0005-0000-0000-00006B200000}"/>
    <cellStyle name="Normal 4 4 25" xfId="8393" xr:uid="{00000000-0005-0000-0000-00006C200000}"/>
    <cellStyle name="Normal 4 4 26" xfId="8394" xr:uid="{00000000-0005-0000-0000-00006D200000}"/>
    <cellStyle name="Normal 4 4 27" xfId="8395" xr:uid="{00000000-0005-0000-0000-00006E200000}"/>
    <cellStyle name="Normal 4 4 28" xfId="8396" xr:uid="{00000000-0005-0000-0000-00006F200000}"/>
    <cellStyle name="Normal 4 4 29" xfId="8397" xr:uid="{00000000-0005-0000-0000-000070200000}"/>
    <cellStyle name="Normal 4 4 3" xfId="8398" xr:uid="{00000000-0005-0000-0000-000071200000}"/>
    <cellStyle name="Normal 4 4 3 10" xfId="8399" xr:uid="{00000000-0005-0000-0000-000072200000}"/>
    <cellStyle name="Normal 4 4 3 11" xfId="8400" xr:uid="{00000000-0005-0000-0000-000073200000}"/>
    <cellStyle name="Normal 4 4 3 12" xfId="8401" xr:uid="{00000000-0005-0000-0000-000074200000}"/>
    <cellStyle name="Normal 4 4 3 13" xfId="8402" xr:uid="{00000000-0005-0000-0000-000075200000}"/>
    <cellStyle name="Normal 4 4 3 14" xfId="8403" xr:uid="{00000000-0005-0000-0000-000076200000}"/>
    <cellStyle name="Normal 4 4 3 15" xfId="8404" xr:uid="{00000000-0005-0000-0000-000077200000}"/>
    <cellStyle name="Normal 4 4 3 16" xfId="8405" xr:uid="{00000000-0005-0000-0000-000078200000}"/>
    <cellStyle name="Normal 4 4 3 17" xfId="8406" xr:uid="{00000000-0005-0000-0000-000079200000}"/>
    <cellStyle name="Normal 4 4 3 18" xfId="8407" xr:uid="{00000000-0005-0000-0000-00007A200000}"/>
    <cellStyle name="Normal 4 4 3 19" xfId="8408" xr:uid="{00000000-0005-0000-0000-00007B200000}"/>
    <cellStyle name="Normal 4 4 3 2" xfId="8409" xr:uid="{00000000-0005-0000-0000-00007C200000}"/>
    <cellStyle name="Normal 4 4 3 20" xfId="8410" xr:uid="{00000000-0005-0000-0000-00007D200000}"/>
    <cellStyle name="Normal 4 4 3 21" xfId="8411" xr:uid="{00000000-0005-0000-0000-00007E200000}"/>
    <cellStyle name="Normal 4 4 3 22" xfId="8412" xr:uid="{00000000-0005-0000-0000-00007F200000}"/>
    <cellStyle name="Normal 4 4 3 23" xfId="8413" xr:uid="{00000000-0005-0000-0000-000080200000}"/>
    <cellStyle name="Normal 4 4 3 24" xfId="8414" xr:uid="{00000000-0005-0000-0000-000081200000}"/>
    <cellStyle name="Normal 4 4 3 25" xfId="8415" xr:uid="{00000000-0005-0000-0000-000082200000}"/>
    <cellStyle name="Normal 4 4 3 26" xfId="8416" xr:uid="{00000000-0005-0000-0000-000083200000}"/>
    <cellStyle name="Normal 4 4 3 27" xfId="8417" xr:uid="{00000000-0005-0000-0000-000084200000}"/>
    <cellStyle name="Normal 4 4 3 28" xfId="8418" xr:uid="{00000000-0005-0000-0000-000085200000}"/>
    <cellStyle name="Normal 4 4 3 29" xfId="8419" xr:uid="{00000000-0005-0000-0000-000086200000}"/>
    <cellStyle name="Normal 4 4 3 3" xfId="8420" xr:uid="{00000000-0005-0000-0000-000087200000}"/>
    <cellStyle name="Normal 4 4 3 30" xfId="8421" xr:uid="{00000000-0005-0000-0000-000088200000}"/>
    <cellStyle name="Normal 4 4 3 31" xfId="8422" xr:uid="{00000000-0005-0000-0000-000089200000}"/>
    <cellStyle name="Normal 4 4 3 32" xfId="8423" xr:uid="{00000000-0005-0000-0000-00008A200000}"/>
    <cellStyle name="Normal 4 4 3 33" xfId="8424" xr:uid="{00000000-0005-0000-0000-00008B200000}"/>
    <cellStyle name="Normal 4 4 3 34" xfId="8425" xr:uid="{00000000-0005-0000-0000-00008C200000}"/>
    <cellStyle name="Normal 4 4 3 35" xfId="8426" xr:uid="{00000000-0005-0000-0000-00008D200000}"/>
    <cellStyle name="Normal 4 4 3 36" xfId="8427" xr:uid="{00000000-0005-0000-0000-00008E200000}"/>
    <cellStyle name="Normal 4 4 3 37" xfId="8428" xr:uid="{00000000-0005-0000-0000-00008F200000}"/>
    <cellStyle name="Normal 4 4 3 38" xfId="8429" xr:uid="{00000000-0005-0000-0000-000090200000}"/>
    <cellStyle name="Normal 4 4 3 39" xfId="8430" xr:uid="{00000000-0005-0000-0000-000091200000}"/>
    <cellStyle name="Normal 4 4 3 4" xfId="8431" xr:uid="{00000000-0005-0000-0000-000092200000}"/>
    <cellStyle name="Normal 4 4 3 40" xfId="8432" xr:uid="{00000000-0005-0000-0000-000093200000}"/>
    <cellStyle name="Normal 4 4 3 41" xfId="8433" xr:uid="{00000000-0005-0000-0000-000094200000}"/>
    <cellStyle name="Normal 4 4 3 42" xfId="8434" xr:uid="{00000000-0005-0000-0000-000095200000}"/>
    <cellStyle name="Normal 4 4 3 43" xfId="8435" xr:uid="{00000000-0005-0000-0000-000096200000}"/>
    <cellStyle name="Normal 4 4 3 5" xfId="8436" xr:uid="{00000000-0005-0000-0000-000097200000}"/>
    <cellStyle name="Normal 4 4 3 6" xfId="8437" xr:uid="{00000000-0005-0000-0000-000098200000}"/>
    <cellStyle name="Normal 4 4 3 7" xfId="8438" xr:uid="{00000000-0005-0000-0000-000099200000}"/>
    <cellStyle name="Normal 4 4 3 8" xfId="8439" xr:uid="{00000000-0005-0000-0000-00009A200000}"/>
    <cellStyle name="Normal 4 4 3 9" xfId="8440" xr:uid="{00000000-0005-0000-0000-00009B200000}"/>
    <cellStyle name="Normal 4 4 30" xfId="8441" xr:uid="{00000000-0005-0000-0000-00009C200000}"/>
    <cellStyle name="Normal 4 4 31" xfId="8442" xr:uid="{00000000-0005-0000-0000-00009D200000}"/>
    <cellStyle name="Normal 4 4 32" xfId="8443" xr:uid="{00000000-0005-0000-0000-00009E200000}"/>
    <cellStyle name="Normal 4 4 33" xfId="8444" xr:uid="{00000000-0005-0000-0000-00009F200000}"/>
    <cellStyle name="Normal 4 4 34" xfId="8445" xr:uid="{00000000-0005-0000-0000-0000A0200000}"/>
    <cellStyle name="Normal 4 4 35" xfId="8446" xr:uid="{00000000-0005-0000-0000-0000A1200000}"/>
    <cellStyle name="Normal 4 4 36" xfId="8447" xr:uid="{00000000-0005-0000-0000-0000A2200000}"/>
    <cellStyle name="Normal 4 4 37" xfId="8448" xr:uid="{00000000-0005-0000-0000-0000A3200000}"/>
    <cellStyle name="Normal 4 4 38" xfId="8449" xr:uid="{00000000-0005-0000-0000-0000A4200000}"/>
    <cellStyle name="Normal 4 4 39" xfId="8450" xr:uid="{00000000-0005-0000-0000-0000A5200000}"/>
    <cellStyle name="Normal 4 4 4" xfId="8451" xr:uid="{00000000-0005-0000-0000-0000A6200000}"/>
    <cellStyle name="Normal 4 4 4 10" xfId="8452" xr:uid="{00000000-0005-0000-0000-0000A7200000}"/>
    <cellStyle name="Normal 4 4 4 11" xfId="8453" xr:uid="{00000000-0005-0000-0000-0000A8200000}"/>
    <cellStyle name="Normal 4 4 4 12" xfId="8454" xr:uid="{00000000-0005-0000-0000-0000A9200000}"/>
    <cellStyle name="Normal 4 4 4 13" xfId="8455" xr:uid="{00000000-0005-0000-0000-0000AA200000}"/>
    <cellStyle name="Normal 4 4 4 14" xfId="8456" xr:uid="{00000000-0005-0000-0000-0000AB200000}"/>
    <cellStyle name="Normal 4 4 4 15" xfId="8457" xr:uid="{00000000-0005-0000-0000-0000AC200000}"/>
    <cellStyle name="Normal 4 4 4 16" xfId="8458" xr:uid="{00000000-0005-0000-0000-0000AD200000}"/>
    <cellStyle name="Normal 4 4 4 17" xfId="8459" xr:uid="{00000000-0005-0000-0000-0000AE200000}"/>
    <cellStyle name="Normal 4 4 4 18" xfId="8460" xr:uid="{00000000-0005-0000-0000-0000AF200000}"/>
    <cellStyle name="Normal 4 4 4 19" xfId="8461" xr:uid="{00000000-0005-0000-0000-0000B0200000}"/>
    <cellStyle name="Normal 4 4 4 2" xfId="8462" xr:uid="{00000000-0005-0000-0000-0000B1200000}"/>
    <cellStyle name="Normal 4 4 4 20" xfId="8463" xr:uid="{00000000-0005-0000-0000-0000B2200000}"/>
    <cellStyle name="Normal 4 4 4 21" xfId="8464" xr:uid="{00000000-0005-0000-0000-0000B3200000}"/>
    <cellStyle name="Normal 4 4 4 22" xfId="8465" xr:uid="{00000000-0005-0000-0000-0000B4200000}"/>
    <cellStyle name="Normal 4 4 4 23" xfId="8466" xr:uid="{00000000-0005-0000-0000-0000B5200000}"/>
    <cellStyle name="Normal 4 4 4 24" xfId="8467" xr:uid="{00000000-0005-0000-0000-0000B6200000}"/>
    <cellStyle name="Normal 4 4 4 25" xfId="8468" xr:uid="{00000000-0005-0000-0000-0000B7200000}"/>
    <cellStyle name="Normal 4 4 4 26" xfId="8469" xr:uid="{00000000-0005-0000-0000-0000B8200000}"/>
    <cellStyle name="Normal 4 4 4 27" xfId="8470" xr:uid="{00000000-0005-0000-0000-0000B9200000}"/>
    <cellStyle name="Normal 4 4 4 28" xfId="8471" xr:uid="{00000000-0005-0000-0000-0000BA200000}"/>
    <cellStyle name="Normal 4 4 4 29" xfId="8472" xr:uid="{00000000-0005-0000-0000-0000BB200000}"/>
    <cellStyle name="Normal 4 4 4 3" xfId="8473" xr:uid="{00000000-0005-0000-0000-0000BC200000}"/>
    <cellStyle name="Normal 4 4 4 30" xfId="8474" xr:uid="{00000000-0005-0000-0000-0000BD200000}"/>
    <cellStyle name="Normal 4 4 4 31" xfId="8475" xr:uid="{00000000-0005-0000-0000-0000BE200000}"/>
    <cellStyle name="Normal 4 4 4 32" xfId="8476" xr:uid="{00000000-0005-0000-0000-0000BF200000}"/>
    <cellStyle name="Normal 4 4 4 33" xfId="8477" xr:uid="{00000000-0005-0000-0000-0000C0200000}"/>
    <cellStyle name="Normal 4 4 4 34" xfId="8478" xr:uid="{00000000-0005-0000-0000-0000C1200000}"/>
    <cellStyle name="Normal 4 4 4 35" xfId="8479" xr:uid="{00000000-0005-0000-0000-0000C2200000}"/>
    <cellStyle name="Normal 4 4 4 36" xfId="8480" xr:uid="{00000000-0005-0000-0000-0000C3200000}"/>
    <cellStyle name="Normal 4 4 4 37" xfId="8481" xr:uid="{00000000-0005-0000-0000-0000C4200000}"/>
    <cellStyle name="Normal 4 4 4 38" xfId="8482" xr:uid="{00000000-0005-0000-0000-0000C5200000}"/>
    <cellStyle name="Normal 4 4 4 39" xfId="8483" xr:uid="{00000000-0005-0000-0000-0000C6200000}"/>
    <cellStyle name="Normal 4 4 4 4" xfId="8484" xr:uid="{00000000-0005-0000-0000-0000C7200000}"/>
    <cellStyle name="Normal 4 4 4 40" xfId="8485" xr:uid="{00000000-0005-0000-0000-0000C8200000}"/>
    <cellStyle name="Normal 4 4 4 41" xfId="8486" xr:uid="{00000000-0005-0000-0000-0000C9200000}"/>
    <cellStyle name="Normal 4 4 4 42" xfId="8487" xr:uid="{00000000-0005-0000-0000-0000CA200000}"/>
    <cellStyle name="Normal 4 4 4 43" xfId="8488" xr:uid="{00000000-0005-0000-0000-0000CB200000}"/>
    <cellStyle name="Normal 4 4 4 5" xfId="8489" xr:uid="{00000000-0005-0000-0000-0000CC200000}"/>
    <cellStyle name="Normal 4 4 4 6" xfId="8490" xr:uid="{00000000-0005-0000-0000-0000CD200000}"/>
    <cellStyle name="Normal 4 4 4 7" xfId="8491" xr:uid="{00000000-0005-0000-0000-0000CE200000}"/>
    <cellStyle name="Normal 4 4 4 8" xfId="8492" xr:uid="{00000000-0005-0000-0000-0000CF200000}"/>
    <cellStyle name="Normal 4 4 4 9" xfId="8493" xr:uid="{00000000-0005-0000-0000-0000D0200000}"/>
    <cellStyle name="Normal 4 4 40" xfId="8494" xr:uid="{00000000-0005-0000-0000-0000D1200000}"/>
    <cellStyle name="Normal 4 4 41" xfId="8495" xr:uid="{00000000-0005-0000-0000-0000D2200000}"/>
    <cellStyle name="Normal 4 4 42" xfId="8496" xr:uid="{00000000-0005-0000-0000-0000D3200000}"/>
    <cellStyle name="Normal 4 4 43" xfId="8497" xr:uid="{00000000-0005-0000-0000-0000D4200000}"/>
    <cellStyle name="Normal 4 4 44" xfId="8498" xr:uid="{00000000-0005-0000-0000-0000D5200000}"/>
    <cellStyle name="Normal 4 4 45" xfId="8499" xr:uid="{00000000-0005-0000-0000-0000D6200000}"/>
    <cellStyle name="Normal 4 4 46" xfId="8500" xr:uid="{00000000-0005-0000-0000-0000D7200000}"/>
    <cellStyle name="Normal 4 4 47" xfId="8501" xr:uid="{00000000-0005-0000-0000-0000D8200000}"/>
    <cellStyle name="Normal 4 4 48" xfId="8502" xr:uid="{00000000-0005-0000-0000-0000D9200000}"/>
    <cellStyle name="Normal 4 4 5" xfId="8503" xr:uid="{00000000-0005-0000-0000-0000DA200000}"/>
    <cellStyle name="Normal 4 4 5 10" xfId="8504" xr:uid="{00000000-0005-0000-0000-0000DB200000}"/>
    <cellStyle name="Normal 4 4 5 11" xfId="8505" xr:uid="{00000000-0005-0000-0000-0000DC200000}"/>
    <cellStyle name="Normal 4 4 5 12" xfId="8506" xr:uid="{00000000-0005-0000-0000-0000DD200000}"/>
    <cellStyle name="Normal 4 4 5 13" xfId="8507" xr:uid="{00000000-0005-0000-0000-0000DE200000}"/>
    <cellStyle name="Normal 4 4 5 14" xfId="8508" xr:uid="{00000000-0005-0000-0000-0000DF200000}"/>
    <cellStyle name="Normal 4 4 5 15" xfId="8509" xr:uid="{00000000-0005-0000-0000-0000E0200000}"/>
    <cellStyle name="Normal 4 4 5 16" xfId="8510" xr:uid="{00000000-0005-0000-0000-0000E1200000}"/>
    <cellStyle name="Normal 4 4 5 17" xfId="8511" xr:uid="{00000000-0005-0000-0000-0000E2200000}"/>
    <cellStyle name="Normal 4 4 5 18" xfId="8512" xr:uid="{00000000-0005-0000-0000-0000E3200000}"/>
    <cellStyle name="Normal 4 4 5 19" xfId="8513" xr:uid="{00000000-0005-0000-0000-0000E4200000}"/>
    <cellStyle name="Normal 4 4 5 2" xfId="8514" xr:uid="{00000000-0005-0000-0000-0000E5200000}"/>
    <cellStyle name="Normal 4 4 5 20" xfId="8515" xr:uid="{00000000-0005-0000-0000-0000E6200000}"/>
    <cellStyle name="Normal 4 4 5 21" xfId="8516" xr:uid="{00000000-0005-0000-0000-0000E7200000}"/>
    <cellStyle name="Normal 4 4 5 22" xfId="8517" xr:uid="{00000000-0005-0000-0000-0000E8200000}"/>
    <cellStyle name="Normal 4 4 5 23" xfId="8518" xr:uid="{00000000-0005-0000-0000-0000E9200000}"/>
    <cellStyle name="Normal 4 4 5 24" xfId="8519" xr:uid="{00000000-0005-0000-0000-0000EA200000}"/>
    <cellStyle name="Normal 4 4 5 25" xfId="8520" xr:uid="{00000000-0005-0000-0000-0000EB200000}"/>
    <cellStyle name="Normal 4 4 5 26" xfId="8521" xr:uid="{00000000-0005-0000-0000-0000EC200000}"/>
    <cellStyle name="Normal 4 4 5 27" xfId="8522" xr:uid="{00000000-0005-0000-0000-0000ED200000}"/>
    <cellStyle name="Normal 4 4 5 28" xfId="8523" xr:uid="{00000000-0005-0000-0000-0000EE200000}"/>
    <cellStyle name="Normal 4 4 5 29" xfId="8524" xr:uid="{00000000-0005-0000-0000-0000EF200000}"/>
    <cellStyle name="Normal 4 4 5 3" xfId="8525" xr:uid="{00000000-0005-0000-0000-0000F0200000}"/>
    <cellStyle name="Normal 4 4 5 30" xfId="8526" xr:uid="{00000000-0005-0000-0000-0000F1200000}"/>
    <cellStyle name="Normal 4 4 5 31" xfId="8527" xr:uid="{00000000-0005-0000-0000-0000F2200000}"/>
    <cellStyle name="Normal 4 4 5 32" xfId="8528" xr:uid="{00000000-0005-0000-0000-0000F3200000}"/>
    <cellStyle name="Normal 4 4 5 33" xfId="8529" xr:uid="{00000000-0005-0000-0000-0000F4200000}"/>
    <cellStyle name="Normal 4 4 5 34" xfId="8530" xr:uid="{00000000-0005-0000-0000-0000F5200000}"/>
    <cellStyle name="Normal 4 4 5 35" xfId="8531" xr:uid="{00000000-0005-0000-0000-0000F6200000}"/>
    <cellStyle name="Normal 4 4 5 36" xfId="8532" xr:uid="{00000000-0005-0000-0000-0000F7200000}"/>
    <cellStyle name="Normal 4 4 5 37" xfId="8533" xr:uid="{00000000-0005-0000-0000-0000F8200000}"/>
    <cellStyle name="Normal 4 4 5 38" xfId="8534" xr:uid="{00000000-0005-0000-0000-0000F9200000}"/>
    <cellStyle name="Normal 4 4 5 39" xfId="8535" xr:uid="{00000000-0005-0000-0000-0000FA200000}"/>
    <cellStyle name="Normal 4 4 5 4" xfId="8536" xr:uid="{00000000-0005-0000-0000-0000FB200000}"/>
    <cellStyle name="Normal 4 4 5 40" xfId="8537" xr:uid="{00000000-0005-0000-0000-0000FC200000}"/>
    <cellStyle name="Normal 4 4 5 41" xfId="8538" xr:uid="{00000000-0005-0000-0000-0000FD200000}"/>
    <cellStyle name="Normal 4 4 5 42" xfId="8539" xr:uid="{00000000-0005-0000-0000-0000FE200000}"/>
    <cellStyle name="Normal 4 4 5 43" xfId="8540" xr:uid="{00000000-0005-0000-0000-0000FF200000}"/>
    <cellStyle name="Normal 4 4 5 5" xfId="8541" xr:uid="{00000000-0005-0000-0000-000000210000}"/>
    <cellStyle name="Normal 4 4 5 6" xfId="8542" xr:uid="{00000000-0005-0000-0000-000001210000}"/>
    <cellStyle name="Normal 4 4 5 7" xfId="8543" xr:uid="{00000000-0005-0000-0000-000002210000}"/>
    <cellStyle name="Normal 4 4 5 8" xfId="8544" xr:uid="{00000000-0005-0000-0000-000003210000}"/>
    <cellStyle name="Normal 4 4 5 9" xfId="8545" xr:uid="{00000000-0005-0000-0000-000004210000}"/>
    <cellStyle name="Normal 4 4 6" xfId="8546" xr:uid="{00000000-0005-0000-0000-000005210000}"/>
    <cellStyle name="Normal 4 4 6 10" xfId="8547" xr:uid="{00000000-0005-0000-0000-000006210000}"/>
    <cellStyle name="Normal 4 4 6 11" xfId="8548" xr:uid="{00000000-0005-0000-0000-000007210000}"/>
    <cellStyle name="Normal 4 4 6 12" xfId="8549" xr:uid="{00000000-0005-0000-0000-000008210000}"/>
    <cellStyle name="Normal 4 4 6 13" xfId="8550" xr:uid="{00000000-0005-0000-0000-000009210000}"/>
    <cellStyle name="Normal 4 4 6 14" xfId="8551" xr:uid="{00000000-0005-0000-0000-00000A210000}"/>
    <cellStyle name="Normal 4 4 6 15" xfId="8552" xr:uid="{00000000-0005-0000-0000-00000B210000}"/>
    <cellStyle name="Normal 4 4 6 16" xfId="8553" xr:uid="{00000000-0005-0000-0000-00000C210000}"/>
    <cellStyle name="Normal 4 4 6 17" xfId="8554" xr:uid="{00000000-0005-0000-0000-00000D210000}"/>
    <cellStyle name="Normal 4 4 6 18" xfId="8555" xr:uid="{00000000-0005-0000-0000-00000E210000}"/>
    <cellStyle name="Normal 4 4 6 19" xfId="8556" xr:uid="{00000000-0005-0000-0000-00000F210000}"/>
    <cellStyle name="Normal 4 4 6 2" xfId="8557" xr:uid="{00000000-0005-0000-0000-000010210000}"/>
    <cellStyle name="Normal 4 4 6 20" xfId="8558" xr:uid="{00000000-0005-0000-0000-000011210000}"/>
    <cellStyle name="Normal 4 4 6 21" xfId="8559" xr:uid="{00000000-0005-0000-0000-000012210000}"/>
    <cellStyle name="Normal 4 4 6 22" xfId="8560" xr:uid="{00000000-0005-0000-0000-000013210000}"/>
    <cellStyle name="Normal 4 4 6 23" xfId="8561" xr:uid="{00000000-0005-0000-0000-000014210000}"/>
    <cellStyle name="Normal 4 4 6 24" xfId="8562" xr:uid="{00000000-0005-0000-0000-000015210000}"/>
    <cellStyle name="Normal 4 4 6 25" xfId="8563" xr:uid="{00000000-0005-0000-0000-000016210000}"/>
    <cellStyle name="Normal 4 4 6 26" xfId="8564" xr:uid="{00000000-0005-0000-0000-000017210000}"/>
    <cellStyle name="Normal 4 4 6 27" xfId="8565" xr:uid="{00000000-0005-0000-0000-000018210000}"/>
    <cellStyle name="Normal 4 4 6 28" xfId="8566" xr:uid="{00000000-0005-0000-0000-000019210000}"/>
    <cellStyle name="Normal 4 4 6 29" xfId="8567" xr:uid="{00000000-0005-0000-0000-00001A210000}"/>
    <cellStyle name="Normal 4 4 6 3" xfId="8568" xr:uid="{00000000-0005-0000-0000-00001B210000}"/>
    <cellStyle name="Normal 4 4 6 30" xfId="8569" xr:uid="{00000000-0005-0000-0000-00001C210000}"/>
    <cellStyle name="Normal 4 4 6 31" xfId="8570" xr:uid="{00000000-0005-0000-0000-00001D210000}"/>
    <cellStyle name="Normal 4 4 6 32" xfId="8571" xr:uid="{00000000-0005-0000-0000-00001E210000}"/>
    <cellStyle name="Normal 4 4 6 33" xfId="8572" xr:uid="{00000000-0005-0000-0000-00001F210000}"/>
    <cellStyle name="Normal 4 4 6 34" xfId="8573" xr:uid="{00000000-0005-0000-0000-000020210000}"/>
    <cellStyle name="Normal 4 4 6 35" xfId="8574" xr:uid="{00000000-0005-0000-0000-000021210000}"/>
    <cellStyle name="Normal 4 4 6 36" xfId="8575" xr:uid="{00000000-0005-0000-0000-000022210000}"/>
    <cellStyle name="Normal 4 4 6 37" xfId="8576" xr:uid="{00000000-0005-0000-0000-000023210000}"/>
    <cellStyle name="Normal 4 4 6 38" xfId="8577" xr:uid="{00000000-0005-0000-0000-000024210000}"/>
    <cellStyle name="Normal 4 4 6 39" xfId="8578" xr:uid="{00000000-0005-0000-0000-000025210000}"/>
    <cellStyle name="Normal 4 4 6 4" xfId="8579" xr:uid="{00000000-0005-0000-0000-000026210000}"/>
    <cellStyle name="Normal 4 4 6 40" xfId="8580" xr:uid="{00000000-0005-0000-0000-000027210000}"/>
    <cellStyle name="Normal 4 4 6 41" xfId="8581" xr:uid="{00000000-0005-0000-0000-000028210000}"/>
    <cellStyle name="Normal 4 4 6 42" xfId="8582" xr:uid="{00000000-0005-0000-0000-000029210000}"/>
    <cellStyle name="Normal 4 4 6 43" xfId="8583" xr:uid="{00000000-0005-0000-0000-00002A210000}"/>
    <cellStyle name="Normal 4 4 6 5" xfId="8584" xr:uid="{00000000-0005-0000-0000-00002B210000}"/>
    <cellStyle name="Normal 4 4 6 6" xfId="8585" xr:uid="{00000000-0005-0000-0000-00002C210000}"/>
    <cellStyle name="Normal 4 4 6 7" xfId="8586" xr:uid="{00000000-0005-0000-0000-00002D210000}"/>
    <cellStyle name="Normal 4 4 6 8" xfId="8587" xr:uid="{00000000-0005-0000-0000-00002E210000}"/>
    <cellStyle name="Normal 4 4 6 9" xfId="8588" xr:uid="{00000000-0005-0000-0000-00002F210000}"/>
    <cellStyle name="Normal 4 4 7" xfId="8589" xr:uid="{00000000-0005-0000-0000-000030210000}"/>
    <cellStyle name="Normal 4 4 8" xfId="8590" xr:uid="{00000000-0005-0000-0000-000031210000}"/>
    <cellStyle name="Normal 4 4 9" xfId="8591" xr:uid="{00000000-0005-0000-0000-000032210000}"/>
    <cellStyle name="Normal 4 40" xfId="8592" xr:uid="{00000000-0005-0000-0000-000033210000}"/>
    <cellStyle name="Normal 4 41" xfId="8593" xr:uid="{00000000-0005-0000-0000-000034210000}"/>
    <cellStyle name="Normal 4 42" xfId="8594" xr:uid="{00000000-0005-0000-0000-000035210000}"/>
    <cellStyle name="Normal 4 43" xfId="8595" xr:uid="{00000000-0005-0000-0000-000036210000}"/>
    <cellStyle name="Normal 4 44" xfId="8596" xr:uid="{00000000-0005-0000-0000-000037210000}"/>
    <cellStyle name="Normal 4 45" xfId="8597" xr:uid="{00000000-0005-0000-0000-000038210000}"/>
    <cellStyle name="Normal 4 46" xfId="8598" xr:uid="{00000000-0005-0000-0000-000039210000}"/>
    <cellStyle name="Normal 4 47" xfId="8599" xr:uid="{00000000-0005-0000-0000-00003A210000}"/>
    <cellStyle name="Normal 4 48" xfId="8600" xr:uid="{00000000-0005-0000-0000-00003B210000}"/>
    <cellStyle name="Normal 4 49" xfId="8601" xr:uid="{00000000-0005-0000-0000-00003C210000}"/>
    <cellStyle name="Normal 4 5" xfId="8602" xr:uid="{00000000-0005-0000-0000-00003D210000}"/>
    <cellStyle name="Normal 4 5 10" xfId="8603" xr:uid="{00000000-0005-0000-0000-00003E210000}"/>
    <cellStyle name="Normal 4 5 11" xfId="8604" xr:uid="{00000000-0005-0000-0000-00003F210000}"/>
    <cellStyle name="Normal 4 5 12" xfId="8605" xr:uid="{00000000-0005-0000-0000-000040210000}"/>
    <cellStyle name="Normal 4 5 13" xfId="8606" xr:uid="{00000000-0005-0000-0000-000041210000}"/>
    <cellStyle name="Normal 4 5 14" xfId="8607" xr:uid="{00000000-0005-0000-0000-000042210000}"/>
    <cellStyle name="Normal 4 5 15" xfId="8608" xr:uid="{00000000-0005-0000-0000-000043210000}"/>
    <cellStyle name="Normal 4 5 16" xfId="8609" xr:uid="{00000000-0005-0000-0000-000044210000}"/>
    <cellStyle name="Normal 4 5 17" xfId="8610" xr:uid="{00000000-0005-0000-0000-000045210000}"/>
    <cellStyle name="Normal 4 5 18" xfId="8611" xr:uid="{00000000-0005-0000-0000-000046210000}"/>
    <cellStyle name="Normal 4 5 19" xfId="8612" xr:uid="{00000000-0005-0000-0000-000047210000}"/>
    <cellStyle name="Normal 4 5 2" xfId="8613" xr:uid="{00000000-0005-0000-0000-000048210000}"/>
    <cellStyle name="Normal 4 5 2 10" xfId="8614" xr:uid="{00000000-0005-0000-0000-000049210000}"/>
    <cellStyle name="Normal 4 5 2 11" xfId="8615" xr:uid="{00000000-0005-0000-0000-00004A210000}"/>
    <cellStyle name="Normal 4 5 2 12" xfId="8616" xr:uid="{00000000-0005-0000-0000-00004B210000}"/>
    <cellStyle name="Normal 4 5 2 13" xfId="8617" xr:uid="{00000000-0005-0000-0000-00004C210000}"/>
    <cellStyle name="Normal 4 5 2 14" xfId="8618" xr:uid="{00000000-0005-0000-0000-00004D210000}"/>
    <cellStyle name="Normal 4 5 2 15" xfId="8619" xr:uid="{00000000-0005-0000-0000-00004E210000}"/>
    <cellStyle name="Normal 4 5 2 16" xfId="8620" xr:uid="{00000000-0005-0000-0000-00004F210000}"/>
    <cellStyle name="Normal 4 5 2 17" xfId="8621" xr:uid="{00000000-0005-0000-0000-000050210000}"/>
    <cellStyle name="Normal 4 5 2 18" xfId="8622" xr:uid="{00000000-0005-0000-0000-000051210000}"/>
    <cellStyle name="Normal 4 5 2 19" xfId="8623" xr:uid="{00000000-0005-0000-0000-000052210000}"/>
    <cellStyle name="Normal 4 5 2 2" xfId="8624" xr:uid="{00000000-0005-0000-0000-000053210000}"/>
    <cellStyle name="Normal 4 5 2 2 10" xfId="8625" xr:uid="{00000000-0005-0000-0000-000054210000}"/>
    <cellStyle name="Normal 4 5 2 2 11" xfId="8626" xr:uid="{00000000-0005-0000-0000-000055210000}"/>
    <cellStyle name="Normal 4 5 2 2 12" xfId="8627" xr:uid="{00000000-0005-0000-0000-000056210000}"/>
    <cellStyle name="Normal 4 5 2 2 13" xfId="8628" xr:uid="{00000000-0005-0000-0000-000057210000}"/>
    <cellStyle name="Normal 4 5 2 2 14" xfId="8629" xr:uid="{00000000-0005-0000-0000-000058210000}"/>
    <cellStyle name="Normal 4 5 2 2 15" xfId="8630" xr:uid="{00000000-0005-0000-0000-000059210000}"/>
    <cellStyle name="Normal 4 5 2 2 16" xfId="8631" xr:uid="{00000000-0005-0000-0000-00005A210000}"/>
    <cellStyle name="Normal 4 5 2 2 17" xfId="8632" xr:uid="{00000000-0005-0000-0000-00005B210000}"/>
    <cellStyle name="Normal 4 5 2 2 18" xfId="8633" xr:uid="{00000000-0005-0000-0000-00005C210000}"/>
    <cellStyle name="Normal 4 5 2 2 19" xfId="8634" xr:uid="{00000000-0005-0000-0000-00005D210000}"/>
    <cellStyle name="Normal 4 5 2 2 2" xfId="8635" xr:uid="{00000000-0005-0000-0000-00005E210000}"/>
    <cellStyle name="Normal 4 5 2 2 20" xfId="8636" xr:uid="{00000000-0005-0000-0000-00005F210000}"/>
    <cellStyle name="Normal 4 5 2 2 21" xfId="8637" xr:uid="{00000000-0005-0000-0000-000060210000}"/>
    <cellStyle name="Normal 4 5 2 2 22" xfId="8638" xr:uid="{00000000-0005-0000-0000-000061210000}"/>
    <cellStyle name="Normal 4 5 2 2 23" xfId="8639" xr:uid="{00000000-0005-0000-0000-000062210000}"/>
    <cellStyle name="Normal 4 5 2 2 24" xfId="8640" xr:uid="{00000000-0005-0000-0000-000063210000}"/>
    <cellStyle name="Normal 4 5 2 2 25" xfId="8641" xr:uid="{00000000-0005-0000-0000-000064210000}"/>
    <cellStyle name="Normal 4 5 2 2 26" xfId="8642" xr:uid="{00000000-0005-0000-0000-000065210000}"/>
    <cellStyle name="Normal 4 5 2 2 27" xfId="8643" xr:uid="{00000000-0005-0000-0000-000066210000}"/>
    <cellStyle name="Normal 4 5 2 2 28" xfId="8644" xr:uid="{00000000-0005-0000-0000-000067210000}"/>
    <cellStyle name="Normal 4 5 2 2 29" xfId="8645" xr:uid="{00000000-0005-0000-0000-000068210000}"/>
    <cellStyle name="Normal 4 5 2 2 3" xfId="8646" xr:uid="{00000000-0005-0000-0000-000069210000}"/>
    <cellStyle name="Normal 4 5 2 2 30" xfId="8647" xr:uid="{00000000-0005-0000-0000-00006A210000}"/>
    <cellStyle name="Normal 4 5 2 2 31" xfId="8648" xr:uid="{00000000-0005-0000-0000-00006B210000}"/>
    <cellStyle name="Normal 4 5 2 2 32" xfId="8649" xr:uid="{00000000-0005-0000-0000-00006C210000}"/>
    <cellStyle name="Normal 4 5 2 2 33" xfId="8650" xr:uid="{00000000-0005-0000-0000-00006D210000}"/>
    <cellStyle name="Normal 4 5 2 2 34" xfId="8651" xr:uid="{00000000-0005-0000-0000-00006E210000}"/>
    <cellStyle name="Normal 4 5 2 2 35" xfId="8652" xr:uid="{00000000-0005-0000-0000-00006F210000}"/>
    <cellStyle name="Normal 4 5 2 2 36" xfId="8653" xr:uid="{00000000-0005-0000-0000-000070210000}"/>
    <cellStyle name="Normal 4 5 2 2 37" xfId="8654" xr:uid="{00000000-0005-0000-0000-000071210000}"/>
    <cellStyle name="Normal 4 5 2 2 38" xfId="8655" xr:uid="{00000000-0005-0000-0000-000072210000}"/>
    <cellStyle name="Normal 4 5 2 2 39" xfId="8656" xr:uid="{00000000-0005-0000-0000-000073210000}"/>
    <cellStyle name="Normal 4 5 2 2 4" xfId="8657" xr:uid="{00000000-0005-0000-0000-000074210000}"/>
    <cellStyle name="Normal 4 5 2 2 40" xfId="8658" xr:uid="{00000000-0005-0000-0000-000075210000}"/>
    <cellStyle name="Normal 4 5 2 2 41" xfId="8659" xr:uid="{00000000-0005-0000-0000-000076210000}"/>
    <cellStyle name="Normal 4 5 2 2 42" xfId="8660" xr:uid="{00000000-0005-0000-0000-000077210000}"/>
    <cellStyle name="Normal 4 5 2 2 43" xfId="8661" xr:uid="{00000000-0005-0000-0000-000078210000}"/>
    <cellStyle name="Normal 4 5 2 2 5" xfId="8662" xr:uid="{00000000-0005-0000-0000-000079210000}"/>
    <cellStyle name="Normal 4 5 2 2 6" xfId="8663" xr:uid="{00000000-0005-0000-0000-00007A210000}"/>
    <cellStyle name="Normal 4 5 2 2 7" xfId="8664" xr:uid="{00000000-0005-0000-0000-00007B210000}"/>
    <cellStyle name="Normal 4 5 2 2 8" xfId="8665" xr:uid="{00000000-0005-0000-0000-00007C210000}"/>
    <cellStyle name="Normal 4 5 2 2 9" xfId="8666" xr:uid="{00000000-0005-0000-0000-00007D210000}"/>
    <cellStyle name="Normal 4 5 2 20" xfId="8667" xr:uid="{00000000-0005-0000-0000-00007E210000}"/>
    <cellStyle name="Normal 4 5 2 21" xfId="8668" xr:uid="{00000000-0005-0000-0000-00007F210000}"/>
    <cellStyle name="Normal 4 5 2 22" xfId="8669" xr:uid="{00000000-0005-0000-0000-000080210000}"/>
    <cellStyle name="Normal 4 5 2 23" xfId="8670" xr:uid="{00000000-0005-0000-0000-000081210000}"/>
    <cellStyle name="Normal 4 5 2 24" xfId="8671" xr:uid="{00000000-0005-0000-0000-000082210000}"/>
    <cellStyle name="Normal 4 5 2 25" xfId="8672" xr:uid="{00000000-0005-0000-0000-000083210000}"/>
    <cellStyle name="Normal 4 5 2 26" xfId="8673" xr:uid="{00000000-0005-0000-0000-000084210000}"/>
    <cellStyle name="Normal 4 5 2 27" xfId="8674" xr:uid="{00000000-0005-0000-0000-000085210000}"/>
    <cellStyle name="Normal 4 5 2 28" xfId="8675" xr:uid="{00000000-0005-0000-0000-000086210000}"/>
    <cellStyle name="Normal 4 5 2 29" xfId="8676" xr:uid="{00000000-0005-0000-0000-000087210000}"/>
    <cellStyle name="Normal 4 5 2 3" xfId="8677" xr:uid="{00000000-0005-0000-0000-000088210000}"/>
    <cellStyle name="Normal 4 5 2 3 10" xfId="8678" xr:uid="{00000000-0005-0000-0000-000089210000}"/>
    <cellStyle name="Normal 4 5 2 3 11" xfId="8679" xr:uid="{00000000-0005-0000-0000-00008A210000}"/>
    <cellStyle name="Normal 4 5 2 3 12" xfId="8680" xr:uid="{00000000-0005-0000-0000-00008B210000}"/>
    <cellStyle name="Normal 4 5 2 3 13" xfId="8681" xr:uid="{00000000-0005-0000-0000-00008C210000}"/>
    <cellStyle name="Normal 4 5 2 3 14" xfId="8682" xr:uid="{00000000-0005-0000-0000-00008D210000}"/>
    <cellStyle name="Normal 4 5 2 3 15" xfId="8683" xr:uid="{00000000-0005-0000-0000-00008E210000}"/>
    <cellStyle name="Normal 4 5 2 3 16" xfId="8684" xr:uid="{00000000-0005-0000-0000-00008F210000}"/>
    <cellStyle name="Normal 4 5 2 3 17" xfId="8685" xr:uid="{00000000-0005-0000-0000-000090210000}"/>
    <cellStyle name="Normal 4 5 2 3 18" xfId="8686" xr:uid="{00000000-0005-0000-0000-000091210000}"/>
    <cellStyle name="Normal 4 5 2 3 19" xfId="8687" xr:uid="{00000000-0005-0000-0000-000092210000}"/>
    <cellStyle name="Normal 4 5 2 3 2" xfId="8688" xr:uid="{00000000-0005-0000-0000-000093210000}"/>
    <cellStyle name="Normal 4 5 2 3 20" xfId="8689" xr:uid="{00000000-0005-0000-0000-000094210000}"/>
    <cellStyle name="Normal 4 5 2 3 21" xfId="8690" xr:uid="{00000000-0005-0000-0000-000095210000}"/>
    <cellStyle name="Normal 4 5 2 3 22" xfId="8691" xr:uid="{00000000-0005-0000-0000-000096210000}"/>
    <cellStyle name="Normal 4 5 2 3 23" xfId="8692" xr:uid="{00000000-0005-0000-0000-000097210000}"/>
    <cellStyle name="Normal 4 5 2 3 24" xfId="8693" xr:uid="{00000000-0005-0000-0000-000098210000}"/>
    <cellStyle name="Normal 4 5 2 3 25" xfId="8694" xr:uid="{00000000-0005-0000-0000-000099210000}"/>
    <cellStyle name="Normal 4 5 2 3 26" xfId="8695" xr:uid="{00000000-0005-0000-0000-00009A210000}"/>
    <cellStyle name="Normal 4 5 2 3 27" xfId="8696" xr:uid="{00000000-0005-0000-0000-00009B210000}"/>
    <cellStyle name="Normal 4 5 2 3 28" xfId="8697" xr:uid="{00000000-0005-0000-0000-00009C210000}"/>
    <cellStyle name="Normal 4 5 2 3 29" xfId="8698" xr:uid="{00000000-0005-0000-0000-00009D210000}"/>
    <cellStyle name="Normal 4 5 2 3 3" xfId="8699" xr:uid="{00000000-0005-0000-0000-00009E210000}"/>
    <cellStyle name="Normal 4 5 2 3 30" xfId="8700" xr:uid="{00000000-0005-0000-0000-00009F210000}"/>
    <cellStyle name="Normal 4 5 2 3 31" xfId="8701" xr:uid="{00000000-0005-0000-0000-0000A0210000}"/>
    <cellStyle name="Normal 4 5 2 3 32" xfId="8702" xr:uid="{00000000-0005-0000-0000-0000A1210000}"/>
    <cellStyle name="Normal 4 5 2 3 33" xfId="8703" xr:uid="{00000000-0005-0000-0000-0000A2210000}"/>
    <cellStyle name="Normal 4 5 2 3 34" xfId="8704" xr:uid="{00000000-0005-0000-0000-0000A3210000}"/>
    <cellStyle name="Normal 4 5 2 3 35" xfId="8705" xr:uid="{00000000-0005-0000-0000-0000A4210000}"/>
    <cellStyle name="Normal 4 5 2 3 36" xfId="8706" xr:uid="{00000000-0005-0000-0000-0000A5210000}"/>
    <cellStyle name="Normal 4 5 2 3 37" xfId="8707" xr:uid="{00000000-0005-0000-0000-0000A6210000}"/>
    <cellStyle name="Normal 4 5 2 3 38" xfId="8708" xr:uid="{00000000-0005-0000-0000-0000A7210000}"/>
    <cellStyle name="Normal 4 5 2 3 39" xfId="8709" xr:uid="{00000000-0005-0000-0000-0000A8210000}"/>
    <cellStyle name="Normal 4 5 2 3 4" xfId="8710" xr:uid="{00000000-0005-0000-0000-0000A9210000}"/>
    <cellStyle name="Normal 4 5 2 3 40" xfId="8711" xr:uid="{00000000-0005-0000-0000-0000AA210000}"/>
    <cellStyle name="Normal 4 5 2 3 41" xfId="8712" xr:uid="{00000000-0005-0000-0000-0000AB210000}"/>
    <cellStyle name="Normal 4 5 2 3 42" xfId="8713" xr:uid="{00000000-0005-0000-0000-0000AC210000}"/>
    <cellStyle name="Normal 4 5 2 3 43" xfId="8714" xr:uid="{00000000-0005-0000-0000-0000AD210000}"/>
    <cellStyle name="Normal 4 5 2 3 5" xfId="8715" xr:uid="{00000000-0005-0000-0000-0000AE210000}"/>
    <cellStyle name="Normal 4 5 2 3 6" xfId="8716" xr:uid="{00000000-0005-0000-0000-0000AF210000}"/>
    <cellStyle name="Normal 4 5 2 3 7" xfId="8717" xr:uid="{00000000-0005-0000-0000-0000B0210000}"/>
    <cellStyle name="Normal 4 5 2 3 8" xfId="8718" xr:uid="{00000000-0005-0000-0000-0000B1210000}"/>
    <cellStyle name="Normal 4 5 2 3 9" xfId="8719" xr:uid="{00000000-0005-0000-0000-0000B2210000}"/>
    <cellStyle name="Normal 4 5 2 30" xfId="8720" xr:uid="{00000000-0005-0000-0000-0000B3210000}"/>
    <cellStyle name="Normal 4 5 2 31" xfId="8721" xr:uid="{00000000-0005-0000-0000-0000B4210000}"/>
    <cellStyle name="Normal 4 5 2 32" xfId="8722" xr:uid="{00000000-0005-0000-0000-0000B5210000}"/>
    <cellStyle name="Normal 4 5 2 33" xfId="8723" xr:uid="{00000000-0005-0000-0000-0000B6210000}"/>
    <cellStyle name="Normal 4 5 2 34" xfId="8724" xr:uid="{00000000-0005-0000-0000-0000B7210000}"/>
    <cellStyle name="Normal 4 5 2 35" xfId="8725" xr:uid="{00000000-0005-0000-0000-0000B8210000}"/>
    <cellStyle name="Normal 4 5 2 36" xfId="8726" xr:uid="{00000000-0005-0000-0000-0000B9210000}"/>
    <cellStyle name="Normal 4 5 2 37" xfId="8727" xr:uid="{00000000-0005-0000-0000-0000BA210000}"/>
    <cellStyle name="Normal 4 5 2 38" xfId="8728" xr:uid="{00000000-0005-0000-0000-0000BB210000}"/>
    <cellStyle name="Normal 4 5 2 39" xfId="8729" xr:uid="{00000000-0005-0000-0000-0000BC210000}"/>
    <cellStyle name="Normal 4 5 2 4" xfId="8730" xr:uid="{00000000-0005-0000-0000-0000BD210000}"/>
    <cellStyle name="Normal 4 5 2 4 10" xfId="8731" xr:uid="{00000000-0005-0000-0000-0000BE210000}"/>
    <cellStyle name="Normal 4 5 2 4 11" xfId="8732" xr:uid="{00000000-0005-0000-0000-0000BF210000}"/>
    <cellStyle name="Normal 4 5 2 4 12" xfId="8733" xr:uid="{00000000-0005-0000-0000-0000C0210000}"/>
    <cellStyle name="Normal 4 5 2 4 13" xfId="8734" xr:uid="{00000000-0005-0000-0000-0000C1210000}"/>
    <cellStyle name="Normal 4 5 2 4 14" xfId="8735" xr:uid="{00000000-0005-0000-0000-0000C2210000}"/>
    <cellStyle name="Normal 4 5 2 4 15" xfId="8736" xr:uid="{00000000-0005-0000-0000-0000C3210000}"/>
    <cellStyle name="Normal 4 5 2 4 16" xfId="8737" xr:uid="{00000000-0005-0000-0000-0000C4210000}"/>
    <cellStyle name="Normal 4 5 2 4 17" xfId="8738" xr:uid="{00000000-0005-0000-0000-0000C5210000}"/>
    <cellStyle name="Normal 4 5 2 4 18" xfId="8739" xr:uid="{00000000-0005-0000-0000-0000C6210000}"/>
    <cellStyle name="Normal 4 5 2 4 19" xfId="8740" xr:uid="{00000000-0005-0000-0000-0000C7210000}"/>
    <cellStyle name="Normal 4 5 2 4 2" xfId="8741" xr:uid="{00000000-0005-0000-0000-0000C8210000}"/>
    <cellStyle name="Normal 4 5 2 4 20" xfId="8742" xr:uid="{00000000-0005-0000-0000-0000C9210000}"/>
    <cellStyle name="Normal 4 5 2 4 21" xfId="8743" xr:uid="{00000000-0005-0000-0000-0000CA210000}"/>
    <cellStyle name="Normal 4 5 2 4 22" xfId="8744" xr:uid="{00000000-0005-0000-0000-0000CB210000}"/>
    <cellStyle name="Normal 4 5 2 4 23" xfId="8745" xr:uid="{00000000-0005-0000-0000-0000CC210000}"/>
    <cellStyle name="Normal 4 5 2 4 24" xfId="8746" xr:uid="{00000000-0005-0000-0000-0000CD210000}"/>
    <cellStyle name="Normal 4 5 2 4 25" xfId="8747" xr:uid="{00000000-0005-0000-0000-0000CE210000}"/>
    <cellStyle name="Normal 4 5 2 4 26" xfId="8748" xr:uid="{00000000-0005-0000-0000-0000CF210000}"/>
    <cellStyle name="Normal 4 5 2 4 27" xfId="8749" xr:uid="{00000000-0005-0000-0000-0000D0210000}"/>
    <cellStyle name="Normal 4 5 2 4 28" xfId="8750" xr:uid="{00000000-0005-0000-0000-0000D1210000}"/>
    <cellStyle name="Normal 4 5 2 4 29" xfId="8751" xr:uid="{00000000-0005-0000-0000-0000D2210000}"/>
    <cellStyle name="Normal 4 5 2 4 3" xfId="8752" xr:uid="{00000000-0005-0000-0000-0000D3210000}"/>
    <cellStyle name="Normal 4 5 2 4 30" xfId="8753" xr:uid="{00000000-0005-0000-0000-0000D4210000}"/>
    <cellStyle name="Normal 4 5 2 4 31" xfId="8754" xr:uid="{00000000-0005-0000-0000-0000D5210000}"/>
    <cellStyle name="Normal 4 5 2 4 32" xfId="8755" xr:uid="{00000000-0005-0000-0000-0000D6210000}"/>
    <cellStyle name="Normal 4 5 2 4 33" xfId="8756" xr:uid="{00000000-0005-0000-0000-0000D7210000}"/>
    <cellStyle name="Normal 4 5 2 4 34" xfId="8757" xr:uid="{00000000-0005-0000-0000-0000D8210000}"/>
    <cellStyle name="Normal 4 5 2 4 35" xfId="8758" xr:uid="{00000000-0005-0000-0000-0000D9210000}"/>
    <cellStyle name="Normal 4 5 2 4 36" xfId="8759" xr:uid="{00000000-0005-0000-0000-0000DA210000}"/>
    <cellStyle name="Normal 4 5 2 4 37" xfId="8760" xr:uid="{00000000-0005-0000-0000-0000DB210000}"/>
    <cellStyle name="Normal 4 5 2 4 38" xfId="8761" xr:uid="{00000000-0005-0000-0000-0000DC210000}"/>
    <cellStyle name="Normal 4 5 2 4 39" xfId="8762" xr:uid="{00000000-0005-0000-0000-0000DD210000}"/>
    <cellStyle name="Normal 4 5 2 4 4" xfId="8763" xr:uid="{00000000-0005-0000-0000-0000DE210000}"/>
    <cellStyle name="Normal 4 5 2 4 40" xfId="8764" xr:uid="{00000000-0005-0000-0000-0000DF210000}"/>
    <cellStyle name="Normal 4 5 2 4 41" xfId="8765" xr:uid="{00000000-0005-0000-0000-0000E0210000}"/>
    <cellStyle name="Normal 4 5 2 4 42" xfId="8766" xr:uid="{00000000-0005-0000-0000-0000E1210000}"/>
    <cellStyle name="Normal 4 5 2 4 43" xfId="8767" xr:uid="{00000000-0005-0000-0000-0000E2210000}"/>
    <cellStyle name="Normal 4 5 2 4 5" xfId="8768" xr:uid="{00000000-0005-0000-0000-0000E3210000}"/>
    <cellStyle name="Normal 4 5 2 4 6" xfId="8769" xr:uid="{00000000-0005-0000-0000-0000E4210000}"/>
    <cellStyle name="Normal 4 5 2 4 7" xfId="8770" xr:uid="{00000000-0005-0000-0000-0000E5210000}"/>
    <cellStyle name="Normal 4 5 2 4 8" xfId="8771" xr:uid="{00000000-0005-0000-0000-0000E6210000}"/>
    <cellStyle name="Normal 4 5 2 4 9" xfId="8772" xr:uid="{00000000-0005-0000-0000-0000E7210000}"/>
    <cellStyle name="Normal 4 5 2 40" xfId="8773" xr:uid="{00000000-0005-0000-0000-0000E8210000}"/>
    <cellStyle name="Normal 4 5 2 41" xfId="8774" xr:uid="{00000000-0005-0000-0000-0000E9210000}"/>
    <cellStyle name="Normal 4 5 2 42" xfId="8775" xr:uid="{00000000-0005-0000-0000-0000EA210000}"/>
    <cellStyle name="Normal 4 5 2 43" xfId="8776" xr:uid="{00000000-0005-0000-0000-0000EB210000}"/>
    <cellStyle name="Normal 4 5 2 44" xfId="8777" xr:uid="{00000000-0005-0000-0000-0000EC210000}"/>
    <cellStyle name="Normal 4 5 2 45" xfId="8778" xr:uid="{00000000-0005-0000-0000-0000ED210000}"/>
    <cellStyle name="Normal 4 5 2 46" xfId="8779" xr:uid="{00000000-0005-0000-0000-0000EE210000}"/>
    <cellStyle name="Normal 4 5 2 47" xfId="8780" xr:uid="{00000000-0005-0000-0000-0000EF210000}"/>
    <cellStyle name="Normal 4 5 2 5" xfId="8781" xr:uid="{00000000-0005-0000-0000-0000F0210000}"/>
    <cellStyle name="Normal 4 5 2 5 10" xfId="8782" xr:uid="{00000000-0005-0000-0000-0000F1210000}"/>
    <cellStyle name="Normal 4 5 2 5 11" xfId="8783" xr:uid="{00000000-0005-0000-0000-0000F2210000}"/>
    <cellStyle name="Normal 4 5 2 5 12" xfId="8784" xr:uid="{00000000-0005-0000-0000-0000F3210000}"/>
    <cellStyle name="Normal 4 5 2 5 13" xfId="8785" xr:uid="{00000000-0005-0000-0000-0000F4210000}"/>
    <cellStyle name="Normal 4 5 2 5 14" xfId="8786" xr:uid="{00000000-0005-0000-0000-0000F5210000}"/>
    <cellStyle name="Normal 4 5 2 5 15" xfId="8787" xr:uid="{00000000-0005-0000-0000-0000F6210000}"/>
    <cellStyle name="Normal 4 5 2 5 16" xfId="8788" xr:uid="{00000000-0005-0000-0000-0000F7210000}"/>
    <cellStyle name="Normal 4 5 2 5 17" xfId="8789" xr:uid="{00000000-0005-0000-0000-0000F8210000}"/>
    <cellStyle name="Normal 4 5 2 5 18" xfId="8790" xr:uid="{00000000-0005-0000-0000-0000F9210000}"/>
    <cellStyle name="Normal 4 5 2 5 19" xfId="8791" xr:uid="{00000000-0005-0000-0000-0000FA210000}"/>
    <cellStyle name="Normal 4 5 2 5 2" xfId="8792" xr:uid="{00000000-0005-0000-0000-0000FB210000}"/>
    <cellStyle name="Normal 4 5 2 5 20" xfId="8793" xr:uid="{00000000-0005-0000-0000-0000FC210000}"/>
    <cellStyle name="Normal 4 5 2 5 21" xfId="8794" xr:uid="{00000000-0005-0000-0000-0000FD210000}"/>
    <cellStyle name="Normal 4 5 2 5 22" xfId="8795" xr:uid="{00000000-0005-0000-0000-0000FE210000}"/>
    <cellStyle name="Normal 4 5 2 5 23" xfId="8796" xr:uid="{00000000-0005-0000-0000-0000FF210000}"/>
    <cellStyle name="Normal 4 5 2 5 24" xfId="8797" xr:uid="{00000000-0005-0000-0000-000000220000}"/>
    <cellStyle name="Normal 4 5 2 5 25" xfId="8798" xr:uid="{00000000-0005-0000-0000-000001220000}"/>
    <cellStyle name="Normal 4 5 2 5 26" xfId="8799" xr:uid="{00000000-0005-0000-0000-000002220000}"/>
    <cellStyle name="Normal 4 5 2 5 27" xfId="8800" xr:uid="{00000000-0005-0000-0000-000003220000}"/>
    <cellStyle name="Normal 4 5 2 5 28" xfId="8801" xr:uid="{00000000-0005-0000-0000-000004220000}"/>
    <cellStyle name="Normal 4 5 2 5 29" xfId="8802" xr:uid="{00000000-0005-0000-0000-000005220000}"/>
    <cellStyle name="Normal 4 5 2 5 3" xfId="8803" xr:uid="{00000000-0005-0000-0000-000006220000}"/>
    <cellStyle name="Normal 4 5 2 5 30" xfId="8804" xr:uid="{00000000-0005-0000-0000-000007220000}"/>
    <cellStyle name="Normal 4 5 2 5 31" xfId="8805" xr:uid="{00000000-0005-0000-0000-000008220000}"/>
    <cellStyle name="Normal 4 5 2 5 32" xfId="8806" xr:uid="{00000000-0005-0000-0000-000009220000}"/>
    <cellStyle name="Normal 4 5 2 5 33" xfId="8807" xr:uid="{00000000-0005-0000-0000-00000A220000}"/>
    <cellStyle name="Normal 4 5 2 5 34" xfId="8808" xr:uid="{00000000-0005-0000-0000-00000B220000}"/>
    <cellStyle name="Normal 4 5 2 5 35" xfId="8809" xr:uid="{00000000-0005-0000-0000-00000C220000}"/>
    <cellStyle name="Normal 4 5 2 5 36" xfId="8810" xr:uid="{00000000-0005-0000-0000-00000D220000}"/>
    <cellStyle name="Normal 4 5 2 5 37" xfId="8811" xr:uid="{00000000-0005-0000-0000-00000E220000}"/>
    <cellStyle name="Normal 4 5 2 5 38" xfId="8812" xr:uid="{00000000-0005-0000-0000-00000F220000}"/>
    <cellStyle name="Normal 4 5 2 5 39" xfId="8813" xr:uid="{00000000-0005-0000-0000-000010220000}"/>
    <cellStyle name="Normal 4 5 2 5 4" xfId="8814" xr:uid="{00000000-0005-0000-0000-000011220000}"/>
    <cellStyle name="Normal 4 5 2 5 40" xfId="8815" xr:uid="{00000000-0005-0000-0000-000012220000}"/>
    <cellStyle name="Normal 4 5 2 5 41" xfId="8816" xr:uid="{00000000-0005-0000-0000-000013220000}"/>
    <cellStyle name="Normal 4 5 2 5 42" xfId="8817" xr:uid="{00000000-0005-0000-0000-000014220000}"/>
    <cellStyle name="Normal 4 5 2 5 43" xfId="8818" xr:uid="{00000000-0005-0000-0000-000015220000}"/>
    <cellStyle name="Normal 4 5 2 5 5" xfId="8819" xr:uid="{00000000-0005-0000-0000-000016220000}"/>
    <cellStyle name="Normal 4 5 2 5 6" xfId="8820" xr:uid="{00000000-0005-0000-0000-000017220000}"/>
    <cellStyle name="Normal 4 5 2 5 7" xfId="8821" xr:uid="{00000000-0005-0000-0000-000018220000}"/>
    <cellStyle name="Normal 4 5 2 5 8" xfId="8822" xr:uid="{00000000-0005-0000-0000-000019220000}"/>
    <cellStyle name="Normal 4 5 2 5 9" xfId="8823" xr:uid="{00000000-0005-0000-0000-00001A220000}"/>
    <cellStyle name="Normal 4 5 2 6" xfId="8824" xr:uid="{00000000-0005-0000-0000-00001B220000}"/>
    <cellStyle name="Normal 4 5 2 7" xfId="8825" xr:uid="{00000000-0005-0000-0000-00001C220000}"/>
    <cellStyle name="Normal 4 5 2 8" xfId="8826" xr:uid="{00000000-0005-0000-0000-00001D220000}"/>
    <cellStyle name="Normal 4 5 2 9" xfId="8827" xr:uid="{00000000-0005-0000-0000-00001E220000}"/>
    <cellStyle name="Normal 4 5 20" xfId="8828" xr:uid="{00000000-0005-0000-0000-00001F220000}"/>
    <cellStyle name="Normal 4 5 21" xfId="8829" xr:uid="{00000000-0005-0000-0000-000020220000}"/>
    <cellStyle name="Normal 4 5 22" xfId="8830" xr:uid="{00000000-0005-0000-0000-000021220000}"/>
    <cellStyle name="Normal 4 5 23" xfId="8831" xr:uid="{00000000-0005-0000-0000-000022220000}"/>
    <cellStyle name="Normal 4 5 24" xfId="8832" xr:uid="{00000000-0005-0000-0000-000023220000}"/>
    <cellStyle name="Normal 4 5 25" xfId="8833" xr:uid="{00000000-0005-0000-0000-000024220000}"/>
    <cellStyle name="Normal 4 5 26" xfId="8834" xr:uid="{00000000-0005-0000-0000-000025220000}"/>
    <cellStyle name="Normal 4 5 27" xfId="8835" xr:uid="{00000000-0005-0000-0000-000026220000}"/>
    <cellStyle name="Normal 4 5 28" xfId="8836" xr:uid="{00000000-0005-0000-0000-000027220000}"/>
    <cellStyle name="Normal 4 5 29" xfId="8837" xr:uid="{00000000-0005-0000-0000-000028220000}"/>
    <cellStyle name="Normal 4 5 3" xfId="8838" xr:uid="{00000000-0005-0000-0000-000029220000}"/>
    <cellStyle name="Normal 4 5 3 10" xfId="8839" xr:uid="{00000000-0005-0000-0000-00002A220000}"/>
    <cellStyle name="Normal 4 5 3 11" xfId="8840" xr:uid="{00000000-0005-0000-0000-00002B220000}"/>
    <cellStyle name="Normal 4 5 3 12" xfId="8841" xr:uid="{00000000-0005-0000-0000-00002C220000}"/>
    <cellStyle name="Normal 4 5 3 13" xfId="8842" xr:uid="{00000000-0005-0000-0000-00002D220000}"/>
    <cellStyle name="Normal 4 5 3 14" xfId="8843" xr:uid="{00000000-0005-0000-0000-00002E220000}"/>
    <cellStyle name="Normal 4 5 3 15" xfId="8844" xr:uid="{00000000-0005-0000-0000-00002F220000}"/>
    <cellStyle name="Normal 4 5 3 16" xfId="8845" xr:uid="{00000000-0005-0000-0000-000030220000}"/>
    <cellStyle name="Normal 4 5 3 17" xfId="8846" xr:uid="{00000000-0005-0000-0000-000031220000}"/>
    <cellStyle name="Normal 4 5 3 18" xfId="8847" xr:uid="{00000000-0005-0000-0000-000032220000}"/>
    <cellStyle name="Normal 4 5 3 19" xfId="8848" xr:uid="{00000000-0005-0000-0000-000033220000}"/>
    <cellStyle name="Normal 4 5 3 2" xfId="8849" xr:uid="{00000000-0005-0000-0000-000034220000}"/>
    <cellStyle name="Normal 4 5 3 20" xfId="8850" xr:uid="{00000000-0005-0000-0000-000035220000}"/>
    <cellStyle name="Normal 4 5 3 21" xfId="8851" xr:uid="{00000000-0005-0000-0000-000036220000}"/>
    <cellStyle name="Normal 4 5 3 22" xfId="8852" xr:uid="{00000000-0005-0000-0000-000037220000}"/>
    <cellStyle name="Normal 4 5 3 23" xfId="8853" xr:uid="{00000000-0005-0000-0000-000038220000}"/>
    <cellStyle name="Normal 4 5 3 24" xfId="8854" xr:uid="{00000000-0005-0000-0000-000039220000}"/>
    <cellStyle name="Normal 4 5 3 25" xfId="8855" xr:uid="{00000000-0005-0000-0000-00003A220000}"/>
    <cellStyle name="Normal 4 5 3 26" xfId="8856" xr:uid="{00000000-0005-0000-0000-00003B220000}"/>
    <cellStyle name="Normal 4 5 3 27" xfId="8857" xr:uid="{00000000-0005-0000-0000-00003C220000}"/>
    <cellStyle name="Normal 4 5 3 28" xfId="8858" xr:uid="{00000000-0005-0000-0000-00003D220000}"/>
    <cellStyle name="Normal 4 5 3 29" xfId="8859" xr:uid="{00000000-0005-0000-0000-00003E220000}"/>
    <cellStyle name="Normal 4 5 3 3" xfId="8860" xr:uid="{00000000-0005-0000-0000-00003F220000}"/>
    <cellStyle name="Normal 4 5 3 30" xfId="8861" xr:uid="{00000000-0005-0000-0000-000040220000}"/>
    <cellStyle name="Normal 4 5 3 31" xfId="8862" xr:uid="{00000000-0005-0000-0000-000041220000}"/>
    <cellStyle name="Normal 4 5 3 32" xfId="8863" xr:uid="{00000000-0005-0000-0000-000042220000}"/>
    <cellStyle name="Normal 4 5 3 33" xfId="8864" xr:uid="{00000000-0005-0000-0000-000043220000}"/>
    <cellStyle name="Normal 4 5 3 34" xfId="8865" xr:uid="{00000000-0005-0000-0000-000044220000}"/>
    <cellStyle name="Normal 4 5 3 35" xfId="8866" xr:uid="{00000000-0005-0000-0000-000045220000}"/>
    <cellStyle name="Normal 4 5 3 36" xfId="8867" xr:uid="{00000000-0005-0000-0000-000046220000}"/>
    <cellStyle name="Normal 4 5 3 37" xfId="8868" xr:uid="{00000000-0005-0000-0000-000047220000}"/>
    <cellStyle name="Normal 4 5 3 38" xfId="8869" xr:uid="{00000000-0005-0000-0000-000048220000}"/>
    <cellStyle name="Normal 4 5 3 39" xfId="8870" xr:uid="{00000000-0005-0000-0000-000049220000}"/>
    <cellStyle name="Normal 4 5 3 4" xfId="8871" xr:uid="{00000000-0005-0000-0000-00004A220000}"/>
    <cellStyle name="Normal 4 5 3 40" xfId="8872" xr:uid="{00000000-0005-0000-0000-00004B220000}"/>
    <cellStyle name="Normal 4 5 3 41" xfId="8873" xr:uid="{00000000-0005-0000-0000-00004C220000}"/>
    <cellStyle name="Normal 4 5 3 42" xfId="8874" xr:uid="{00000000-0005-0000-0000-00004D220000}"/>
    <cellStyle name="Normal 4 5 3 43" xfId="8875" xr:uid="{00000000-0005-0000-0000-00004E220000}"/>
    <cellStyle name="Normal 4 5 3 5" xfId="8876" xr:uid="{00000000-0005-0000-0000-00004F220000}"/>
    <cellStyle name="Normal 4 5 3 6" xfId="8877" xr:uid="{00000000-0005-0000-0000-000050220000}"/>
    <cellStyle name="Normal 4 5 3 7" xfId="8878" xr:uid="{00000000-0005-0000-0000-000051220000}"/>
    <cellStyle name="Normal 4 5 3 8" xfId="8879" xr:uid="{00000000-0005-0000-0000-000052220000}"/>
    <cellStyle name="Normal 4 5 3 9" xfId="8880" xr:uid="{00000000-0005-0000-0000-000053220000}"/>
    <cellStyle name="Normal 4 5 30" xfId="8881" xr:uid="{00000000-0005-0000-0000-000054220000}"/>
    <cellStyle name="Normal 4 5 31" xfId="8882" xr:uid="{00000000-0005-0000-0000-000055220000}"/>
    <cellStyle name="Normal 4 5 32" xfId="8883" xr:uid="{00000000-0005-0000-0000-000056220000}"/>
    <cellStyle name="Normal 4 5 33" xfId="8884" xr:uid="{00000000-0005-0000-0000-000057220000}"/>
    <cellStyle name="Normal 4 5 34" xfId="8885" xr:uid="{00000000-0005-0000-0000-000058220000}"/>
    <cellStyle name="Normal 4 5 35" xfId="8886" xr:uid="{00000000-0005-0000-0000-000059220000}"/>
    <cellStyle name="Normal 4 5 36" xfId="8887" xr:uid="{00000000-0005-0000-0000-00005A220000}"/>
    <cellStyle name="Normal 4 5 37" xfId="8888" xr:uid="{00000000-0005-0000-0000-00005B220000}"/>
    <cellStyle name="Normal 4 5 38" xfId="8889" xr:uid="{00000000-0005-0000-0000-00005C220000}"/>
    <cellStyle name="Normal 4 5 39" xfId="8890" xr:uid="{00000000-0005-0000-0000-00005D220000}"/>
    <cellStyle name="Normal 4 5 4" xfId="8891" xr:uid="{00000000-0005-0000-0000-00005E220000}"/>
    <cellStyle name="Normal 4 5 4 10" xfId="8892" xr:uid="{00000000-0005-0000-0000-00005F220000}"/>
    <cellStyle name="Normal 4 5 4 11" xfId="8893" xr:uid="{00000000-0005-0000-0000-000060220000}"/>
    <cellStyle name="Normal 4 5 4 12" xfId="8894" xr:uid="{00000000-0005-0000-0000-000061220000}"/>
    <cellStyle name="Normal 4 5 4 13" xfId="8895" xr:uid="{00000000-0005-0000-0000-000062220000}"/>
    <cellStyle name="Normal 4 5 4 14" xfId="8896" xr:uid="{00000000-0005-0000-0000-000063220000}"/>
    <cellStyle name="Normal 4 5 4 15" xfId="8897" xr:uid="{00000000-0005-0000-0000-000064220000}"/>
    <cellStyle name="Normal 4 5 4 16" xfId="8898" xr:uid="{00000000-0005-0000-0000-000065220000}"/>
    <cellStyle name="Normal 4 5 4 17" xfId="8899" xr:uid="{00000000-0005-0000-0000-000066220000}"/>
    <cellStyle name="Normal 4 5 4 18" xfId="8900" xr:uid="{00000000-0005-0000-0000-000067220000}"/>
    <cellStyle name="Normal 4 5 4 19" xfId="8901" xr:uid="{00000000-0005-0000-0000-000068220000}"/>
    <cellStyle name="Normal 4 5 4 2" xfId="8902" xr:uid="{00000000-0005-0000-0000-000069220000}"/>
    <cellStyle name="Normal 4 5 4 20" xfId="8903" xr:uid="{00000000-0005-0000-0000-00006A220000}"/>
    <cellStyle name="Normal 4 5 4 21" xfId="8904" xr:uid="{00000000-0005-0000-0000-00006B220000}"/>
    <cellStyle name="Normal 4 5 4 22" xfId="8905" xr:uid="{00000000-0005-0000-0000-00006C220000}"/>
    <cellStyle name="Normal 4 5 4 23" xfId="8906" xr:uid="{00000000-0005-0000-0000-00006D220000}"/>
    <cellStyle name="Normal 4 5 4 24" xfId="8907" xr:uid="{00000000-0005-0000-0000-00006E220000}"/>
    <cellStyle name="Normal 4 5 4 25" xfId="8908" xr:uid="{00000000-0005-0000-0000-00006F220000}"/>
    <cellStyle name="Normal 4 5 4 26" xfId="8909" xr:uid="{00000000-0005-0000-0000-000070220000}"/>
    <cellStyle name="Normal 4 5 4 27" xfId="8910" xr:uid="{00000000-0005-0000-0000-000071220000}"/>
    <cellStyle name="Normal 4 5 4 28" xfId="8911" xr:uid="{00000000-0005-0000-0000-000072220000}"/>
    <cellStyle name="Normal 4 5 4 29" xfId="8912" xr:uid="{00000000-0005-0000-0000-000073220000}"/>
    <cellStyle name="Normal 4 5 4 3" xfId="8913" xr:uid="{00000000-0005-0000-0000-000074220000}"/>
    <cellStyle name="Normal 4 5 4 30" xfId="8914" xr:uid="{00000000-0005-0000-0000-000075220000}"/>
    <cellStyle name="Normal 4 5 4 31" xfId="8915" xr:uid="{00000000-0005-0000-0000-000076220000}"/>
    <cellStyle name="Normal 4 5 4 32" xfId="8916" xr:uid="{00000000-0005-0000-0000-000077220000}"/>
    <cellStyle name="Normal 4 5 4 33" xfId="8917" xr:uid="{00000000-0005-0000-0000-000078220000}"/>
    <cellStyle name="Normal 4 5 4 34" xfId="8918" xr:uid="{00000000-0005-0000-0000-000079220000}"/>
    <cellStyle name="Normal 4 5 4 35" xfId="8919" xr:uid="{00000000-0005-0000-0000-00007A220000}"/>
    <cellStyle name="Normal 4 5 4 36" xfId="8920" xr:uid="{00000000-0005-0000-0000-00007B220000}"/>
    <cellStyle name="Normal 4 5 4 37" xfId="8921" xr:uid="{00000000-0005-0000-0000-00007C220000}"/>
    <cellStyle name="Normal 4 5 4 38" xfId="8922" xr:uid="{00000000-0005-0000-0000-00007D220000}"/>
    <cellStyle name="Normal 4 5 4 39" xfId="8923" xr:uid="{00000000-0005-0000-0000-00007E220000}"/>
    <cellStyle name="Normal 4 5 4 4" xfId="8924" xr:uid="{00000000-0005-0000-0000-00007F220000}"/>
    <cellStyle name="Normal 4 5 4 40" xfId="8925" xr:uid="{00000000-0005-0000-0000-000080220000}"/>
    <cellStyle name="Normal 4 5 4 41" xfId="8926" xr:uid="{00000000-0005-0000-0000-000081220000}"/>
    <cellStyle name="Normal 4 5 4 42" xfId="8927" xr:uid="{00000000-0005-0000-0000-000082220000}"/>
    <cellStyle name="Normal 4 5 4 43" xfId="8928" xr:uid="{00000000-0005-0000-0000-000083220000}"/>
    <cellStyle name="Normal 4 5 4 5" xfId="8929" xr:uid="{00000000-0005-0000-0000-000084220000}"/>
    <cellStyle name="Normal 4 5 4 6" xfId="8930" xr:uid="{00000000-0005-0000-0000-000085220000}"/>
    <cellStyle name="Normal 4 5 4 7" xfId="8931" xr:uid="{00000000-0005-0000-0000-000086220000}"/>
    <cellStyle name="Normal 4 5 4 8" xfId="8932" xr:uid="{00000000-0005-0000-0000-000087220000}"/>
    <cellStyle name="Normal 4 5 4 9" xfId="8933" xr:uid="{00000000-0005-0000-0000-000088220000}"/>
    <cellStyle name="Normal 4 5 40" xfId="8934" xr:uid="{00000000-0005-0000-0000-000089220000}"/>
    <cellStyle name="Normal 4 5 41" xfId="8935" xr:uid="{00000000-0005-0000-0000-00008A220000}"/>
    <cellStyle name="Normal 4 5 42" xfId="8936" xr:uid="{00000000-0005-0000-0000-00008B220000}"/>
    <cellStyle name="Normal 4 5 43" xfId="8937" xr:uid="{00000000-0005-0000-0000-00008C220000}"/>
    <cellStyle name="Normal 4 5 44" xfId="8938" xr:uid="{00000000-0005-0000-0000-00008D220000}"/>
    <cellStyle name="Normal 4 5 45" xfId="8939" xr:uid="{00000000-0005-0000-0000-00008E220000}"/>
    <cellStyle name="Normal 4 5 46" xfId="8940" xr:uid="{00000000-0005-0000-0000-00008F220000}"/>
    <cellStyle name="Normal 4 5 47" xfId="8941" xr:uid="{00000000-0005-0000-0000-000090220000}"/>
    <cellStyle name="Normal 4 5 48" xfId="8942" xr:uid="{00000000-0005-0000-0000-000091220000}"/>
    <cellStyle name="Normal 4 5 5" xfId="8943" xr:uid="{00000000-0005-0000-0000-000092220000}"/>
    <cellStyle name="Normal 4 5 5 10" xfId="8944" xr:uid="{00000000-0005-0000-0000-000093220000}"/>
    <cellStyle name="Normal 4 5 5 11" xfId="8945" xr:uid="{00000000-0005-0000-0000-000094220000}"/>
    <cellStyle name="Normal 4 5 5 12" xfId="8946" xr:uid="{00000000-0005-0000-0000-000095220000}"/>
    <cellStyle name="Normal 4 5 5 13" xfId="8947" xr:uid="{00000000-0005-0000-0000-000096220000}"/>
    <cellStyle name="Normal 4 5 5 14" xfId="8948" xr:uid="{00000000-0005-0000-0000-000097220000}"/>
    <cellStyle name="Normal 4 5 5 15" xfId="8949" xr:uid="{00000000-0005-0000-0000-000098220000}"/>
    <cellStyle name="Normal 4 5 5 16" xfId="8950" xr:uid="{00000000-0005-0000-0000-000099220000}"/>
    <cellStyle name="Normal 4 5 5 17" xfId="8951" xr:uid="{00000000-0005-0000-0000-00009A220000}"/>
    <cellStyle name="Normal 4 5 5 18" xfId="8952" xr:uid="{00000000-0005-0000-0000-00009B220000}"/>
    <cellStyle name="Normal 4 5 5 19" xfId="8953" xr:uid="{00000000-0005-0000-0000-00009C220000}"/>
    <cellStyle name="Normal 4 5 5 2" xfId="8954" xr:uid="{00000000-0005-0000-0000-00009D220000}"/>
    <cellStyle name="Normal 4 5 5 20" xfId="8955" xr:uid="{00000000-0005-0000-0000-00009E220000}"/>
    <cellStyle name="Normal 4 5 5 21" xfId="8956" xr:uid="{00000000-0005-0000-0000-00009F220000}"/>
    <cellStyle name="Normal 4 5 5 22" xfId="8957" xr:uid="{00000000-0005-0000-0000-0000A0220000}"/>
    <cellStyle name="Normal 4 5 5 23" xfId="8958" xr:uid="{00000000-0005-0000-0000-0000A1220000}"/>
    <cellStyle name="Normal 4 5 5 24" xfId="8959" xr:uid="{00000000-0005-0000-0000-0000A2220000}"/>
    <cellStyle name="Normal 4 5 5 25" xfId="8960" xr:uid="{00000000-0005-0000-0000-0000A3220000}"/>
    <cellStyle name="Normal 4 5 5 26" xfId="8961" xr:uid="{00000000-0005-0000-0000-0000A4220000}"/>
    <cellStyle name="Normal 4 5 5 27" xfId="8962" xr:uid="{00000000-0005-0000-0000-0000A5220000}"/>
    <cellStyle name="Normal 4 5 5 28" xfId="8963" xr:uid="{00000000-0005-0000-0000-0000A6220000}"/>
    <cellStyle name="Normal 4 5 5 29" xfId="8964" xr:uid="{00000000-0005-0000-0000-0000A7220000}"/>
    <cellStyle name="Normal 4 5 5 3" xfId="8965" xr:uid="{00000000-0005-0000-0000-0000A8220000}"/>
    <cellStyle name="Normal 4 5 5 30" xfId="8966" xr:uid="{00000000-0005-0000-0000-0000A9220000}"/>
    <cellStyle name="Normal 4 5 5 31" xfId="8967" xr:uid="{00000000-0005-0000-0000-0000AA220000}"/>
    <cellStyle name="Normal 4 5 5 32" xfId="8968" xr:uid="{00000000-0005-0000-0000-0000AB220000}"/>
    <cellStyle name="Normal 4 5 5 33" xfId="8969" xr:uid="{00000000-0005-0000-0000-0000AC220000}"/>
    <cellStyle name="Normal 4 5 5 34" xfId="8970" xr:uid="{00000000-0005-0000-0000-0000AD220000}"/>
    <cellStyle name="Normal 4 5 5 35" xfId="8971" xr:uid="{00000000-0005-0000-0000-0000AE220000}"/>
    <cellStyle name="Normal 4 5 5 36" xfId="8972" xr:uid="{00000000-0005-0000-0000-0000AF220000}"/>
    <cellStyle name="Normal 4 5 5 37" xfId="8973" xr:uid="{00000000-0005-0000-0000-0000B0220000}"/>
    <cellStyle name="Normal 4 5 5 38" xfId="8974" xr:uid="{00000000-0005-0000-0000-0000B1220000}"/>
    <cellStyle name="Normal 4 5 5 39" xfId="8975" xr:uid="{00000000-0005-0000-0000-0000B2220000}"/>
    <cellStyle name="Normal 4 5 5 4" xfId="8976" xr:uid="{00000000-0005-0000-0000-0000B3220000}"/>
    <cellStyle name="Normal 4 5 5 40" xfId="8977" xr:uid="{00000000-0005-0000-0000-0000B4220000}"/>
    <cellStyle name="Normal 4 5 5 41" xfId="8978" xr:uid="{00000000-0005-0000-0000-0000B5220000}"/>
    <cellStyle name="Normal 4 5 5 42" xfId="8979" xr:uid="{00000000-0005-0000-0000-0000B6220000}"/>
    <cellStyle name="Normal 4 5 5 43" xfId="8980" xr:uid="{00000000-0005-0000-0000-0000B7220000}"/>
    <cellStyle name="Normal 4 5 5 5" xfId="8981" xr:uid="{00000000-0005-0000-0000-0000B8220000}"/>
    <cellStyle name="Normal 4 5 5 6" xfId="8982" xr:uid="{00000000-0005-0000-0000-0000B9220000}"/>
    <cellStyle name="Normal 4 5 5 7" xfId="8983" xr:uid="{00000000-0005-0000-0000-0000BA220000}"/>
    <cellStyle name="Normal 4 5 5 8" xfId="8984" xr:uid="{00000000-0005-0000-0000-0000BB220000}"/>
    <cellStyle name="Normal 4 5 5 9" xfId="8985" xr:uid="{00000000-0005-0000-0000-0000BC220000}"/>
    <cellStyle name="Normal 4 5 6" xfId="8986" xr:uid="{00000000-0005-0000-0000-0000BD220000}"/>
    <cellStyle name="Normal 4 5 6 10" xfId="8987" xr:uid="{00000000-0005-0000-0000-0000BE220000}"/>
    <cellStyle name="Normal 4 5 6 11" xfId="8988" xr:uid="{00000000-0005-0000-0000-0000BF220000}"/>
    <cellStyle name="Normal 4 5 6 12" xfId="8989" xr:uid="{00000000-0005-0000-0000-0000C0220000}"/>
    <cellStyle name="Normal 4 5 6 13" xfId="8990" xr:uid="{00000000-0005-0000-0000-0000C1220000}"/>
    <cellStyle name="Normal 4 5 6 14" xfId="8991" xr:uid="{00000000-0005-0000-0000-0000C2220000}"/>
    <cellStyle name="Normal 4 5 6 15" xfId="8992" xr:uid="{00000000-0005-0000-0000-0000C3220000}"/>
    <cellStyle name="Normal 4 5 6 16" xfId="8993" xr:uid="{00000000-0005-0000-0000-0000C4220000}"/>
    <cellStyle name="Normal 4 5 6 17" xfId="8994" xr:uid="{00000000-0005-0000-0000-0000C5220000}"/>
    <cellStyle name="Normal 4 5 6 18" xfId="8995" xr:uid="{00000000-0005-0000-0000-0000C6220000}"/>
    <cellStyle name="Normal 4 5 6 19" xfId="8996" xr:uid="{00000000-0005-0000-0000-0000C7220000}"/>
    <cellStyle name="Normal 4 5 6 2" xfId="8997" xr:uid="{00000000-0005-0000-0000-0000C8220000}"/>
    <cellStyle name="Normal 4 5 6 20" xfId="8998" xr:uid="{00000000-0005-0000-0000-0000C9220000}"/>
    <cellStyle name="Normal 4 5 6 21" xfId="8999" xr:uid="{00000000-0005-0000-0000-0000CA220000}"/>
    <cellStyle name="Normal 4 5 6 22" xfId="9000" xr:uid="{00000000-0005-0000-0000-0000CB220000}"/>
    <cellStyle name="Normal 4 5 6 23" xfId="9001" xr:uid="{00000000-0005-0000-0000-0000CC220000}"/>
    <cellStyle name="Normal 4 5 6 24" xfId="9002" xr:uid="{00000000-0005-0000-0000-0000CD220000}"/>
    <cellStyle name="Normal 4 5 6 25" xfId="9003" xr:uid="{00000000-0005-0000-0000-0000CE220000}"/>
    <cellStyle name="Normal 4 5 6 26" xfId="9004" xr:uid="{00000000-0005-0000-0000-0000CF220000}"/>
    <cellStyle name="Normal 4 5 6 27" xfId="9005" xr:uid="{00000000-0005-0000-0000-0000D0220000}"/>
    <cellStyle name="Normal 4 5 6 28" xfId="9006" xr:uid="{00000000-0005-0000-0000-0000D1220000}"/>
    <cellStyle name="Normal 4 5 6 29" xfId="9007" xr:uid="{00000000-0005-0000-0000-0000D2220000}"/>
    <cellStyle name="Normal 4 5 6 3" xfId="9008" xr:uid="{00000000-0005-0000-0000-0000D3220000}"/>
    <cellStyle name="Normal 4 5 6 30" xfId="9009" xr:uid="{00000000-0005-0000-0000-0000D4220000}"/>
    <cellStyle name="Normal 4 5 6 31" xfId="9010" xr:uid="{00000000-0005-0000-0000-0000D5220000}"/>
    <cellStyle name="Normal 4 5 6 32" xfId="9011" xr:uid="{00000000-0005-0000-0000-0000D6220000}"/>
    <cellStyle name="Normal 4 5 6 33" xfId="9012" xr:uid="{00000000-0005-0000-0000-0000D7220000}"/>
    <cellStyle name="Normal 4 5 6 34" xfId="9013" xr:uid="{00000000-0005-0000-0000-0000D8220000}"/>
    <cellStyle name="Normal 4 5 6 35" xfId="9014" xr:uid="{00000000-0005-0000-0000-0000D9220000}"/>
    <cellStyle name="Normal 4 5 6 36" xfId="9015" xr:uid="{00000000-0005-0000-0000-0000DA220000}"/>
    <cellStyle name="Normal 4 5 6 37" xfId="9016" xr:uid="{00000000-0005-0000-0000-0000DB220000}"/>
    <cellStyle name="Normal 4 5 6 38" xfId="9017" xr:uid="{00000000-0005-0000-0000-0000DC220000}"/>
    <cellStyle name="Normal 4 5 6 39" xfId="9018" xr:uid="{00000000-0005-0000-0000-0000DD220000}"/>
    <cellStyle name="Normal 4 5 6 4" xfId="9019" xr:uid="{00000000-0005-0000-0000-0000DE220000}"/>
    <cellStyle name="Normal 4 5 6 40" xfId="9020" xr:uid="{00000000-0005-0000-0000-0000DF220000}"/>
    <cellStyle name="Normal 4 5 6 41" xfId="9021" xr:uid="{00000000-0005-0000-0000-0000E0220000}"/>
    <cellStyle name="Normal 4 5 6 42" xfId="9022" xr:uid="{00000000-0005-0000-0000-0000E1220000}"/>
    <cellStyle name="Normal 4 5 6 43" xfId="9023" xr:uid="{00000000-0005-0000-0000-0000E2220000}"/>
    <cellStyle name="Normal 4 5 6 5" xfId="9024" xr:uid="{00000000-0005-0000-0000-0000E3220000}"/>
    <cellStyle name="Normal 4 5 6 6" xfId="9025" xr:uid="{00000000-0005-0000-0000-0000E4220000}"/>
    <cellStyle name="Normal 4 5 6 7" xfId="9026" xr:uid="{00000000-0005-0000-0000-0000E5220000}"/>
    <cellStyle name="Normal 4 5 6 8" xfId="9027" xr:uid="{00000000-0005-0000-0000-0000E6220000}"/>
    <cellStyle name="Normal 4 5 6 9" xfId="9028" xr:uid="{00000000-0005-0000-0000-0000E7220000}"/>
    <cellStyle name="Normal 4 5 7" xfId="9029" xr:uid="{00000000-0005-0000-0000-0000E8220000}"/>
    <cellStyle name="Normal 4 5 8" xfId="9030" xr:uid="{00000000-0005-0000-0000-0000E9220000}"/>
    <cellStyle name="Normal 4 5 9" xfId="9031" xr:uid="{00000000-0005-0000-0000-0000EA220000}"/>
    <cellStyle name="Normal 4 50" xfId="9032" xr:uid="{00000000-0005-0000-0000-0000EB220000}"/>
    <cellStyle name="Normal 4 51" xfId="9033" xr:uid="{00000000-0005-0000-0000-0000EC220000}"/>
    <cellStyle name="Normal 4 52" xfId="9034" xr:uid="{00000000-0005-0000-0000-0000ED220000}"/>
    <cellStyle name="Normal 4 53" xfId="9035" xr:uid="{00000000-0005-0000-0000-0000EE220000}"/>
    <cellStyle name="Normal 4 54" xfId="7228" xr:uid="{00000000-0005-0000-0000-0000EF220000}"/>
    <cellStyle name="Normal 4 6" xfId="9036" xr:uid="{00000000-0005-0000-0000-0000F0220000}"/>
    <cellStyle name="Normal 4 6 10" xfId="9037" xr:uid="{00000000-0005-0000-0000-0000F1220000}"/>
    <cellStyle name="Normal 4 6 11" xfId="9038" xr:uid="{00000000-0005-0000-0000-0000F2220000}"/>
    <cellStyle name="Normal 4 6 12" xfId="9039" xr:uid="{00000000-0005-0000-0000-0000F3220000}"/>
    <cellStyle name="Normal 4 6 13" xfId="9040" xr:uid="{00000000-0005-0000-0000-0000F4220000}"/>
    <cellStyle name="Normal 4 6 14" xfId="9041" xr:uid="{00000000-0005-0000-0000-0000F5220000}"/>
    <cellStyle name="Normal 4 6 15" xfId="9042" xr:uid="{00000000-0005-0000-0000-0000F6220000}"/>
    <cellStyle name="Normal 4 6 16" xfId="9043" xr:uid="{00000000-0005-0000-0000-0000F7220000}"/>
    <cellStyle name="Normal 4 6 17" xfId="9044" xr:uid="{00000000-0005-0000-0000-0000F8220000}"/>
    <cellStyle name="Normal 4 6 18" xfId="9045" xr:uid="{00000000-0005-0000-0000-0000F9220000}"/>
    <cellStyle name="Normal 4 6 19" xfId="9046" xr:uid="{00000000-0005-0000-0000-0000FA220000}"/>
    <cellStyle name="Normal 4 6 2" xfId="9047" xr:uid="{00000000-0005-0000-0000-0000FB220000}"/>
    <cellStyle name="Normal 4 6 2 10" xfId="9048" xr:uid="{00000000-0005-0000-0000-0000FC220000}"/>
    <cellStyle name="Normal 4 6 2 11" xfId="9049" xr:uid="{00000000-0005-0000-0000-0000FD220000}"/>
    <cellStyle name="Normal 4 6 2 12" xfId="9050" xr:uid="{00000000-0005-0000-0000-0000FE220000}"/>
    <cellStyle name="Normal 4 6 2 13" xfId="9051" xr:uid="{00000000-0005-0000-0000-0000FF220000}"/>
    <cellStyle name="Normal 4 6 2 14" xfId="9052" xr:uid="{00000000-0005-0000-0000-000000230000}"/>
    <cellStyle name="Normal 4 6 2 15" xfId="9053" xr:uid="{00000000-0005-0000-0000-000001230000}"/>
    <cellStyle name="Normal 4 6 2 16" xfId="9054" xr:uid="{00000000-0005-0000-0000-000002230000}"/>
    <cellStyle name="Normal 4 6 2 17" xfId="9055" xr:uid="{00000000-0005-0000-0000-000003230000}"/>
    <cellStyle name="Normal 4 6 2 18" xfId="9056" xr:uid="{00000000-0005-0000-0000-000004230000}"/>
    <cellStyle name="Normal 4 6 2 19" xfId="9057" xr:uid="{00000000-0005-0000-0000-000005230000}"/>
    <cellStyle name="Normal 4 6 2 2" xfId="9058" xr:uid="{00000000-0005-0000-0000-000006230000}"/>
    <cellStyle name="Normal 4 6 2 20" xfId="9059" xr:uid="{00000000-0005-0000-0000-000007230000}"/>
    <cellStyle name="Normal 4 6 2 21" xfId="9060" xr:uid="{00000000-0005-0000-0000-000008230000}"/>
    <cellStyle name="Normal 4 6 2 22" xfId="9061" xr:uid="{00000000-0005-0000-0000-000009230000}"/>
    <cellStyle name="Normal 4 6 2 23" xfId="9062" xr:uid="{00000000-0005-0000-0000-00000A230000}"/>
    <cellStyle name="Normal 4 6 2 24" xfId="9063" xr:uid="{00000000-0005-0000-0000-00000B230000}"/>
    <cellStyle name="Normal 4 6 2 25" xfId="9064" xr:uid="{00000000-0005-0000-0000-00000C230000}"/>
    <cellStyle name="Normal 4 6 2 26" xfId="9065" xr:uid="{00000000-0005-0000-0000-00000D230000}"/>
    <cellStyle name="Normal 4 6 2 27" xfId="9066" xr:uid="{00000000-0005-0000-0000-00000E230000}"/>
    <cellStyle name="Normal 4 6 2 28" xfId="9067" xr:uid="{00000000-0005-0000-0000-00000F230000}"/>
    <cellStyle name="Normal 4 6 2 29" xfId="9068" xr:uid="{00000000-0005-0000-0000-000010230000}"/>
    <cellStyle name="Normal 4 6 2 3" xfId="9069" xr:uid="{00000000-0005-0000-0000-000011230000}"/>
    <cellStyle name="Normal 4 6 2 30" xfId="9070" xr:uid="{00000000-0005-0000-0000-000012230000}"/>
    <cellStyle name="Normal 4 6 2 31" xfId="9071" xr:uid="{00000000-0005-0000-0000-000013230000}"/>
    <cellStyle name="Normal 4 6 2 32" xfId="9072" xr:uid="{00000000-0005-0000-0000-000014230000}"/>
    <cellStyle name="Normal 4 6 2 33" xfId="9073" xr:uid="{00000000-0005-0000-0000-000015230000}"/>
    <cellStyle name="Normal 4 6 2 34" xfId="9074" xr:uid="{00000000-0005-0000-0000-000016230000}"/>
    <cellStyle name="Normal 4 6 2 35" xfId="9075" xr:uid="{00000000-0005-0000-0000-000017230000}"/>
    <cellStyle name="Normal 4 6 2 36" xfId="9076" xr:uid="{00000000-0005-0000-0000-000018230000}"/>
    <cellStyle name="Normal 4 6 2 37" xfId="9077" xr:uid="{00000000-0005-0000-0000-000019230000}"/>
    <cellStyle name="Normal 4 6 2 38" xfId="9078" xr:uid="{00000000-0005-0000-0000-00001A230000}"/>
    <cellStyle name="Normal 4 6 2 39" xfId="9079" xr:uid="{00000000-0005-0000-0000-00001B230000}"/>
    <cellStyle name="Normal 4 6 2 4" xfId="9080" xr:uid="{00000000-0005-0000-0000-00001C230000}"/>
    <cellStyle name="Normal 4 6 2 40" xfId="9081" xr:uid="{00000000-0005-0000-0000-00001D230000}"/>
    <cellStyle name="Normal 4 6 2 41" xfId="9082" xr:uid="{00000000-0005-0000-0000-00001E230000}"/>
    <cellStyle name="Normal 4 6 2 42" xfId="9083" xr:uid="{00000000-0005-0000-0000-00001F230000}"/>
    <cellStyle name="Normal 4 6 2 43" xfId="9084" xr:uid="{00000000-0005-0000-0000-000020230000}"/>
    <cellStyle name="Normal 4 6 2 5" xfId="9085" xr:uid="{00000000-0005-0000-0000-000021230000}"/>
    <cellStyle name="Normal 4 6 2 6" xfId="9086" xr:uid="{00000000-0005-0000-0000-000022230000}"/>
    <cellStyle name="Normal 4 6 2 7" xfId="9087" xr:uid="{00000000-0005-0000-0000-000023230000}"/>
    <cellStyle name="Normal 4 6 2 8" xfId="9088" xr:uid="{00000000-0005-0000-0000-000024230000}"/>
    <cellStyle name="Normal 4 6 2 9" xfId="9089" xr:uid="{00000000-0005-0000-0000-000025230000}"/>
    <cellStyle name="Normal 4 6 20" xfId="9090" xr:uid="{00000000-0005-0000-0000-000026230000}"/>
    <cellStyle name="Normal 4 6 21" xfId="9091" xr:uid="{00000000-0005-0000-0000-000027230000}"/>
    <cellStyle name="Normal 4 6 22" xfId="9092" xr:uid="{00000000-0005-0000-0000-000028230000}"/>
    <cellStyle name="Normal 4 6 23" xfId="9093" xr:uid="{00000000-0005-0000-0000-000029230000}"/>
    <cellStyle name="Normal 4 6 24" xfId="9094" xr:uid="{00000000-0005-0000-0000-00002A230000}"/>
    <cellStyle name="Normal 4 6 25" xfId="9095" xr:uid="{00000000-0005-0000-0000-00002B230000}"/>
    <cellStyle name="Normal 4 6 26" xfId="9096" xr:uid="{00000000-0005-0000-0000-00002C230000}"/>
    <cellStyle name="Normal 4 6 27" xfId="9097" xr:uid="{00000000-0005-0000-0000-00002D230000}"/>
    <cellStyle name="Normal 4 6 28" xfId="9098" xr:uid="{00000000-0005-0000-0000-00002E230000}"/>
    <cellStyle name="Normal 4 6 29" xfId="9099" xr:uid="{00000000-0005-0000-0000-00002F230000}"/>
    <cellStyle name="Normal 4 6 3" xfId="9100" xr:uid="{00000000-0005-0000-0000-000030230000}"/>
    <cellStyle name="Normal 4 6 3 10" xfId="9101" xr:uid="{00000000-0005-0000-0000-000031230000}"/>
    <cellStyle name="Normal 4 6 3 11" xfId="9102" xr:uid="{00000000-0005-0000-0000-000032230000}"/>
    <cellStyle name="Normal 4 6 3 12" xfId="9103" xr:uid="{00000000-0005-0000-0000-000033230000}"/>
    <cellStyle name="Normal 4 6 3 13" xfId="9104" xr:uid="{00000000-0005-0000-0000-000034230000}"/>
    <cellStyle name="Normal 4 6 3 14" xfId="9105" xr:uid="{00000000-0005-0000-0000-000035230000}"/>
    <cellStyle name="Normal 4 6 3 15" xfId="9106" xr:uid="{00000000-0005-0000-0000-000036230000}"/>
    <cellStyle name="Normal 4 6 3 16" xfId="9107" xr:uid="{00000000-0005-0000-0000-000037230000}"/>
    <cellStyle name="Normal 4 6 3 17" xfId="9108" xr:uid="{00000000-0005-0000-0000-000038230000}"/>
    <cellStyle name="Normal 4 6 3 18" xfId="9109" xr:uid="{00000000-0005-0000-0000-000039230000}"/>
    <cellStyle name="Normal 4 6 3 19" xfId="9110" xr:uid="{00000000-0005-0000-0000-00003A230000}"/>
    <cellStyle name="Normal 4 6 3 2" xfId="9111" xr:uid="{00000000-0005-0000-0000-00003B230000}"/>
    <cellStyle name="Normal 4 6 3 20" xfId="9112" xr:uid="{00000000-0005-0000-0000-00003C230000}"/>
    <cellStyle name="Normal 4 6 3 21" xfId="9113" xr:uid="{00000000-0005-0000-0000-00003D230000}"/>
    <cellStyle name="Normal 4 6 3 22" xfId="9114" xr:uid="{00000000-0005-0000-0000-00003E230000}"/>
    <cellStyle name="Normal 4 6 3 23" xfId="9115" xr:uid="{00000000-0005-0000-0000-00003F230000}"/>
    <cellStyle name="Normal 4 6 3 24" xfId="9116" xr:uid="{00000000-0005-0000-0000-000040230000}"/>
    <cellStyle name="Normal 4 6 3 25" xfId="9117" xr:uid="{00000000-0005-0000-0000-000041230000}"/>
    <cellStyle name="Normal 4 6 3 26" xfId="9118" xr:uid="{00000000-0005-0000-0000-000042230000}"/>
    <cellStyle name="Normal 4 6 3 27" xfId="9119" xr:uid="{00000000-0005-0000-0000-000043230000}"/>
    <cellStyle name="Normal 4 6 3 28" xfId="9120" xr:uid="{00000000-0005-0000-0000-000044230000}"/>
    <cellStyle name="Normal 4 6 3 29" xfId="9121" xr:uid="{00000000-0005-0000-0000-000045230000}"/>
    <cellStyle name="Normal 4 6 3 3" xfId="9122" xr:uid="{00000000-0005-0000-0000-000046230000}"/>
    <cellStyle name="Normal 4 6 3 30" xfId="9123" xr:uid="{00000000-0005-0000-0000-000047230000}"/>
    <cellStyle name="Normal 4 6 3 31" xfId="9124" xr:uid="{00000000-0005-0000-0000-000048230000}"/>
    <cellStyle name="Normal 4 6 3 32" xfId="9125" xr:uid="{00000000-0005-0000-0000-000049230000}"/>
    <cellStyle name="Normal 4 6 3 33" xfId="9126" xr:uid="{00000000-0005-0000-0000-00004A230000}"/>
    <cellStyle name="Normal 4 6 3 34" xfId="9127" xr:uid="{00000000-0005-0000-0000-00004B230000}"/>
    <cellStyle name="Normal 4 6 3 35" xfId="9128" xr:uid="{00000000-0005-0000-0000-00004C230000}"/>
    <cellStyle name="Normal 4 6 3 36" xfId="9129" xr:uid="{00000000-0005-0000-0000-00004D230000}"/>
    <cellStyle name="Normal 4 6 3 37" xfId="9130" xr:uid="{00000000-0005-0000-0000-00004E230000}"/>
    <cellStyle name="Normal 4 6 3 38" xfId="9131" xr:uid="{00000000-0005-0000-0000-00004F230000}"/>
    <cellStyle name="Normal 4 6 3 39" xfId="9132" xr:uid="{00000000-0005-0000-0000-000050230000}"/>
    <cellStyle name="Normal 4 6 3 4" xfId="9133" xr:uid="{00000000-0005-0000-0000-000051230000}"/>
    <cellStyle name="Normal 4 6 3 40" xfId="9134" xr:uid="{00000000-0005-0000-0000-000052230000}"/>
    <cellStyle name="Normal 4 6 3 41" xfId="9135" xr:uid="{00000000-0005-0000-0000-000053230000}"/>
    <cellStyle name="Normal 4 6 3 42" xfId="9136" xr:uid="{00000000-0005-0000-0000-000054230000}"/>
    <cellStyle name="Normal 4 6 3 43" xfId="9137" xr:uid="{00000000-0005-0000-0000-000055230000}"/>
    <cellStyle name="Normal 4 6 3 5" xfId="9138" xr:uid="{00000000-0005-0000-0000-000056230000}"/>
    <cellStyle name="Normal 4 6 3 6" xfId="9139" xr:uid="{00000000-0005-0000-0000-000057230000}"/>
    <cellStyle name="Normal 4 6 3 7" xfId="9140" xr:uid="{00000000-0005-0000-0000-000058230000}"/>
    <cellStyle name="Normal 4 6 3 8" xfId="9141" xr:uid="{00000000-0005-0000-0000-000059230000}"/>
    <cellStyle name="Normal 4 6 3 9" xfId="9142" xr:uid="{00000000-0005-0000-0000-00005A230000}"/>
    <cellStyle name="Normal 4 6 30" xfId="9143" xr:uid="{00000000-0005-0000-0000-00005B230000}"/>
    <cellStyle name="Normal 4 6 31" xfId="9144" xr:uid="{00000000-0005-0000-0000-00005C230000}"/>
    <cellStyle name="Normal 4 6 32" xfId="9145" xr:uid="{00000000-0005-0000-0000-00005D230000}"/>
    <cellStyle name="Normal 4 6 33" xfId="9146" xr:uid="{00000000-0005-0000-0000-00005E230000}"/>
    <cellStyle name="Normal 4 6 34" xfId="9147" xr:uid="{00000000-0005-0000-0000-00005F230000}"/>
    <cellStyle name="Normal 4 6 35" xfId="9148" xr:uid="{00000000-0005-0000-0000-000060230000}"/>
    <cellStyle name="Normal 4 6 36" xfId="9149" xr:uid="{00000000-0005-0000-0000-000061230000}"/>
    <cellStyle name="Normal 4 6 37" xfId="9150" xr:uid="{00000000-0005-0000-0000-000062230000}"/>
    <cellStyle name="Normal 4 6 38" xfId="9151" xr:uid="{00000000-0005-0000-0000-000063230000}"/>
    <cellStyle name="Normal 4 6 39" xfId="9152" xr:uid="{00000000-0005-0000-0000-000064230000}"/>
    <cellStyle name="Normal 4 6 4" xfId="9153" xr:uid="{00000000-0005-0000-0000-000065230000}"/>
    <cellStyle name="Normal 4 6 4 10" xfId="9154" xr:uid="{00000000-0005-0000-0000-000066230000}"/>
    <cellStyle name="Normal 4 6 4 11" xfId="9155" xr:uid="{00000000-0005-0000-0000-000067230000}"/>
    <cellStyle name="Normal 4 6 4 12" xfId="9156" xr:uid="{00000000-0005-0000-0000-000068230000}"/>
    <cellStyle name="Normal 4 6 4 13" xfId="9157" xr:uid="{00000000-0005-0000-0000-000069230000}"/>
    <cellStyle name="Normal 4 6 4 14" xfId="9158" xr:uid="{00000000-0005-0000-0000-00006A230000}"/>
    <cellStyle name="Normal 4 6 4 15" xfId="9159" xr:uid="{00000000-0005-0000-0000-00006B230000}"/>
    <cellStyle name="Normal 4 6 4 16" xfId="9160" xr:uid="{00000000-0005-0000-0000-00006C230000}"/>
    <cellStyle name="Normal 4 6 4 17" xfId="9161" xr:uid="{00000000-0005-0000-0000-00006D230000}"/>
    <cellStyle name="Normal 4 6 4 18" xfId="9162" xr:uid="{00000000-0005-0000-0000-00006E230000}"/>
    <cellStyle name="Normal 4 6 4 19" xfId="9163" xr:uid="{00000000-0005-0000-0000-00006F230000}"/>
    <cellStyle name="Normal 4 6 4 2" xfId="9164" xr:uid="{00000000-0005-0000-0000-000070230000}"/>
    <cellStyle name="Normal 4 6 4 20" xfId="9165" xr:uid="{00000000-0005-0000-0000-000071230000}"/>
    <cellStyle name="Normal 4 6 4 21" xfId="9166" xr:uid="{00000000-0005-0000-0000-000072230000}"/>
    <cellStyle name="Normal 4 6 4 22" xfId="9167" xr:uid="{00000000-0005-0000-0000-000073230000}"/>
    <cellStyle name="Normal 4 6 4 23" xfId="9168" xr:uid="{00000000-0005-0000-0000-000074230000}"/>
    <cellStyle name="Normal 4 6 4 24" xfId="9169" xr:uid="{00000000-0005-0000-0000-000075230000}"/>
    <cellStyle name="Normal 4 6 4 25" xfId="9170" xr:uid="{00000000-0005-0000-0000-000076230000}"/>
    <cellStyle name="Normal 4 6 4 26" xfId="9171" xr:uid="{00000000-0005-0000-0000-000077230000}"/>
    <cellStyle name="Normal 4 6 4 27" xfId="9172" xr:uid="{00000000-0005-0000-0000-000078230000}"/>
    <cellStyle name="Normal 4 6 4 28" xfId="9173" xr:uid="{00000000-0005-0000-0000-000079230000}"/>
    <cellStyle name="Normal 4 6 4 29" xfId="9174" xr:uid="{00000000-0005-0000-0000-00007A230000}"/>
    <cellStyle name="Normal 4 6 4 3" xfId="9175" xr:uid="{00000000-0005-0000-0000-00007B230000}"/>
    <cellStyle name="Normal 4 6 4 30" xfId="9176" xr:uid="{00000000-0005-0000-0000-00007C230000}"/>
    <cellStyle name="Normal 4 6 4 31" xfId="9177" xr:uid="{00000000-0005-0000-0000-00007D230000}"/>
    <cellStyle name="Normal 4 6 4 32" xfId="9178" xr:uid="{00000000-0005-0000-0000-00007E230000}"/>
    <cellStyle name="Normal 4 6 4 33" xfId="9179" xr:uid="{00000000-0005-0000-0000-00007F230000}"/>
    <cellStyle name="Normal 4 6 4 34" xfId="9180" xr:uid="{00000000-0005-0000-0000-000080230000}"/>
    <cellStyle name="Normal 4 6 4 35" xfId="9181" xr:uid="{00000000-0005-0000-0000-000081230000}"/>
    <cellStyle name="Normal 4 6 4 36" xfId="9182" xr:uid="{00000000-0005-0000-0000-000082230000}"/>
    <cellStyle name="Normal 4 6 4 37" xfId="9183" xr:uid="{00000000-0005-0000-0000-000083230000}"/>
    <cellStyle name="Normal 4 6 4 38" xfId="9184" xr:uid="{00000000-0005-0000-0000-000084230000}"/>
    <cellStyle name="Normal 4 6 4 39" xfId="9185" xr:uid="{00000000-0005-0000-0000-000085230000}"/>
    <cellStyle name="Normal 4 6 4 4" xfId="9186" xr:uid="{00000000-0005-0000-0000-000086230000}"/>
    <cellStyle name="Normal 4 6 4 40" xfId="9187" xr:uid="{00000000-0005-0000-0000-000087230000}"/>
    <cellStyle name="Normal 4 6 4 41" xfId="9188" xr:uid="{00000000-0005-0000-0000-000088230000}"/>
    <cellStyle name="Normal 4 6 4 42" xfId="9189" xr:uid="{00000000-0005-0000-0000-000089230000}"/>
    <cellStyle name="Normal 4 6 4 43" xfId="9190" xr:uid="{00000000-0005-0000-0000-00008A230000}"/>
    <cellStyle name="Normal 4 6 4 5" xfId="9191" xr:uid="{00000000-0005-0000-0000-00008B230000}"/>
    <cellStyle name="Normal 4 6 4 6" xfId="9192" xr:uid="{00000000-0005-0000-0000-00008C230000}"/>
    <cellStyle name="Normal 4 6 4 7" xfId="9193" xr:uid="{00000000-0005-0000-0000-00008D230000}"/>
    <cellStyle name="Normal 4 6 4 8" xfId="9194" xr:uid="{00000000-0005-0000-0000-00008E230000}"/>
    <cellStyle name="Normal 4 6 4 9" xfId="9195" xr:uid="{00000000-0005-0000-0000-00008F230000}"/>
    <cellStyle name="Normal 4 6 40" xfId="9196" xr:uid="{00000000-0005-0000-0000-000090230000}"/>
    <cellStyle name="Normal 4 6 41" xfId="9197" xr:uid="{00000000-0005-0000-0000-000091230000}"/>
    <cellStyle name="Normal 4 6 42" xfId="9198" xr:uid="{00000000-0005-0000-0000-000092230000}"/>
    <cellStyle name="Normal 4 6 43" xfId="9199" xr:uid="{00000000-0005-0000-0000-000093230000}"/>
    <cellStyle name="Normal 4 6 44" xfId="9200" xr:uid="{00000000-0005-0000-0000-000094230000}"/>
    <cellStyle name="Normal 4 6 45" xfId="9201" xr:uid="{00000000-0005-0000-0000-000095230000}"/>
    <cellStyle name="Normal 4 6 46" xfId="9202" xr:uid="{00000000-0005-0000-0000-000096230000}"/>
    <cellStyle name="Normal 4 6 47" xfId="9203" xr:uid="{00000000-0005-0000-0000-000097230000}"/>
    <cellStyle name="Normal 4 6 5" xfId="9204" xr:uid="{00000000-0005-0000-0000-000098230000}"/>
    <cellStyle name="Normal 4 6 5 10" xfId="9205" xr:uid="{00000000-0005-0000-0000-000099230000}"/>
    <cellStyle name="Normal 4 6 5 11" xfId="9206" xr:uid="{00000000-0005-0000-0000-00009A230000}"/>
    <cellStyle name="Normal 4 6 5 12" xfId="9207" xr:uid="{00000000-0005-0000-0000-00009B230000}"/>
    <cellStyle name="Normal 4 6 5 13" xfId="9208" xr:uid="{00000000-0005-0000-0000-00009C230000}"/>
    <cellStyle name="Normal 4 6 5 14" xfId="9209" xr:uid="{00000000-0005-0000-0000-00009D230000}"/>
    <cellStyle name="Normal 4 6 5 15" xfId="9210" xr:uid="{00000000-0005-0000-0000-00009E230000}"/>
    <cellStyle name="Normal 4 6 5 16" xfId="9211" xr:uid="{00000000-0005-0000-0000-00009F230000}"/>
    <cellStyle name="Normal 4 6 5 17" xfId="9212" xr:uid="{00000000-0005-0000-0000-0000A0230000}"/>
    <cellStyle name="Normal 4 6 5 18" xfId="9213" xr:uid="{00000000-0005-0000-0000-0000A1230000}"/>
    <cellStyle name="Normal 4 6 5 19" xfId="9214" xr:uid="{00000000-0005-0000-0000-0000A2230000}"/>
    <cellStyle name="Normal 4 6 5 2" xfId="9215" xr:uid="{00000000-0005-0000-0000-0000A3230000}"/>
    <cellStyle name="Normal 4 6 5 20" xfId="9216" xr:uid="{00000000-0005-0000-0000-0000A4230000}"/>
    <cellStyle name="Normal 4 6 5 21" xfId="9217" xr:uid="{00000000-0005-0000-0000-0000A5230000}"/>
    <cellStyle name="Normal 4 6 5 22" xfId="9218" xr:uid="{00000000-0005-0000-0000-0000A6230000}"/>
    <cellStyle name="Normal 4 6 5 23" xfId="9219" xr:uid="{00000000-0005-0000-0000-0000A7230000}"/>
    <cellStyle name="Normal 4 6 5 24" xfId="9220" xr:uid="{00000000-0005-0000-0000-0000A8230000}"/>
    <cellStyle name="Normal 4 6 5 25" xfId="9221" xr:uid="{00000000-0005-0000-0000-0000A9230000}"/>
    <cellStyle name="Normal 4 6 5 26" xfId="9222" xr:uid="{00000000-0005-0000-0000-0000AA230000}"/>
    <cellStyle name="Normal 4 6 5 27" xfId="9223" xr:uid="{00000000-0005-0000-0000-0000AB230000}"/>
    <cellStyle name="Normal 4 6 5 28" xfId="9224" xr:uid="{00000000-0005-0000-0000-0000AC230000}"/>
    <cellStyle name="Normal 4 6 5 29" xfId="9225" xr:uid="{00000000-0005-0000-0000-0000AD230000}"/>
    <cellStyle name="Normal 4 6 5 3" xfId="9226" xr:uid="{00000000-0005-0000-0000-0000AE230000}"/>
    <cellStyle name="Normal 4 6 5 30" xfId="9227" xr:uid="{00000000-0005-0000-0000-0000AF230000}"/>
    <cellStyle name="Normal 4 6 5 31" xfId="9228" xr:uid="{00000000-0005-0000-0000-0000B0230000}"/>
    <cellStyle name="Normal 4 6 5 32" xfId="9229" xr:uid="{00000000-0005-0000-0000-0000B1230000}"/>
    <cellStyle name="Normal 4 6 5 33" xfId="9230" xr:uid="{00000000-0005-0000-0000-0000B2230000}"/>
    <cellStyle name="Normal 4 6 5 34" xfId="9231" xr:uid="{00000000-0005-0000-0000-0000B3230000}"/>
    <cellStyle name="Normal 4 6 5 35" xfId="9232" xr:uid="{00000000-0005-0000-0000-0000B4230000}"/>
    <cellStyle name="Normal 4 6 5 36" xfId="9233" xr:uid="{00000000-0005-0000-0000-0000B5230000}"/>
    <cellStyle name="Normal 4 6 5 37" xfId="9234" xr:uid="{00000000-0005-0000-0000-0000B6230000}"/>
    <cellStyle name="Normal 4 6 5 38" xfId="9235" xr:uid="{00000000-0005-0000-0000-0000B7230000}"/>
    <cellStyle name="Normal 4 6 5 39" xfId="9236" xr:uid="{00000000-0005-0000-0000-0000B8230000}"/>
    <cellStyle name="Normal 4 6 5 4" xfId="9237" xr:uid="{00000000-0005-0000-0000-0000B9230000}"/>
    <cellStyle name="Normal 4 6 5 40" xfId="9238" xr:uid="{00000000-0005-0000-0000-0000BA230000}"/>
    <cellStyle name="Normal 4 6 5 41" xfId="9239" xr:uid="{00000000-0005-0000-0000-0000BB230000}"/>
    <cellStyle name="Normal 4 6 5 42" xfId="9240" xr:uid="{00000000-0005-0000-0000-0000BC230000}"/>
    <cellStyle name="Normal 4 6 5 43" xfId="9241" xr:uid="{00000000-0005-0000-0000-0000BD230000}"/>
    <cellStyle name="Normal 4 6 5 5" xfId="9242" xr:uid="{00000000-0005-0000-0000-0000BE230000}"/>
    <cellStyle name="Normal 4 6 5 6" xfId="9243" xr:uid="{00000000-0005-0000-0000-0000BF230000}"/>
    <cellStyle name="Normal 4 6 5 7" xfId="9244" xr:uid="{00000000-0005-0000-0000-0000C0230000}"/>
    <cellStyle name="Normal 4 6 5 8" xfId="9245" xr:uid="{00000000-0005-0000-0000-0000C1230000}"/>
    <cellStyle name="Normal 4 6 5 9" xfId="9246" xr:uid="{00000000-0005-0000-0000-0000C2230000}"/>
    <cellStyle name="Normal 4 6 6" xfId="9247" xr:uid="{00000000-0005-0000-0000-0000C3230000}"/>
    <cellStyle name="Normal 4 6 7" xfId="9248" xr:uid="{00000000-0005-0000-0000-0000C4230000}"/>
    <cellStyle name="Normal 4 6 8" xfId="9249" xr:uid="{00000000-0005-0000-0000-0000C5230000}"/>
    <cellStyle name="Normal 4 6 9" xfId="9250" xr:uid="{00000000-0005-0000-0000-0000C6230000}"/>
    <cellStyle name="Normal 4 7" xfId="9251" xr:uid="{00000000-0005-0000-0000-0000C7230000}"/>
    <cellStyle name="Normal 4 7 10" xfId="9252" xr:uid="{00000000-0005-0000-0000-0000C8230000}"/>
    <cellStyle name="Normal 4 7 11" xfId="9253" xr:uid="{00000000-0005-0000-0000-0000C9230000}"/>
    <cellStyle name="Normal 4 7 12" xfId="9254" xr:uid="{00000000-0005-0000-0000-0000CA230000}"/>
    <cellStyle name="Normal 4 7 13" xfId="9255" xr:uid="{00000000-0005-0000-0000-0000CB230000}"/>
    <cellStyle name="Normal 4 7 14" xfId="9256" xr:uid="{00000000-0005-0000-0000-0000CC230000}"/>
    <cellStyle name="Normal 4 7 15" xfId="9257" xr:uid="{00000000-0005-0000-0000-0000CD230000}"/>
    <cellStyle name="Normal 4 7 16" xfId="9258" xr:uid="{00000000-0005-0000-0000-0000CE230000}"/>
    <cellStyle name="Normal 4 7 17" xfId="9259" xr:uid="{00000000-0005-0000-0000-0000CF230000}"/>
    <cellStyle name="Normal 4 7 18" xfId="9260" xr:uid="{00000000-0005-0000-0000-0000D0230000}"/>
    <cellStyle name="Normal 4 7 19" xfId="9261" xr:uid="{00000000-0005-0000-0000-0000D1230000}"/>
    <cellStyle name="Normal 4 7 2" xfId="9262" xr:uid="{00000000-0005-0000-0000-0000D2230000}"/>
    <cellStyle name="Normal 4 7 20" xfId="9263" xr:uid="{00000000-0005-0000-0000-0000D3230000}"/>
    <cellStyle name="Normal 4 7 21" xfId="9264" xr:uid="{00000000-0005-0000-0000-0000D4230000}"/>
    <cellStyle name="Normal 4 7 22" xfId="9265" xr:uid="{00000000-0005-0000-0000-0000D5230000}"/>
    <cellStyle name="Normal 4 7 23" xfId="9266" xr:uid="{00000000-0005-0000-0000-0000D6230000}"/>
    <cellStyle name="Normal 4 7 24" xfId="9267" xr:uid="{00000000-0005-0000-0000-0000D7230000}"/>
    <cellStyle name="Normal 4 7 25" xfId="9268" xr:uid="{00000000-0005-0000-0000-0000D8230000}"/>
    <cellStyle name="Normal 4 7 26" xfId="9269" xr:uid="{00000000-0005-0000-0000-0000D9230000}"/>
    <cellStyle name="Normal 4 7 27" xfId="9270" xr:uid="{00000000-0005-0000-0000-0000DA230000}"/>
    <cellStyle name="Normal 4 7 28" xfId="9271" xr:uid="{00000000-0005-0000-0000-0000DB230000}"/>
    <cellStyle name="Normal 4 7 29" xfId="9272" xr:uid="{00000000-0005-0000-0000-0000DC230000}"/>
    <cellStyle name="Normal 4 7 3" xfId="9273" xr:uid="{00000000-0005-0000-0000-0000DD230000}"/>
    <cellStyle name="Normal 4 7 30" xfId="9274" xr:uid="{00000000-0005-0000-0000-0000DE230000}"/>
    <cellStyle name="Normal 4 7 31" xfId="9275" xr:uid="{00000000-0005-0000-0000-0000DF230000}"/>
    <cellStyle name="Normal 4 7 32" xfId="9276" xr:uid="{00000000-0005-0000-0000-0000E0230000}"/>
    <cellStyle name="Normal 4 7 33" xfId="9277" xr:uid="{00000000-0005-0000-0000-0000E1230000}"/>
    <cellStyle name="Normal 4 7 34" xfId="9278" xr:uid="{00000000-0005-0000-0000-0000E2230000}"/>
    <cellStyle name="Normal 4 7 35" xfId="9279" xr:uid="{00000000-0005-0000-0000-0000E3230000}"/>
    <cellStyle name="Normal 4 7 36" xfId="9280" xr:uid="{00000000-0005-0000-0000-0000E4230000}"/>
    <cellStyle name="Normal 4 7 37" xfId="9281" xr:uid="{00000000-0005-0000-0000-0000E5230000}"/>
    <cellStyle name="Normal 4 7 38" xfId="9282" xr:uid="{00000000-0005-0000-0000-0000E6230000}"/>
    <cellStyle name="Normal 4 7 39" xfId="9283" xr:uid="{00000000-0005-0000-0000-0000E7230000}"/>
    <cellStyle name="Normal 4 7 4" xfId="9284" xr:uid="{00000000-0005-0000-0000-0000E8230000}"/>
    <cellStyle name="Normal 4 7 40" xfId="9285" xr:uid="{00000000-0005-0000-0000-0000E9230000}"/>
    <cellStyle name="Normal 4 7 41" xfId="9286" xr:uid="{00000000-0005-0000-0000-0000EA230000}"/>
    <cellStyle name="Normal 4 7 42" xfId="9287" xr:uid="{00000000-0005-0000-0000-0000EB230000}"/>
    <cellStyle name="Normal 4 7 43" xfId="9288" xr:uid="{00000000-0005-0000-0000-0000EC230000}"/>
    <cellStyle name="Normal 4 7 5" xfId="9289" xr:uid="{00000000-0005-0000-0000-0000ED230000}"/>
    <cellStyle name="Normal 4 7 6" xfId="9290" xr:uid="{00000000-0005-0000-0000-0000EE230000}"/>
    <cellStyle name="Normal 4 7 7" xfId="9291" xr:uid="{00000000-0005-0000-0000-0000EF230000}"/>
    <cellStyle name="Normal 4 7 8" xfId="9292" xr:uid="{00000000-0005-0000-0000-0000F0230000}"/>
    <cellStyle name="Normal 4 7 9" xfId="9293" xr:uid="{00000000-0005-0000-0000-0000F1230000}"/>
    <cellStyle name="Normal 4 8" xfId="9294" xr:uid="{00000000-0005-0000-0000-0000F2230000}"/>
    <cellStyle name="Normal 4 8 10" xfId="9295" xr:uid="{00000000-0005-0000-0000-0000F3230000}"/>
    <cellStyle name="Normal 4 8 11" xfId="9296" xr:uid="{00000000-0005-0000-0000-0000F4230000}"/>
    <cellStyle name="Normal 4 8 12" xfId="9297" xr:uid="{00000000-0005-0000-0000-0000F5230000}"/>
    <cellStyle name="Normal 4 8 13" xfId="9298" xr:uid="{00000000-0005-0000-0000-0000F6230000}"/>
    <cellStyle name="Normal 4 8 14" xfId="9299" xr:uid="{00000000-0005-0000-0000-0000F7230000}"/>
    <cellStyle name="Normal 4 8 15" xfId="9300" xr:uid="{00000000-0005-0000-0000-0000F8230000}"/>
    <cellStyle name="Normal 4 8 16" xfId="9301" xr:uid="{00000000-0005-0000-0000-0000F9230000}"/>
    <cellStyle name="Normal 4 8 17" xfId="9302" xr:uid="{00000000-0005-0000-0000-0000FA230000}"/>
    <cellStyle name="Normal 4 8 18" xfId="9303" xr:uid="{00000000-0005-0000-0000-0000FB230000}"/>
    <cellStyle name="Normal 4 8 19" xfId="9304" xr:uid="{00000000-0005-0000-0000-0000FC230000}"/>
    <cellStyle name="Normal 4 8 2" xfId="9305" xr:uid="{00000000-0005-0000-0000-0000FD230000}"/>
    <cellStyle name="Normal 4 8 20" xfId="9306" xr:uid="{00000000-0005-0000-0000-0000FE230000}"/>
    <cellStyle name="Normal 4 8 21" xfId="9307" xr:uid="{00000000-0005-0000-0000-0000FF230000}"/>
    <cellStyle name="Normal 4 8 22" xfId="9308" xr:uid="{00000000-0005-0000-0000-000000240000}"/>
    <cellStyle name="Normal 4 8 23" xfId="9309" xr:uid="{00000000-0005-0000-0000-000001240000}"/>
    <cellStyle name="Normal 4 8 24" xfId="9310" xr:uid="{00000000-0005-0000-0000-000002240000}"/>
    <cellStyle name="Normal 4 8 25" xfId="9311" xr:uid="{00000000-0005-0000-0000-000003240000}"/>
    <cellStyle name="Normal 4 8 26" xfId="9312" xr:uid="{00000000-0005-0000-0000-000004240000}"/>
    <cellStyle name="Normal 4 8 27" xfId="9313" xr:uid="{00000000-0005-0000-0000-000005240000}"/>
    <cellStyle name="Normal 4 8 28" xfId="9314" xr:uid="{00000000-0005-0000-0000-000006240000}"/>
    <cellStyle name="Normal 4 8 29" xfId="9315" xr:uid="{00000000-0005-0000-0000-000007240000}"/>
    <cellStyle name="Normal 4 8 3" xfId="9316" xr:uid="{00000000-0005-0000-0000-000008240000}"/>
    <cellStyle name="Normal 4 8 30" xfId="9317" xr:uid="{00000000-0005-0000-0000-000009240000}"/>
    <cellStyle name="Normal 4 8 31" xfId="9318" xr:uid="{00000000-0005-0000-0000-00000A240000}"/>
    <cellStyle name="Normal 4 8 32" xfId="9319" xr:uid="{00000000-0005-0000-0000-00000B240000}"/>
    <cellStyle name="Normal 4 8 33" xfId="9320" xr:uid="{00000000-0005-0000-0000-00000C240000}"/>
    <cellStyle name="Normal 4 8 34" xfId="9321" xr:uid="{00000000-0005-0000-0000-00000D240000}"/>
    <cellStyle name="Normal 4 8 35" xfId="9322" xr:uid="{00000000-0005-0000-0000-00000E240000}"/>
    <cellStyle name="Normal 4 8 36" xfId="9323" xr:uid="{00000000-0005-0000-0000-00000F240000}"/>
    <cellStyle name="Normal 4 8 37" xfId="9324" xr:uid="{00000000-0005-0000-0000-000010240000}"/>
    <cellStyle name="Normal 4 8 38" xfId="9325" xr:uid="{00000000-0005-0000-0000-000011240000}"/>
    <cellStyle name="Normal 4 8 39" xfId="9326" xr:uid="{00000000-0005-0000-0000-000012240000}"/>
    <cellStyle name="Normal 4 8 4" xfId="9327" xr:uid="{00000000-0005-0000-0000-000013240000}"/>
    <cellStyle name="Normal 4 8 40" xfId="9328" xr:uid="{00000000-0005-0000-0000-000014240000}"/>
    <cellStyle name="Normal 4 8 41" xfId="9329" xr:uid="{00000000-0005-0000-0000-000015240000}"/>
    <cellStyle name="Normal 4 8 42" xfId="9330" xr:uid="{00000000-0005-0000-0000-000016240000}"/>
    <cellStyle name="Normal 4 8 43" xfId="9331" xr:uid="{00000000-0005-0000-0000-000017240000}"/>
    <cellStyle name="Normal 4 8 5" xfId="9332" xr:uid="{00000000-0005-0000-0000-000018240000}"/>
    <cellStyle name="Normal 4 8 6" xfId="9333" xr:uid="{00000000-0005-0000-0000-000019240000}"/>
    <cellStyle name="Normal 4 8 7" xfId="9334" xr:uid="{00000000-0005-0000-0000-00001A240000}"/>
    <cellStyle name="Normal 4 8 8" xfId="9335" xr:uid="{00000000-0005-0000-0000-00001B240000}"/>
    <cellStyle name="Normal 4 8 9" xfId="9336" xr:uid="{00000000-0005-0000-0000-00001C240000}"/>
    <cellStyle name="Normal 4 9" xfId="9337" xr:uid="{00000000-0005-0000-0000-00001D240000}"/>
    <cellStyle name="Normal 4 9 10" xfId="9338" xr:uid="{00000000-0005-0000-0000-00001E240000}"/>
    <cellStyle name="Normal 4 9 11" xfId="9339" xr:uid="{00000000-0005-0000-0000-00001F240000}"/>
    <cellStyle name="Normal 4 9 12" xfId="9340" xr:uid="{00000000-0005-0000-0000-000020240000}"/>
    <cellStyle name="Normal 4 9 13" xfId="9341" xr:uid="{00000000-0005-0000-0000-000021240000}"/>
    <cellStyle name="Normal 4 9 14" xfId="9342" xr:uid="{00000000-0005-0000-0000-000022240000}"/>
    <cellStyle name="Normal 4 9 15" xfId="9343" xr:uid="{00000000-0005-0000-0000-000023240000}"/>
    <cellStyle name="Normal 4 9 16" xfId="9344" xr:uid="{00000000-0005-0000-0000-000024240000}"/>
    <cellStyle name="Normal 4 9 17" xfId="9345" xr:uid="{00000000-0005-0000-0000-000025240000}"/>
    <cellStyle name="Normal 4 9 18" xfId="9346" xr:uid="{00000000-0005-0000-0000-000026240000}"/>
    <cellStyle name="Normal 4 9 19" xfId="9347" xr:uid="{00000000-0005-0000-0000-000027240000}"/>
    <cellStyle name="Normal 4 9 2" xfId="9348" xr:uid="{00000000-0005-0000-0000-000028240000}"/>
    <cellStyle name="Normal 4 9 20" xfId="9349" xr:uid="{00000000-0005-0000-0000-000029240000}"/>
    <cellStyle name="Normal 4 9 21" xfId="9350" xr:uid="{00000000-0005-0000-0000-00002A240000}"/>
    <cellStyle name="Normal 4 9 22" xfId="9351" xr:uid="{00000000-0005-0000-0000-00002B240000}"/>
    <cellStyle name="Normal 4 9 23" xfId="9352" xr:uid="{00000000-0005-0000-0000-00002C240000}"/>
    <cellStyle name="Normal 4 9 24" xfId="9353" xr:uid="{00000000-0005-0000-0000-00002D240000}"/>
    <cellStyle name="Normal 4 9 25" xfId="9354" xr:uid="{00000000-0005-0000-0000-00002E240000}"/>
    <cellStyle name="Normal 4 9 26" xfId="9355" xr:uid="{00000000-0005-0000-0000-00002F240000}"/>
    <cellStyle name="Normal 4 9 27" xfId="9356" xr:uid="{00000000-0005-0000-0000-000030240000}"/>
    <cellStyle name="Normal 4 9 28" xfId="9357" xr:uid="{00000000-0005-0000-0000-000031240000}"/>
    <cellStyle name="Normal 4 9 29" xfId="9358" xr:uid="{00000000-0005-0000-0000-000032240000}"/>
    <cellStyle name="Normal 4 9 3" xfId="9359" xr:uid="{00000000-0005-0000-0000-000033240000}"/>
    <cellStyle name="Normal 4 9 30" xfId="9360" xr:uid="{00000000-0005-0000-0000-000034240000}"/>
    <cellStyle name="Normal 4 9 31" xfId="9361" xr:uid="{00000000-0005-0000-0000-000035240000}"/>
    <cellStyle name="Normal 4 9 32" xfId="9362" xr:uid="{00000000-0005-0000-0000-000036240000}"/>
    <cellStyle name="Normal 4 9 33" xfId="9363" xr:uid="{00000000-0005-0000-0000-000037240000}"/>
    <cellStyle name="Normal 4 9 34" xfId="9364" xr:uid="{00000000-0005-0000-0000-000038240000}"/>
    <cellStyle name="Normal 4 9 35" xfId="9365" xr:uid="{00000000-0005-0000-0000-000039240000}"/>
    <cellStyle name="Normal 4 9 36" xfId="9366" xr:uid="{00000000-0005-0000-0000-00003A240000}"/>
    <cellStyle name="Normal 4 9 37" xfId="9367" xr:uid="{00000000-0005-0000-0000-00003B240000}"/>
    <cellStyle name="Normal 4 9 38" xfId="9368" xr:uid="{00000000-0005-0000-0000-00003C240000}"/>
    <cellStyle name="Normal 4 9 39" xfId="9369" xr:uid="{00000000-0005-0000-0000-00003D240000}"/>
    <cellStyle name="Normal 4 9 4" xfId="9370" xr:uid="{00000000-0005-0000-0000-00003E240000}"/>
    <cellStyle name="Normal 4 9 40" xfId="9371" xr:uid="{00000000-0005-0000-0000-00003F240000}"/>
    <cellStyle name="Normal 4 9 41" xfId="9372" xr:uid="{00000000-0005-0000-0000-000040240000}"/>
    <cellStyle name="Normal 4 9 42" xfId="9373" xr:uid="{00000000-0005-0000-0000-000041240000}"/>
    <cellStyle name="Normal 4 9 43" xfId="9374" xr:uid="{00000000-0005-0000-0000-000042240000}"/>
    <cellStyle name="Normal 4 9 5" xfId="9375" xr:uid="{00000000-0005-0000-0000-000043240000}"/>
    <cellStyle name="Normal 4 9 6" xfId="9376" xr:uid="{00000000-0005-0000-0000-000044240000}"/>
    <cellStyle name="Normal 4 9 7" xfId="9377" xr:uid="{00000000-0005-0000-0000-000045240000}"/>
    <cellStyle name="Normal 4 9 8" xfId="9378" xr:uid="{00000000-0005-0000-0000-000046240000}"/>
    <cellStyle name="Normal 4 9 9" xfId="9379" xr:uid="{00000000-0005-0000-0000-000047240000}"/>
    <cellStyle name="Normal 46" xfId="16987" xr:uid="{00000000-0005-0000-0000-000048240000}"/>
    <cellStyle name="Normal 47" xfId="16974" xr:uid="{00000000-0005-0000-0000-000049240000}"/>
    <cellStyle name="Normal 5" xfId="251" xr:uid="{00000000-0005-0000-0000-00004A240000}"/>
    <cellStyle name="Normal 5 2" xfId="9381" xr:uid="{00000000-0005-0000-0000-00004B240000}"/>
    <cellStyle name="Normal 5 3" xfId="9382" xr:uid="{00000000-0005-0000-0000-00004C240000}"/>
    <cellStyle name="Normal 5 4" xfId="9380" xr:uid="{00000000-0005-0000-0000-00004D240000}"/>
    <cellStyle name="Normal 6" xfId="9383" xr:uid="{00000000-0005-0000-0000-00004E240000}"/>
    <cellStyle name="Normal 6 10" xfId="9384" xr:uid="{00000000-0005-0000-0000-00004F240000}"/>
    <cellStyle name="Normal 6 11" xfId="9385" xr:uid="{00000000-0005-0000-0000-000050240000}"/>
    <cellStyle name="Normal 6 12" xfId="9386" xr:uid="{00000000-0005-0000-0000-000051240000}"/>
    <cellStyle name="Normal 6 13" xfId="9387" xr:uid="{00000000-0005-0000-0000-000052240000}"/>
    <cellStyle name="Normal 6 14" xfId="9388" xr:uid="{00000000-0005-0000-0000-000053240000}"/>
    <cellStyle name="Normal 6 15" xfId="9389" xr:uid="{00000000-0005-0000-0000-000054240000}"/>
    <cellStyle name="Normal 6 16" xfId="9390" xr:uid="{00000000-0005-0000-0000-000055240000}"/>
    <cellStyle name="Normal 6 17" xfId="9391" xr:uid="{00000000-0005-0000-0000-000056240000}"/>
    <cellStyle name="Normal 6 18" xfId="9392" xr:uid="{00000000-0005-0000-0000-000057240000}"/>
    <cellStyle name="Normal 6 19" xfId="9393" xr:uid="{00000000-0005-0000-0000-000058240000}"/>
    <cellStyle name="Normal 6 2" xfId="9394" xr:uid="{00000000-0005-0000-0000-000059240000}"/>
    <cellStyle name="Normal 6 2 10" xfId="9395" xr:uid="{00000000-0005-0000-0000-00005A240000}"/>
    <cellStyle name="Normal 6 2 11" xfId="9396" xr:uid="{00000000-0005-0000-0000-00005B240000}"/>
    <cellStyle name="Normal 6 2 12" xfId="9397" xr:uid="{00000000-0005-0000-0000-00005C240000}"/>
    <cellStyle name="Normal 6 2 13" xfId="9398" xr:uid="{00000000-0005-0000-0000-00005D240000}"/>
    <cellStyle name="Normal 6 2 14" xfId="9399" xr:uid="{00000000-0005-0000-0000-00005E240000}"/>
    <cellStyle name="Normal 6 2 15" xfId="9400" xr:uid="{00000000-0005-0000-0000-00005F240000}"/>
    <cellStyle name="Normal 6 2 16" xfId="9401" xr:uid="{00000000-0005-0000-0000-000060240000}"/>
    <cellStyle name="Normal 6 2 17" xfId="9402" xr:uid="{00000000-0005-0000-0000-000061240000}"/>
    <cellStyle name="Normal 6 2 18" xfId="9403" xr:uid="{00000000-0005-0000-0000-000062240000}"/>
    <cellStyle name="Normal 6 2 19" xfId="9404" xr:uid="{00000000-0005-0000-0000-000063240000}"/>
    <cellStyle name="Normal 6 2 2" xfId="9405" xr:uid="{00000000-0005-0000-0000-000064240000}"/>
    <cellStyle name="Normal 6 2 2 10" xfId="9406" xr:uid="{00000000-0005-0000-0000-000065240000}"/>
    <cellStyle name="Normal 6 2 2 11" xfId="9407" xr:uid="{00000000-0005-0000-0000-000066240000}"/>
    <cellStyle name="Normal 6 2 2 12" xfId="9408" xr:uid="{00000000-0005-0000-0000-000067240000}"/>
    <cellStyle name="Normal 6 2 2 13" xfId="9409" xr:uid="{00000000-0005-0000-0000-000068240000}"/>
    <cellStyle name="Normal 6 2 2 14" xfId="9410" xr:uid="{00000000-0005-0000-0000-000069240000}"/>
    <cellStyle name="Normal 6 2 2 15" xfId="9411" xr:uid="{00000000-0005-0000-0000-00006A240000}"/>
    <cellStyle name="Normal 6 2 2 16" xfId="9412" xr:uid="{00000000-0005-0000-0000-00006B240000}"/>
    <cellStyle name="Normal 6 2 2 17" xfId="9413" xr:uid="{00000000-0005-0000-0000-00006C240000}"/>
    <cellStyle name="Normal 6 2 2 18" xfId="9414" xr:uid="{00000000-0005-0000-0000-00006D240000}"/>
    <cellStyle name="Normal 6 2 2 19" xfId="9415" xr:uid="{00000000-0005-0000-0000-00006E240000}"/>
    <cellStyle name="Normal 6 2 2 2" xfId="9416" xr:uid="{00000000-0005-0000-0000-00006F240000}"/>
    <cellStyle name="Normal 6 2 2 20" xfId="9417" xr:uid="{00000000-0005-0000-0000-000070240000}"/>
    <cellStyle name="Normal 6 2 2 21" xfId="9418" xr:uid="{00000000-0005-0000-0000-000071240000}"/>
    <cellStyle name="Normal 6 2 2 22" xfId="9419" xr:uid="{00000000-0005-0000-0000-000072240000}"/>
    <cellStyle name="Normal 6 2 2 23" xfId="9420" xr:uid="{00000000-0005-0000-0000-000073240000}"/>
    <cellStyle name="Normal 6 2 2 24" xfId="9421" xr:uid="{00000000-0005-0000-0000-000074240000}"/>
    <cellStyle name="Normal 6 2 2 25" xfId="9422" xr:uid="{00000000-0005-0000-0000-000075240000}"/>
    <cellStyle name="Normal 6 2 2 26" xfId="9423" xr:uid="{00000000-0005-0000-0000-000076240000}"/>
    <cellStyle name="Normal 6 2 2 27" xfId="9424" xr:uid="{00000000-0005-0000-0000-000077240000}"/>
    <cellStyle name="Normal 6 2 2 28" xfId="9425" xr:uid="{00000000-0005-0000-0000-000078240000}"/>
    <cellStyle name="Normal 6 2 2 29" xfId="9426" xr:uid="{00000000-0005-0000-0000-000079240000}"/>
    <cellStyle name="Normal 6 2 2 3" xfId="9427" xr:uid="{00000000-0005-0000-0000-00007A240000}"/>
    <cellStyle name="Normal 6 2 2 30" xfId="9428" xr:uid="{00000000-0005-0000-0000-00007B240000}"/>
    <cellStyle name="Normal 6 2 2 31" xfId="9429" xr:uid="{00000000-0005-0000-0000-00007C240000}"/>
    <cellStyle name="Normal 6 2 2 32" xfId="9430" xr:uid="{00000000-0005-0000-0000-00007D240000}"/>
    <cellStyle name="Normal 6 2 2 33" xfId="9431" xr:uid="{00000000-0005-0000-0000-00007E240000}"/>
    <cellStyle name="Normal 6 2 2 34" xfId="9432" xr:uid="{00000000-0005-0000-0000-00007F240000}"/>
    <cellStyle name="Normal 6 2 2 35" xfId="9433" xr:uid="{00000000-0005-0000-0000-000080240000}"/>
    <cellStyle name="Normal 6 2 2 36" xfId="9434" xr:uid="{00000000-0005-0000-0000-000081240000}"/>
    <cellStyle name="Normal 6 2 2 37" xfId="9435" xr:uid="{00000000-0005-0000-0000-000082240000}"/>
    <cellStyle name="Normal 6 2 2 38" xfId="9436" xr:uid="{00000000-0005-0000-0000-000083240000}"/>
    <cellStyle name="Normal 6 2 2 39" xfId="9437" xr:uid="{00000000-0005-0000-0000-000084240000}"/>
    <cellStyle name="Normal 6 2 2 4" xfId="9438" xr:uid="{00000000-0005-0000-0000-000085240000}"/>
    <cellStyle name="Normal 6 2 2 40" xfId="9439" xr:uid="{00000000-0005-0000-0000-000086240000}"/>
    <cellStyle name="Normal 6 2 2 41" xfId="9440" xr:uid="{00000000-0005-0000-0000-000087240000}"/>
    <cellStyle name="Normal 6 2 2 42" xfId="9441" xr:uid="{00000000-0005-0000-0000-000088240000}"/>
    <cellStyle name="Normal 6 2 2 43" xfId="9442" xr:uid="{00000000-0005-0000-0000-000089240000}"/>
    <cellStyle name="Normal 6 2 2 5" xfId="9443" xr:uid="{00000000-0005-0000-0000-00008A240000}"/>
    <cellStyle name="Normal 6 2 2 6" xfId="9444" xr:uid="{00000000-0005-0000-0000-00008B240000}"/>
    <cellStyle name="Normal 6 2 2 7" xfId="9445" xr:uid="{00000000-0005-0000-0000-00008C240000}"/>
    <cellStyle name="Normal 6 2 2 8" xfId="9446" xr:uid="{00000000-0005-0000-0000-00008D240000}"/>
    <cellStyle name="Normal 6 2 2 9" xfId="9447" xr:uid="{00000000-0005-0000-0000-00008E240000}"/>
    <cellStyle name="Normal 6 2 20" xfId="9448" xr:uid="{00000000-0005-0000-0000-00008F240000}"/>
    <cellStyle name="Normal 6 2 21" xfId="9449" xr:uid="{00000000-0005-0000-0000-000090240000}"/>
    <cellStyle name="Normal 6 2 22" xfId="9450" xr:uid="{00000000-0005-0000-0000-000091240000}"/>
    <cellStyle name="Normal 6 2 23" xfId="9451" xr:uid="{00000000-0005-0000-0000-000092240000}"/>
    <cellStyle name="Normal 6 2 24" xfId="9452" xr:uid="{00000000-0005-0000-0000-000093240000}"/>
    <cellStyle name="Normal 6 2 25" xfId="9453" xr:uid="{00000000-0005-0000-0000-000094240000}"/>
    <cellStyle name="Normal 6 2 26" xfId="9454" xr:uid="{00000000-0005-0000-0000-000095240000}"/>
    <cellStyle name="Normal 6 2 27" xfId="9455" xr:uid="{00000000-0005-0000-0000-000096240000}"/>
    <cellStyle name="Normal 6 2 28" xfId="9456" xr:uid="{00000000-0005-0000-0000-000097240000}"/>
    <cellStyle name="Normal 6 2 29" xfId="9457" xr:uid="{00000000-0005-0000-0000-000098240000}"/>
    <cellStyle name="Normal 6 2 3" xfId="9458" xr:uid="{00000000-0005-0000-0000-000099240000}"/>
    <cellStyle name="Normal 6 2 3 10" xfId="9459" xr:uid="{00000000-0005-0000-0000-00009A240000}"/>
    <cellStyle name="Normal 6 2 3 11" xfId="9460" xr:uid="{00000000-0005-0000-0000-00009B240000}"/>
    <cellStyle name="Normal 6 2 3 12" xfId="9461" xr:uid="{00000000-0005-0000-0000-00009C240000}"/>
    <cellStyle name="Normal 6 2 3 13" xfId="9462" xr:uid="{00000000-0005-0000-0000-00009D240000}"/>
    <cellStyle name="Normal 6 2 3 14" xfId="9463" xr:uid="{00000000-0005-0000-0000-00009E240000}"/>
    <cellStyle name="Normal 6 2 3 15" xfId="9464" xr:uid="{00000000-0005-0000-0000-00009F240000}"/>
    <cellStyle name="Normal 6 2 3 16" xfId="9465" xr:uid="{00000000-0005-0000-0000-0000A0240000}"/>
    <cellStyle name="Normal 6 2 3 17" xfId="9466" xr:uid="{00000000-0005-0000-0000-0000A1240000}"/>
    <cellStyle name="Normal 6 2 3 18" xfId="9467" xr:uid="{00000000-0005-0000-0000-0000A2240000}"/>
    <cellStyle name="Normal 6 2 3 19" xfId="9468" xr:uid="{00000000-0005-0000-0000-0000A3240000}"/>
    <cellStyle name="Normal 6 2 3 2" xfId="9469" xr:uid="{00000000-0005-0000-0000-0000A4240000}"/>
    <cellStyle name="Normal 6 2 3 20" xfId="9470" xr:uid="{00000000-0005-0000-0000-0000A5240000}"/>
    <cellStyle name="Normal 6 2 3 21" xfId="9471" xr:uid="{00000000-0005-0000-0000-0000A6240000}"/>
    <cellStyle name="Normal 6 2 3 22" xfId="9472" xr:uid="{00000000-0005-0000-0000-0000A7240000}"/>
    <cellStyle name="Normal 6 2 3 23" xfId="9473" xr:uid="{00000000-0005-0000-0000-0000A8240000}"/>
    <cellStyle name="Normal 6 2 3 24" xfId="9474" xr:uid="{00000000-0005-0000-0000-0000A9240000}"/>
    <cellStyle name="Normal 6 2 3 25" xfId="9475" xr:uid="{00000000-0005-0000-0000-0000AA240000}"/>
    <cellStyle name="Normal 6 2 3 26" xfId="9476" xr:uid="{00000000-0005-0000-0000-0000AB240000}"/>
    <cellStyle name="Normal 6 2 3 27" xfId="9477" xr:uid="{00000000-0005-0000-0000-0000AC240000}"/>
    <cellStyle name="Normal 6 2 3 28" xfId="9478" xr:uid="{00000000-0005-0000-0000-0000AD240000}"/>
    <cellStyle name="Normal 6 2 3 29" xfId="9479" xr:uid="{00000000-0005-0000-0000-0000AE240000}"/>
    <cellStyle name="Normal 6 2 3 3" xfId="9480" xr:uid="{00000000-0005-0000-0000-0000AF240000}"/>
    <cellStyle name="Normal 6 2 3 30" xfId="9481" xr:uid="{00000000-0005-0000-0000-0000B0240000}"/>
    <cellStyle name="Normal 6 2 3 31" xfId="9482" xr:uid="{00000000-0005-0000-0000-0000B1240000}"/>
    <cellStyle name="Normal 6 2 3 32" xfId="9483" xr:uid="{00000000-0005-0000-0000-0000B2240000}"/>
    <cellStyle name="Normal 6 2 3 33" xfId="9484" xr:uid="{00000000-0005-0000-0000-0000B3240000}"/>
    <cellStyle name="Normal 6 2 3 34" xfId="9485" xr:uid="{00000000-0005-0000-0000-0000B4240000}"/>
    <cellStyle name="Normal 6 2 3 35" xfId="9486" xr:uid="{00000000-0005-0000-0000-0000B5240000}"/>
    <cellStyle name="Normal 6 2 3 36" xfId="9487" xr:uid="{00000000-0005-0000-0000-0000B6240000}"/>
    <cellStyle name="Normal 6 2 3 37" xfId="9488" xr:uid="{00000000-0005-0000-0000-0000B7240000}"/>
    <cellStyle name="Normal 6 2 3 38" xfId="9489" xr:uid="{00000000-0005-0000-0000-0000B8240000}"/>
    <cellStyle name="Normal 6 2 3 39" xfId="9490" xr:uid="{00000000-0005-0000-0000-0000B9240000}"/>
    <cellStyle name="Normal 6 2 3 4" xfId="9491" xr:uid="{00000000-0005-0000-0000-0000BA240000}"/>
    <cellStyle name="Normal 6 2 3 40" xfId="9492" xr:uid="{00000000-0005-0000-0000-0000BB240000}"/>
    <cellStyle name="Normal 6 2 3 41" xfId="9493" xr:uid="{00000000-0005-0000-0000-0000BC240000}"/>
    <cellStyle name="Normal 6 2 3 42" xfId="9494" xr:uid="{00000000-0005-0000-0000-0000BD240000}"/>
    <cellStyle name="Normal 6 2 3 43" xfId="9495" xr:uid="{00000000-0005-0000-0000-0000BE240000}"/>
    <cellStyle name="Normal 6 2 3 5" xfId="9496" xr:uid="{00000000-0005-0000-0000-0000BF240000}"/>
    <cellStyle name="Normal 6 2 3 6" xfId="9497" xr:uid="{00000000-0005-0000-0000-0000C0240000}"/>
    <cellStyle name="Normal 6 2 3 7" xfId="9498" xr:uid="{00000000-0005-0000-0000-0000C1240000}"/>
    <cellStyle name="Normal 6 2 3 8" xfId="9499" xr:uid="{00000000-0005-0000-0000-0000C2240000}"/>
    <cellStyle name="Normal 6 2 3 9" xfId="9500" xr:uid="{00000000-0005-0000-0000-0000C3240000}"/>
    <cellStyle name="Normal 6 2 30" xfId="9501" xr:uid="{00000000-0005-0000-0000-0000C4240000}"/>
    <cellStyle name="Normal 6 2 31" xfId="9502" xr:uid="{00000000-0005-0000-0000-0000C5240000}"/>
    <cellStyle name="Normal 6 2 32" xfId="9503" xr:uid="{00000000-0005-0000-0000-0000C6240000}"/>
    <cellStyle name="Normal 6 2 33" xfId="9504" xr:uid="{00000000-0005-0000-0000-0000C7240000}"/>
    <cellStyle name="Normal 6 2 34" xfId="9505" xr:uid="{00000000-0005-0000-0000-0000C8240000}"/>
    <cellStyle name="Normal 6 2 35" xfId="9506" xr:uid="{00000000-0005-0000-0000-0000C9240000}"/>
    <cellStyle name="Normal 6 2 36" xfId="9507" xr:uid="{00000000-0005-0000-0000-0000CA240000}"/>
    <cellStyle name="Normal 6 2 37" xfId="9508" xr:uid="{00000000-0005-0000-0000-0000CB240000}"/>
    <cellStyle name="Normal 6 2 38" xfId="9509" xr:uid="{00000000-0005-0000-0000-0000CC240000}"/>
    <cellStyle name="Normal 6 2 39" xfId="9510" xr:uid="{00000000-0005-0000-0000-0000CD240000}"/>
    <cellStyle name="Normal 6 2 4" xfId="9511" xr:uid="{00000000-0005-0000-0000-0000CE240000}"/>
    <cellStyle name="Normal 6 2 4 10" xfId="9512" xr:uid="{00000000-0005-0000-0000-0000CF240000}"/>
    <cellStyle name="Normal 6 2 4 11" xfId="9513" xr:uid="{00000000-0005-0000-0000-0000D0240000}"/>
    <cellStyle name="Normal 6 2 4 12" xfId="9514" xr:uid="{00000000-0005-0000-0000-0000D1240000}"/>
    <cellStyle name="Normal 6 2 4 13" xfId="9515" xr:uid="{00000000-0005-0000-0000-0000D2240000}"/>
    <cellStyle name="Normal 6 2 4 14" xfId="9516" xr:uid="{00000000-0005-0000-0000-0000D3240000}"/>
    <cellStyle name="Normal 6 2 4 15" xfId="9517" xr:uid="{00000000-0005-0000-0000-0000D4240000}"/>
    <cellStyle name="Normal 6 2 4 16" xfId="9518" xr:uid="{00000000-0005-0000-0000-0000D5240000}"/>
    <cellStyle name="Normal 6 2 4 17" xfId="9519" xr:uid="{00000000-0005-0000-0000-0000D6240000}"/>
    <cellStyle name="Normal 6 2 4 18" xfId="9520" xr:uid="{00000000-0005-0000-0000-0000D7240000}"/>
    <cellStyle name="Normal 6 2 4 19" xfId="9521" xr:uid="{00000000-0005-0000-0000-0000D8240000}"/>
    <cellStyle name="Normal 6 2 4 2" xfId="9522" xr:uid="{00000000-0005-0000-0000-0000D9240000}"/>
    <cellStyle name="Normal 6 2 4 20" xfId="9523" xr:uid="{00000000-0005-0000-0000-0000DA240000}"/>
    <cellStyle name="Normal 6 2 4 21" xfId="9524" xr:uid="{00000000-0005-0000-0000-0000DB240000}"/>
    <cellStyle name="Normal 6 2 4 22" xfId="9525" xr:uid="{00000000-0005-0000-0000-0000DC240000}"/>
    <cellStyle name="Normal 6 2 4 23" xfId="9526" xr:uid="{00000000-0005-0000-0000-0000DD240000}"/>
    <cellStyle name="Normal 6 2 4 24" xfId="9527" xr:uid="{00000000-0005-0000-0000-0000DE240000}"/>
    <cellStyle name="Normal 6 2 4 25" xfId="9528" xr:uid="{00000000-0005-0000-0000-0000DF240000}"/>
    <cellStyle name="Normal 6 2 4 26" xfId="9529" xr:uid="{00000000-0005-0000-0000-0000E0240000}"/>
    <cellStyle name="Normal 6 2 4 27" xfId="9530" xr:uid="{00000000-0005-0000-0000-0000E1240000}"/>
    <cellStyle name="Normal 6 2 4 28" xfId="9531" xr:uid="{00000000-0005-0000-0000-0000E2240000}"/>
    <cellStyle name="Normal 6 2 4 29" xfId="9532" xr:uid="{00000000-0005-0000-0000-0000E3240000}"/>
    <cellStyle name="Normal 6 2 4 3" xfId="9533" xr:uid="{00000000-0005-0000-0000-0000E4240000}"/>
    <cellStyle name="Normal 6 2 4 30" xfId="9534" xr:uid="{00000000-0005-0000-0000-0000E5240000}"/>
    <cellStyle name="Normal 6 2 4 31" xfId="9535" xr:uid="{00000000-0005-0000-0000-0000E6240000}"/>
    <cellStyle name="Normal 6 2 4 32" xfId="9536" xr:uid="{00000000-0005-0000-0000-0000E7240000}"/>
    <cellStyle name="Normal 6 2 4 33" xfId="9537" xr:uid="{00000000-0005-0000-0000-0000E8240000}"/>
    <cellStyle name="Normal 6 2 4 34" xfId="9538" xr:uid="{00000000-0005-0000-0000-0000E9240000}"/>
    <cellStyle name="Normal 6 2 4 35" xfId="9539" xr:uid="{00000000-0005-0000-0000-0000EA240000}"/>
    <cellStyle name="Normal 6 2 4 36" xfId="9540" xr:uid="{00000000-0005-0000-0000-0000EB240000}"/>
    <cellStyle name="Normal 6 2 4 37" xfId="9541" xr:uid="{00000000-0005-0000-0000-0000EC240000}"/>
    <cellStyle name="Normal 6 2 4 38" xfId="9542" xr:uid="{00000000-0005-0000-0000-0000ED240000}"/>
    <cellStyle name="Normal 6 2 4 39" xfId="9543" xr:uid="{00000000-0005-0000-0000-0000EE240000}"/>
    <cellStyle name="Normal 6 2 4 4" xfId="9544" xr:uid="{00000000-0005-0000-0000-0000EF240000}"/>
    <cellStyle name="Normal 6 2 4 40" xfId="9545" xr:uid="{00000000-0005-0000-0000-0000F0240000}"/>
    <cellStyle name="Normal 6 2 4 41" xfId="9546" xr:uid="{00000000-0005-0000-0000-0000F1240000}"/>
    <cellStyle name="Normal 6 2 4 42" xfId="9547" xr:uid="{00000000-0005-0000-0000-0000F2240000}"/>
    <cellStyle name="Normal 6 2 4 43" xfId="9548" xr:uid="{00000000-0005-0000-0000-0000F3240000}"/>
    <cellStyle name="Normal 6 2 4 5" xfId="9549" xr:uid="{00000000-0005-0000-0000-0000F4240000}"/>
    <cellStyle name="Normal 6 2 4 6" xfId="9550" xr:uid="{00000000-0005-0000-0000-0000F5240000}"/>
    <cellStyle name="Normal 6 2 4 7" xfId="9551" xr:uid="{00000000-0005-0000-0000-0000F6240000}"/>
    <cellStyle name="Normal 6 2 4 8" xfId="9552" xr:uid="{00000000-0005-0000-0000-0000F7240000}"/>
    <cellStyle name="Normal 6 2 4 9" xfId="9553" xr:uid="{00000000-0005-0000-0000-0000F8240000}"/>
    <cellStyle name="Normal 6 2 40" xfId="9554" xr:uid="{00000000-0005-0000-0000-0000F9240000}"/>
    <cellStyle name="Normal 6 2 41" xfId="9555" xr:uid="{00000000-0005-0000-0000-0000FA240000}"/>
    <cellStyle name="Normal 6 2 42" xfId="9556" xr:uid="{00000000-0005-0000-0000-0000FB240000}"/>
    <cellStyle name="Normal 6 2 43" xfId="9557" xr:uid="{00000000-0005-0000-0000-0000FC240000}"/>
    <cellStyle name="Normal 6 2 44" xfId="9558" xr:uid="{00000000-0005-0000-0000-0000FD240000}"/>
    <cellStyle name="Normal 6 2 45" xfId="9559" xr:uid="{00000000-0005-0000-0000-0000FE240000}"/>
    <cellStyle name="Normal 6 2 46" xfId="9560" xr:uid="{00000000-0005-0000-0000-0000FF240000}"/>
    <cellStyle name="Normal 6 2 47" xfId="9561" xr:uid="{00000000-0005-0000-0000-000000250000}"/>
    <cellStyle name="Normal 6 2 5" xfId="9562" xr:uid="{00000000-0005-0000-0000-000001250000}"/>
    <cellStyle name="Normal 6 2 5 10" xfId="9563" xr:uid="{00000000-0005-0000-0000-000002250000}"/>
    <cellStyle name="Normal 6 2 5 11" xfId="9564" xr:uid="{00000000-0005-0000-0000-000003250000}"/>
    <cellStyle name="Normal 6 2 5 12" xfId="9565" xr:uid="{00000000-0005-0000-0000-000004250000}"/>
    <cellStyle name="Normal 6 2 5 13" xfId="9566" xr:uid="{00000000-0005-0000-0000-000005250000}"/>
    <cellStyle name="Normal 6 2 5 14" xfId="9567" xr:uid="{00000000-0005-0000-0000-000006250000}"/>
    <cellStyle name="Normal 6 2 5 15" xfId="9568" xr:uid="{00000000-0005-0000-0000-000007250000}"/>
    <cellStyle name="Normal 6 2 5 16" xfId="9569" xr:uid="{00000000-0005-0000-0000-000008250000}"/>
    <cellStyle name="Normal 6 2 5 17" xfId="9570" xr:uid="{00000000-0005-0000-0000-000009250000}"/>
    <cellStyle name="Normal 6 2 5 18" xfId="9571" xr:uid="{00000000-0005-0000-0000-00000A250000}"/>
    <cellStyle name="Normal 6 2 5 19" xfId="9572" xr:uid="{00000000-0005-0000-0000-00000B250000}"/>
    <cellStyle name="Normal 6 2 5 2" xfId="9573" xr:uid="{00000000-0005-0000-0000-00000C250000}"/>
    <cellStyle name="Normal 6 2 5 20" xfId="9574" xr:uid="{00000000-0005-0000-0000-00000D250000}"/>
    <cellStyle name="Normal 6 2 5 21" xfId="9575" xr:uid="{00000000-0005-0000-0000-00000E250000}"/>
    <cellStyle name="Normal 6 2 5 22" xfId="9576" xr:uid="{00000000-0005-0000-0000-00000F250000}"/>
    <cellStyle name="Normal 6 2 5 23" xfId="9577" xr:uid="{00000000-0005-0000-0000-000010250000}"/>
    <cellStyle name="Normal 6 2 5 24" xfId="9578" xr:uid="{00000000-0005-0000-0000-000011250000}"/>
    <cellStyle name="Normal 6 2 5 25" xfId="9579" xr:uid="{00000000-0005-0000-0000-000012250000}"/>
    <cellStyle name="Normal 6 2 5 26" xfId="9580" xr:uid="{00000000-0005-0000-0000-000013250000}"/>
    <cellStyle name="Normal 6 2 5 27" xfId="9581" xr:uid="{00000000-0005-0000-0000-000014250000}"/>
    <cellStyle name="Normal 6 2 5 28" xfId="9582" xr:uid="{00000000-0005-0000-0000-000015250000}"/>
    <cellStyle name="Normal 6 2 5 29" xfId="9583" xr:uid="{00000000-0005-0000-0000-000016250000}"/>
    <cellStyle name="Normal 6 2 5 3" xfId="9584" xr:uid="{00000000-0005-0000-0000-000017250000}"/>
    <cellStyle name="Normal 6 2 5 30" xfId="9585" xr:uid="{00000000-0005-0000-0000-000018250000}"/>
    <cellStyle name="Normal 6 2 5 31" xfId="9586" xr:uid="{00000000-0005-0000-0000-000019250000}"/>
    <cellStyle name="Normal 6 2 5 32" xfId="9587" xr:uid="{00000000-0005-0000-0000-00001A250000}"/>
    <cellStyle name="Normal 6 2 5 33" xfId="9588" xr:uid="{00000000-0005-0000-0000-00001B250000}"/>
    <cellStyle name="Normal 6 2 5 34" xfId="9589" xr:uid="{00000000-0005-0000-0000-00001C250000}"/>
    <cellStyle name="Normal 6 2 5 35" xfId="9590" xr:uid="{00000000-0005-0000-0000-00001D250000}"/>
    <cellStyle name="Normal 6 2 5 36" xfId="9591" xr:uid="{00000000-0005-0000-0000-00001E250000}"/>
    <cellStyle name="Normal 6 2 5 37" xfId="9592" xr:uid="{00000000-0005-0000-0000-00001F250000}"/>
    <cellStyle name="Normal 6 2 5 38" xfId="9593" xr:uid="{00000000-0005-0000-0000-000020250000}"/>
    <cellStyle name="Normal 6 2 5 39" xfId="9594" xr:uid="{00000000-0005-0000-0000-000021250000}"/>
    <cellStyle name="Normal 6 2 5 4" xfId="9595" xr:uid="{00000000-0005-0000-0000-000022250000}"/>
    <cellStyle name="Normal 6 2 5 40" xfId="9596" xr:uid="{00000000-0005-0000-0000-000023250000}"/>
    <cellStyle name="Normal 6 2 5 41" xfId="9597" xr:uid="{00000000-0005-0000-0000-000024250000}"/>
    <cellStyle name="Normal 6 2 5 42" xfId="9598" xr:uid="{00000000-0005-0000-0000-000025250000}"/>
    <cellStyle name="Normal 6 2 5 43" xfId="9599" xr:uid="{00000000-0005-0000-0000-000026250000}"/>
    <cellStyle name="Normal 6 2 5 5" xfId="9600" xr:uid="{00000000-0005-0000-0000-000027250000}"/>
    <cellStyle name="Normal 6 2 5 6" xfId="9601" xr:uid="{00000000-0005-0000-0000-000028250000}"/>
    <cellStyle name="Normal 6 2 5 7" xfId="9602" xr:uid="{00000000-0005-0000-0000-000029250000}"/>
    <cellStyle name="Normal 6 2 5 8" xfId="9603" xr:uid="{00000000-0005-0000-0000-00002A250000}"/>
    <cellStyle name="Normal 6 2 5 9" xfId="9604" xr:uid="{00000000-0005-0000-0000-00002B250000}"/>
    <cellStyle name="Normal 6 2 6" xfId="9605" xr:uid="{00000000-0005-0000-0000-00002C250000}"/>
    <cellStyle name="Normal 6 2 7" xfId="9606" xr:uid="{00000000-0005-0000-0000-00002D250000}"/>
    <cellStyle name="Normal 6 2 8" xfId="9607" xr:uid="{00000000-0005-0000-0000-00002E250000}"/>
    <cellStyle name="Normal 6 2 9" xfId="9608" xr:uid="{00000000-0005-0000-0000-00002F250000}"/>
    <cellStyle name="Normal 6 20" xfId="9609" xr:uid="{00000000-0005-0000-0000-000030250000}"/>
    <cellStyle name="Normal 6 21" xfId="9610" xr:uid="{00000000-0005-0000-0000-000031250000}"/>
    <cellStyle name="Normal 6 22" xfId="9611" xr:uid="{00000000-0005-0000-0000-000032250000}"/>
    <cellStyle name="Normal 6 23" xfId="9612" xr:uid="{00000000-0005-0000-0000-000033250000}"/>
    <cellStyle name="Normal 6 24" xfId="9613" xr:uid="{00000000-0005-0000-0000-000034250000}"/>
    <cellStyle name="Normal 6 25" xfId="9614" xr:uid="{00000000-0005-0000-0000-000035250000}"/>
    <cellStyle name="Normal 6 26" xfId="9615" xr:uid="{00000000-0005-0000-0000-000036250000}"/>
    <cellStyle name="Normal 6 27" xfId="9616" xr:uid="{00000000-0005-0000-0000-000037250000}"/>
    <cellStyle name="Normal 6 28" xfId="9617" xr:uid="{00000000-0005-0000-0000-000038250000}"/>
    <cellStyle name="Normal 6 29" xfId="9618" xr:uid="{00000000-0005-0000-0000-000039250000}"/>
    <cellStyle name="Normal 6 3" xfId="9619" xr:uid="{00000000-0005-0000-0000-00003A250000}"/>
    <cellStyle name="Normal 6 3 10" xfId="9620" xr:uid="{00000000-0005-0000-0000-00003B250000}"/>
    <cellStyle name="Normal 6 3 11" xfId="9621" xr:uid="{00000000-0005-0000-0000-00003C250000}"/>
    <cellStyle name="Normal 6 3 12" xfId="9622" xr:uid="{00000000-0005-0000-0000-00003D250000}"/>
    <cellStyle name="Normal 6 3 13" xfId="9623" xr:uid="{00000000-0005-0000-0000-00003E250000}"/>
    <cellStyle name="Normal 6 3 14" xfId="9624" xr:uid="{00000000-0005-0000-0000-00003F250000}"/>
    <cellStyle name="Normal 6 3 15" xfId="9625" xr:uid="{00000000-0005-0000-0000-000040250000}"/>
    <cellStyle name="Normal 6 3 16" xfId="9626" xr:uid="{00000000-0005-0000-0000-000041250000}"/>
    <cellStyle name="Normal 6 3 17" xfId="9627" xr:uid="{00000000-0005-0000-0000-000042250000}"/>
    <cellStyle name="Normal 6 3 18" xfId="9628" xr:uid="{00000000-0005-0000-0000-000043250000}"/>
    <cellStyle name="Normal 6 3 19" xfId="9629" xr:uid="{00000000-0005-0000-0000-000044250000}"/>
    <cellStyle name="Normal 6 3 2" xfId="9630" xr:uid="{00000000-0005-0000-0000-000045250000}"/>
    <cellStyle name="Normal 6 3 20" xfId="9631" xr:uid="{00000000-0005-0000-0000-000046250000}"/>
    <cellStyle name="Normal 6 3 21" xfId="9632" xr:uid="{00000000-0005-0000-0000-000047250000}"/>
    <cellStyle name="Normal 6 3 22" xfId="9633" xr:uid="{00000000-0005-0000-0000-000048250000}"/>
    <cellStyle name="Normal 6 3 23" xfId="9634" xr:uid="{00000000-0005-0000-0000-000049250000}"/>
    <cellStyle name="Normal 6 3 24" xfId="9635" xr:uid="{00000000-0005-0000-0000-00004A250000}"/>
    <cellStyle name="Normal 6 3 25" xfId="9636" xr:uid="{00000000-0005-0000-0000-00004B250000}"/>
    <cellStyle name="Normal 6 3 26" xfId="9637" xr:uid="{00000000-0005-0000-0000-00004C250000}"/>
    <cellStyle name="Normal 6 3 27" xfId="9638" xr:uid="{00000000-0005-0000-0000-00004D250000}"/>
    <cellStyle name="Normal 6 3 28" xfId="9639" xr:uid="{00000000-0005-0000-0000-00004E250000}"/>
    <cellStyle name="Normal 6 3 29" xfId="9640" xr:uid="{00000000-0005-0000-0000-00004F250000}"/>
    <cellStyle name="Normal 6 3 3" xfId="9641" xr:uid="{00000000-0005-0000-0000-000050250000}"/>
    <cellStyle name="Normal 6 3 30" xfId="9642" xr:uid="{00000000-0005-0000-0000-000051250000}"/>
    <cellStyle name="Normal 6 3 31" xfId="9643" xr:uid="{00000000-0005-0000-0000-000052250000}"/>
    <cellStyle name="Normal 6 3 32" xfId="9644" xr:uid="{00000000-0005-0000-0000-000053250000}"/>
    <cellStyle name="Normal 6 3 33" xfId="9645" xr:uid="{00000000-0005-0000-0000-000054250000}"/>
    <cellStyle name="Normal 6 3 34" xfId="9646" xr:uid="{00000000-0005-0000-0000-000055250000}"/>
    <cellStyle name="Normal 6 3 35" xfId="9647" xr:uid="{00000000-0005-0000-0000-000056250000}"/>
    <cellStyle name="Normal 6 3 36" xfId="9648" xr:uid="{00000000-0005-0000-0000-000057250000}"/>
    <cellStyle name="Normal 6 3 37" xfId="9649" xr:uid="{00000000-0005-0000-0000-000058250000}"/>
    <cellStyle name="Normal 6 3 38" xfId="9650" xr:uid="{00000000-0005-0000-0000-000059250000}"/>
    <cellStyle name="Normal 6 3 39" xfId="9651" xr:uid="{00000000-0005-0000-0000-00005A250000}"/>
    <cellStyle name="Normal 6 3 4" xfId="9652" xr:uid="{00000000-0005-0000-0000-00005B250000}"/>
    <cellStyle name="Normal 6 3 40" xfId="9653" xr:uid="{00000000-0005-0000-0000-00005C250000}"/>
    <cellStyle name="Normal 6 3 41" xfId="9654" xr:uid="{00000000-0005-0000-0000-00005D250000}"/>
    <cellStyle name="Normal 6 3 42" xfId="9655" xr:uid="{00000000-0005-0000-0000-00005E250000}"/>
    <cellStyle name="Normal 6 3 43" xfId="9656" xr:uid="{00000000-0005-0000-0000-00005F250000}"/>
    <cellStyle name="Normal 6 3 5" xfId="9657" xr:uid="{00000000-0005-0000-0000-000060250000}"/>
    <cellStyle name="Normal 6 3 6" xfId="9658" xr:uid="{00000000-0005-0000-0000-000061250000}"/>
    <cellStyle name="Normal 6 3 7" xfId="9659" xr:uid="{00000000-0005-0000-0000-000062250000}"/>
    <cellStyle name="Normal 6 3 8" xfId="9660" xr:uid="{00000000-0005-0000-0000-000063250000}"/>
    <cellStyle name="Normal 6 3 9" xfId="9661" xr:uid="{00000000-0005-0000-0000-000064250000}"/>
    <cellStyle name="Normal 6 30" xfId="9662" xr:uid="{00000000-0005-0000-0000-000065250000}"/>
    <cellStyle name="Normal 6 31" xfId="9663" xr:uid="{00000000-0005-0000-0000-000066250000}"/>
    <cellStyle name="Normal 6 32" xfId="9664" xr:uid="{00000000-0005-0000-0000-000067250000}"/>
    <cellStyle name="Normal 6 33" xfId="9665" xr:uid="{00000000-0005-0000-0000-000068250000}"/>
    <cellStyle name="Normal 6 34" xfId="9666" xr:uid="{00000000-0005-0000-0000-000069250000}"/>
    <cellStyle name="Normal 6 35" xfId="9667" xr:uid="{00000000-0005-0000-0000-00006A250000}"/>
    <cellStyle name="Normal 6 36" xfId="9668" xr:uid="{00000000-0005-0000-0000-00006B250000}"/>
    <cellStyle name="Normal 6 37" xfId="9669" xr:uid="{00000000-0005-0000-0000-00006C250000}"/>
    <cellStyle name="Normal 6 38" xfId="9670" xr:uid="{00000000-0005-0000-0000-00006D250000}"/>
    <cellStyle name="Normal 6 39" xfId="9671" xr:uid="{00000000-0005-0000-0000-00006E250000}"/>
    <cellStyle name="Normal 6 4" xfId="9672" xr:uid="{00000000-0005-0000-0000-00006F250000}"/>
    <cellStyle name="Normal 6 4 10" xfId="9673" xr:uid="{00000000-0005-0000-0000-000070250000}"/>
    <cellStyle name="Normal 6 4 11" xfId="9674" xr:uid="{00000000-0005-0000-0000-000071250000}"/>
    <cellStyle name="Normal 6 4 12" xfId="9675" xr:uid="{00000000-0005-0000-0000-000072250000}"/>
    <cellStyle name="Normal 6 4 13" xfId="9676" xr:uid="{00000000-0005-0000-0000-000073250000}"/>
    <cellStyle name="Normal 6 4 14" xfId="9677" xr:uid="{00000000-0005-0000-0000-000074250000}"/>
    <cellStyle name="Normal 6 4 15" xfId="9678" xr:uid="{00000000-0005-0000-0000-000075250000}"/>
    <cellStyle name="Normal 6 4 16" xfId="9679" xr:uid="{00000000-0005-0000-0000-000076250000}"/>
    <cellStyle name="Normal 6 4 17" xfId="9680" xr:uid="{00000000-0005-0000-0000-000077250000}"/>
    <cellStyle name="Normal 6 4 18" xfId="9681" xr:uid="{00000000-0005-0000-0000-000078250000}"/>
    <cellStyle name="Normal 6 4 19" xfId="9682" xr:uid="{00000000-0005-0000-0000-000079250000}"/>
    <cellStyle name="Normal 6 4 2" xfId="9683" xr:uid="{00000000-0005-0000-0000-00007A250000}"/>
    <cellStyle name="Normal 6 4 20" xfId="9684" xr:uid="{00000000-0005-0000-0000-00007B250000}"/>
    <cellStyle name="Normal 6 4 21" xfId="9685" xr:uid="{00000000-0005-0000-0000-00007C250000}"/>
    <cellStyle name="Normal 6 4 22" xfId="9686" xr:uid="{00000000-0005-0000-0000-00007D250000}"/>
    <cellStyle name="Normal 6 4 23" xfId="9687" xr:uid="{00000000-0005-0000-0000-00007E250000}"/>
    <cellStyle name="Normal 6 4 24" xfId="9688" xr:uid="{00000000-0005-0000-0000-00007F250000}"/>
    <cellStyle name="Normal 6 4 25" xfId="9689" xr:uid="{00000000-0005-0000-0000-000080250000}"/>
    <cellStyle name="Normal 6 4 26" xfId="9690" xr:uid="{00000000-0005-0000-0000-000081250000}"/>
    <cellStyle name="Normal 6 4 27" xfId="9691" xr:uid="{00000000-0005-0000-0000-000082250000}"/>
    <cellStyle name="Normal 6 4 28" xfId="9692" xr:uid="{00000000-0005-0000-0000-000083250000}"/>
    <cellStyle name="Normal 6 4 29" xfId="9693" xr:uid="{00000000-0005-0000-0000-000084250000}"/>
    <cellStyle name="Normal 6 4 3" xfId="9694" xr:uid="{00000000-0005-0000-0000-000085250000}"/>
    <cellStyle name="Normal 6 4 30" xfId="9695" xr:uid="{00000000-0005-0000-0000-000086250000}"/>
    <cellStyle name="Normal 6 4 31" xfId="9696" xr:uid="{00000000-0005-0000-0000-000087250000}"/>
    <cellStyle name="Normal 6 4 32" xfId="9697" xr:uid="{00000000-0005-0000-0000-000088250000}"/>
    <cellStyle name="Normal 6 4 33" xfId="9698" xr:uid="{00000000-0005-0000-0000-000089250000}"/>
    <cellStyle name="Normal 6 4 34" xfId="9699" xr:uid="{00000000-0005-0000-0000-00008A250000}"/>
    <cellStyle name="Normal 6 4 35" xfId="9700" xr:uid="{00000000-0005-0000-0000-00008B250000}"/>
    <cellStyle name="Normal 6 4 36" xfId="9701" xr:uid="{00000000-0005-0000-0000-00008C250000}"/>
    <cellStyle name="Normal 6 4 37" xfId="9702" xr:uid="{00000000-0005-0000-0000-00008D250000}"/>
    <cellStyle name="Normal 6 4 38" xfId="9703" xr:uid="{00000000-0005-0000-0000-00008E250000}"/>
    <cellStyle name="Normal 6 4 39" xfId="9704" xr:uid="{00000000-0005-0000-0000-00008F250000}"/>
    <cellStyle name="Normal 6 4 4" xfId="9705" xr:uid="{00000000-0005-0000-0000-000090250000}"/>
    <cellStyle name="Normal 6 4 40" xfId="9706" xr:uid="{00000000-0005-0000-0000-000091250000}"/>
    <cellStyle name="Normal 6 4 41" xfId="9707" xr:uid="{00000000-0005-0000-0000-000092250000}"/>
    <cellStyle name="Normal 6 4 42" xfId="9708" xr:uid="{00000000-0005-0000-0000-000093250000}"/>
    <cellStyle name="Normal 6 4 43" xfId="9709" xr:uid="{00000000-0005-0000-0000-000094250000}"/>
    <cellStyle name="Normal 6 4 5" xfId="9710" xr:uid="{00000000-0005-0000-0000-000095250000}"/>
    <cellStyle name="Normal 6 4 6" xfId="9711" xr:uid="{00000000-0005-0000-0000-000096250000}"/>
    <cellStyle name="Normal 6 4 7" xfId="9712" xr:uid="{00000000-0005-0000-0000-000097250000}"/>
    <cellStyle name="Normal 6 4 8" xfId="9713" xr:uid="{00000000-0005-0000-0000-000098250000}"/>
    <cellStyle name="Normal 6 4 9" xfId="9714" xr:uid="{00000000-0005-0000-0000-000099250000}"/>
    <cellStyle name="Normal 6 40" xfId="9715" xr:uid="{00000000-0005-0000-0000-00009A250000}"/>
    <cellStyle name="Normal 6 41" xfId="9716" xr:uid="{00000000-0005-0000-0000-00009B250000}"/>
    <cellStyle name="Normal 6 42" xfId="9717" xr:uid="{00000000-0005-0000-0000-00009C250000}"/>
    <cellStyle name="Normal 6 43" xfId="9718" xr:uid="{00000000-0005-0000-0000-00009D250000}"/>
    <cellStyle name="Normal 6 44" xfId="9719" xr:uid="{00000000-0005-0000-0000-00009E250000}"/>
    <cellStyle name="Normal 6 45" xfId="9720" xr:uid="{00000000-0005-0000-0000-00009F250000}"/>
    <cellStyle name="Normal 6 46" xfId="9721" xr:uid="{00000000-0005-0000-0000-0000A0250000}"/>
    <cellStyle name="Normal 6 47" xfId="9722" xr:uid="{00000000-0005-0000-0000-0000A1250000}"/>
    <cellStyle name="Normal 6 48" xfId="9723" xr:uid="{00000000-0005-0000-0000-0000A2250000}"/>
    <cellStyle name="Normal 6 49" xfId="9724" xr:uid="{00000000-0005-0000-0000-0000A3250000}"/>
    <cellStyle name="Normal 6 5" xfId="9725" xr:uid="{00000000-0005-0000-0000-0000A4250000}"/>
    <cellStyle name="Normal 6 5 10" xfId="9726" xr:uid="{00000000-0005-0000-0000-0000A5250000}"/>
    <cellStyle name="Normal 6 5 11" xfId="9727" xr:uid="{00000000-0005-0000-0000-0000A6250000}"/>
    <cellStyle name="Normal 6 5 12" xfId="9728" xr:uid="{00000000-0005-0000-0000-0000A7250000}"/>
    <cellStyle name="Normal 6 5 13" xfId="9729" xr:uid="{00000000-0005-0000-0000-0000A8250000}"/>
    <cellStyle name="Normal 6 5 14" xfId="9730" xr:uid="{00000000-0005-0000-0000-0000A9250000}"/>
    <cellStyle name="Normal 6 5 15" xfId="9731" xr:uid="{00000000-0005-0000-0000-0000AA250000}"/>
    <cellStyle name="Normal 6 5 16" xfId="9732" xr:uid="{00000000-0005-0000-0000-0000AB250000}"/>
    <cellStyle name="Normal 6 5 17" xfId="9733" xr:uid="{00000000-0005-0000-0000-0000AC250000}"/>
    <cellStyle name="Normal 6 5 18" xfId="9734" xr:uid="{00000000-0005-0000-0000-0000AD250000}"/>
    <cellStyle name="Normal 6 5 19" xfId="9735" xr:uid="{00000000-0005-0000-0000-0000AE250000}"/>
    <cellStyle name="Normal 6 5 2" xfId="9736" xr:uid="{00000000-0005-0000-0000-0000AF250000}"/>
    <cellStyle name="Normal 6 5 20" xfId="9737" xr:uid="{00000000-0005-0000-0000-0000B0250000}"/>
    <cellStyle name="Normal 6 5 21" xfId="9738" xr:uid="{00000000-0005-0000-0000-0000B1250000}"/>
    <cellStyle name="Normal 6 5 22" xfId="9739" xr:uid="{00000000-0005-0000-0000-0000B2250000}"/>
    <cellStyle name="Normal 6 5 23" xfId="9740" xr:uid="{00000000-0005-0000-0000-0000B3250000}"/>
    <cellStyle name="Normal 6 5 24" xfId="9741" xr:uid="{00000000-0005-0000-0000-0000B4250000}"/>
    <cellStyle name="Normal 6 5 25" xfId="9742" xr:uid="{00000000-0005-0000-0000-0000B5250000}"/>
    <cellStyle name="Normal 6 5 26" xfId="9743" xr:uid="{00000000-0005-0000-0000-0000B6250000}"/>
    <cellStyle name="Normal 6 5 27" xfId="9744" xr:uid="{00000000-0005-0000-0000-0000B7250000}"/>
    <cellStyle name="Normal 6 5 28" xfId="9745" xr:uid="{00000000-0005-0000-0000-0000B8250000}"/>
    <cellStyle name="Normal 6 5 29" xfId="9746" xr:uid="{00000000-0005-0000-0000-0000B9250000}"/>
    <cellStyle name="Normal 6 5 3" xfId="9747" xr:uid="{00000000-0005-0000-0000-0000BA250000}"/>
    <cellStyle name="Normal 6 5 30" xfId="9748" xr:uid="{00000000-0005-0000-0000-0000BB250000}"/>
    <cellStyle name="Normal 6 5 31" xfId="9749" xr:uid="{00000000-0005-0000-0000-0000BC250000}"/>
    <cellStyle name="Normal 6 5 32" xfId="9750" xr:uid="{00000000-0005-0000-0000-0000BD250000}"/>
    <cellStyle name="Normal 6 5 33" xfId="9751" xr:uid="{00000000-0005-0000-0000-0000BE250000}"/>
    <cellStyle name="Normal 6 5 34" xfId="9752" xr:uid="{00000000-0005-0000-0000-0000BF250000}"/>
    <cellStyle name="Normal 6 5 35" xfId="9753" xr:uid="{00000000-0005-0000-0000-0000C0250000}"/>
    <cellStyle name="Normal 6 5 36" xfId="9754" xr:uid="{00000000-0005-0000-0000-0000C1250000}"/>
    <cellStyle name="Normal 6 5 37" xfId="9755" xr:uid="{00000000-0005-0000-0000-0000C2250000}"/>
    <cellStyle name="Normal 6 5 38" xfId="9756" xr:uid="{00000000-0005-0000-0000-0000C3250000}"/>
    <cellStyle name="Normal 6 5 39" xfId="9757" xr:uid="{00000000-0005-0000-0000-0000C4250000}"/>
    <cellStyle name="Normal 6 5 4" xfId="9758" xr:uid="{00000000-0005-0000-0000-0000C5250000}"/>
    <cellStyle name="Normal 6 5 40" xfId="9759" xr:uid="{00000000-0005-0000-0000-0000C6250000}"/>
    <cellStyle name="Normal 6 5 41" xfId="9760" xr:uid="{00000000-0005-0000-0000-0000C7250000}"/>
    <cellStyle name="Normal 6 5 42" xfId="9761" xr:uid="{00000000-0005-0000-0000-0000C8250000}"/>
    <cellStyle name="Normal 6 5 43" xfId="9762" xr:uid="{00000000-0005-0000-0000-0000C9250000}"/>
    <cellStyle name="Normal 6 5 5" xfId="9763" xr:uid="{00000000-0005-0000-0000-0000CA250000}"/>
    <cellStyle name="Normal 6 5 6" xfId="9764" xr:uid="{00000000-0005-0000-0000-0000CB250000}"/>
    <cellStyle name="Normal 6 5 7" xfId="9765" xr:uid="{00000000-0005-0000-0000-0000CC250000}"/>
    <cellStyle name="Normal 6 5 8" xfId="9766" xr:uid="{00000000-0005-0000-0000-0000CD250000}"/>
    <cellStyle name="Normal 6 5 9" xfId="9767" xr:uid="{00000000-0005-0000-0000-0000CE250000}"/>
    <cellStyle name="Normal 6 6" xfId="9768" xr:uid="{00000000-0005-0000-0000-0000CF250000}"/>
    <cellStyle name="Normal 6 6 10" xfId="9769" xr:uid="{00000000-0005-0000-0000-0000D0250000}"/>
    <cellStyle name="Normal 6 6 11" xfId="9770" xr:uid="{00000000-0005-0000-0000-0000D1250000}"/>
    <cellStyle name="Normal 6 6 12" xfId="9771" xr:uid="{00000000-0005-0000-0000-0000D2250000}"/>
    <cellStyle name="Normal 6 6 13" xfId="9772" xr:uid="{00000000-0005-0000-0000-0000D3250000}"/>
    <cellStyle name="Normal 6 6 14" xfId="9773" xr:uid="{00000000-0005-0000-0000-0000D4250000}"/>
    <cellStyle name="Normal 6 6 15" xfId="9774" xr:uid="{00000000-0005-0000-0000-0000D5250000}"/>
    <cellStyle name="Normal 6 6 16" xfId="9775" xr:uid="{00000000-0005-0000-0000-0000D6250000}"/>
    <cellStyle name="Normal 6 6 17" xfId="9776" xr:uid="{00000000-0005-0000-0000-0000D7250000}"/>
    <cellStyle name="Normal 6 6 18" xfId="9777" xr:uid="{00000000-0005-0000-0000-0000D8250000}"/>
    <cellStyle name="Normal 6 6 19" xfId="9778" xr:uid="{00000000-0005-0000-0000-0000D9250000}"/>
    <cellStyle name="Normal 6 6 2" xfId="9779" xr:uid="{00000000-0005-0000-0000-0000DA250000}"/>
    <cellStyle name="Normal 6 6 20" xfId="9780" xr:uid="{00000000-0005-0000-0000-0000DB250000}"/>
    <cellStyle name="Normal 6 6 21" xfId="9781" xr:uid="{00000000-0005-0000-0000-0000DC250000}"/>
    <cellStyle name="Normal 6 6 22" xfId="9782" xr:uid="{00000000-0005-0000-0000-0000DD250000}"/>
    <cellStyle name="Normal 6 6 23" xfId="9783" xr:uid="{00000000-0005-0000-0000-0000DE250000}"/>
    <cellStyle name="Normal 6 6 24" xfId="9784" xr:uid="{00000000-0005-0000-0000-0000DF250000}"/>
    <cellStyle name="Normal 6 6 25" xfId="9785" xr:uid="{00000000-0005-0000-0000-0000E0250000}"/>
    <cellStyle name="Normal 6 6 26" xfId="9786" xr:uid="{00000000-0005-0000-0000-0000E1250000}"/>
    <cellStyle name="Normal 6 6 27" xfId="9787" xr:uid="{00000000-0005-0000-0000-0000E2250000}"/>
    <cellStyle name="Normal 6 6 28" xfId="9788" xr:uid="{00000000-0005-0000-0000-0000E3250000}"/>
    <cellStyle name="Normal 6 6 29" xfId="9789" xr:uid="{00000000-0005-0000-0000-0000E4250000}"/>
    <cellStyle name="Normal 6 6 3" xfId="9790" xr:uid="{00000000-0005-0000-0000-0000E5250000}"/>
    <cellStyle name="Normal 6 6 30" xfId="9791" xr:uid="{00000000-0005-0000-0000-0000E6250000}"/>
    <cellStyle name="Normal 6 6 31" xfId="9792" xr:uid="{00000000-0005-0000-0000-0000E7250000}"/>
    <cellStyle name="Normal 6 6 32" xfId="9793" xr:uid="{00000000-0005-0000-0000-0000E8250000}"/>
    <cellStyle name="Normal 6 6 33" xfId="9794" xr:uid="{00000000-0005-0000-0000-0000E9250000}"/>
    <cellStyle name="Normal 6 6 34" xfId="9795" xr:uid="{00000000-0005-0000-0000-0000EA250000}"/>
    <cellStyle name="Normal 6 6 35" xfId="9796" xr:uid="{00000000-0005-0000-0000-0000EB250000}"/>
    <cellStyle name="Normal 6 6 36" xfId="9797" xr:uid="{00000000-0005-0000-0000-0000EC250000}"/>
    <cellStyle name="Normal 6 6 37" xfId="9798" xr:uid="{00000000-0005-0000-0000-0000ED250000}"/>
    <cellStyle name="Normal 6 6 38" xfId="9799" xr:uid="{00000000-0005-0000-0000-0000EE250000}"/>
    <cellStyle name="Normal 6 6 39" xfId="9800" xr:uid="{00000000-0005-0000-0000-0000EF250000}"/>
    <cellStyle name="Normal 6 6 4" xfId="9801" xr:uid="{00000000-0005-0000-0000-0000F0250000}"/>
    <cellStyle name="Normal 6 6 40" xfId="9802" xr:uid="{00000000-0005-0000-0000-0000F1250000}"/>
    <cellStyle name="Normal 6 6 41" xfId="9803" xr:uid="{00000000-0005-0000-0000-0000F2250000}"/>
    <cellStyle name="Normal 6 6 42" xfId="9804" xr:uid="{00000000-0005-0000-0000-0000F3250000}"/>
    <cellStyle name="Normal 6 6 43" xfId="9805" xr:uid="{00000000-0005-0000-0000-0000F4250000}"/>
    <cellStyle name="Normal 6 6 5" xfId="9806" xr:uid="{00000000-0005-0000-0000-0000F5250000}"/>
    <cellStyle name="Normal 6 6 6" xfId="9807" xr:uid="{00000000-0005-0000-0000-0000F6250000}"/>
    <cellStyle name="Normal 6 6 7" xfId="9808" xr:uid="{00000000-0005-0000-0000-0000F7250000}"/>
    <cellStyle name="Normal 6 6 8" xfId="9809" xr:uid="{00000000-0005-0000-0000-0000F8250000}"/>
    <cellStyle name="Normal 6 6 9" xfId="9810" xr:uid="{00000000-0005-0000-0000-0000F9250000}"/>
    <cellStyle name="Normal 6 7" xfId="9811" xr:uid="{00000000-0005-0000-0000-0000FA250000}"/>
    <cellStyle name="Normal 6 8" xfId="9812" xr:uid="{00000000-0005-0000-0000-0000FB250000}"/>
    <cellStyle name="Normal 6 9" xfId="9813" xr:uid="{00000000-0005-0000-0000-0000FC250000}"/>
    <cellStyle name="Normal 7" xfId="9814" xr:uid="{00000000-0005-0000-0000-0000FD250000}"/>
    <cellStyle name="Normal 7 10" xfId="9815" xr:uid="{00000000-0005-0000-0000-0000FE250000}"/>
    <cellStyle name="Normal 7 11" xfId="9816" xr:uid="{00000000-0005-0000-0000-0000FF250000}"/>
    <cellStyle name="Normal 7 12" xfId="9817" xr:uid="{00000000-0005-0000-0000-000000260000}"/>
    <cellStyle name="Normal 7 13" xfId="9818" xr:uid="{00000000-0005-0000-0000-000001260000}"/>
    <cellStyle name="Normal 7 14" xfId="9819" xr:uid="{00000000-0005-0000-0000-000002260000}"/>
    <cellStyle name="Normal 7 15" xfId="9820" xr:uid="{00000000-0005-0000-0000-000003260000}"/>
    <cellStyle name="Normal 7 16" xfId="9821" xr:uid="{00000000-0005-0000-0000-000004260000}"/>
    <cellStyle name="Normal 7 17" xfId="9822" xr:uid="{00000000-0005-0000-0000-000005260000}"/>
    <cellStyle name="Normal 7 18" xfId="9823" xr:uid="{00000000-0005-0000-0000-000006260000}"/>
    <cellStyle name="Normal 7 19" xfId="9824" xr:uid="{00000000-0005-0000-0000-000007260000}"/>
    <cellStyle name="Normal 7 2" xfId="9825" xr:uid="{00000000-0005-0000-0000-000008260000}"/>
    <cellStyle name="Normal 7 2 10" xfId="9826" xr:uid="{00000000-0005-0000-0000-000009260000}"/>
    <cellStyle name="Normal 7 2 11" xfId="9827" xr:uid="{00000000-0005-0000-0000-00000A260000}"/>
    <cellStyle name="Normal 7 2 12" xfId="9828" xr:uid="{00000000-0005-0000-0000-00000B260000}"/>
    <cellStyle name="Normal 7 2 13" xfId="9829" xr:uid="{00000000-0005-0000-0000-00000C260000}"/>
    <cellStyle name="Normal 7 2 14" xfId="9830" xr:uid="{00000000-0005-0000-0000-00000D260000}"/>
    <cellStyle name="Normal 7 2 15" xfId="9831" xr:uid="{00000000-0005-0000-0000-00000E260000}"/>
    <cellStyle name="Normal 7 2 16" xfId="9832" xr:uid="{00000000-0005-0000-0000-00000F260000}"/>
    <cellStyle name="Normal 7 2 17" xfId="9833" xr:uid="{00000000-0005-0000-0000-000010260000}"/>
    <cellStyle name="Normal 7 2 18" xfId="9834" xr:uid="{00000000-0005-0000-0000-000011260000}"/>
    <cellStyle name="Normal 7 2 19" xfId="9835" xr:uid="{00000000-0005-0000-0000-000012260000}"/>
    <cellStyle name="Normal 7 2 2" xfId="9836" xr:uid="{00000000-0005-0000-0000-000013260000}"/>
    <cellStyle name="Normal 7 2 2 10" xfId="9837" xr:uid="{00000000-0005-0000-0000-000014260000}"/>
    <cellStyle name="Normal 7 2 2 11" xfId="9838" xr:uid="{00000000-0005-0000-0000-000015260000}"/>
    <cellStyle name="Normal 7 2 2 12" xfId="9839" xr:uid="{00000000-0005-0000-0000-000016260000}"/>
    <cellStyle name="Normal 7 2 2 13" xfId="9840" xr:uid="{00000000-0005-0000-0000-000017260000}"/>
    <cellStyle name="Normal 7 2 2 14" xfId="9841" xr:uid="{00000000-0005-0000-0000-000018260000}"/>
    <cellStyle name="Normal 7 2 2 15" xfId="9842" xr:uid="{00000000-0005-0000-0000-000019260000}"/>
    <cellStyle name="Normal 7 2 2 16" xfId="9843" xr:uid="{00000000-0005-0000-0000-00001A260000}"/>
    <cellStyle name="Normal 7 2 2 17" xfId="9844" xr:uid="{00000000-0005-0000-0000-00001B260000}"/>
    <cellStyle name="Normal 7 2 2 18" xfId="9845" xr:uid="{00000000-0005-0000-0000-00001C260000}"/>
    <cellStyle name="Normal 7 2 2 19" xfId="9846" xr:uid="{00000000-0005-0000-0000-00001D260000}"/>
    <cellStyle name="Normal 7 2 2 2" xfId="9847" xr:uid="{00000000-0005-0000-0000-00001E260000}"/>
    <cellStyle name="Normal 7 2 2 20" xfId="9848" xr:uid="{00000000-0005-0000-0000-00001F260000}"/>
    <cellStyle name="Normal 7 2 2 21" xfId="9849" xr:uid="{00000000-0005-0000-0000-000020260000}"/>
    <cellStyle name="Normal 7 2 2 22" xfId="9850" xr:uid="{00000000-0005-0000-0000-000021260000}"/>
    <cellStyle name="Normal 7 2 2 23" xfId="9851" xr:uid="{00000000-0005-0000-0000-000022260000}"/>
    <cellStyle name="Normal 7 2 2 24" xfId="9852" xr:uid="{00000000-0005-0000-0000-000023260000}"/>
    <cellStyle name="Normal 7 2 2 25" xfId="9853" xr:uid="{00000000-0005-0000-0000-000024260000}"/>
    <cellStyle name="Normal 7 2 2 26" xfId="9854" xr:uid="{00000000-0005-0000-0000-000025260000}"/>
    <cellStyle name="Normal 7 2 2 27" xfId="9855" xr:uid="{00000000-0005-0000-0000-000026260000}"/>
    <cellStyle name="Normal 7 2 2 28" xfId="9856" xr:uid="{00000000-0005-0000-0000-000027260000}"/>
    <cellStyle name="Normal 7 2 2 29" xfId="9857" xr:uid="{00000000-0005-0000-0000-000028260000}"/>
    <cellStyle name="Normal 7 2 2 3" xfId="9858" xr:uid="{00000000-0005-0000-0000-000029260000}"/>
    <cellStyle name="Normal 7 2 2 30" xfId="9859" xr:uid="{00000000-0005-0000-0000-00002A260000}"/>
    <cellStyle name="Normal 7 2 2 31" xfId="9860" xr:uid="{00000000-0005-0000-0000-00002B260000}"/>
    <cellStyle name="Normal 7 2 2 32" xfId="9861" xr:uid="{00000000-0005-0000-0000-00002C260000}"/>
    <cellStyle name="Normal 7 2 2 33" xfId="9862" xr:uid="{00000000-0005-0000-0000-00002D260000}"/>
    <cellStyle name="Normal 7 2 2 34" xfId="9863" xr:uid="{00000000-0005-0000-0000-00002E260000}"/>
    <cellStyle name="Normal 7 2 2 35" xfId="9864" xr:uid="{00000000-0005-0000-0000-00002F260000}"/>
    <cellStyle name="Normal 7 2 2 36" xfId="9865" xr:uid="{00000000-0005-0000-0000-000030260000}"/>
    <cellStyle name="Normal 7 2 2 37" xfId="9866" xr:uid="{00000000-0005-0000-0000-000031260000}"/>
    <cellStyle name="Normal 7 2 2 38" xfId="9867" xr:uid="{00000000-0005-0000-0000-000032260000}"/>
    <cellStyle name="Normal 7 2 2 39" xfId="9868" xr:uid="{00000000-0005-0000-0000-000033260000}"/>
    <cellStyle name="Normal 7 2 2 4" xfId="9869" xr:uid="{00000000-0005-0000-0000-000034260000}"/>
    <cellStyle name="Normal 7 2 2 40" xfId="9870" xr:uid="{00000000-0005-0000-0000-000035260000}"/>
    <cellStyle name="Normal 7 2 2 41" xfId="9871" xr:uid="{00000000-0005-0000-0000-000036260000}"/>
    <cellStyle name="Normal 7 2 2 42" xfId="9872" xr:uid="{00000000-0005-0000-0000-000037260000}"/>
    <cellStyle name="Normal 7 2 2 43" xfId="9873" xr:uid="{00000000-0005-0000-0000-000038260000}"/>
    <cellStyle name="Normal 7 2 2 5" xfId="9874" xr:uid="{00000000-0005-0000-0000-000039260000}"/>
    <cellStyle name="Normal 7 2 2 6" xfId="9875" xr:uid="{00000000-0005-0000-0000-00003A260000}"/>
    <cellStyle name="Normal 7 2 2 7" xfId="9876" xr:uid="{00000000-0005-0000-0000-00003B260000}"/>
    <cellStyle name="Normal 7 2 2 8" xfId="9877" xr:uid="{00000000-0005-0000-0000-00003C260000}"/>
    <cellStyle name="Normal 7 2 2 9" xfId="9878" xr:uid="{00000000-0005-0000-0000-00003D260000}"/>
    <cellStyle name="Normal 7 2 20" xfId="9879" xr:uid="{00000000-0005-0000-0000-00003E260000}"/>
    <cellStyle name="Normal 7 2 21" xfId="9880" xr:uid="{00000000-0005-0000-0000-00003F260000}"/>
    <cellStyle name="Normal 7 2 22" xfId="9881" xr:uid="{00000000-0005-0000-0000-000040260000}"/>
    <cellStyle name="Normal 7 2 23" xfId="9882" xr:uid="{00000000-0005-0000-0000-000041260000}"/>
    <cellStyle name="Normal 7 2 24" xfId="9883" xr:uid="{00000000-0005-0000-0000-000042260000}"/>
    <cellStyle name="Normal 7 2 25" xfId="9884" xr:uid="{00000000-0005-0000-0000-000043260000}"/>
    <cellStyle name="Normal 7 2 26" xfId="9885" xr:uid="{00000000-0005-0000-0000-000044260000}"/>
    <cellStyle name="Normal 7 2 27" xfId="9886" xr:uid="{00000000-0005-0000-0000-000045260000}"/>
    <cellStyle name="Normal 7 2 28" xfId="9887" xr:uid="{00000000-0005-0000-0000-000046260000}"/>
    <cellStyle name="Normal 7 2 29" xfId="9888" xr:uid="{00000000-0005-0000-0000-000047260000}"/>
    <cellStyle name="Normal 7 2 3" xfId="9889" xr:uid="{00000000-0005-0000-0000-000048260000}"/>
    <cellStyle name="Normal 7 2 3 10" xfId="9890" xr:uid="{00000000-0005-0000-0000-000049260000}"/>
    <cellStyle name="Normal 7 2 3 11" xfId="9891" xr:uid="{00000000-0005-0000-0000-00004A260000}"/>
    <cellStyle name="Normal 7 2 3 12" xfId="9892" xr:uid="{00000000-0005-0000-0000-00004B260000}"/>
    <cellStyle name="Normal 7 2 3 13" xfId="9893" xr:uid="{00000000-0005-0000-0000-00004C260000}"/>
    <cellStyle name="Normal 7 2 3 14" xfId="9894" xr:uid="{00000000-0005-0000-0000-00004D260000}"/>
    <cellStyle name="Normal 7 2 3 15" xfId="9895" xr:uid="{00000000-0005-0000-0000-00004E260000}"/>
    <cellStyle name="Normal 7 2 3 16" xfId="9896" xr:uid="{00000000-0005-0000-0000-00004F260000}"/>
    <cellStyle name="Normal 7 2 3 17" xfId="9897" xr:uid="{00000000-0005-0000-0000-000050260000}"/>
    <cellStyle name="Normal 7 2 3 18" xfId="9898" xr:uid="{00000000-0005-0000-0000-000051260000}"/>
    <cellStyle name="Normal 7 2 3 19" xfId="9899" xr:uid="{00000000-0005-0000-0000-000052260000}"/>
    <cellStyle name="Normal 7 2 3 2" xfId="9900" xr:uid="{00000000-0005-0000-0000-000053260000}"/>
    <cellStyle name="Normal 7 2 3 20" xfId="9901" xr:uid="{00000000-0005-0000-0000-000054260000}"/>
    <cellStyle name="Normal 7 2 3 21" xfId="9902" xr:uid="{00000000-0005-0000-0000-000055260000}"/>
    <cellStyle name="Normal 7 2 3 22" xfId="9903" xr:uid="{00000000-0005-0000-0000-000056260000}"/>
    <cellStyle name="Normal 7 2 3 23" xfId="9904" xr:uid="{00000000-0005-0000-0000-000057260000}"/>
    <cellStyle name="Normal 7 2 3 24" xfId="9905" xr:uid="{00000000-0005-0000-0000-000058260000}"/>
    <cellStyle name="Normal 7 2 3 25" xfId="9906" xr:uid="{00000000-0005-0000-0000-000059260000}"/>
    <cellStyle name="Normal 7 2 3 26" xfId="9907" xr:uid="{00000000-0005-0000-0000-00005A260000}"/>
    <cellStyle name="Normal 7 2 3 27" xfId="9908" xr:uid="{00000000-0005-0000-0000-00005B260000}"/>
    <cellStyle name="Normal 7 2 3 28" xfId="9909" xr:uid="{00000000-0005-0000-0000-00005C260000}"/>
    <cellStyle name="Normal 7 2 3 29" xfId="9910" xr:uid="{00000000-0005-0000-0000-00005D260000}"/>
    <cellStyle name="Normal 7 2 3 3" xfId="9911" xr:uid="{00000000-0005-0000-0000-00005E260000}"/>
    <cellStyle name="Normal 7 2 3 30" xfId="9912" xr:uid="{00000000-0005-0000-0000-00005F260000}"/>
    <cellStyle name="Normal 7 2 3 31" xfId="9913" xr:uid="{00000000-0005-0000-0000-000060260000}"/>
    <cellStyle name="Normal 7 2 3 32" xfId="9914" xr:uid="{00000000-0005-0000-0000-000061260000}"/>
    <cellStyle name="Normal 7 2 3 33" xfId="9915" xr:uid="{00000000-0005-0000-0000-000062260000}"/>
    <cellStyle name="Normal 7 2 3 34" xfId="9916" xr:uid="{00000000-0005-0000-0000-000063260000}"/>
    <cellStyle name="Normal 7 2 3 35" xfId="9917" xr:uid="{00000000-0005-0000-0000-000064260000}"/>
    <cellStyle name="Normal 7 2 3 36" xfId="9918" xr:uid="{00000000-0005-0000-0000-000065260000}"/>
    <cellStyle name="Normal 7 2 3 37" xfId="9919" xr:uid="{00000000-0005-0000-0000-000066260000}"/>
    <cellStyle name="Normal 7 2 3 38" xfId="9920" xr:uid="{00000000-0005-0000-0000-000067260000}"/>
    <cellStyle name="Normal 7 2 3 39" xfId="9921" xr:uid="{00000000-0005-0000-0000-000068260000}"/>
    <cellStyle name="Normal 7 2 3 4" xfId="9922" xr:uid="{00000000-0005-0000-0000-000069260000}"/>
    <cellStyle name="Normal 7 2 3 40" xfId="9923" xr:uid="{00000000-0005-0000-0000-00006A260000}"/>
    <cellStyle name="Normal 7 2 3 41" xfId="9924" xr:uid="{00000000-0005-0000-0000-00006B260000}"/>
    <cellStyle name="Normal 7 2 3 42" xfId="9925" xr:uid="{00000000-0005-0000-0000-00006C260000}"/>
    <cellStyle name="Normal 7 2 3 43" xfId="9926" xr:uid="{00000000-0005-0000-0000-00006D260000}"/>
    <cellStyle name="Normal 7 2 3 5" xfId="9927" xr:uid="{00000000-0005-0000-0000-00006E260000}"/>
    <cellStyle name="Normal 7 2 3 6" xfId="9928" xr:uid="{00000000-0005-0000-0000-00006F260000}"/>
    <cellStyle name="Normal 7 2 3 7" xfId="9929" xr:uid="{00000000-0005-0000-0000-000070260000}"/>
    <cellStyle name="Normal 7 2 3 8" xfId="9930" xr:uid="{00000000-0005-0000-0000-000071260000}"/>
    <cellStyle name="Normal 7 2 3 9" xfId="9931" xr:uid="{00000000-0005-0000-0000-000072260000}"/>
    <cellStyle name="Normal 7 2 30" xfId="9932" xr:uid="{00000000-0005-0000-0000-000073260000}"/>
    <cellStyle name="Normal 7 2 31" xfId="9933" xr:uid="{00000000-0005-0000-0000-000074260000}"/>
    <cellStyle name="Normal 7 2 32" xfId="9934" xr:uid="{00000000-0005-0000-0000-000075260000}"/>
    <cellStyle name="Normal 7 2 33" xfId="9935" xr:uid="{00000000-0005-0000-0000-000076260000}"/>
    <cellStyle name="Normal 7 2 34" xfId="9936" xr:uid="{00000000-0005-0000-0000-000077260000}"/>
    <cellStyle name="Normal 7 2 35" xfId="9937" xr:uid="{00000000-0005-0000-0000-000078260000}"/>
    <cellStyle name="Normal 7 2 36" xfId="9938" xr:uid="{00000000-0005-0000-0000-000079260000}"/>
    <cellStyle name="Normal 7 2 37" xfId="9939" xr:uid="{00000000-0005-0000-0000-00007A260000}"/>
    <cellStyle name="Normal 7 2 38" xfId="9940" xr:uid="{00000000-0005-0000-0000-00007B260000}"/>
    <cellStyle name="Normal 7 2 39" xfId="9941" xr:uid="{00000000-0005-0000-0000-00007C260000}"/>
    <cellStyle name="Normal 7 2 4" xfId="9942" xr:uid="{00000000-0005-0000-0000-00007D260000}"/>
    <cellStyle name="Normal 7 2 4 10" xfId="9943" xr:uid="{00000000-0005-0000-0000-00007E260000}"/>
    <cellStyle name="Normal 7 2 4 11" xfId="9944" xr:uid="{00000000-0005-0000-0000-00007F260000}"/>
    <cellStyle name="Normal 7 2 4 12" xfId="9945" xr:uid="{00000000-0005-0000-0000-000080260000}"/>
    <cellStyle name="Normal 7 2 4 13" xfId="9946" xr:uid="{00000000-0005-0000-0000-000081260000}"/>
    <cellStyle name="Normal 7 2 4 14" xfId="9947" xr:uid="{00000000-0005-0000-0000-000082260000}"/>
    <cellStyle name="Normal 7 2 4 15" xfId="9948" xr:uid="{00000000-0005-0000-0000-000083260000}"/>
    <cellStyle name="Normal 7 2 4 16" xfId="9949" xr:uid="{00000000-0005-0000-0000-000084260000}"/>
    <cellStyle name="Normal 7 2 4 17" xfId="9950" xr:uid="{00000000-0005-0000-0000-000085260000}"/>
    <cellStyle name="Normal 7 2 4 18" xfId="9951" xr:uid="{00000000-0005-0000-0000-000086260000}"/>
    <cellStyle name="Normal 7 2 4 19" xfId="9952" xr:uid="{00000000-0005-0000-0000-000087260000}"/>
    <cellStyle name="Normal 7 2 4 2" xfId="9953" xr:uid="{00000000-0005-0000-0000-000088260000}"/>
    <cellStyle name="Normal 7 2 4 20" xfId="9954" xr:uid="{00000000-0005-0000-0000-000089260000}"/>
    <cellStyle name="Normal 7 2 4 21" xfId="9955" xr:uid="{00000000-0005-0000-0000-00008A260000}"/>
    <cellStyle name="Normal 7 2 4 22" xfId="9956" xr:uid="{00000000-0005-0000-0000-00008B260000}"/>
    <cellStyle name="Normal 7 2 4 23" xfId="9957" xr:uid="{00000000-0005-0000-0000-00008C260000}"/>
    <cellStyle name="Normal 7 2 4 24" xfId="9958" xr:uid="{00000000-0005-0000-0000-00008D260000}"/>
    <cellStyle name="Normal 7 2 4 25" xfId="9959" xr:uid="{00000000-0005-0000-0000-00008E260000}"/>
    <cellStyle name="Normal 7 2 4 26" xfId="9960" xr:uid="{00000000-0005-0000-0000-00008F260000}"/>
    <cellStyle name="Normal 7 2 4 27" xfId="9961" xr:uid="{00000000-0005-0000-0000-000090260000}"/>
    <cellStyle name="Normal 7 2 4 28" xfId="9962" xr:uid="{00000000-0005-0000-0000-000091260000}"/>
    <cellStyle name="Normal 7 2 4 29" xfId="9963" xr:uid="{00000000-0005-0000-0000-000092260000}"/>
    <cellStyle name="Normal 7 2 4 3" xfId="9964" xr:uid="{00000000-0005-0000-0000-000093260000}"/>
    <cellStyle name="Normal 7 2 4 30" xfId="9965" xr:uid="{00000000-0005-0000-0000-000094260000}"/>
    <cellStyle name="Normal 7 2 4 31" xfId="9966" xr:uid="{00000000-0005-0000-0000-000095260000}"/>
    <cellStyle name="Normal 7 2 4 32" xfId="9967" xr:uid="{00000000-0005-0000-0000-000096260000}"/>
    <cellStyle name="Normal 7 2 4 33" xfId="9968" xr:uid="{00000000-0005-0000-0000-000097260000}"/>
    <cellStyle name="Normal 7 2 4 34" xfId="9969" xr:uid="{00000000-0005-0000-0000-000098260000}"/>
    <cellStyle name="Normal 7 2 4 35" xfId="9970" xr:uid="{00000000-0005-0000-0000-000099260000}"/>
    <cellStyle name="Normal 7 2 4 36" xfId="9971" xr:uid="{00000000-0005-0000-0000-00009A260000}"/>
    <cellStyle name="Normal 7 2 4 37" xfId="9972" xr:uid="{00000000-0005-0000-0000-00009B260000}"/>
    <cellStyle name="Normal 7 2 4 38" xfId="9973" xr:uid="{00000000-0005-0000-0000-00009C260000}"/>
    <cellStyle name="Normal 7 2 4 39" xfId="9974" xr:uid="{00000000-0005-0000-0000-00009D260000}"/>
    <cellStyle name="Normal 7 2 4 4" xfId="9975" xr:uid="{00000000-0005-0000-0000-00009E260000}"/>
    <cellStyle name="Normal 7 2 4 40" xfId="9976" xr:uid="{00000000-0005-0000-0000-00009F260000}"/>
    <cellStyle name="Normal 7 2 4 41" xfId="9977" xr:uid="{00000000-0005-0000-0000-0000A0260000}"/>
    <cellStyle name="Normal 7 2 4 42" xfId="9978" xr:uid="{00000000-0005-0000-0000-0000A1260000}"/>
    <cellStyle name="Normal 7 2 4 43" xfId="9979" xr:uid="{00000000-0005-0000-0000-0000A2260000}"/>
    <cellStyle name="Normal 7 2 4 5" xfId="9980" xr:uid="{00000000-0005-0000-0000-0000A3260000}"/>
    <cellStyle name="Normal 7 2 4 6" xfId="9981" xr:uid="{00000000-0005-0000-0000-0000A4260000}"/>
    <cellStyle name="Normal 7 2 4 7" xfId="9982" xr:uid="{00000000-0005-0000-0000-0000A5260000}"/>
    <cellStyle name="Normal 7 2 4 8" xfId="9983" xr:uid="{00000000-0005-0000-0000-0000A6260000}"/>
    <cellStyle name="Normal 7 2 4 9" xfId="9984" xr:uid="{00000000-0005-0000-0000-0000A7260000}"/>
    <cellStyle name="Normal 7 2 40" xfId="9985" xr:uid="{00000000-0005-0000-0000-0000A8260000}"/>
    <cellStyle name="Normal 7 2 41" xfId="9986" xr:uid="{00000000-0005-0000-0000-0000A9260000}"/>
    <cellStyle name="Normal 7 2 42" xfId="9987" xr:uid="{00000000-0005-0000-0000-0000AA260000}"/>
    <cellStyle name="Normal 7 2 43" xfId="9988" xr:uid="{00000000-0005-0000-0000-0000AB260000}"/>
    <cellStyle name="Normal 7 2 44" xfId="9989" xr:uid="{00000000-0005-0000-0000-0000AC260000}"/>
    <cellStyle name="Normal 7 2 45" xfId="9990" xr:uid="{00000000-0005-0000-0000-0000AD260000}"/>
    <cellStyle name="Normal 7 2 46" xfId="9991" xr:uid="{00000000-0005-0000-0000-0000AE260000}"/>
    <cellStyle name="Normal 7 2 47" xfId="9992" xr:uid="{00000000-0005-0000-0000-0000AF260000}"/>
    <cellStyle name="Normal 7 2 5" xfId="9993" xr:uid="{00000000-0005-0000-0000-0000B0260000}"/>
    <cellStyle name="Normal 7 2 5 10" xfId="9994" xr:uid="{00000000-0005-0000-0000-0000B1260000}"/>
    <cellStyle name="Normal 7 2 5 11" xfId="9995" xr:uid="{00000000-0005-0000-0000-0000B2260000}"/>
    <cellStyle name="Normal 7 2 5 12" xfId="9996" xr:uid="{00000000-0005-0000-0000-0000B3260000}"/>
    <cellStyle name="Normal 7 2 5 13" xfId="9997" xr:uid="{00000000-0005-0000-0000-0000B4260000}"/>
    <cellStyle name="Normal 7 2 5 14" xfId="9998" xr:uid="{00000000-0005-0000-0000-0000B5260000}"/>
    <cellStyle name="Normal 7 2 5 15" xfId="9999" xr:uid="{00000000-0005-0000-0000-0000B6260000}"/>
    <cellStyle name="Normal 7 2 5 16" xfId="10000" xr:uid="{00000000-0005-0000-0000-0000B7260000}"/>
    <cellStyle name="Normal 7 2 5 17" xfId="10001" xr:uid="{00000000-0005-0000-0000-0000B8260000}"/>
    <cellStyle name="Normal 7 2 5 18" xfId="10002" xr:uid="{00000000-0005-0000-0000-0000B9260000}"/>
    <cellStyle name="Normal 7 2 5 19" xfId="10003" xr:uid="{00000000-0005-0000-0000-0000BA260000}"/>
    <cellStyle name="Normal 7 2 5 2" xfId="10004" xr:uid="{00000000-0005-0000-0000-0000BB260000}"/>
    <cellStyle name="Normal 7 2 5 20" xfId="10005" xr:uid="{00000000-0005-0000-0000-0000BC260000}"/>
    <cellStyle name="Normal 7 2 5 21" xfId="10006" xr:uid="{00000000-0005-0000-0000-0000BD260000}"/>
    <cellStyle name="Normal 7 2 5 22" xfId="10007" xr:uid="{00000000-0005-0000-0000-0000BE260000}"/>
    <cellStyle name="Normal 7 2 5 23" xfId="10008" xr:uid="{00000000-0005-0000-0000-0000BF260000}"/>
    <cellStyle name="Normal 7 2 5 24" xfId="10009" xr:uid="{00000000-0005-0000-0000-0000C0260000}"/>
    <cellStyle name="Normal 7 2 5 25" xfId="10010" xr:uid="{00000000-0005-0000-0000-0000C1260000}"/>
    <cellStyle name="Normal 7 2 5 26" xfId="10011" xr:uid="{00000000-0005-0000-0000-0000C2260000}"/>
    <cellStyle name="Normal 7 2 5 27" xfId="10012" xr:uid="{00000000-0005-0000-0000-0000C3260000}"/>
    <cellStyle name="Normal 7 2 5 28" xfId="10013" xr:uid="{00000000-0005-0000-0000-0000C4260000}"/>
    <cellStyle name="Normal 7 2 5 29" xfId="10014" xr:uid="{00000000-0005-0000-0000-0000C5260000}"/>
    <cellStyle name="Normal 7 2 5 3" xfId="10015" xr:uid="{00000000-0005-0000-0000-0000C6260000}"/>
    <cellStyle name="Normal 7 2 5 30" xfId="10016" xr:uid="{00000000-0005-0000-0000-0000C7260000}"/>
    <cellStyle name="Normal 7 2 5 31" xfId="10017" xr:uid="{00000000-0005-0000-0000-0000C8260000}"/>
    <cellStyle name="Normal 7 2 5 32" xfId="10018" xr:uid="{00000000-0005-0000-0000-0000C9260000}"/>
    <cellStyle name="Normal 7 2 5 33" xfId="10019" xr:uid="{00000000-0005-0000-0000-0000CA260000}"/>
    <cellStyle name="Normal 7 2 5 34" xfId="10020" xr:uid="{00000000-0005-0000-0000-0000CB260000}"/>
    <cellStyle name="Normal 7 2 5 35" xfId="10021" xr:uid="{00000000-0005-0000-0000-0000CC260000}"/>
    <cellStyle name="Normal 7 2 5 36" xfId="10022" xr:uid="{00000000-0005-0000-0000-0000CD260000}"/>
    <cellStyle name="Normal 7 2 5 37" xfId="10023" xr:uid="{00000000-0005-0000-0000-0000CE260000}"/>
    <cellStyle name="Normal 7 2 5 38" xfId="10024" xr:uid="{00000000-0005-0000-0000-0000CF260000}"/>
    <cellStyle name="Normal 7 2 5 39" xfId="10025" xr:uid="{00000000-0005-0000-0000-0000D0260000}"/>
    <cellStyle name="Normal 7 2 5 4" xfId="10026" xr:uid="{00000000-0005-0000-0000-0000D1260000}"/>
    <cellStyle name="Normal 7 2 5 40" xfId="10027" xr:uid="{00000000-0005-0000-0000-0000D2260000}"/>
    <cellStyle name="Normal 7 2 5 41" xfId="10028" xr:uid="{00000000-0005-0000-0000-0000D3260000}"/>
    <cellStyle name="Normal 7 2 5 42" xfId="10029" xr:uid="{00000000-0005-0000-0000-0000D4260000}"/>
    <cellStyle name="Normal 7 2 5 43" xfId="10030" xr:uid="{00000000-0005-0000-0000-0000D5260000}"/>
    <cellStyle name="Normal 7 2 5 5" xfId="10031" xr:uid="{00000000-0005-0000-0000-0000D6260000}"/>
    <cellStyle name="Normal 7 2 5 6" xfId="10032" xr:uid="{00000000-0005-0000-0000-0000D7260000}"/>
    <cellStyle name="Normal 7 2 5 7" xfId="10033" xr:uid="{00000000-0005-0000-0000-0000D8260000}"/>
    <cellStyle name="Normal 7 2 5 8" xfId="10034" xr:uid="{00000000-0005-0000-0000-0000D9260000}"/>
    <cellStyle name="Normal 7 2 5 9" xfId="10035" xr:uid="{00000000-0005-0000-0000-0000DA260000}"/>
    <cellStyle name="Normal 7 2 6" xfId="10036" xr:uid="{00000000-0005-0000-0000-0000DB260000}"/>
    <cellStyle name="Normal 7 2 7" xfId="10037" xr:uid="{00000000-0005-0000-0000-0000DC260000}"/>
    <cellStyle name="Normal 7 2 8" xfId="10038" xr:uid="{00000000-0005-0000-0000-0000DD260000}"/>
    <cellStyle name="Normal 7 2 9" xfId="10039" xr:uid="{00000000-0005-0000-0000-0000DE260000}"/>
    <cellStyle name="Normal 7 20" xfId="10040" xr:uid="{00000000-0005-0000-0000-0000DF260000}"/>
    <cellStyle name="Normal 7 21" xfId="10041" xr:uid="{00000000-0005-0000-0000-0000E0260000}"/>
    <cellStyle name="Normal 7 22" xfId="10042" xr:uid="{00000000-0005-0000-0000-0000E1260000}"/>
    <cellStyle name="Normal 7 23" xfId="10043" xr:uid="{00000000-0005-0000-0000-0000E2260000}"/>
    <cellStyle name="Normal 7 24" xfId="10044" xr:uid="{00000000-0005-0000-0000-0000E3260000}"/>
    <cellStyle name="Normal 7 25" xfId="10045" xr:uid="{00000000-0005-0000-0000-0000E4260000}"/>
    <cellStyle name="Normal 7 26" xfId="10046" xr:uid="{00000000-0005-0000-0000-0000E5260000}"/>
    <cellStyle name="Normal 7 27" xfId="10047" xr:uid="{00000000-0005-0000-0000-0000E6260000}"/>
    <cellStyle name="Normal 7 28" xfId="10048" xr:uid="{00000000-0005-0000-0000-0000E7260000}"/>
    <cellStyle name="Normal 7 29" xfId="10049" xr:uid="{00000000-0005-0000-0000-0000E8260000}"/>
    <cellStyle name="Normal 7 3" xfId="10050" xr:uid="{00000000-0005-0000-0000-0000E9260000}"/>
    <cellStyle name="Normal 7 3 10" xfId="10051" xr:uid="{00000000-0005-0000-0000-0000EA260000}"/>
    <cellStyle name="Normal 7 3 11" xfId="10052" xr:uid="{00000000-0005-0000-0000-0000EB260000}"/>
    <cellStyle name="Normal 7 3 12" xfId="10053" xr:uid="{00000000-0005-0000-0000-0000EC260000}"/>
    <cellStyle name="Normal 7 3 13" xfId="10054" xr:uid="{00000000-0005-0000-0000-0000ED260000}"/>
    <cellStyle name="Normal 7 3 14" xfId="10055" xr:uid="{00000000-0005-0000-0000-0000EE260000}"/>
    <cellStyle name="Normal 7 3 15" xfId="10056" xr:uid="{00000000-0005-0000-0000-0000EF260000}"/>
    <cellStyle name="Normal 7 3 16" xfId="10057" xr:uid="{00000000-0005-0000-0000-0000F0260000}"/>
    <cellStyle name="Normal 7 3 17" xfId="10058" xr:uid="{00000000-0005-0000-0000-0000F1260000}"/>
    <cellStyle name="Normal 7 3 18" xfId="10059" xr:uid="{00000000-0005-0000-0000-0000F2260000}"/>
    <cellStyle name="Normal 7 3 19" xfId="10060" xr:uid="{00000000-0005-0000-0000-0000F3260000}"/>
    <cellStyle name="Normal 7 3 2" xfId="10061" xr:uid="{00000000-0005-0000-0000-0000F4260000}"/>
    <cellStyle name="Normal 7 3 20" xfId="10062" xr:uid="{00000000-0005-0000-0000-0000F5260000}"/>
    <cellStyle name="Normal 7 3 21" xfId="10063" xr:uid="{00000000-0005-0000-0000-0000F6260000}"/>
    <cellStyle name="Normal 7 3 22" xfId="10064" xr:uid="{00000000-0005-0000-0000-0000F7260000}"/>
    <cellStyle name="Normal 7 3 23" xfId="10065" xr:uid="{00000000-0005-0000-0000-0000F8260000}"/>
    <cellStyle name="Normal 7 3 24" xfId="10066" xr:uid="{00000000-0005-0000-0000-0000F9260000}"/>
    <cellStyle name="Normal 7 3 25" xfId="10067" xr:uid="{00000000-0005-0000-0000-0000FA260000}"/>
    <cellStyle name="Normal 7 3 26" xfId="10068" xr:uid="{00000000-0005-0000-0000-0000FB260000}"/>
    <cellStyle name="Normal 7 3 27" xfId="10069" xr:uid="{00000000-0005-0000-0000-0000FC260000}"/>
    <cellStyle name="Normal 7 3 28" xfId="10070" xr:uid="{00000000-0005-0000-0000-0000FD260000}"/>
    <cellStyle name="Normal 7 3 29" xfId="10071" xr:uid="{00000000-0005-0000-0000-0000FE260000}"/>
    <cellStyle name="Normal 7 3 3" xfId="10072" xr:uid="{00000000-0005-0000-0000-0000FF260000}"/>
    <cellStyle name="Normal 7 3 30" xfId="10073" xr:uid="{00000000-0005-0000-0000-000000270000}"/>
    <cellStyle name="Normal 7 3 31" xfId="10074" xr:uid="{00000000-0005-0000-0000-000001270000}"/>
    <cellStyle name="Normal 7 3 32" xfId="10075" xr:uid="{00000000-0005-0000-0000-000002270000}"/>
    <cellStyle name="Normal 7 3 33" xfId="10076" xr:uid="{00000000-0005-0000-0000-000003270000}"/>
    <cellStyle name="Normal 7 3 34" xfId="10077" xr:uid="{00000000-0005-0000-0000-000004270000}"/>
    <cellStyle name="Normal 7 3 35" xfId="10078" xr:uid="{00000000-0005-0000-0000-000005270000}"/>
    <cellStyle name="Normal 7 3 36" xfId="10079" xr:uid="{00000000-0005-0000-0000-000006270000}"/>
    <cellStyle name="Normal 7 3 37" xfId="10080" xr:uid="{00000000-0005-0000-0000-000007270000}"/>
    <cellStyle name="Normal 7 3 38" xfId="10081" xr:uid="{00000000-0005-0000-0000-000008270000}"/>
    <cellStyle name="Normal 7 3 39" xfId="10082" xr:uid="{00000000-0005-0000-0000-000009270000}"/>
    <cellStyle name="Normal 7 3 4" xfId="10083" xr:uid="{00000000-0005-0000-0000-00000A270000}"/>
    <cellStyle name="Normal 7 3 40" xfId="10084" xr:uid="{00000000-0005-0000-0000-00000B270000}"/>
    <cellStyle name="Normal 7 3 41" xfId="10085" xr:uid="{00000000-0005-0000-0000-00000C270000}"/>
    <cellStyle name="Normal 7 3 42" xfId="10086" xr:uid="{00000000-0005-0000-0000-00000D270000}"/>
    <cellStyle name="Normal 7 3 43" xfId="10087" xr:uid="{00000000-0005-0000-0000-00000E270000}"/>
    <cellStyle name="Normal 7 3 5" xfId="10088" xr:uid="{00000000-0005-0000-0000-00000F270000}"/>
    <cellStyle name="Normal 7 3 6" xfId="10089" xr:uid="{00000000-0005-0000-0000-000010270000}"/>
    <cellStyle name="Normal 7 3 7" xfId="10090" xr:uid="{00000000-0005-0000-0000-000011270000}"/>
    <cellStyle name="Normal 7 3 8" xfId="10091" xr:uid="{00000000-0005-0000-0000-000012270000}"/>
    <cellStyle name="Normal 7 3 9" xfId="10092" xr:uid="{00000000-0005-0000-0000-000013270000}"/>
    <cellStyle name="Normal 7 30" xfId="10093" xr:uid="{00000000-0005-0000-0000-000014270000}"/>
    <cellStyle name="Normal 7 31" xfId="10094" xr:uid="{00000000-0005-0000-0000-000015270000}"/>
    <cellStyle name="Normal 7 32" xfId="10095" xr:uid="{00000000-0005-0000-0000-000016270000}"/>
    <cellStyle name="Normal 7 33" xfId="10096" xr:uid="{00000000-0005-0000-0000-000017270000}"/>
    <cellStyle name="Normal 7 34" xfId="10097" xr:uid="{00000000-0005-0000-0000-000018270000}"/>
    <cellStyle name="Normal 7 35" xfId="10098" xr:uid="{00000000-0005-0000-0000-000019270000}"/>
    <cellStyle name="Normal 7 36" xfId="10099" xr:uid="{00000000-0005-0000-0000-00001A270000}"/>
    <cellStyle name="Normal 7 37" xfId="10100" xr:uid="{00000000-0005-0000-0000-00001B270000}"/>
    <cellStyle name="Normal 7 38" xfId="10101" xr:uid="{00000000-0005-0000-0000-00001C270000}"/>
    <cellStyle name="Normal 7 39" xfId="10102" xr:uid="{00000000-0005-0000-0000-00001D270000}"/>
    <cellStyle name="Normal 7 4" xfId="10103" xr:uid="{00000000-0005-0000-0000-00001E270000}"/>
    <cellStyle name="Normal 7 4 10" xfId="10104" xr:uid="{00000000-0005-0000-0000-00001F270000}"/>
    <cellStyle name="Normal 7 4 11" xfId="10105" xr:uid="{00000000-0005-0000-0000-000020270000}"/>
    <cellStyle name="Normal 7 4 12" xfId="10106" xr:uid="{00000000-0005-0000-0000-000021270000}"/>
    <cellStyle name="Normal 7 4 13" xfId="10107" xr:uid="{00000000-0005-0000-0000-000022270000}"/>
    <cellStyle name="Normal 7 4 14" xfId="10108" xr:uid="{00000000-0005-0000-0000-000023270000}"/>
    <cellStyle name="Normal 7 4 15" xfId="10109" xr:uid="{00000000-0005-0000-0000-000024270000}"/>
    <cellStyle name="Normal 7 4 16" xfId="10110" xr:uid="{00000000-0005-0000-0000-000025270000}"/>
    <cellStyle name="Normal 7 4 17" xfId="10111" xr:uid="{00000000-0005-0000-0000-000026270000}"/>
    <cellStyle name="Normal 7 4 18" xfId="10112" xr:uid="{00000000-0005-0000-0000-000027270000}"/>
    <cellStyle name="Normal 7 4 19" xfId="10113" xr:uid="{00000000-0005-0000-0000-000028270000}"/>
    <cellStyle name="Normal 7 4 2" xfId="10114" xr:uid="{00000000-0005-0000-0000-000029270000}"/>
    <cellStyle name="Normal 7 4 20" xfId="10115" xr:uid="{00000000-0005-0000-0000-00002A270000}"/>
    <cellStyle name="Normal 7 4 21" xfId="10116" xr:uid="{00000000-0005-0000-0000-00002B270000}"/>
    <cellStyle name="Normal 7 4 22" xfId="10117" xr:uid="{00000000-0005-0000-0000-00002C270000}"/>
    <cellStyle name="Normal 7 4 23" xfId="10118" xr:uid="{00000000-0005-0000-0000-00002D270000}"/>
    <cellStyle name="Normal 7 4 24" xfId="10119" xr:uid="{00000000-0005-0000-0000-00002E270000}"/>
    <cellStyle name="Normal 7 4 25" xfId="10120" xr:uid="{00000000-0005-0000-0000-00002F270000}"/>
    <cellStyle name="Normal 7 4 26" xfId="10121" xr:uid="{00000000-0005-0000-0000-000030270000}"/>
    <cellStyle name="Normal 7 4 27" xfId="10122" xr:uid="{00000000-0005-0000-0000-000031270000}"/>
    <cellStyle name="Normal 7 4 28" xfId="10123" xr:uid="{00000000-0005-0000-0000-000032270000}"/>
    <cellStyle name="Normal 7 4 29" xfId="10124" xr:uid="{00000000-0005-0000-0000-000033270000}"/>
    <cellStyle name="Normal 7 4 3" xfId="10125" xr:uid="{00000000-0005-0000-0000-000034270000}"/>
    <cellStyle name="Normal 7 4 30" xfId="10126" xr:uid="{00000000-0005-0000-0000-000035270000}"/>
    <cellStyle name="Normal 7 4 31" xfId="10127" xr:uid="{00000000-0005-0000-0000-000036270000}"/>
    <cellStyle name="Normal 7 4 32" xfId="10128" xr:uid="{00000000-0005-0000-0000-000037270000}"/>
    <cellStyle name="Normal 7 4 33" xfId="10129" xr:uid="{00000000-0005-0000-0000-000038270000}"/>
    <cellStyle name="Normal 7 4 34" xfId="10130" xr:uid="{00000000-0005-0000-0000-000039270000}"/>
    <cellStyle name="Normal 7 4 35" xfId="10131" xr:uid="{00000000-0005-0000-0000-00003A270000}"/>
    <cellStyle name="Normal 7 4 36" xfId="10132" xr:uid="{00000000-0005-0000-0000-00003B270000}"/>
    <cellStyle name="Normal 7 4 37" xfId="10133" xr:uid="{00000000-0005-0000-0000-00003C270000}"/>
    <cellStyle name="Normal 7 4 38" xfId="10134" xr:uid="{00000000-0005-0000-0000-00003D270000}"/>
    <cellStyle name="Normal 7 4 39" xfId="10135" xr:uid="{00000000-0005-0000-0000-00003E270000}"/>
    <cellStyle name="Normal 7 4 4" xfId="10136" xr:uid="{00000000-0005-0000-0000-00003F270000}"/>
    <cellStyle name="Normal 7 4 40" xfId="10137" xr:uid="{00000000-0005-0000-0000-000040270000}"/>
    <cellStyle name="Normal 7 4 41" xfId="10138" xr:uid="{00000000-0005-0000-0000-000041270000}"/>
    <cellStyle name="Normal 7 4 42" xfId="10139" xr:uid="{00000000-0005-0000-0000-000042270000}"/>
    <cellStyle name="Normal 7 4 43" xfId="10140" xr:uid="{00000000-0005-0000-0000-000043270000}"/>
    <cellStyle name="Normal 7 4 5" xfId="10141" xr:uid="{00000000-0005-0000-0000-000044270000}"/>
    <cellStyle name="Normal 7 4 6" xfId="10142" xr:uid="{00000000-0005-0000-0000-000045270000}"/>
    <cellStyle name="Normal 7 4 7" xfId="10143" xr:uid="{00000000-0005-0000-0000-000046270000}"/>
    <cellStyle name="Normal 7 4 8" xfId="10144" xr:uid="{00000000-0005-0000-0000-000047270000}"/>
    <cellStyle name="Normal 7 4 9" xfId="10145" xr:uid="{00000000-0005-0000-0000-000048270000}"/>
    <cellStyle name="Normal 7 40" xfId="10146" xr:uid="{00000000-0005-0000-0000-000049270000}"/>
    <cellStyle name="Normal 7 41" xfId="10147" xr:uid="{00000000-0005-0000-0000-00004A270000}"/>
    <cellStyle name="Normal 7 42" xfId="10148" xr:uid="{00000000-0005-0000-0000-00004B270000}"/>
    <cellStyle name="Normal 7 43" xfId="10149" xr:uid="{00000000-0005-0000-0000-00004C270000}"/>
    <cellStyle name="Normal 7 44" xfId="10150" xr:uid="{00000000-0005-0000-0000-00004D270000}"/>
    <cellStyle name="Normal 7 45" xfId="10151" xr:uid="{00000000-0005-0000-0000-00004E270000}"/>
    <cellStyle name="Normal 7 46" xfId="10152" xr:uid="{00000000-0005-0000-0000-00004F270000}"/>
    <cellStyle name="Normal 7 47" xfId="10153" xr:uid="{00000000-0005-0000-0000-000050270000}"/>
    <cellStyle name="Normal 7 48" xfId="10154" xr:uid="{00000000-0005-0000-0000-000051270000}"/>
    <cellStyle name="Normal 7 49" xfId="10155" xr:uid="{00000000-0005-0000-0000-000052270000}"/>
    <cellStyle name="Normal 7 5" xfId="10156" xr:uid="{00000000-0005-0000-0000-000053270000}"/>
    <cellStyle name="Normal 7 5 10" xfId="10157" xr:uid="{00000000-0005-0000-0000-000054270000}"/>
    <cellStyle name="Normal 7 5 11" xfId="10158" xr:uid="{00000000-0005-0000-0000-000055270000}"/>
    <cellStyle name="Normal 7 5 12" xfId="10159" xr:uid="{00000000-0005-0000-0000-000056270000}"/>
    <cellStyle name="Normal 7 5 13" xfId="10160" xr:uid="{00000000-0005-0000-0000-000057270000}"/>
    <cellStyle name="Normal 7 5 14" xfId="10161" xr:uid="{00000000-0005-0000-0000-000058270000}"/>
    <cellStyle name="Normal 7 5 15" xfId="10162" xr:uid="{00000000-0005-0000-0000-000059270000}"/>
    <cellStyle name="Normal 7 5 16" xfId="10163" xr:uid="{00000000-0005-0000-0000-00005A270000}"/>
    <cellStyle name="Normal 7 5 17" xfId="10164" xr:uid="{00000000-0005-0000-0000-00005B270000}"/>
    <cellStyle name="Normal 7 5 18" xfId="10165" xr:uid="{00000000-0005-0000-0000-00005C270000}"/>
    <cellStyle name="Normal 7 5 19" xfId="10166" xr:uid="{00000000-0005-0000-0000-00005D270000}"/>
    <cellStyle name="Normal 7 5 2" xfId="10167" xr:uid="{00000000-0005-0000-0000-00005E270000}"/>
    <cellStyle name="Normal 7 5 20" xfId="10168" xr:uid="{00000000-0005-0000-0000-00005F270000}"/>
    <cellStyle name="Normal 7 5 21" xfId="10169" xr:uid="{00000000-0005-0000-0000-000060270000}"/>
    <cellStyle name="Normal 7 5 22" xfId="10170" xr:uid="{00000000-0005-0000-0000-000061270000}"/>
    <cellStyle name="Normal 7 5 23" xfId="10171" xr:uid="{00000000-0005-0000-0000-000062270000}"/>
    <cellStyle name="Normal 7 5 24" xfId="10172" xr:uid="{00000000-0005-0000-0000-000063270000}"/>
    <cellStyle name="Normal 7 5 25" xfId="10173" xr:uid="{00000000-0005-0000-0000-000064270000}"/>
    <cellStyle name="Normal 7 5 26" xfId="10174" xr:uid="{00000000-0005-0000-0000-000065270000}"/>
    <cellStyle name="Normal 7 5 27" xfId="10175" xr:uid="{00000000-0005-0000-0000-000066270000}"/>
    <cellStyle name="Normal 7 5 28" xfId="10176" xr:uid="{00000000-0005-0000-0000-000067270000}"/>
    <cellStyle name="Normal 7 5 29" xfId="10177" xr:uid="{00000000-0005-0000-0000-000068270000}"/>
    <cellStyle name="Normal 7 5 3" xfId="10178" xr:uid="{00000000-0005-0000-0000-000069270000}"/>
    <cellStyle name="Normal 7 5 30" xfId="10179" xr:uid="{00000000-0005-0000-0000-00006A270000}"/>
    <cellStyle name="Normal 7 5 31" xfId="10180" xr:uid="{00000000-0005-0000-0000-00006B270000}"/>
    <cellStyle name="Normal 7 5 32" xfId="10181" xr:uid="{00000000-0005-0000-0000-00006C270000}"/>
    <cellStyle name="Normal 7 5 33" xfId="10182" xr:uid="{00000000-0005-0000-0000-00006D270000}"/>
    <cellStyle name="Normal 7 5 34" xfId="10183" xr:uid="{00000000-0005-0000-0000-00006E270000}"/>
    <cellStyle name="Normal 7 5 35" xfId="10184" xr:uid="{00000000-0005-0000-0000-00006F270000}"/>
    <cellStyle name="Normal 7 5 36" xfId="10185" xr:uid="{00000000-0005-0000-0000-000070270000}"/>
    <cellStyle name="Normal 7 5 37" xfId="10186" xr:uid="{00000000-0005-0000-0000-000071270000}"/>
    <cellStyle name="Normal 7 5 38" xfId="10187" xr:uid="{00000000-0005-0000-0000-000072270000}"/>
    <cellStyle name="Normal 7 5 39" xfId="10188" xr:uid="{00000000-0005-0000-0000-000073270000}"/>
    <cellStyle name="Normal 7 5 4" xfId="10189" xr:uid="{00000000-0005-0000-0000-000074270000}"/>
    <cellStyle name="Normal 7 5 40" xfId="10190" xr:uid="{00000000-0005-0000-0000-000075270000}"/>
    <cellStyle name="Normal 7 5 41" xfId="10191" xr:uid="{00000000-0005-0000-0000-000076270000}"/>
    <cellStyle name="Normal 7 5 42" xfId="10192" xr:uid="{00000000-0005-0000-0000-000077270000}"/>
    <cellStyle name="Normal 7 5 43" xfId="10193" xr:uid="{00000000-0005-0000-0000-000078270000}"/>
    <cellStyle name="Normal 7 5 5" xfId="10194" xr:uid="{00000000-0005-0000-0000-000079270000}"/>
    <cellStyle name="Normal 7 5 6" xfId="10195" xr:uid="{00000000-0005-0000-0000-00007A270000}"/>
    <cellStyle name="Normal 7 5 7" xfId="10196" xr:uid="{00000000-0005-0000-0000-00007B270000}"/>
    <cellStyle name="Normal 7 5 8" xfId="10197" xr:uid="{00000000-0005-0000-0000-00007C270000}"/>
    <cellStyle name="Normal 7 5 9" xfId="10198" xr:uid="{00000000-0005-0000-0000-00007D270000}"/>
    <cellStyle name="Normal 7 6" xfId="10199" xr:uid="{00000000-0005-0000-0000-00007E270000}"/>
    <cellStyle name="Normal 7 6 10" xfId="10200" xr:uid="{00000000-0005-0000-0000-00007F270000}"/>
    <cellStyle name="Normal 7 6 11" xfId="10201" xr:uid="{00000000-0005-0000-0000-000080270000}"/>
    <cellStyle name="Normal 7 6 12" xfId="10202" xr:uid="{00000000-0005-0000-0000-000081270000}"/>
    <cellStyle name="Normal 7 6 13" xfId="10203" xr:uid="{00000000-0005-0000-0000-000082270000}"/>
    <cellStyle name="Normal 7 6 14" xfId="10204" xr:uid="{00000000-0005-0000-0000-000083270000}"/>
    <cellStyle name="Normal 7 6 15" xfId="10205" xr:uid="{00000000-0005-0000-0000-000084270000}"/>
    <cellStyle name="Normal 7 6 16" xfId="10206" xr:uid="{00000000-0005-0000-0000-000085270000}"/>
    <cellStyle name="Normal 7 6 17" xfId="10207" xr:uid="{00000000-0005-0000-0000-000086270000}"/>
    <cellStyle name="Normal 7 6 18" xfId="10208" xr:uid="{00000000-0005-0000-0000-000087270000}"/>
    <cellStyle name="Normal 7 6 19" xfId="10209" xr:uid="{00000000-0005-0000-0000-000088270000}"/>
    <cellStyle name="Normal 7 6 2" xfId="10210" xr:uid="{00000000-0005-0000-0000-000089270000}"/>
    <cellStyle name="Normal 7 6 20" xfId="10211" xr:uid="{00000000-0005-0000-0000-00008A270000}"/>
    <cellStyle name="Normal 7 6 21" xfId="10212" xr:uid="{00000000-0005-0000-0000-00008B270000}"/>
    <cellStyle name="Normal 7 6 22" xfId="10213" xr:uid="{00000000-0005-0000-0000-00008C270000}"/>
    <cellStyle name="Normal 7 6 23" xfId="10214" xr:uid="{00000000-0005-0000-0000-00008D270000}"/>
    <cellStyle name="Normal 7 6 24" xfId="10215" xr:uid="{00000000-0005-0000-0000-00008E270000}"/>
    <cellStyle name="Normal 7 6 25" xfId="10216" xr:uid="{00000000-0005-0000-0000-00008F270000}"/>
    <cellStyle name="Normal 7 6 26" xfId="10217" xr:uid="{00000000-0005-0000-0000-000090270000}"/>
    <cellStyle name="Normal 7 6 27" xfId="10218" xr:uid="{00000000-0005-0000-0000-000091270000}"/>
    <cellStyle name="Normal 7 6 28" xfId="10219" xr:uid="{00000000-0005-0000-0000-000092270000}"/>
    <cellStyle name="Normal 7 6 29" xfId="10220" xr:uid="{00000000-0005-0000-0000-000093270000}"/>
    <cellStyle name="Normal 7 6 3" xfId="10221" xr:uid="{00000000-0005-0000-0000-000094270000}"/>
    <cellStyle name="Normal 7 6 30" xfId="10222" xr:uid="{00000000-0005-0000-0000-000095270000}"/>
    <cellStyle name="Normal 7 6 31" xfId="10223" xr:uid="{00000000-0005-0000-0000-000096270000}"/>
    <cellStyle name="Normal 7 6 32" xfId="10224" xr:uid="{00000000-0005-0000-0000-000097270000}"/>
    <cellStyle name="Normal 7 6 33" xfId="10225" xr:uid="{00000000-0005-0000-0000-000098270000}"/>
    <cellStyle name="Normal 7 6 34" xfId="10226" xr:uid="{00000000-0005-0000-0000-000099270000}"/>
    <cellStyle name="Normal 7 6 35" xfId="10227" xr:uid="{00000000-0005-0000-0000-00009A270000}"/>
    <cellStyle name="Normal 7 6 36" xfId="10228" xr:uid="{00000000-0005-0000-0000-00009B270000}"/>
    <cellStyle name="Normal 7 6 37" xfId="10229" xr:uid="{00000000-0005-0000-0000-00009C270000}"/>
    <cellStyle name="Normal 7 6 38" xfId="10230" xr:uid="{00000000-0005-0000-0000-00009D270000}"/>
    <cellStyle name="Normal 7 6 39" xfId="10231" xr:uid="{00000000-0005-0000-0000-00009E270000}"/>
    <cellStyle name="Normal 7 6 4" xfId="10232" xr:uid="{00000000-0005-0000-0000-00009F270000}"/>
    <cellStyle name="Normal 7 6 40" xfId="10233" xr:uid="{00000000-0005-0000-0000-0000A0270000}"/>
    <cellStyle name="Normal 7 6 41" xfId="10234" xr:uid="{00000000-0005-0000-0000-0000A1270000}"/>
    <cellStyle name="Normal 7 6 42" xfId="10235" xr:uid="{00000000-0005-0000-0000-0000A2270000}"/>
    <cellStyle name="Normal 7 6 43" xfId="10236" xr:uid="{00000000-0005-0000-0000-0000A3270000}"/>
    <cellStyle name="Normal 7 6 5" xfId="10237" xr:uid="{00000000-0005-0000-0000-0000A4270000}"/>
    <cellStyle name="Normal 7 6 6" xfId="10238" xr:uid="{00000000-0005-0000-0000-0000A5270000}"/>
    <cellStyle name="Normal 7 6 7" xfId="10239" xr:uid="{00000000-0005-0000-0000-0000A6270000}"/>
    <cellStyle name="Normal 7 6 8" xfId="10240" xr:uid="{00000000-0005-0000-0000-0000A7270000}"/>
    <cellStyle name="Normal 7 6 9" xfId="10241" xr:uid="{00000000-0005-0000-0000-0000A8270000}"/>
    <cellStyle name="Normal 7 7" xfId="10242" xr:uid="{00000000-0005-0000-0000-0000A9270000}"/>
    <cellStyle name="Normal 7 8" xfId="10243" xr:uid="{00000000-0005-0000-0000-0000AA270000}"/>
    <cellStyle name="Normal 7 9" xfId="10244" xr:uid="{00000000-0005-0000-0000-0000AB270000}"/>
    <cellStyle name="Normal 8" xfId="10245" xr:uid="{00000000-0005-0000-0000-0000AC270000}"/>
    <cellStyle name="Normal 8 10" xfId="10246" xr:uid="{00000000-0005-0000-0000-0000AD270000}"/>
    <cellStyle name="Normal 8 11" xfId="10247" xr:uid="{00000000-0005-0000-0000-0000AE270000}"/>
    <cellStyle name="Normal 8 12" xfId="10248" xr:uid="{00000000-0005-0000-0000-0000AF270000}"/>
    <cellStyle name="Normal 8 13" xfId="10249" xr:uid="{00000000-0005-0000-0000-0000B0270000}"/>
    <cellStyle name="Normal 8 14" xfId="10250" xr:uid="{00000000-0005-0000-0000-0000B1270000}"/>
    <cellStyle name="Normal 8 15" xfId="10251" xr:uid="{00000000-0005-0000-0000-0000B2270000}"/>
    <cellStyle name="Normal 8 16" xfId="10252" xr:uid="{00000000-0005-0000-0000-0000B3270000}"/>
    <cellStyle name="Normal 8 17" xfId="10253" xr:uid="{00000000-0005-0000-0000-0000B4270000}"/>
    <cellStyle name="Normal 8 18" xfId="10254" xr:uid="{00000000-0005-0000-0000-0000B5270000}"/>
    <cellStyle name="Normal 8 19" xfId="10255" xr:uid="{00000000-0005-0000-0000-0000B6270000}"/>
    <cellStyle name="Normal 8 2" xfId="10256" xr:uid="{00000000-0005-0000-0000-0000B7270000}"/>
    <cellStyle name="Normal 8 2 10" xfId="10257" xr:uid="{00000000-0005-0000-0000-0000B8270000}"/>
    <cellStyle name="Normal 8 2 11" xfId="10258" xr:uid="{00000000-0005-0000-0000-0000B9270000}"/>
    <cellStyle name="Normal 8 2 12" xfId="10259" xr:uid="{00000000-0005-0000-0000-0000BA270000}"/>
    <cellStyle name="Normal 8 2 13" xfId="10260" xr:uid="{00000000-0005-0000-0000-0000BB270000}"/>
    <cellStyle name="Normal 8 2 14" xfId="10261" xr:uid="{00000000-0005-0000-0000-0000BC270000}"/>
    <cellStyle name="Normal 8 2 15" xfId="10262" xr:uid="{00000000-0005-0000-0000-0000BD270000}"/>
    <cellStyle name="Normal 8 2 16" xfId="10263" xr:uid="{00000000-0005-0000-0000-0000BE270000}"/>
    <cellStyle name="Normal 8 2 17" xfId="10264" xr:uid="{00000000-0005-0000-0000-0000BF270000}"/>
    <cellStyle name="Normal 8 2 18" xfId="10265" xr:uid="{00000000-0005-0000-0000-0000C0270000}"/>
    <cellStyle name="Normal 8 2 19" xfId="10266" xr:uid="{00000000-0005-0000-0000-0000C1270000}"/>
    <cellStyle name="Normal 8 2 2" xfId="10267" xr:uid="{00000000-0005-0000-0000-0000C2270000}"/>
    <cellStyle name="Normal 8 2 2 10" xfId="10268" xr:uid="{00000000-0005-0000-0000-0000C3270000}"/>
    <cellStyle name="Normal 8 2 2 11" xfId="10269" xr:uid="{00000000-0005-0000-0000-0000C4270000}"/>
    <cellStyle name="Normal 8 2 2 12" xfId="10270" xr:uid="{00000000-0005-0000-0000-0000C5270000}"/>
    <cellStyle name="Normal 8 2 2 13" xfId="10271" xr:uid="{00000000-0005-0000-0000-0000C6270000}"/>
    <cellStyle name="Normal 8 2 2 14" xfId="10272" xr:uid="{00000000-0005-0000-0000-0000C7270000}"/>
    <cellStyle name="Normal 8 2 2 15" xfId="10273" xr:uid="{00000000-0005-0000-0000-0000C8270000}"/>
    <cellStyle name="Normal 8 2 2 16" xfId="10274" xr:uid="{00000000-0005-0000-0000-0000C9270000}"/>
    <cellStyle name="Normal 8 2 2 17" xfId="10275" xr:uid="{00000000-0005-0000-0000-0000CA270000}"/>
    <cellStyle name="Normal 8 2 2 18" xfId="10276" xr:uid="{00000000-0005-0000-0000-0000CB270000}"/>
    <cellStyle name="Normal 8 2 2 19" xfId="10277" xr:uid="{00000000-0005-0000-0000-0000CC270000}"/>
    <cellStyle name="Normal 8 2 2 2" xfId="10278" xr:uid="{00000000-0005-0000-0000-0000CD270000}"/>
    <cellStyle name="Normal 8 2 2 20" xfId="10279" xr:uid="{00000000-0005-0000-0000-0000CE270000}"/>
    <cellStyle name="Normal 8 2 2 21" xfId="10280" xr:uid="{00000000-0005-0000-0000-0000CF270000}"/>
    <cellStyle name="Normal 8 2 2 22" xfId="10281" xr:uid="{00000000-0005-0000-0000-0000D0270000}"/>
    <cellStyle name="Normal 8 2 2 23" xfId="10282" xr:uid="{00000000-0005-0000-0000-0000D1270000}"/>
    <cellStyle name="Normal 8 2 2 24" xfId="10283" xr:uid="{00000000-0005-0000-0000-0000D2270000}"/>
    <cellStyle name="Normal 8 2 2 25" xfId="10284" xr:uid="{00000000-0005-0000-0000-0000D3270000}"/>
    <cellStyle name="Normal 8 2 2 26" xfId="10285" xr:uid="{00000000-0005-0000-0000-0000D4270000}"/>
    <cellStyle name="Normal 8 2 2 27" xfId="10286" xr:uid="{00000000-0005-0000-0000-0000D5270000}"/>
    <cellStyle name="Normal 8 2 2 28" xfId="10287" xr:uid="{00000000-0005-0000-0000-0000D6270000}"/>
    <cellStyle name="Normal 8 2 2 29" xfId="10288" xr:uid="{00000000-0005-0000-0000-0000D7270000}"/>
    <cellStyle name="Normal 8 2 2 3" xfId="10289" xr:uid="{00000000-0005-0000-0000-0000D8270000}"/>
    <cellStyle name="Normal 8 2 2 30" xfId="10290" xr:uid="{00000000-0005-0000-0000-0000D9270000}"/>
    <cellStyle name="Normal 8 2 2 31" xfId="10291" xr:uid="{00000000-0005-0000-0000-0000DA270000}"/>
    <cellStyle name="Normal 8 2 2 32" xfId="10292" xr:uid="{00000000-0005-0000-0000-0000DB270000}"/>
    <cellStyle name="Normal 8 2 2 33" xfId="10293" xr:uid="{00000000-0005-0000-0000-0000DC270000}"/>
    <cellStyle name="Normal 8 2 2 34" xfId="10294" xr:uid="{00000000-0005-0000-0000-0000DD270000}"/>
    <cellStyle name="Normal 8 2 2 35" xfId="10295" xr:uid="{00000000-0005-0000-0000-0000DE270000}"/>
    <cellStyle name="Normal 8 2 2 36" xfId="10296" xr:uid="{00000000-0005-0000-0000-0000DF270000}"/>
    <cellStyle name="Normal 8 2 2 37" xfId="10297" xr:uid="{00000000-0005-0000-0000-0000E0270000}"/>
    <cellStyle name="Normal 8 2 2 38" xfId="10298" xr:uid="{00000000-0005-0000-0000-0000E1270000}"/>
    <cellStyle name="Normal 8 2 2 39" xfId="10299" xr:uid="{00000000-0005-0000-0000-0000E2270000}"/>
    <cellStyle name="Normal 8 2 2 4" xfId="10300" xr:uid="{00000000-0005-0000-0000-0000E3270000}"/>
    <cellStyle name="Normal 8 2 2 40" xfId="10301" xr:uid="{00000000-0005-0000-0000-0000E4270000}"/>
    <cellStyle name="Normal 8 2 2 41" xfId="10302" xr:uid="{00000000-0005-0000-0000-0000E5270000}"/>
    <cellStyle name="Normal 8 2 2 42" xfId="10303" xr:uid="{00000000-0005-0000-0000-0000E6270000}"/>
    <cellStyle name="Normal 8 2 2 43" xfId="10304" xr:uid="{00000000-0005-0000-0000-0000E7270000}"/>
    <cellStyle name="Normal 8 2 2 5" xfId="10305" xr:uid="{00000000-0005-0000-0000-0000E8270000}"/>
    <cellStyle name="Normal 8 2 2 6" xfId="10306" xr:uid="{00000000-0005-0000-0000-0000E9270000}"/>
    <cellStyle name="Normal 8 2 2 7" xfId="10307" xr:uid="{00000000-0005-0000-0000-0000EA270000}"/>
    <cellStyle name="Normal 8 2 2 8" xfId="10308" xr:uid="{00000000-0005-0000-0000-0000EB270000}"/>
    <cellStyle name="Normal 8 2 2 9" xfId="10309" xr:uid="{00000000-0005-0000-0000-0000EC270000}"/>
    <cellStyle name="Normal 8 2 20" xfId="10310" xr:uid="{00000000-0005-0000-0000-0000ED270000}"/>
    <cellStyle name="Normal 8 2 21" xfId="10311" xr:uid="{00000000-0005-0000-0000-0000EE270000}"/>
    <cellStyle name="Normal 8 2 22" xfId="10312" xr:uid="{00000000-0005-0000-0000-0000EF270000}"/>
    <cellStyle name="Normal 8 2 23" xfId="10313" xr:uid="{00000000-0005-0000-0000-0000F0270000}"/>
    <cellStyle name="Normal 8 2 24" xfId="10314" xr:uid="{00000000-0005-0000-0000-0000F1270000}"/>
    <cellStyle name="Normal 8 2 25" xfId="10315" xr:uid="{00000000-0005-0000-0000-0000F2270000}"/>
    <cellStyle name="Normal 8 2 26" xfId="10316" xr:uid="{00000000-0005-0000-0000-0000F3270000}"/>
    <cellStyle name="Normal 8 2 27" xfId="10317" xr:uid="{00000000-0005-0000-0000-0000F4270000}"/>
    <cellStyle name="Normal 8 2 28" xfId="10318" xr:uid="{00000000-0005-0000-0000-0000F5270000}"/>
    <cellStyle name="Normal 8 2 29" xfId="10319" xr:uid="{00000000-0005-0000-0000-0000F6270000}"/>
    <cellStyle name="Normal 8 2 3" xfId="10320" xr:uid="{00000000-0005-0000-0000-0000F7270000}"/>
    <cellStyle name="Normal 8 2 3 10" xfId="10321" xr:uid="{00000000-0005-0000-0000-0000F8270000}"/>
    <cellStyle name="Normal 8 2 3 11" xfId="10322" xr:uid="{00000000-0005-0000-0000-0000F9270000}"/>
    <cellStyle name="Normal 8 2 3 12" xfId="10323" xr:uid="{00000000-0005-0000-0000-0000FA270000}"/>
    <cellStyle name="Normal 8 2 3 13" xfId="10324" xr:uid="{00000000-0005-0000-0000-0000FB270000}"/>
    <cellStyle name="Normal 8 2 3 14" xfId="10325" xr:uid="{00000000-0005-0000-0000-0000FC270000}"/>
    <cellStyle name="Normal 8 2 3 15" xfId="10326" xr:uid="{00000000-0005-0000-0000-0000FD270000}"/>
    <cellStyle name="Normal 8 2 3 16" xfId="10327" xr:uid="{00000000-0005-0000-0000-0000FE270000}"/>
    <cellStyle name="Normal 8 2 3 17" xfId="10328" xr:uid="{00000000-0005-0000-0000-0000FF270000}"/>
    <cellStyle name="Normal 8 2 3 18" xfId="10329" xr:uid="{00000000-0005-0000-0000-000000280000}"/>
    <cellStyle name="Normal 8 2 3 19" xfId="10330" xr:uid="{00000000-0005-0000-0000-000001280000}"/>
    <cellStyle name="Normal 8 2 3 2" xfId="10331" xr:uid="{00000000-0005-0000-0000-000002280000}"/>
    <cellStyle name="Normal 8 2 3 20" xfId="10332" xr:uid="{00000000-0005-0000-0000-000003280000}"/>
    <cellStyle name="Normal 8 2 3 21" xfId="10333" xr:uid="{00000000-0005-0000-0000-000004280000}"/>
    <cellStyle name="Normal 8 2 3 22" xfId="10334" xr:uid="{00000000-0005-0000-0000-000005280000}"/>
    <cellStyle name="Normal 8 2 3 23" xfId="10335" xr:uid="{00000000-0005-0000-0000-000006280000}"/>
    <cellStyle name="Normal 8 2 3 24" xfId="10336" xr:uid="{00000000-0005-0000-0000-000007280000}"/>
    <cellStyle name="Normal 8 2 3 25" xfId="10337" xr:uid="{00000000-0005-0000-0000-000008280000}"/>
    <cellStyle name="Normal 8 2 3 26" xfId="10338" xr:uid="{00000000-0005-0000-0000-000009280000}"/>
    <cellStyle name="Normal 8 2 3 27" xfId="10339" xr:uid="{00000000-0005-0000-0000-00000A280000}"/>
    <cellStyle name="Normal 8 2 3 28" xfId="10340" xr:uid="{00000000-0005-0000-0000-00000B280000}"/>
    <cellStyle name="Normal 8 2 3 29" xfId="10341" xr:uid="{00000000-0005-0000-0000-00000C280000}"/>
    <cellStyle name="Normal 8 2 3 3" xfId="10342" xr:uid="{00000000-0005-0000-0000-00000D280000}"/>
    <cellStyle name="Normal 8 2 3 30" xfId="10343" xr:uid="{00000000-0005-0000-0000-00000E280000}"/>
    <cellStyle name="Normal 8 2 3 31" xfId="10344" xr:uid="{00000000-0005-0000-0000-00000F280000}"/>
    <cellStyle name="Normal 8 2 3 32" xfId="10345" xr:uid="{00000000-0005-0000-0000-000010280000}"/>
    <cellStyle name="Normal 8 2 3 33" xfId="10346" xr:uid="{00000000-0005-0000-0000-000011280000}"/>
    <cellStyle name="Normal 8 2 3 34" xfId="10347" xr:uid="{00000000-0005-0000-0000-000012280000}"/>
    <cellStyle name="Normal 8 2 3 35" xfId="10348" xr:uid="{00000000-0005-0000-0000-000013280000}"/>
    <cellStyle name="Normal 8 2 3 36" xfId="10349" xr:uid="{00000000-0005-0000-0000-000014280000}"/>
    <cellStyle name="Normal 8 2 3 37" xfId="10350" xr:uid="{00000000-0005-0000-0000-000015280000}"/>
    <cellStyle name="Normal 8 2 3 38" xfId="10351" xr:uid="{00000000-0005-0000-0000-000016280000}"/>
    <cellStyle name="Normal 8 2 3 39" xfId="10352" xr:uid="{00000000-0005-0000-0000-000017280000}"/>
    <cellStyle name="Normal 8 2 3 4" xfId="10353" xr:uid="{00000000-0005-0000-0000-000018280000}"/>
    <cellStyle name="Normal 8 2 3 40" xfId="10354" xr:uid="{00000000-0005-0000-0000-000019280000}"/>
    <cellStyle name="Normal 8 2 3 41" xfId="10355" xr:uid="{00000000-0005-0000-0000-00001A280000}"/>
    <cellStyle name="Normal 8 2 3 42" xfId="10356" xr:uid="{00000000-0005-0000-0000-00001B280000}"/>
    <cellStyle name="Normal 8 2 3 43" xfId="10357" xr:uid="{00000000-0005-0000-0000-00001C280000}"/>
    <cellStyle name="Normal 8 2 3 5" xfId="10358" xr:uid="{00000000-0005-0000-0000-00001D280000}"/>
    <cellStyle name="Normal 8 2 3 6" xfId="10359" xr:uid="{00000000-0005-0000-0000-00001E280000}"/>
    <cellStyle name="Normal 8 2 3 7" xfId="10360" xr:uid="{00000000-0005-0000-0000-00001F280000}"/>
    <cellStyle name="Normal 8 2 3 8" xfId="10361" xr:uid="{00000000-0005-0000-0000-000020280000}"/>
    <cellStyle name="Normal 8 2 3 9" xfId="10362" xr:uid="{00000000-0005-0000-0000-000021280000}"/>
    <cellStyle name="Normal 8 2 30" xfId="10363" xr:uid="{00000000-0005-0000-0000-000022280000}"/>
    <cellStyle name="Normal 8 2 31" xfId="10364" xr:uid="{00000000-0005-0000-0000-000023280000}"/>
    <cellStyle name="Normal 8 2 32" xfId="10365" xr:uid="{00000000-0005-0000-0000-000024280000}"/>
    <cellStyle name="Normal 8 2 33" xfId="10366" xr:uid="{00000000-0005-0000-0000-000025280000}"/>
    <cellStyle name="Normal 8 2 34" xfId="10367" xr:uid="{00000000-0005-0000-0000-000026280000}"/>
    <cellStyle name="Normal 8 2 35" xfId="10368" xr:uid="{00000000-0005-0000-0000-000027280000}"/>
    <cellStyle name="Normal 8 2 36" xfId="10369" xr:uid="{00000000-0005-0000-0000-000028280000}"/>
    <cellStyle name="Normal 8 2 37" xfId="10370" xr:uid="{00000000-0005-0000-0000-000029280000}"/>
    <cellStyle name="Normal 8 2 38" xfId="10371" xr:uid="{00000000-0005-0000-0000-00002A280000}"/>
    <cellStyle name="Normal 8 2 39" xfId="10372" xr:uid="{00000000-0005-0000-0000-00002B280000}"/>
    <cellStyle name="Normal 8 2 4" xfId="10373" xr:uid="{00000000-0005-0000-0000-00002C280000}"/>
    <cellStyle name="Normal 8 2 4 10" xfId="10374" xr:uid="{00000000-0005-0000-0000-00002D280000}"/>
    <cellStyle name="Normal 8 2 4 11" xfId="10375" xr:uid="{00000000-0005-0000-0000-00002E280000}"/>
    <cellStyle name="Normal 8 2 4 12" xfId="10376" xr:uid="{00000000-0005-0000-0000-00002F280000}"/>
    <cellStyle name="Normal 8 2 4 13" xfId="10377" xr:uid="{00000000-0005-0000-0000-000030280000}"/>
    <cellStyle name="Normal 8 2 4 14" xfId="10378" xr:uid="{00000000-0005-0000-0000-000031280000}"/>
    <cellStyle name="Normal 8 2 4 15" xfId="10379" xr:uid="{00000000-0005-0000-0000-000032280000}"/>
    <cellStyle name="Normal 8 2 4 16" xfId="10380" xr:uid="{00000000-0005-0000-0000-000033280000}"/>
    <cellStyle name="Normal 8 2 4 17" xfId="10381" xr:uid="{00000000-0005-0000-0000-000034280000}"/>
    <cellStyle name="Normal 8 2 4 18" xfId="10382" xr:uid="{00000000-0005-0000-0000-000035280000}"/>
    <cellStyle name="Normal 8 2 4 19" xfId="10383" xr:uid="{00000000-0005-0000-0000-000036280000}"/>
    <cellStyle name="Normal 8 2 4 2" xfId="10384" xr:uid="{00000000-0005-0000-0000-000037280000}"/>
    <cellStyle name="Normal 8 2 4 20" xfId="10385" xr:uid="{00000000-0005-0000-0000-000038280000}"/>
    <cellStyle name="Normal 8 2 4 21" xfId="10386" xr:uid="{00000000-0005-0000-0000-000039280000}"/>
    <cellStyle name="Normal 8 2 4 22" xfId="10387" xr:uid="{00000000-0005-0000-0000-00003A280000}"/>
    <cellStyle name="Normal 8 2 4 23" xfId="10388" xr:uid="{00000000-0005-0000-0000-00003B280000}"/>
    <cellStyle name="Normal 8 2 4 24" xfId="10389" xr:uid="{00000000-0005-0000-0000-00003C280000}"/>
    <cellStyle name="Normal 8 2 4 25" xfId="10390" xr:uid="{00000000-0005-0000-0000-00003D280000}"/>
    <cellStyle name="Normal 8 2 4 26" xfId="10391" xr:uid="{00000000-0005-0000-0000-00003E280000}"/>
    <cellStyle name="Normal 8 2 4 27" xfId="10392" xr:uid="{00000000-0005-0000-0000-00003F280000}"/>
    <cellStyle name="Normal 8 2 4 28" xfId="10393" xr:uid="{00000000-0005-0000-0000-000040280000}"/>
    <cellStyle name="Normal 8 2 4 29" xfId="10394" xr:uid="{00000000-0005-0000-0000-000041280000}"/>
    <cellStyle name="Normal 8 2 4 3" xfId="10395" xr:uid="{00000000-0005-0000-0000-000042280000}"/>
    <cellStyle name="Normal 8 2 4 30" xfId="10396" xr:uid="{00000000-0005-0000-0000-000043280000}"/>
    <cellStyle name="Normal 8 2 4 31" xfId="10397" xr:uid="{00000000-0005-0000-0000-000044280000}"/>
    <cellStyle name="Normal 8 2 4 32" xfId="10398" xr:uid="{00000000-0005-0000-0000-000045280000}"/>
    <cellStyle name="Normal 8 2 4 33" xfId="10399" xr:uid="{00000000-0005-0000-0000-000046280000}"/>
    <cellStyle name="Normal 8 2 4 34" xfId="10400" xr:uid="{00000000-0005-0000-0000-000047280000}"/>
    <cellStyle name="Normal 8 2 4 35" xfId="10401" xr:uid="{00000000-0005-0000-0000-000048280000}"/>
    <cellStyle name="Normal 8 2 4 36" xfId="10402" xr:uid="{00000000-0005-0000-0000-000049280000}"/>
    <cellStyle name="Normal 8 2 4 37" xfId="10403" xr:uid="{00000000-0005-0000-0000-00004A280000}"/>
    <cellStyle name="Normal 8 2 4 38" xfId="10404" xr:uid="{00000000-0005-0000-0000-00004B280000}"/>
    <cellStyle name="Normal 8 2 4 39" xfId="10405" xr:uid="{00000000-0005-0000-0000-00004C280000}"/>
    <cellStyle name="Normal 8 2 4 4" xfId="10406" xr:uid="{00000000-0005-0000-0000-00004D280000}"/>
    <cellStyle name="Normal 8 2 4 40" xfId="10407" xr:uid="{00000000-0005-0000-0000-00004E280000}"/>
    <cellStyle name="Normal 8 2 4 41" xfId="10408" xr:uid="{00000000-0005-0000-0000-00004F280000}"/>
    <cellStyle name="Normal 8 2 4 42" xfId="10409" xr:uid="{00000000-0005-0000-0000-000050280000}"/>
    <cellStyle name="Normal 8 2 4 43" xfId="10410" xr:uid="{00000000-0005-0000-0000-000051280000}"/>
    <cellStyle name="Normal 8 2 4 5" xfId="10411" xr:uid="{00000000-0005-0000-0000-000052280000}"/>
    <cellStyle name="Normal 8 2 4 6" xfId="10412" xr:uid="{00000000-0005-0000-0000-000053280000}"/>
    <cellStyle name="Normal 8 2 4 7" xfId="10413" xr:uid="{00000000-0005-0000-0000-000054280000}"/>
    <cellStyle name="Normal 8 2 4 8" xfId="10414" xr:uid="{00000000-0005-0000-0000-000055280000}"/>
    <cellStyle name="Normal 8 2 4 9" xfId="10415" xr:uid="{00000000-0005-0000-0000-000056280000}"/>
    <cellStyle name="Normal 8 2 40" xfId="10416" xr:uid="{00000000-0005-0000-0000-000057280000}"/>
    <cellStyle name="Normal 8 2 41" xfId="10417" xr:uid="{00000000-0005-0000-0000-000058280000}"/>
    <cellStyle name="Normal 8 2 42" xfId="10418" xr:uid="{00000000-0005-0000-0000-000059280000}"/>
    <cellStyle name="Normal 8 2 43" xfId="10419" xr:uid="{00000000-0005-0000-0000-00005A280000}"/>
    <cellStyle name="Normal 8 2 44" xfId="10420" xr:uid="{00000000-0005-0000-0000-00005B280000}"/>
    <cellStyle name="Normal 8 2 45" xfId="10421" xr:uid="{00000000-0005-0000-0000-00005C280000}"/>
    <cellStyle name="Normal 8 2 46" xfId="10422" xr:uid="{00000000-0005-0000-0000-00005D280000}"/>
    <cellStyle name="Normal 8 2 47" xfId="10423" xr:uid="{00000000-0005-0000-0000-00005E280000}"/>
    <cellStyle name="Normal 8 2 5" xfId="10424" xr:uid="{00000000-0005-0000-0000-00005F280000}"/>
    <cellStyle name="Normal 8 2 5 10" xfId="10425" xr:uid="{00000000-0005-0000-0000-000060280000}"/>
    <cellStyle name="Normal 8 2 5 11" xfId="10426" xr:uid="{00000000-0005-0000-0000-000061280000}"/>
    <cellStyle name="Normal 8 2 5 12" xfId="10427" xr:uid="{00000000-0005-0000-0000-000062280000}"/>
    <cellStyle name="Normal 8 2 5 13" xfId="10428" xr:uid="{00000000-0005-0000-0000-000063280000}"/>
    <cellStyle name="Normal 8 2 5 14" xfId="10429" xr:uid="{00000000-0005-0000-0000-000064280000}"/>
    <cellStyle name="Normal 8 2 5 15" xfId="10430" xr:uid="{00000000-0005-0000-0000-000065280000}"/>
    <cellStyle name="Normal 8 2 5 16" xfId="10431" xr:uid="{00000000-0005-0000-0000-000066280000}"/>
    <cellStyle name="Normal 8 2 5 17" xfId="10432" xr:uid="{00000000-0005-0000-0000-000067280000}"/>
    <cellStyle name="Normal 8 2 5 18" xfId="10433" xr:uid="{00000000-0005-0000-0000-000068280000}"/>
    <cellStyle name="Normal 8 2 5 19" xfId="10434" xr:uid="{00000000-0005-0000-0000-000069280000}"/>
    <cellStyle name="Normal 8 2 5 2" xfId="10435" xr:uid="{00000000-0005-0000-0000-00006A280000}"/>
    <cellStyle name="Normal 8 2 5 20" xfId="10436" xr:uid="{00000000-0005-0000-0000-00006B280000}"/>
    <cellStyle name="Normal 8 2 5 21" xfId="10437" xr:uid="{00000000-0005-0000-0000-00006C280000}"/>
    <cellStyle name="Normal 8 2 5 22" xfId="10438" xr:uid="{00000000-0005-0000-0000-00006D280000}"/>
    <cellStyle name="Normal 8 2 5 23" xfId="10439" xr:uid="{00000000-0005-0000-0000-00006E280000}"/>
    <cellStyle name="Normal 8 2 5 24" xfId="10440" xr:uid="{00000000-0005-0000-0000-00006F280000}"/>
    <cellStyle name="Normal 8 2 5 25" xfId="10441" xr:uid="{00000000-0005-0000-0000-000070280000}"/>
    <cellStyle name="Normal 8 2 5 26" xfId="10442" xr:uid="{00000000-0005-0000-0000-000071280000}"/>
    <cellStyle name="Normal 8 2 5 27" xfId="10443" xr:uid="{00000000-0005-0000-0000-000072280000}"/>
    <cellStyle name="Normal 8 2 5 28" xfId="10444" xr:uid="{00000000-0005-0000-0000-000073280000}"/>
    <cellStyle name="Normal 8 2 5 29" xfId="10445" xr:uid="{00000000-0005-0000-0000-000074280000}"/>
    <cellStyle name="Normal 8 2 5 3" xfId="10446" xr:uid="{00000000-0005-0000-0000-000075280000}"/>
    <cellStyle name="Normal 8 2 5 30" xfId="10447" xr:uid="{00000000-0005-0000-0000-000076280000}"/>
    <cellStyle name="Normal 8 2 5 31" xfId="10448" xr:uid="{00000000-0005-0000-0000-000077280000}"/>
    <cellStyle name="Normal 8 2 5 32" xfId="10449" xr:uid="{00000000-0005-0000-0000-000078280000}"/>
    <cellStyle name="Normal 8 2 5 33" xfId="10450" xr:uid="{00000000-0005-0000-0000-000079280000}"/>
    <cellStyle name="Normal 8 2 5 34" xfId="10451" xr:uid="{00000000-0005-0000-0000-00007A280000}"/>
    <cellStyle name="Normal 8 2 5 35" xfId="10452" xr:uid="{00000000-0005-0000-0000-00007B280000}"/>
    <cellStyle name="Normal 8 2 5 36" xfId="10453" xr:uid="{00000000-0005-0000-0000-00007C280000}"/>
    <cellStyle name="Normal 8 2 5 37" xfId="10454" xr:uid="{00000000-0005-0000-0000-00007D280000}"/>
    <cellStyle name="Normal 8 2 5 38" xfId="10455" xr:uid="{00000000-0005-0000-0000-00007E280000}"/>
    <cellStyle name="Normal 8 2 5 39" xfId="10456" xr:uid="{00000000-0005-0000-0000-00007F280000}"/>
    <cellStyle name="Normal 8 2 5 4" xfId="10457" xr:uid="{00000000-0005-0000-0000-000080280000}"/>
    <cellStyle name="Normal 8 2 5 40" xfId="10458" xr:uid="{00000000-0005-0000-0000-000081280000}"/>
    <cellStyle name="Normal 8 2 5 41" xfId="10459" xr:uid="{00000000-0005-0000-0000-000082280000}"/>
    <cellStyle name="Normal 8 2 5 42" xfId="10460" xr:uid="{00000000-0005-0000-0000-000083280000}"/>
    <cellStyle name="Normal 8 2 5 43" xfId="10461" xr:uid="{00000000-0005-0000-0000-000084280000}"/>
    <cellStyle name="Normal 8 2 5 5" xfId="10462" xr:uid="{00000000-0005-0000-0000-000085280000}"/>
    <cellStyle name="Normal 8 2 5 6" xfId="10463" xr:uid="{00000000-0005-0000-0000-000086280000}"/>
    <cellStyle name="Normal 8 2 5 7" xfId="10464" xr:uid="{00000000-0005-0000-0000-000087280000}"/>
    <cellStyle name="Normal 8 2 5 8" xfId="10465" xr:uid="{00000000-0005-0000-0000-000088280000}"/>
    <cellStyle name="Normal 8 2 5 9" xfId="10466" xr:uid="{00000000-0005-0000-0000-000089280000}"/>
    <cellStyle name="Normal 8 2 6" xfId="10467" xr:uid="{00000000-0005-0000-0000-00008A280000}"/>
    <cellStyle name="Normal 8 2 7" xfId="10468" xr:uid="{00000000-0005-0000-0000-00008B280000}"/>
    <cellStyle name="Normal 8 2 8" xfId="10469" xr:uid="{00000000-0005-0000-0000-00008C280000}"/>
    <cellStyle name="Normal 8 2 9" xfId="10470" xr:uid="{00000000-0005-0000-0000-00008D280000}"/>
    <cellStyle name="Normal 8 20" xfId="10471" xr:uid="{00000000-0005-0000-0000-00008E280000}"/>
    <cellStyle name="Normal 8 21" xfId="10472" xr:uid="{00000000-0005-0000-0000-00008F280000}"/>
    <cellStyle name="Normal 8 22" xfId="10473" xr:uid="{00000000-0005-0000-0000-000090280000}"/>
    <cellStyle name="Normal 8 23" xfId="10474" xr:uid="{00000000-0005-0000-0000-000091280000}"/>
    <cellStyle name="Normal 8 24" xfId="10475" xr:uid="{00000000-0005-0000-0000-000092280000}"/>
    <cellStyle name="Normal 8 25" xfId="10476" xr:uid="{00000000-0005-0000-0000-000093280000}"/>
    <cellStyle name="Normal 8 26" xfId="10477" xr:uid="{00000000-0005-0000-0000-000094280000}"/>
    <cellStyle name="Normal 8 27" xfId="10478" xr:uid="{00000000-0005-0000-0000-000095280000}"/>
    <cellStyle name="Normal 8 28" xfId="10479" xr:uid="{00000000-0005-0000-0000-000096280000}"/>
    <cellStyle name="Normal 8 29" xfId="10480" xr:uid="{00000000-0005-0000-0000-000097280000}"/>
    <cellStyle name="Normal 8 3" xfId="10481" xr:uid="{00000000-0005-0000-0000-000098280000}"/>
    <cellStyle name="Normal 8 3 10" xfId="10482" xr:uid="{00000000-0005-0000-0000-000099280000}"/>
    <cellStyle name="Normal 8 3 11" xfId="10483" xr:uid="{00000000-0005-0000-0000-00009A280000}"/>
    <cellStyle name="Normal 8 3 12" xfId="10484" xr:uid="{00000000-0005-0000-0000-00009B280000}"/>
    <cellStyle name="Normal 8 3 13" xfId="10485" xr:uid="{00000000-0005-0000-0000-00009C280000}"/>
    <cellStyle name="Normal 8 3 14" xfId="10486" xr:uid="{00000000-0005-0000-0000-00009D280000}"/>
    <cellStyle name="Normal 8 3 15" xfId="10487" xr:uid="{00000000-0005-0000-0000-00009E280000}"/>
    <cellStyle name="Normal 8 3 16" xfId="10488" xr:uid="{00000000-0005-0000-0000-00009F280000}"/>
    <cellStyle name="Normal 8 3 17" xfId="10489" xr:uid="{00000000-0005-0000-0000-0000A0280000}"/>
    <cellStyle name="Normal 8 3 18" xfId="10490" xr:uid="{00000000-0005-0000-0000-0000A1280000}"/>
    <cellStyle name="Normal 8 3 19" xfId="10491" xr:uid="{00000000-0005-0000-0000-0000A2280000}"/>
    <cellStyle name="Normal 8 3 2" xfId="10492" xr:uid="{00000000-0005-0000-0000-0000A3280000}"/>
    <cellStyle name="Normal 8 3 20" xfId="10493" xr:uid="{00000000-0005-0000-0000-0000A4280000}"/>
    <cellStyle name="Normal 8 3 21" xfId="10494" xr:uid="{00000000-0005-0000-0000-0000A5280000}"/>
    <cellStyle name="Normal 8 3 22" xfId="10495" xr:uid="{00000000-0005-0000-0000-0000A6280000}"/>
    <cellStyle name="Normal 8 3 23" xfId="10496" xr:uid="{00000000-0005-0000-0000-0000A7280000}"/>
    <cellStyle name="Normal 8 3 24" xfId="10497" xr:uid="{00000000-0005-0000-0000-0000A8280000}"/>
    <cellStyle name="Normal 8 3 25" xfId="10498" xr:uid="{00000000-0005-0000-0000-0000A9280000}"/>
    <cellStyle name="Normal 8 3 26" xfId="10499" xr:uid="{00000000-0005-0000-0000-0000AA280000}"/>
    <cellStyle name="Normal 8 3 27" xfId="10500" xr:uid="{00000000-0005-0000-0000-0000AB280000}"/>
    <cellStyle name="Normal 8 3 28" xfId="10501" xr:uid="{00000000-0005-0000-0000-0000AC280000}"/>
    <cellStyle name="Normal 8 3 29" xfId="10502" xr:uid="{00000000-0005-0000-0000-0000AD280000}"/>
    <cellStyle name="Normal 8 3 3" xfId="10503" xr:uid="{00000000-0005-0000-0000-0000AE280000}"/>
    <cellStyle name="Normal 8 3 30" xfId="10504" xr:uid="{00000000-0005-0000-0000-0000AF280000}"/>
    <cellStyle name="Normal 8 3 31" xfId="10505" xr:uid="{00000000-0005-0000-0000-0000B0280000}"/>
    <cellStyle name="Normal 8 3 32" xfId="10506" xr:uid="{00000000-0005-0000-0000-0000B1280000}"/>
    <cellStyle name="Normal 8 3 33" xfId="10507" xr:uid="{00000000-0005-0000-0000-0000B2280000}"/>
    <cellStyle name="Normal 8 3 34" xfId="10508" xr:uid="{00000000-0005-0000-0000-0000B3280000}"/>
    <cellStyle name="Normal 8 3 35" xfId="10509" xr:uid="{00000000-0005-0000-0000-0000B4280000}"/>
    <cellStyle name="Normal 8 3 36" xfId="10510" xr:uid="{00000000-0005-0000-0000-0000B5280000}"/>
    <cellStyle name="Normal 8 3 37" xfId="10511" xr:uid="{00000000-0005-0000-0000-0000B6280000}"/>
    <cellStyle name="Normal 8 3 38" xfId="10512" xr:uid="{00000000-0005-0000-0000-0000B7280000}"/>
    <cellStyle name="Normal 8 3 39" xfId="10513" xr:uid="{00000000-0005-0000-0000-0000B8280000}"/>
    <cellStyle name="Normal 8 3 4" xfId="10514" xr:uid="{00000000-0005-0000-0000-0000B9280000}"/>
    <cellStyle name="Normal 8 3 40" xfId="10515" xr:uid="{00000000-0005-0000-0000-0000BA280000}"/>
    <cellStyle name="Normal 8 3 41" xfId="10516" xr:uid="{00000000-0005-0000-0000-0000BB280000}"/>
    <cellStyle name="Normal 8 3 42" xfId="10517" xr:uid="{00000000-0005-0000-0000-0000BC280000}"/>
    <cellStyle name="Normal 8 3 43" xfId="10518" xr:uid="{00000000-0005-0000-0000-0000BD280000}"/>
    <cellStyle name="Normal 8 3 5" xfId="10519" xr:uid="{00000000-0005-0000-0000-0000BE280000}"/>
    <cellStyle name="Normal 8 3 6" xfId="10520" xr:uid="{00000000-0005-0000-0000-0000BF280000}"/>
    <cellStyle name="Normal 8 3 7" xfId="10521" xr:uid="{00000000-0005-0000-0000-0000C0280000}"/>
    <cellStyle name="Normal 8 3 8" xfId="10522" xr:uid="{00000000-0005-0000-0000-0000C1280000}"/>
    <cellStyle name="Normal 8 3 9" xfId="10523" xr:uid="{00000000-0005-0000-0000-0000C2280000}"/>
    <cellStyle name="Normal 8 30" xfId="10524" xr:uid="{00000000-0005-0000-0000-0000C3280000}"/>
    <cellStyle name="Normal 8 31" xfId="10525" xr:uid="{00000000-0005-0000-0000-0000C4280000}"/>
    <cellStyle name="Normal 8 32" xfId="10526" xr:uid="{00000000-0005-0000-0000-0000C5280000}"/>
    <cellStyle name="Normal 8 33" xfId="10527" xr:uid="{00000000-0005-0000-0000-0000C6280000}"/>
    <cellStyle name="Normal 8 34" xfId="10528" xr:uid="{00000000-0005-0000-0000-0000C7280000}"/>
    <cellStyle name="Normal 8 35" xfId="10529" xr:uid="{00000000-0005-0000-0000-0000C8280000}"/>
    <cellStyle name="Normal 8 36" xfId="10530" xr:uid="{00000000-0005-0000-0000-0000C9280000}"/>
    <cellStyle name="Normal 8 37" xfId="10531" xr:uid="{00000000-0005-0000-0000-0000CA280000}"/>
    <cellStyle name="Normal 8 38" xfId="10532" xr:uid="{00000000-0005-0000-0000-0000CB280000}"/>
    <cellStyle name="Normal 8 39" xfId="10533" xr:uid="{00000000-0005-0000-0000-0000CC280000}"/>
    <cellStyle name="Normal 8 4" xfId="10534" xr:uid="{00000000-0005-0000-0000-0000CD280000}"/>
    <cellStyle name="Normal 8 4 10" xfId="10535" xr:uid="{00000000-0005-0000-0000-0000CE280000}"/>
    <cellStyle name="Normal 8 4 11" xfId="10536" xr:uid="{00000000-0005-0000-0000-0000CF280000}"/>
    <cellStyle name="Normal 8 4 12" xfId="10537" xr:uid="{00000000-0005-0000-0000-0000D0280000}"/>
    <cellStyle name="Normal 8 4 13" xfId="10538" xr:uid="{00000000-0005-0000-0000-0000D1280000}"/>
    <cellStyle name="Normal 8 4 14" xfId="10539" xr:uid="{00000000-0005-0000-0000-0000D2280000}"/>
    <cellStyle name="Normal 8 4 15" xfId="10540" xr:uid="{00000000-0005-0000-0000-0000D3280000}"/>
    <cellStyle name="Normal 8 4 16" xfId="10541" xr:uid="{00000000-0005-0000-0000-0000D4280000}"/>
    <cellStyle name="Normal 8 4 17" xfId="10542" xr:uid="{00000000-0005-0000-0000-0000D5280000}"/>
    <cellStyle name="Normal 8 4 18" xfId="10543" xr:uid="{00000000-0005-0000-0000-0000D6280000}"/>
    <cellStyle name="Normal 8 4 19" xfId="10544" xr:uid="{00000000-0005-0000-0000-0000D7280000}"/>
    <cellStyle name="Normal 8 4 2" xfId="10545" xr:uid="{00000000-0005-0000-0000-0000D8280000}"/>
    <cellStyle name="Normal 8 4 20" xfId="10546" xr:uid="{00000000-0005-0000-0000-0000D9280000}"/>
    <cellStyle name="Normal 8 4 21" xfId="10547" xr:uid="{00000000-0005-0000-0000-0000DA280000}"/>
    <cellStyle name="Normal 8 4 22" xfId="10548" xr:uid="{00000000-0005-0000-0000-0000DB280000}"/>
    <cellStyle name="Normal 8 4 23" xfId="10549" xr:uid="{00000000-0005-0000-0000-0000DC280000}"/>
    <cellStyle name="Normal 8 4 24" xfId="10550" xr:uid="{00000000-0005-0000-0000-0000DD280000}"/>
    <cellStyle name="Normal 8 4 25" xfId="10551" xr:uid="{00000000-0005-0000-0000-0000DE280000}"/>
    <cellStyle name="Normal 8 4 26" xfId="10552" xr:uid="{00000000-0005-0000-0000-0000DF280000}"/>
    <cellStyle name="Normal 8 4 27" xfId="10553" xr:uid="{00000000-0005-0000-0000-0000E0280000}"/>
    <cellStyle name="Normal 8 4 28" xfId="10554" xr:uid="{00000000-0005-0000-0000-0000E1280000}"/>
    <cellStyle name="Normal 8 4 29" xfId="10555" xr:uid="{00000000-0005-0000-0000-0000E2280000}"/>
    <cellStyle name="Normal 8 4 3" xfId="10556" xr:uid="{00000000-0005-0000-0000-0000E3280000}"/>
    <cellStyle name="Normal 8 4 30" xfId="10557" xr:uid="{00000000-0005-0000-0000-0000E4280000}"/>
    <cellStyle name="Normal 8 4 31" xfId="10558" xr:uid="{00000000-0005-0000-0000-0000E5280000}"/>
    <cellStyle name="Normal 8 4 32" xfId="10559" xr:uid="{00000000-0005-0000-0000-0000E6280000}"/>
    <cellStyle name="Normal 8 4 33" xfId="10560" xr:uid="{00000000-0005-0000-0000-0000E7280000}"/>
    <cellStyle name="Normal 8 4 34" xfId="10561" xr:uid="{00000000-0005-0000-0000-0000E8280000}"/>
    <cellStyle name="Normal 8 4 35" xfId="10562" xr:uid="{00000000-0005-0000-0000-0000E9280000}"/>
    <cellStyle name="Normal 8 4 36" xfId="10563" xr:uid="{00000000-0005-0000-0000-0000EA280000}"/>
    <cellStyle name="Normal 8 4 37" xfId="10564" xr:uid="{00000000-0005-0000-0000-0000EB280000}"/>
    <cellStyle name="Normal 8 4 38" xfId="10565" xr:uid="{00000000-0005-0000-0000-0000EC280000}"/>
    <cellStyle name="Normal 8 4 39" xfId="10566" xr:uid="{00000000-0005-0000-0000-0000ED280000}"/>
    <cellStyle name="Normal 8 4 4" xfId="10567" xr:uid="{00000000-0005-0000-0000-0000EE280000}"/>
    <cellStyle name="Normal 8 4 40" xfId="10568" xr:uid="{00000000-0005-0000-0000-0000EF280000}"/>
    <cellStyle name="Normal 8 4 41" xfId="10569" xr:uid="{00000000-0005-0000-0000-0000F0280000}"/>
    <cellStyle name="Normal 8 4 42" xfId="10570" xr:uid="{00000000-0005-0000-0000-0000F1280000}"/>
    <cellStyle name="Normal 8 4 43" xfId="10571" xr:uid="{00000000-0005-0000-0000-0000F2280000}"/>
    <cellStyle name="Normal 8 4 5" xfId="10572" xr:uid="{00000000-0005-0000-0000-0000F3280000}"/>
    <cellStyle name="Normal 8 4 6" xfId="10573" xr:uid="{00000000-0005-0000-0000-0000F4280000}"/>
    <cellStyle name="Normal 8 4 7" xfId="10574" xr:uid="{00000000-0005-0000-0000-0000F5280000}"/>
    <cellStyle name="Normal 8 4 8" xfId="10575" xr:uid="{00000000-0005-0000-0000-0000F6280000}"/>
    <cellStyle name="Normal 8 4 9" xfId="10576" xr:uid="{00000000-0005-0000-0000-0000F7280000}"/>
    <cellStyle name="Normal 8 40" xfId="10577" xr:uid="{00000000-0005-0000-0000-0000F8280000}"/>
    <cellStyle name="Normal 8 41" xfId="10578" xr:uid="{00000000-0005-0000-0000-0000F9280000}"/>
    <cellStyle name="Normal 8 42" xfId="10579" xr:uid="{00000000-0005-0000-0000-0000FA280000}"/>
    <cellStyle name="Normal 8 43" xfId="10580" xr:uid="{00000000-0005-0000-0000-0000FB280000}"/>
    <cellStyle name="Normal 8 44" xfId="10581" xr:uid="{00000000-0005-0000-0000-0000FC280000}"/>
    <cellStyle name="Normal 8 45" xfId="10582" xr:uid="{00000000-0005-0000-0000-0000FD280000}"/>
    <cellStyle name="Normal 8 46" xfId="10583" xr:uid="{00000000-0005-0000-0000-0000FE280000}"/>
    <cellStyle name="Normal 8 47" xfId="10584" xr:uid="{00000000-0005-0000-0000-0000FF280000}"/>
    <cellStyle name="Normal 8 48" xfId="10585" xr:uid="{00000000-0005-0000-0000-000000290000}"/>
    <cellStyle name="Normal 8 49" xfId="10586" xr:uid="{00000000-0005-0000-0000-000001290000}"/>
    <cellStyle name="Normal 8 5" xfId="10587" xr:uid="{00000000-0005-0000-0000-000002290000}"/>
    <cellStyle name="Normal 8 5 10" xfId="10588" xr:uid="{00000000-0005-0000-0000-000003290000}"/>
    <cellStyle name="Normal 8 5 11" xfId="10589" xr:uid="{00000000-0005-0000-0000-000004290000}"/>
    <cellStyle name="Normal 8 5 12" xfId="10590" xr:uid="{00000000-0005-0000-0000-000005290000}"/>
    <cellStyle name="Normal 8 5 13" xfId="10591" xr:uid="{00000000-0005-0000-0000-000006290000}"/>
    <cellStyle name="Normal 8 5 14" xfId="10592" xr:uid="{00000000-0005-0000-0000-000007290000}"/>
    <cellStyle name="Normal 8 5 15" xfId="10593" xr:uid="{00000000-0005-0000-0000-000008290000}"/>
    <cellStyle name="Normal 8 5 16" xfId="10594" xr:uid="{00000000-0005-0000-0000-000009290000}"/>
    <cellStyle name="Normal 8 5 17" xfId="10595" xr:uid="{00000000-0005-0000-0000-00000A290000}"/>
    <cellStyle name="Normal 8 5 18" xfId="10596" xr:uid="{00000000-0005-0000-0000-00000B290000}"/>
    <cellStyle name="Normal 8 5 19" xfId="10597" xr:uid="{00000000-0005-0000-0000-00000C290000}"/>
    <cellStyle name="Normal 8 5 2" xfId="10598" xr:uid="{00000000-0005-0000-0000-00000D290000}"/>
    <cellStyle name="Normal 8 5 20" xfId="10599" xr:uid="{00000000-0005-0000-0000-00000E290000}"/>
    <cellStyle name="Normal 8 5 21" xfId="10600" xr:uid="{00000000-0005-0000-0000-00000F290000}"/>
    <cellStyle name="Normal 8 5 22" xfId="10601" xr:uid="{00000000-0005-0000-0000-000010290000}"/>
    <cellStyle name="Normal 8 5 23" xfId="10602" xr:uid="{00000000-0005-0000-0000-000011290000}"/>
    <cellStyle name="Normal 8 5 24" xfId="10603" xr:uid="{00000000-0005-0000-0000-000012290000}"/>
    <cellStyle name="Normal 8 5 25" xfId="10604" xr:uid="{00000000-0005-0000-0000-000013290000}"/>
    <cellStyle name="Normal 8 5 26" xfId="10605" xr:uid="{00000000-0005-0000-0000-000014290000}"/>
    <cellStyle name="Normal 8 5 27" xfId="10606" xr:uid="{00000000-0005-0000-0000-000015290000}"/>
    <cellStyle name="Normal 8 5 28" xfId="10607" xr:uid="{00000000-0005-0000-0000-000016290000}"/>
    <cellStyle name="Normal 8 5 29" xfId="10608" xr:uid="{00000000-0005-0000-0000-000017290000}"/>
    <cellStyle name="Normal 8 5 3" xfId="10609" xr:uid="{00000000-0005-0000-0000-000018290000}"/>
    <cellStyle name="Normal 8 5 30" xfId="10610" xr:uid="{00000000-0005-0000-0000-000019290000}"/>
    <cellStyle name="Normal 8 5 31" xfId="10611" xr:uid="{00000000-0005-0000-0000-00001A290000}"/>
    <cellStyle name="Normal 8 5 32" xfId="10612" xr:uid="{00000000-0005-0000-0000-00001B290000}"/>
    <cellStyle name="Normal 8 5 33" xfId="10613" xr:uid="{00000000-0005-0000-0000-00001C290000}"/>
    <cellStyle name="Normal 8 5 34" xfId="10614" xr:uid="{00000000-0005-0000-0000-00001D290000}"/>
    <cellStyle name="Normal 8 5 35" xfId="10615" xr:uid="{00000000-0005-0000-0000-00001E290000}"/>
    <cellStyle name="Normal 8 5 36" xfId="10616" xr:uid="{00000000-0005-0000-0000-00001F290000}"/>
    <cellStyle name="Normal 8 5 37" xfId="10617" xr:uid="{00000000-0005-0000-0000-000020290000}"/>
    <cellStyle name="Normal 8 5 38" xfId="10618" xr:uid="{00000000-0005-0000-0000-000021290000}"/>
    <cellStyle name="Normal 8 5 39" xfId="10619" xr:uid="{00000000-0005-0000-0000-000022290000}"/>
    <cellStyle name="Normal 8 5 4" xfId="10620" xr:uid="{00000000-0005-0000-0000-000023290000}"/>
    <cellStyle name="Normal 8 5 40" xfId="10621" xr:uid="{00000000-0005-0000-0000-000024290000}"/>
    <cellStyle name="Normal 8 5 41" xfId="10622" xr:uid="{00000000-0005-0000-0000-000025290000}"/>
    <cellStyle name="Normal 8 5 42" xfId="10623" xr:uid="{00000000-0005-0000-0000-000026290000}"/>
    <cellStyle name="Normal 8 5 43" xfId="10624" xr:uid="{00000000-0005-0000-0000-000027290000}"/>
    <cellStyle name="Normal 8 5 5" xfId="10625" xr:uid="{00000000-0005-0000-0000-000028290000}"/>
    <cellStyle name="Normal 8 5 6" xfId="10626" xr:uid="{00000000-0005-0000-0000-000029290000}"/>
    <cellStyle name="Normal 8 5 7" xfId="10627" xr:uid="{00000000-0005-0000-0000-00002A290000}"/>
    <cellStyle name="Normal 8 5 8" xfId="10628" xr:uid="{00000000-0005-0000-0000-00002B290000}"/>
    <cellStyle name="Normal 8 5 9" xfId="10629" xr:uid="{00000000-0005-0000-0000-00002C290000}"/>
    <cellStyle name="Normal 8 6" xfId="10630" xr:uid="{00000000-0005-0000-0000-00002D290000}"/>
    <cellStyle name="Normal 8 6 10" xfId="10631" xr:uid="{00000000-0005-0000-0000-00002E290000}"/>
    <cellStyle name="Normal 8 6 11" xfId="10632" xr:uid="{00000000-0005-0000-0000-00002F290000}"/>
    <cellStyle name="Normal 8 6 12" xfId="10633" xr:uid="{00000000-0005-0000-0000-000030290000}"/>
    <cellStyle name="Normal 8 6 13" xfId="10634" xr:uid="{00000000-0005-0000-0000-000031290000}"/>
    <cellStyle name="Normal 8 6 14" xfId="10635" xr:uid="{00000000-0005-0000-0000-000032290000}"/>
    <cellStyle name="Normal 8 6 15" xfId="10636" xr:uid="{00000000-0005-0000-0000-000033290000}"/>
    <cellStyle name="Normal 8 6 16" xfId="10637" xr:uid="{00000000-0005-0000-0000-000034290000}"/>
    <cellStyle name="Normal 8 6 17" xfId="10638" xr:uid="{00000000-0005-0000-0000-000035290000}"/>
    <cellStyle name="Normal 8 6 18" xfId="10639" xr:uid="{00000000-0005-0000-0000-000036290000}"/>
    <cellStyle name="Normal 8 6 19" xfId="10640" xr:uid="{00000000-0005-0000-0000-000037290000}"/>
    <cellStyle name="Normal 8 6 2" xfId="10641" xr:uid="{00000000-0005-0000-0000-000038290000}"/>
    <cellStyle name="Normal 8 6 20" xfId="10642" xr:uid="{00000000-0005-0000-0000-000039290000}"/>
    <cellStyle name="Normal 8 6 21" xfId="10643" xr:uid="{00000000-0005-0000-0000-00003A290000}"/>
    <cellStyle name="Normal 8 6 22" xfId="10644" xr:uid="{00000000-0005-0000-0000-00003B290000}"/>
    <cellStyle name="Normal 8 6 23" xfId="10645" xr:uid="{00000000-0005-0000-0000-00003C290000}"/>
    <cellStyle name="Normal 8 6 24" xfId="10646" xr:uid="{00000000-0005-0000-0000-00003D290000}"/>
    <cellStyle name="Normal 8 6 25" xfId="10647" xr:uid="{00000000-0005-0000-0000-00003E290000}"/>
    <cellStyle name="Normal 8 6 26" xfId="10648" xr:uid="{00000000-0005-0000-0000-00003F290000}"/>
    <cellStyle name="Normal 8 6 27" xfId="10649" xr:uid="{00000000-0005-0000-0000-000040290000}"/>
    <cellStyle name="Normal 8 6 28" xfId="10650" xr:uid="{00000000-0005-0000-0000-000041290000}"/>
    <cellStyle name="Normal 8 6 29" xfId="10651" xr:uid="{00000000-0005-0000-0000-000042290000}"/>
    <cellStyle name="Normal 8 6 3" xfId="10652" xr:uid="{00000000-0005-0000-0000-000043290000}"/>
    <cellStyle name="Normal 8 6 30" xfId="10653" xr:uid="{00000000-0005-0000-0000-000044290000}"/>
    <cellStyle name="Normal 8 6 31" xfId="10654" xr:uid="{00000000-0005-0000-0000-000045290000}"/>
    <cellStyle name="Normal 8 6 32" xfId="10655" xr:uid="{00000000-0005-0000-0000-000046290000}"/>
    <cellStyle name="Normal 8 6 33" xfId="10656" xr:uid="{00000000-0005-0000-0000-000047290000}"/>
    <cellStyle name="Normal 8 6 34" xfId="10657" xr:uid="{00000000-0005-0000-0000-000048290000}"/>
    <cellStyle name="Normal 8 6 35" xfId="10658" xr:uid="{00000000-0005-0000-0000-000049290000}"/>
    <cellStyle name="Normal 8 6 36" xfId="10659" xr:uid="{00000000-0005-0000-0000-00004A290000}"/>
    <cellStyle name="Normal 8 6 37" xfId="10660" xr:uid="{00000000-0005-0000-0000-00004B290000}"/>
    <cellStyle name="Normal 8 6 38" xfId="10661" xr:uid="{00000000-0005-0000-0000-00004C290000}"/>
    <cellStyle name="Normal 8 6 39" xfId="10662" xr:uid="{00000000-0005-0000-0000-00004D290000}"/>
    <cellStyle name="Normal 8 6 4" xfId="10663" xr:uid="{00000000-0005-0000-0000-00004E290000}"/>
    <cellStyle name="Normal 8 6 40" xfId="10664" xr:uid="{00000000-0005-0000-0000-00004F290000}"/>
    <cellStyle name="Normal 8 6 41" xfId="10665" xr:uid="{00000000-0005-0000-0000-000050290000}"/>
    <cellStyle name="Normal 8 6 42" xfId="10666" xr:uid="{00000000-0005-0000-0000-000051290000}"/>
    <cellStyle name="Normal 8 6 43" xfId="10667" xr:uid="{00000000-0005-0000-0000-000052290000}"/>
    <cellStyle name="Normal 8 6 5" xfId="10668" xr:uid="{00000000-0005-0000-0000-000053290000}"/>
    <cellStyle name="Normal 8 6 6" xfId="10669" xr:uid="{00000000-0005-0000-0000-000054290000}"/>
    <cellStyle name="Normal 8 6 7" xfId="10670" xr:uid="{00000000-0005-0000-0000-000055290000}"/>
    <cellStyle name="Normal 8 6 8" xfId="10671" xr:uid="{00000000-0005-0000-0000-000056290000}"/>
    <cellStyle name="Normal 8 6 9" xfId="10672" xr:uid="{00000000-0005-0000-0000-000057290000}"/>
    <cellStyle name="Normal 8 7" xfId="10673" xr:uid="{00000000-0005-0000-0000-000058290000}"/>
    <cellStyle name="Normal 8 8" xfId="10674" xr:uid="{00000000-0005-0000-0000-000059290000}"/>
    <cellStyle name="Normal 8 9" xfId="10675" xr:uid="{00000000-0005-0000-0000-00005A290000}"/>
    <cellStyle name="Normal 9" xfId="10676" xr:uid="{00000000-0005-0000-0000-00005B290000}"/>
    <cellStyle name="Normal 9 2" xfId="10677" xr:uid="{00000000-0005-0000-0000-00005C290000}"/>
    <cellStyle name="Normal Indent 1 sp" xfId="10678" xr:uid="{00000000-0005-0000-0000-00005D290000}"/>
    <cellStyle name="Normal Indent 1 sp bold und" xfId="10679" xr:uid="{00000000-0005-0000-0000-00005E290000}"/>
    <cellStyle name="Normal_Sector_Summary_Pack_Eur" xfId="16988" xr:uid="{00000000-0005-0000-0000-00005F290000}"/>
    <cellStyle name="Normale_Amm AR IT" xfId="147" xr:uid="{00000000-0005-0000-0000-000060290000}"/>
    <cellStyle name="Note 2" xfId="10680" xr:uid="{00000000-0005-0000-0000-000061290000}"/>
    <cellStyle name="Note 3" xfId="10681" xr:uid="{00000000-0005-0000-0000-000062290000}"/>
    <cellStyle name="Number" xfId="148" xr:uid="{00000000-0005-0000-0000-000063290000}"/>
    <cellStyle name="Numdec1" xfId="10682" xr:uid="{00000000-0005-0000-0000-000064290000}"/>
    <cellStyle name="Numdec1bold" xfId="10683" xr:uid="{00000000-0005-0000-0000-000065290000}"/>
    <cellStyle name="o" xfId="10684" xr:uid="{00000000-0005-0000-0000-000066290000}"/>
    <cellStyle name="o 2" xfId="10685" xr:uid="{00000000-0005-0000-0000-000067290000}"/>
    <cellStyle name="o_Assumption sheet Elegance (2)" xfId="10686" xr:uid="{00000000-0005-0000-0000-000068290000}"/>
    <cellStyle name="o_Assumption sheet Elegance (2) 2" xfId="10687" xr:uid="{00000000-0005-0000-0000-000069290000}"/>
    <cellStyle name="o_Assumption sheet Elegance (2)_Kaisa-old" xfId="10688" xr:uid="{00000000-0005-0000-0000-00006A290000}"/>
    <cellStyle name="o_Assumption sheet Elegance (2)_Kaisa-old 2" xfId="10689" xr:uid="{00000000-0005-0000-0000-00006B290000}"/>
    <cellStyle name="o_Assumption sheet Elegance (9 May 05)" xfId="10690" xr:uid="{00000000-0005-0000-0000-00006C290000}"/>
    <cellStyle name="o_Assumption sheet Elegance (9 May 05) 2" xfId="10691" xr:uid="{00000000-0005-0000-0000-00006D290000}"/>
    <cellStyle name="o_Assumption sheet Elegance (9 May 05)_Kaisa-old" xfId="10692" xr:uid="{00000000-0005-0000-0000-00006E290000}"/>
    <cellStyle name="o_Assumption sheet Elegance (9 May 05)_Kaisa-old 2" xfId="10693" xr:uid="{00000000-0005-0000-0000-00006F290000}"/>
    <cellStyle name="o_BEA Merger Analysis Nov 20" xfId="10694" xr:uid="{00000000-0005-0000-0000-000070290000}"/>
    <cellStyle name="o_BEA Merger Analysis Nov 20_Cinderella Model v1" xfId="10695" xr:uid="{00000000-0005-0000-0000-000071290000}"/>
    <cellStyle name="o_BEA Merger Analysis Nov 20_Cinderella Model v1May 29" xfId="10696" xr:uid="{00000000-0005-0000-0000-000072290000}"/>
    <cellStyle name="o_BEA Merger Analysis Nov 20_Cinderella Model v8" xfId="10697" xr:uid="{00000000-0005-0000-0000-000073290000}"/>
    <cellStyle name="o_BEA Merger Analysis Nov 20_Cinderella Model v9_ML number" xfId="10698" xr:uid="{00000000-0005-0000-0000-000074290000}"/>
    <cellStyle name="o_BEA Merger Analysis Nov 20_Gazelle DDM May-15-2003" xfId="10699" xr:uid="{00000000-0005-0000-0000-000075290000}"/>
    <cellStyle name="o_Kaisa-old" xfId="10700" xr:uid="{00000000-0005-0000-0000-000076290000}"/>
    <cellStyle name="o_Kaisa-old 2" xfId="10701" xr:uid="{00000000-0005-0000-0000-000077290000}"/>
    <cellStyle name="o_Project Forecast - 2005-06-01 (With LAT)" xfId="10702" xr:uid="{00000000-0005-0000-0000-000078290000}"/>
    <cellStyle name="o_Project Forecast - 2005-06-01 (With LAT) 2" xfId="10703" xr:uid="{00000000-0005-0000-0000-000079290000}"/>
    <cellStyle name="o_Project Forecast - 2005-06-01 (With LAT)_Kaisa-old" xfId="10704" xr:uid="{00000000-0005-0000-0000-00007A290000}"/>
    <cellStyle name="o_Project Forecast - 2005-06-01 (With LAT)_Kaisa-old 2" xfId="10705" xr:uid="{00000000-0005-0000-0000-00007B290000}"/>
    <cellStyle name="Onedec" xfId="149" xr:uid="{00000000-0005-0000-0000-00007C290000}"/>
    <cellStyle name="oo" xfId="10706" xr:uid="{00000000-0005-0000-0000-00007D290000}"/>
    <cellStyle name="OrdinaryNo" xfId="10707" xr:uid="{00000000-0005-0000-0000-00007E290000}"/>
    <cellStyle name="outh America" xfId="150" xr:uid="{00000000-0005-0000-0000-00007F290000}"/>
    <cellStyle name="Output 2" xfId="10708" xr:uid="{00000000-0005-0000-0000-000080290000}"/>
    <cellStyle name="Output 3" xfId="10709" xr:uid="{00000000-0005-0000-0000-000081290000}"/>
    <cellStyle name="OutputPlain" xfId="10710" xr:uid="{00000000-0005-0000-0000-000082290000}"/>
    <cellStyle name="P" xfId="10711" xr:uid="{00000000-0005-0000-0000-000083290000}"/>
    <cellStyle name="P_Country Garden" xfId="10712" xr:uid="{00000000-0005-0000-0000-000084290000}"/>
    <cellStyle name="P_CRLand_13Oct2010" xfId="10713" xr:uid="{00000000-0005-0000-0000-000085290000}"/>
    <cellStyle name="P_Evergrande_25Oct2010" xfId="10714" xr:uid="{00000000-0005-0000-0000-000086290000}"/>
    <cellStyle name="P_Hopson wip" xfId="10715" xr:uid="{00000000-0005-0000-0000-000087290000}"/>
    <cellStyle name="p_Kaisa" xfId="10716" xr:uid="{00000000-0005-0000-0000-000088290000}"/>
    <cellStyle name="P_KWG" xfId="10717" xr:uid="{00000000-0005-0000-0000-000089290000}"/>
    <cellStyle name="Page header" xfId="151" xr:uid="{00000000-0005-0000-0000-00008A290000}"/>
    <cellStyle name="Page Number" xfId="152" xr:uid="{00000000-0005-0000-0000-00008B290000}"/>
    <cellStyle name="Pctdec1itals" xfId="10718" xr:uid="{00000000-0005-0000-0000-00008C290000}"/>
    <cellStyle name="pd" xfId="10719" xr:uid="{00000000-0005-0000-0000-00008D290000}"/>
    <cellStyle name="PER" xfId="10720" xr:uid="{00000000-0005-0000-0000-00008E290000}"/>
    <cellStyle name="Percent" xfId="153" builtinId="5"/>
    <cellStyle name="Percent (M)" xfId="154" xr:uid="{00000000-0005-0000-0000-000090290000}"/>
    <cellStyle name="Percent [1]" xfId="10721" xr:uid="{00000000-0005-0000-0000-000091290000}"/>
    <cellStyle name="Percent [1] 2" xfId="10722" xr:uid="{00000000-0005-0000-0000-000092290000}"/>
    <cellStyle name="Percent [2]" xfId="155" xr:uid="{00000000-0005-0000-0000-000093290000}"/>
    <cellStyle name="Percent [2] 2" xfId="10724" xr:uid="{00000000-0005-0000-0000-000094290000}"/>
    <cellStyle name="Percent [2] 3" xfId="10723" xr:uid="{00000000-0005-0000-0000-000095290000}"/>
    <cellStyle name="Percent 10" xfId="16971" xr:uid="{00000000-0005-0000-0000-000096290000}"/>
    <cellStyle name="Percent 11" xfId="16973" xr:uid="{00000000-0005-0000-0000-000097290000}"/>
    <cellStyle name="Percent 12" xfId="267" xr:uid="{00000000-0005-0000-0000-000098290000}"/>
    <cellStyle name="Percent 2" xfId="156" xr:uid="{00000000-0005-0000-0000-000099290000}"/>
    <cellStyle name="Percent 2 2" xfId="10726" xr:uid="{00000000-0005-0000-0000-00009A290000}"/>
    <cellStyle name="Percent 2 3" xfId="10725" xr:uid="{00000000-0005-0000-0000-00009B290000}"/>
    <cellStyle name="Percent 3" xfId="157" xr:uid="{00000000-0005-0000-0000-00009C290000}"/>
    <cellStyle name="Percent 3 10" xfId="10728" xr:uid="{00000000-0005-0000-0000-00009D290000}"/>
    <cellStyle name="Percent 3 10 10" xfId="10729" xr:uid="{00000000-0005-0000-0000-00009E290000}"/>
    <cellStyle name="Percent 3 10 11" xfId="10730" xr:uid="{00000000-0005-0000-0000-00009F290000}"/>
    <cellStyle name="Percent 3 10 12" xfId="10731" xr:uid="{00000000-0005-0000-0000-0000A0290000}"/>
    <cellStyle name="Percent 3 10 13" xfId="10732" xr:uid="{00000000-0005-0000-0000-0000A1290000}"/>
    <cellStyle name="Percent 3 10 14" xfId="10733" xr:uid="{00000000-0005-0000-0000-0000A2290000}"/>
    <cellStyle name="Percent 3 10 15" xfId="10734" xr:uid="{00000000-0005-0000-0000-0000A3290000}"/>
    <cellStyle name="Percent 3 10 16" xfId="10735" xr:uid="{00000000-0005-0000-0000-0000A4290000}"/>
    <cellStyle name="Percent 3 10 17" xfId="10736" xr:uid="{00000000-0005-0000-0000-0000A5290000}"/>
    <cellStyle name="Percent 3 10 18" xfId="10737" xr:uid="{00000000-0005-0000-0000-0000A6290000}"/>
    <cellStyle name="Percent 3 10 19" xfId="10738" xr:uid="{00000000-0005-0000-0000-0000A7290000}"/>
    <cellStyle name="Percent 3 10 2" xfId="10739" xr:uid="{00000000-0005-0000-0000-0000A8290000}"/>
    <cellStyle name="Percent 3 10 20" xfId="10740" xr:uid="{00000000-0005-0000-0000-0000A9290000}"/>
    <cellStyle name="Percent 3 10 21" xfId="10741" xr:uid="{00000000-0005-0000-0000-0000AA290000}"/>
    <cellStyle name="Percent 3 10 22" xfId="10742" xr:uid="{00000000-0005-0000-0000-0000AB290000}"/>
    <cellStyle name="Percent 3 10 23" xfId="10743" xr:uid="{00000000-0005-0000-0000-0000AC290000}"/>
    <cellStyle name="Percent 3 10 24" xfId="10744" xr:uid="{00000000-0005-0000-0000-0000AD290000}"/>
    <cellStyle name="Percent 3 10 25" xfId="10745" xr:uid="{00000000-0005-0000-0000-0000AE290000}"/>
    <cellStyle name="Percent 3 10 26" xfId="10746" xr:uid="{00000000-0005-0000-0000-0000AF290000}"/>
    <cellStyle name="Percent 3 10 27" xfId="10747" xr:uid="{00000000-0005-0000-0000-0000B0290000}"/>
    <cellStyle name="Percent 3 10 28" xfId="10748" xr:uid="{00000000-0005-0000-0000-0000B1290000}"/>
    <cellStyle name="Percent 3 10 29" xfId="10749" xr:uid="{00000000-0005-0000-0000-0000B2290000}"/>
    <cellStyle name="Percent 3 10 3" xfId="10750" xr:uid="{00000000-0005-0000-0000-0000B3290000}"/>
    <cellStyle name="Percent 3 10 30" xfId="10751" xr:uid="{00000000-0005-0000-0000-0000B4290000}"/>
    <cellStyle name="Percent 3 10 31" xfId="10752" xr:uid="{00000000-0005-0000-0000-0000B5290000}"/>
    <cellStyle name="Percent 3 10 32" xfId="10753" xr:uid="{00000000-0005-0000-0000-0000B6290000}"/>
    <cellStyle name="Percent 3 10 33" xfId="10754" xr:uid="{00000000-0005-0000-0000-0000B7290000}"/>
    <cellStyle name="Percent 3 10 34" xfId="10755" xr:uid="{00000000-0005-0000-0000-0000B8290000}"/>
    <cellStyle name="Percent 3 10 35" xfId="10756" xr:uid="{00000000-0005-0000-0000-0000B9290000}"/>
    <cellStyle name="Percent 3 10 36" xfId="10757" xr:uid="{00000000-0005-0000-0000-0000BA290000}"/>
    <cellStyle name="Percent 3 10 37" xfId="10758" xr:uid="{00000000-0005-0000-0000-0000BB290000}"/>
    <cellStyle name="Percent 3 10 38" xfId="10759" xr:uid="{00000000-0005-0000-0000-0000BC290000}"/>
    <cellStyle name="Percent 3 10 39" xfId="10760" xr:uid="{00000000-0005-0000-0000-0000BD290000}"/>
    <cellStyle name="Percent 3 10 4" xfId="10761" xr:uid="{00000000-0005-0000-0000-0000BE290000}"/>
    <cellStyle name="Percent 3 10 40" xfId="10762" xr:uid="{00000000-0005-0000-0000-0000BF290000}"/>
    <cellStyle name="Percent 3 10 41" xfId="10763" xr:uid="{00000000-0005-0000-0000-0000C0290000}"/>
    <cellStyle name="Percent 3 10 42" xfId="10764" xr:uid="{00000000-0005-0000-0000-0000C1290000}"/>
    <cellStyle name="Percent 3 10 43" xfId="10765" xr:uid="{00000000-0005-0000-0000-0000C2290000}"/>
    <cellStyle name="Percent 3 10 5" xfId="10766" xr:uid="{00000000-0005-0000-0000-0000C3290000}"/>
    <cellStyle name="Percent 3 10 6" xfId="10767" xr:uid="{00000000-0005-0000-0000-0000C4290000}"/>
    <cellStyle name="Percent 3 10 7" xfId="10768" xr:uid="{00000000-0005-0000-0000-0000C5290000}"/>
    <cellStyle name="Percent 3 10 8" xfId="10769" xr:uid="{00000000-0005-0000-0000-0000C6290000}"/>
    <cellStyle name="Percent 3 10 9" xfId="10770" xr:uid="{00000000-0005-0000-0000-0000C7290000}"/>
    <cellStyle name="Percent 3 11" xfId="10771" xr:uid="{00000000-0005-0000-0000-0000C8290000}"/>
    <cellStyle name="Percent 3 12" xfId="10772" xr:uid="{00000000-0005-0000-0000-0000C9290000}"/>
    <cellStyle name="Percent 3 13" xfId="10773" xr:uid="{00000000-0005-0000-0000-0000CA290000}"/>
    <cellStyle name="Percent 3 14" xfId="10774" xr:uid="{00000000-0005-0000-0000-0000CB290000}"/>
    <cellStyle name="Percent 3 15" xfId="10775" xr:uid="{00000000-0005-0000-0000-0000CC290000}"/>
    <cellStyle name="Percent 3 16" xfId="10776" xr:uid="{00000000-0005-0000-0000-0000CD290000}"/>
    <cellStyle name="Percent 3 17" xfId="10777" xr:uid="{00000000-0005-0000-0000-0000CE290000}"/>
    <cellStyle name="Percent 3 18" xfId="10778" xr:uid="{00000000-0005-0000-0000-0000CF290000}"/>
    <cellStyle name="Percent 3 19" xfId="10779" xr:uid="{00000000-0005-0000-0000-0000D0290000}"/>
    <cellStyle name="Percent 3 2" xfId="10780" xr:uid="{00000000-0005-0000-0000-0000D1290000}"/>
    <cellStyle name="Percent 3 2 10" xfId="10781" xr:uid="{00000000-0005-0000-0000-0000D2290000}"/>
    <cellStyle name="Percent 3 2 11" xfId="10782" xr:uid="{00000000-0005-0000-0000-0000D3290000}"/>
    <cellStyle name="Percent 3 2 12" xfId="10783" xr:uid="{00000000-0005-0000-0000-0000D4290000}"/>
    <cellStyle name="Percent 3 2 13" xfId="10784" xr:uid="{00000000-0005-0000-0000-0000D5290000}"/>
    <cellStyle name="Percent 3 2 14" xfId="10785" xr:uid="{00000000-0005-0000-0000-0000D6290000}"/>
    <cellStyle name="Percent 3 2 15" xfId="10786" xr:uid="{00000000-0005-0000-0000-0000D7290000}"/>
    <cellStyle name="Percent 3 2 16" xfId="10787" xr:uid="{00000000-0005-0000-0000-0000D8290000}"/>
    <cellStyle name="Percent 3 2 17" xfId="10788" xr:uid="{00000000-0005-0000-0000-0000D9290000}"/>
    <cellStyle name="Percent 3 2 18" xfId="10789" xr:uid="{00000000-0005-0000-0000-0000DA290000}"/>
    <cellStyle name="Percent 3 2 19" xfId="10790" xr:uid="{00000000-0005-0000-0000-0000DB290000}"/>
    <cellStyle name="Percent 3 2 2" xfId="10791" xr:uid="{00000000-0005-0000-0000-0000DC290000}"/>
    <cellStyle name="Percent 3 2 2 10" xfId="10792" xr:uid="{00000000-0005-0000-0000-0000DD290000}"/>
    <cellStyle name="Percent 3 2 2 11" xfId="10793" xr:uid="{00000000-0005-0000-0000-0000DE290000}"/>
    <cellStyle name="Percent 3 2 2 12" xfId="10794" xr:uid="{00000000-0005-0000-0000-0000DF290000}"/>
    <cellStyle name="Percent 3 2 2 13" xfId="10795" xr:uid="{00000000-0005-0000-0000-0000E0290000}"/>
    <cellStyle name="Percent 3 2 2 14" xfId="10796" xr:uid="{00000000-0005-0000-0000-0000E1290000}"/>
    <cellStyle name="Percent 3 2 2 15" xfId="10797" xr:uid="{00000000-0005-0000-0000-0000E2290000}"/>
    <cellStyle name="Percent 3 2 2 16" xfId="10798" xr:uid="{00000000-0005-0000-0000-0000E3290000}"/>
    <cellStyle name="Percent 3 2 2 17" xfId="10799" xr:uid="{00000000-0005-0000-0000-0000E4290000}"/>
    <cellStyle name="Percent 3 2 2 18" xfId="10800" xr:uid="{00000000-0005-0000-0000-0000E5290000}"/>
    <cellStyle name="Percent 3 2 2 19" xfId="10801" xr:uid="{00000000-0005-0000-0000-0000E6290000}"/>
    <cellStyle name="Percent 3 2 2 2" xfId="10802" xr:uid="{00000000-0005-0000-0000-0000E7290000}"/>
    <cellStyle name="Percent 3 2 2 2 10" xfId="10803" xr:uid="{00000000-0005-0000-0000-0000E8290000}"/>
    <cellStyle name="Percent 3 2 2 2 11" xfId="10804" xr:uid="{00000000-0005-0000-0000-0000E9290000}"/>
    <cellStyle name="Percent 3 2 2 2 12" xfId="10805" xr:uid="{00000000-0005-0000-0000-0000EA290000}"/>
    <cellStyle name="Percent 3 2 2 2 13" xfId="10806" xr:uid="{00000000-0005-0000-0000-0000EB290000}"/>
    <cellStyle name="Percent 3 2 2 2 14" xfId="10807" xr:uid="{00000000-0005-0000-0000-0000EC290000}"/>
    <cellStyle name="Percent 3 2 2 2 15" xfId="10808" xr:uid="{00000000-0005-0000-0000-0000ED290000}"/>
    <cellStyle name="Percent 3 2 2 2 16" xfId="10809" xr:uid="{00000000-0005-0000-0000-0000EE290000}"/>
    <cellStyle name="Percent 3 2 2 2 17" xfId="10810" xr:uid="{00000000-0005-0000-0000-0000EF290000}"/>
    <cellStyle name="Percent 3 2 2 2 18" xfId="10811" xr:uid="{00000000-0005-0000-0000-0000F0290000}"/>
    <cellStyle name="Percent 3 2 2 2 19" xfId="10812" xr:uid="{00000000-0005-0000-0000-0000F1290000}"/>
    <cellStyle name="Percent 3 2 2 2 2" xfId="10813" xr:uid="{00000000-0005-0000-0000-0000F2290000}"/>
    <cellStyle name="Percent 3 2 2 2 20" xfId="10814" xr:uid="{00000000-0005-0000-0000-0000F3290000}"/>
    <cellStyle name="Percent 3 2 2 2 21" xfId="10815" xr:uid="{00000000-0005-0000-0000-0000F4290000}"/>
    <cellStyle name="Percent 3 2 2 2 22" xfId="10816" xr:uid="{00000000-0005-0000-0000-0000F5290000}"/>
    <cellStyle name="Percent 3 2 2 2 23" xfId="10817" xr:uid="{00000000-0005-0000-0000-0000F6290000}"/>
    <cellStyle name="Percent 3 2 2 2 24" xfId="10818" xr:uid="{00000000-0005-0000-0000-0000F7290000}"/>
    <cellStyle name="Percent 3 2 2 2 25" xfId="10819" xr:uid="{00000000-0005-0000-0000-0000F8290000}"/>
    <cellStyle name="Percent 3 2 2 2 26" xfId="10820" xr:uid="{00000000-0005-0000-0000-0000F9290000}"/>
    <cellStyle name="Percent 3 2 2 2 27" xfId="10821" xr:uid="{00000000-0005-0000-0000-0000FA290000}"/>
    <cellStyle name="Percent 3 2 2 2 28" xfId="10822" xr:uid="{00000000-0005-0000-0000-0000FB290000}"/>
    <cellStyle name="Percent 3 2 2 2 29" xfId="10823" xr:uid="{00000000-0005-0000-0000-0000FC290000}"/>
    <cellStyle name="Percent 3 2 2 2 3" xfId="10824" xr:uid="{00000000-0005-0000-0000-0000FD290000}"/>
    <cellStyle name="Percent 3 2 2 2 30" xfId="10825" xr:uid="{00000000-0005-0000-0000-0000FE290000}"/>
    <cellStyle name="Percent 3 2 2 2 31" xfId="10826" xr:uid="{00000000-0005-0000-0000-0000FF290000}"/>
    <cellStyle name="Percent 3 2 2 2 32" xfId="10827" xr:uid="{00000000-0005-0000-0000-0000002A0000}"/>
    <cellStyle name="Percent 3 2 2 2 33" xfId="10828" xr:uid="{00000000-0005-0000-0000-0000012A0000}"/>
    <cellStyle name="Percent 3 2 2 2 34" xfId="10829" xr:uid="{00000000-0005-0000-0000-0000022A0000}"/>
    <cellStyle name="Percent 3 2 2 2 35" xfId="10830" xr:uid="{00000000-0005-0000-0000-0000032A0000}"/>
    <cellStyle name="Percent 3 2 2 2 36" xfId="10831" xr:uid="{00000000-0005-0000-0000-0000042A0000}"/>
    <cellStyle name="Percent 3 2 2 2 37" xfId="10832" xr:uid="{00000000-0005-0000-0000-0000052A0000}"/>
    <cellStyle name="Percent 3 2 2 2 38" xfId="10833" xr:uid="{00000000-0005-0000-0000-0000062A0000}"/>
    <cellStyle name="Percent 3 2 2 2 39" xfId="10834" xr:uid="{00000000-0005-0000-0000-0000072A0000}"/>
    <cellStyle name="Percent 3 2 2 2 4" xfId="10835" xr:uid="{00000000-0005-0000-0000-0000082A0000}"/>
    <cellStyle name="Percent 3 2 2 2 40" xfId="10836" xr:uid="{00000000-0005-0000-0000-0000092A0000}"/>
    <cellStyle name="Percent 3 2 2 2 41" xfId="10837" xr:uid="{00000000-0005-0000-0000-00000A2A0000}"/>
    <cellStyle name="Percent 3 2 2 2 42" xfId="10838" xr:uid="{00000000-0005-0000-0000-00000B2A0000}"/>
    <cellStyle name="Percent 3 2 2 2 43" xfId="10839" xr:uid="{00000000-0005-0000-0000-00000C2A0000}"/>
    <cellStyle name="Percent 3 2 2 2 5" xfId="10840" xr:uid="{00000000-0005-0000-0000-00000D2A0000}"/>
    <cellStyle name="Percent 3 2 2 2 6" xfId="10841" xr:uid="{00000000-0005-0000-0000-00000E2A0000}"/>
    <cellStyle name="Percent 3 2 2 2 7" xfId="10842" xr:uid="{00000000-0005-0000-0000-00000F2A0000}"/>
    <cellStyle name="Percent 3 2 2 2 8" xfId="10843" xr:uid="{00000000-0005-0000-0000-0000102A0000}"/>
    <cellStyle name="Percent 3 2 2 2 9" xfId="10844" xr:uid="{00000000-0005-0000-0000-0000112A0000}"/>
    <cellStyle name="Percent 3 2 2 20" xfId="10845" xr:uid="{00000000-0005-0000-0000-0000122A0000}"/>
    <cellStyle name="Percent 3 2 2 21" xfId="10846" xr:uid="{00000000-0005-0000-0000-0000132A0000}"/>
    <cellStyle name="Percent 3 2 2 22" xfId="10847" xr:uid="{00000000-0005-0000-0000-0000142A0000}"/>
    <cellStyle name="Percent 3 2 2 23" xfId="10848" xr:uid="{00000000-0005-0000-0000-0000152A0000}"/>
    <cellStyle name="Percent 3 2 2 24" xfId="10849" xr:uid="{00000000-0005-0000-0000-0000162A0000}"/>
    <cellStyle name="Percent 3 2 2 25" xfId="10850" xr:uid="{00000000-0005-0000-0000-0000172A0000}"/>
    <cellStyle name="Percent 3 2 2 26" xfId="10851" xr:uid="{00000000-0005-0000-0000-0000182A0000}"/>
    <cellStyle name="Percent 3 2 2 27" xfId="10852" xr:uid="{00000000-0005-0000-0000-0000192A0000}"/>
    <cellStyle name="Percent 3 2 2 28" xfId="10853" xr:uid="{00000000-0005-0000-0000-00001A2A0000}"/>
    <cellStyle name="Percent 3 2 2 29" xfId="10854" xr:uid="{00000000-0005-0000-0000-00001B2A0000}"/>
    <cellStyle name="Percent 3 2 2 3" xfId="10855" xr:uid="{00000000-0005-0000-0000-00001C2A0000}"/>
    <cellStyle name="Percent 3 2 2 3 10" xfId="10856" xr:uid="{00000000-0005-0000-0000-00001D2A0000}"/>
    <cellStyle name="Percent 3 2 2 3 11" xfId="10857" xr:uid="{00000000-0005-0000-0000-00001E2A0000}"/>
    <cellStyle name="Percent 3 2 2 3 12" xfId="10858" xr:uid="{00000000-0005-0000-0000-00001F2A0000}"/>
    <cellStyle name="Percent 3 2 2 3 13" xfId="10859" xr:uid="{00000000-0005-0000-0000-0000202A0000}"/>
    <cellStyle name="Percent 3 2 2 3 14" xfId="10860" xr:uid="{00000000-0005-0000-0000-0000212A0000}"/>
    <cellStyle name="Percent 3 2 2 3 15" xfId="10861" xr:uid="{00000000-0005-0000-0000-0000222A0000}"/>
    <cellStyle name="Percent 3 2 2 3 16" xfId="10862" xr:uid="{00000000-0005-0000-0000-0000232A0000}"/>
    <cellStyle name="Percent 3 2 2 3 17" xfId="10863" xr:uid="{00000000-0005-0000-0000-0000242A0000}"/>
    <cellStyle name="Percent 3 2 2 3 18" xfId="10864" xr:uid="{00000000-0005-0000-0000-0000252A0000}"/>
    <cellStyle name="Percent 3 2 2 3 19" xfId="10865" xr:uid="{00000000-0005-0000-0000-0000262A0000}"/>
    <cellStyle name="Percent 3 2 2 3 2" xfId="10866" xr:uid="{00000000-0005-0000-0000-0000272A0000}"/>
    <cellStyle name="Percent 3 2 2 3 20" xfId="10867" xr:uid="{00000000-0005-0000-0000-0000282A0000}"/>
    <cellStyle name="Percent 3 2 2 3 21" xfId="10868" xr:uid="{00000000-0005-0000-0000-0000292A0000}"/>
    <cellStyle name="Percent 3 2 2 3 22" xfId="10869" xr:uid="{00000000-0005-0000-0000-00002A2A0000}"/>
    <cellStyle name="Percent 3 2 2 3 23" xfId="10870" xr:uid="{00000000-0005-0000-0000-00002B2A0000}"/>
    <cellStyle name="Percent 3 2 2 3 24" xfId="10871" xr:uid="{00000000-0005-0000-0000-00002C2A0000}"/>
    <cellStyle name="Percent 3 2 2 3 25" xfId="10872" xr:uid="{00000000-0005-0000-0000-00002D2A0000}"/>
    <cellStyle name="Percent 3 2 2 3 26" xfId="10873" xr:uid="{00000000-0005-0000-0000-00002E2A0000}"/>
    <cellStyle name="Percent 3 2 2 3 27" xfId="10874" xr:uid="{00000000-0005-0000-0000-00002F2A0000}"/>
    <cellStyle name="Percent 3 2 2 3 28" xfId="10875" xr:uid="{00000000-0005-0000-0000-0000302A0000}"/>
    <cellStyle name="Percent 3 2 2 3 29" xfId="10876" xr:uid="{00000000-0005-0000-0000-0000312A0000}"/>
    <cellStyle name="Percent 3 2 2 3 3" xfId="10877" xr:uid="{00000000-0005-0000-0000-0000322A0000}"/>
    <cellStyle name="Percent 3 2 2 3 30" xfId="10878" xr:uid="{00000000-0005-0000-0000-0000332A0000}"/>
    <cellStyle name="Percent 3 2 2 3 31" xfId="10879" xr:uid="{00000000-0005-0000-0000-0000342A0000}"/>
    <cellStyle name="Percent 3 2 2 3 32" xfId="10880" xr:uid="{00000000-0005-0000-0000-0000352A0000}"/>
    <cellStyle name="Percent 3 2 2 3 33" xfId="10881" xr:uid="{00000000-0005-0000-0000-0000362A0000}"/>
    <cellStyle name="Percent 3 2 2 3 34" xfId="10882" xr:uid="{00000000-0005-0000-0000-0000372A0000}"/>
    <cellStyle name="Percent 3 2 2 3 35" xfId="10883" xr:uid="{00000000-0005-0000-0000-0000382A0000}"/>
    <cellStyle name="Percent 3 2 2 3 36" xfId="10884" xr:uid="{00000000-0005-0000-0000-0000392A0000}"/>
    <cellStyle name="Percent 3 2 2 3 37" xfId="10885" xr:uid="{00000000-0005-0000-0000-00003A2A0000}"/>
    <cellStyle name="Percent 3 2 2 3 38" xfId="10886" xr:uid="{00000000-0005-0000-0000-00003B2A0000}"/>
    <cellStyle name="Percent 3 2 2 3 39" xfId="10887" xr:uid="{00000000-0005-0000-0000-00003C2A0000}"/>
    <cellStyle name="Percent 3 2 2 3 4" xfId="10888" xr:uid="{00000000-0005-0000-0000-00003D2A0000}"/>
    <cellStyle name="Percent 3 2 2 3 40" xfId="10889" xr:uid="{00000000-0005-0000-0000-00003E2A0000}"/>
    <cellStyle name="Percent 3 2 2 3 41" xfId="10890" xr:uid="{00000000-0005-0000-0000-00003F2A0000}"/>
    <cellStyle name="Percent 3 2 2 3 42" xfId="10891" xr:uid="{00000000-0005-0000-0000-0000402A0000}"/>
    <cellStyle name="Percent 3 2 2 3 43" xfId="10892" xr:uid="{00000000-0005-0000-0000-0000412A0000}"/>
    <cellStyle name="Percent 3 2 2 3 5" xfId="10893" xr:uid="{00000000-0005-0000-0000-0000422A0000}"/>
    <cellStyle name="Percent 3 2 2 3 6" xfId="10894" xr:uid="{00000000-0005-0000-0000-0000432A0000}"/>
    <cellStyle name="Percent 3 2 2 3 7" xfId="10895" xr:uid="{00000000-0005-0000-0000-0000442A0000}"/>
    <cellStyle name="Percent 3 2 2 3 8" xfId="10896" xr:uid="{00000000-0005-0000-0000-0000452A0000}"/>
    <cellStyle name="Percent 3 2 2 3 9" xfId="10897" xr:uid="{00000000-0005-0000-0000-0000462A0000}"/>
    <cellStyle name="Percent 3 2 2 30" xfId="10898" xr:uid="{00000000-0005-0000-0000-0000472A0000}"/>
    <cellStyle name="Percent 3 2 2 31" xfId="10899" xr:uid="{00000000-0005-0000-0000-0000482A0000}"/>
    <cellStyle name="Percent 3 2 2 32" xfId="10900" xr:uid="{00000000-0005-0000-0000-0000492A0000}"/>
    <cellStyle name="Percent 3 2 2 33" xfId="10901" xr:uid="{00000000-0005-0000-0000-00004A2A0000}"/>
    <cellStyle name="Percent 3 2 2 34" xfId="10902" xr:uid="{00000000-0005-0000-0000-00004B2A0000}"/>
    <cellStyle name="Percent 3 2 2 35" xfId="10903" xr:uid="{00000000-0005-0000-0000-00004C2A0000}"/>
    <cellStyle name="Percent 3 2 2 36" xfId="10904" xr:uid="{00000000-0005-0000-0000-00004D2A0000}"/>
    <cellStyle name="Percent 3 2 2 37" xfId="10905" xr:uid="{00000000-0005-0000-0000-00004E2A0000}"/>
    <cellStyle name="Percent 3 2 2 38" xfId="10906" xr:uid="{00000000-0005-0000-0000-00004F2A0000}"/>
    <cellStyle name="Percent 3 2 2 39" xfId="10907" xr:uid="{00000000-0005-0000-0000-0000502A0000}"/>
    <cellStyle name="Percent 3 2 2 4" xfId="10908" xr:uid="{00000000-0005-0000-0000-0000512A0000}"/>
    <cellStyle name="Percent 3 2 2 4 10" xfId="10909" xr:uid="{00000000-0005-0000-0000-0000522A0000}"/>
    <cellStyle name="Percent 3 2 2 4 11" xfId="10910" xr:uid="{00000000-0005-0000-0000-0000532A0000}"/>
    <cellStyle name="Percent 3 2 2 4 12" xfId="10911" xr:uid="{00000000-0005-0000-0000-0000542A0000}"/>
    <cellStyle name="Percent 3 2 2 4 13" xfId="10912" xr:uid="{00000000-0005-0000-0000-0000552A0000}"/>
    <cellStyle name="Percent 3 2 2 4 14" xfId="10913" xr:uid="{00000000-0005-0000-0000-0000562A0000}"/>
    <cellStyle name="Percent 3 2 2 4 15" xfId="10914" xr:uid="{00000000-0005-0000-0000-0000572A0000}"/>
    <cellStyle name="Percent 3 2 2 4 16" xfId="10915" xr:uid="{00000000-0005-0000-0000-0000582A0000}"/>
    <cellStyle name="Percent 3 2 2 4 17" xfId="10916" xr:uid="{00000000-0005-0000-0000-0000592A0000}"/>
    <cellStyle name="Percent 3 2 2 4 18" xfId="10917" xr:uid="{00000000-0005-0000-0000-00005A2A0000}"/>
    <cellStyle name="Percent 3 2 2 4 19" xfId="10918" xr:uid="{00000000-0005-0000-0000-00005B2A0000}"/>
    <cellStyle name="Percent 3 2 2 4 2" xfId="10919" xr:uid="{00000000-0005-0000-0000-00005C2A0000}"/>
    <cellStyle name="Percent 3 2 2 4 20" xfId="10920" xr:uid="{00000000-0005-0000-0000-00005D2A0000}"/>
    <cellStyle name="Percent 3 2 2 4 21" xfId="10921" xr:uid="{00000000-0005-0000-0000-00005E2A0000}"/>
    <cellStyle name="Percent 3 2 2 4 22" xfId="10922" xr:uid="{00000000-0005-0000-0000-00005F2A0000}"/>
    <cellStyle name="Percent 3 2 2 4 23" xfId="10923" xr:uid="{00000000-0005-0000-0000-0000602A0000}"/>
    <cellStyle name="Percent 3 2 2 4 24" xfId="10924" xr:uid="{00000000-0005-0000-0000-0000612A0000}"/>
    <cellStyle name="Percent 3 2 2 4 25" xfId="10925" xr:uid="{00000000-0005-0000-0000-0000622A0000}"/>
    <cellStyle name="Percent 3 2 2 4 26" xfId="10926" xr:uid="{00000000-0005-0000-0000-0000632A0000}"/>
    <cellStyle name="Percent 3 2 2 4 27" xfId="10927" xr:uid="{00000000-0005-0000-0000-0000642A0000}"/>
    <cellStyle name="Percent 3 2 2 4 28" xfId="10928" xr:uid="{00000000-0005-0000-0000-0000652A0000}"/>
    <cellStyle name="Percent 3 2 2 4 29" xfId="10929" xr:uid="{00000000-0005-0000-0000-0000662A0000}"/>
    <cellStyle name="Percent 3 2 2 4 3" xfId="10930" xr:uid="{00000000-0005-0000-0000-0000672A0000}"/>
    <cellStyle name="Percent 3 2 2 4 30" xfId="10931" xr:uid="{00000000-0005-0000-0000-0000682A0000}"/>
    <cellStyle name="Percent 3 2 2 4 31" xfId="10932" xr:uid="{00000000-0005-0000-0000-0000692A0000}"/>
    <cellStyle name="Percent 3 2 2 4 32" xfId="10933" xr:uid="{00000000-0005-0000-0000-00006A2A0000}"/>
    <cellStyle name="Percent 3 2 2 4 33" xfId="10934" xr:uid="{00000000-0005-0000-0000-00006B2A0000}"/>
    <cellStyle name="Percent 3 2 2 4 34" xfId="10935" xr:uid="{00000000-0005-0000-0000-00006C2A0000}"/>
    <cellStyle name="Percent 3 2 2 4 35" xfId="10936" xr:uid="{00000000-0005-0000-0000-00006D2A0000}"/>
    <cellStyle name="Percent 3 2 2 4 36" xfId="10937" xr:uid="{00000000-0005-0000-0000-00006E2A0000}"/>
    <cellStyle name="Percent 3 2 2 4 37" xfId="10938" xr:uid="{00000000-0005-0000-0000-00006F2A0000}"/>
    <cellStyle name="Percent 3 2 2 4 38" xfId="10939" xr:uid="{00000000-0005-0000-0000-0000702A0000}"/>
    <cellStyle name="Percent 3 2 2 4 39" xfId="10940" xr:uid="{00000000-0005-0000-0000-0000712A0000}"/>
    <cellStyle name="Percent 3 2 2 4 4" xfId="10941" xr:uid="{00000000-0005-0000-0000-0000722A0000}"/>
    <cellStyle name="Percent 3 2 2 4 40" xfId="10942" xr:uid="{00000000-0005-0000-0000-0000732A0000}"/>
    <cellStyle name="Percent 3 2 2 4 41" xfId="10943" xr:uid="{00000000-0005-0000-0000-0000742A0000}"/>
    <cellStyle name="Percent 3 2 2 4 42" xfId="10944" xr:uid="{00000000-0005-0000-0000-0000752A0000}"/>
    <cellStyle name="Percent 3 2 2 4 43" xfId="10945" xr:uid="{00000000-0005-0000-0000-0000762A0000}"/>
    <cellStyle name="Percent 3 2 2 4 5" xfId="10946" xr:uid="{00000000-0005-0000-0000-0000772A0000}"/>
    <cellStyle name="Percent 3 2 2 4 6" xfId="10947" xr:uid="{00000000-0005-0000-0000-0000782A0000}"/>
    <cellStyle name="Percent 3 2 2 4 7" xfId="10948" xr:uid="{00000000-0005-0000-0000-0000792A0000}"/>
    <cellStyle name="Percent 3 2 2 4 8" xfId="10949" xr:uid="{00000000-0005-0000-0000-00007A2A0000}"/>
    <cellStyle name="Percent 3 2 2 4 9" xfId="10950" xr:uid="{00000000-0005-0000-0000-00007B2A0000}"/>
    <cellStyle name="Percent 3 2 2 40" xfId="10951" xr:uid="{00000000-0005-0000-0000-00007C2A0000}"/>
    <cellStyle name="Percent 3 2 2 41" xfId="10952" xr:uid="{00000000-0005-0000-0000-00007D2A0000}"/>
    <cellStyle name="Percent 3 2 2 42" xfId="10953" xr:uid="{00000000-0005-0000-0000-00007E2A0000}"/>
    <cellStyle name="Percent 3 2 2 43" xfId="10954" xr:uid="{00000000-0005-0000-0000-00007F2A0000}"/>
    <cellStyle name="Percent 3 2 2 44" xfId="10955" xr:uid="{00000000-0005-0000-0000-0000802A0000}"/>
    <cellStyle name="Percent 3 2 2 45" xfId="10956" xr:uid="{00000000-0005-0000-0000-0000812A0000}"/>
    <cellStyle name="Percent 3 2 2 46" xfId="10957" xr:uid="{00000000-0005-0000-0000-0000822A0000}"/>
    <cellStyle name="Percent 3 2 2 47" xfId="10958" xr:uid="{00000000-0005-0000-0000-0000832A0000}"/>
    <cellStyle name="Percent 3 2 2 5" xfId="10959" xr:uid="{00000000-0005-0000-0000-0000842A0000}"/>
    <cellStyle name="Percent 3 2 2 5 10" xfId="10960" xr:uid="{00000000-0005-0000-0000-0000852A0000}"/>
    <cellStyle name="Percent 3 2 2 5 11" xfId="10961" xr:uid="{00000000-0005-0000-0000-0000862A0000}"/>
    <cellStyle name="Percent 3 2 2 5 12" xfId="10962" xr:uid="{00000000-0005-0000-0000-0000872A0000}"/>
    <cellStyle name="Percent 3 2 2 5 13" xfId="10963" xr:uid="{00000000-0005-0000-0000-0000882A0000}"/>
    <cellStyle name="Percent 3 2 2 5 14" xfId="10964" xr:uid="{00000000-0005-0000-0000-0000892A0000}"/>
    <cellStyle name="Percent 3 2 2 5 15" xfId="10965" xr:uid="{00000000-0005-0000-0000-00008A2A0000}"/>
    <cellStyle name="Percent 3 2 2 5 16" xfId="10966" xr:uid="{00000000-0005-0000-0000-00008B2A0000}"/>
    <cellStyle name="Percent 3 2 2 5 17" xfId="10967" xr:uid="{00000000-0005-0000-0000-00008C2A0000}"/>
    <cellStyle name="Percent 3 2 2 5 18" xfId="10968" xr:uid="{00000000-0005-0000-0000-00008D2A0000}"/>
    <cellStyle name="Percent 3 2 2 5 19" xfId="10969" xr:uid="{00000000-0005-0000-0000-00008E2A0000}"/>
    <cellStyle name="Percent 3 2 2 5 2" xfId="10970" xr:uid="{00000000-0005-0000-0000-00008F2A0000}"/>
    <cellStyle name="Percent 3 2 2 5 20" xfId="10971" xr:uid="{00000000-0005-0000-0000-0000902A0000}"/>
    <cellStyle name="Percent 3 2 2 5 21" xfId="10972" xr:uid="{00000000-0005-0000-0000-0000912A0000}"/>
    <cellStyle name="Percent 3 2 2 5 22" xfId="10973" xr:uid="{00000000-0005-0000-0000-0000922A0000}"/>
    <cellStyle name="Percent 3 2 2 5 23" xfId="10974" xr:uid="{00000000-0005-0000-0000-0000932A0000}"/>
    <cellStyle name="Percent 3 2 2 5 24" xfId="10975" xr:uid="{00000000-0005-0000-0000-0000942A0000}"/>
    <cellStyle name="Percent 3 2 2 5 25" xfId="10976" xr:uid="{00000000-0005-0000-0000-0000952A0000}"/>
    <cellStyle name="Percent 3 2 2 5 26" xfId="10977" xr:uid="{00000000-0005-0000-0000-0000962A0000}"/>
    <cellStyle name="Percent 3 2 2 5 27" xfId="10978" xr:uid="{00000000-0005-0000-0000-0000972A0000}"/>
    <cellStyle name="Percent 3 2 2 5 28" xfId="10979" xr:uid="{00000000-0005-0000-0000-0000982A0000}"/>
    <cellStyle name="Percent 3 2 2 5 29" xfId="10980" xr:uid="{00000000-0005-0000-0000-0000992A0000}"/>
    <cellStyle name="Percent 3 2 2 5 3" xfId="10981" xr:uid="{00000000-0005-0000-0000-00009A2A0000}"/>
    <cellStyle name="Percent 3 2 2 5 30" xfId="10982" xr:uid="{00000000-0005-0000-0000-00009B2A0000}"/>
    <cellStyle name="Percent 3 2 2 5 31" xfId="10983" xr:uid="{00000000-0005-0000-0000-00009C2A0000}"/>
    <cellStyle name="Percent 3 2 2 5 32" xfId="10984" xr:uid="{00000000-0005-0000-0000-00009D2A0000}"/>
    <cellStyle name="Percent 3 2 2 5 33" xfId="10985" xr:uid="{00000000-0005-0000-0000-00009E2A0000}"/>
    <cellStyle name="Percent 3 2 2 5 34" xfId="10986" xr:uid="{00000000-0005-0000-0000-00009F2A0000}"/>
    <cellStyle name="Percent 3 2 2 5 35" xfId="10987" xr:uid="{00000000-0005-0000-0000-0000A02A0000}"/>
    <cellStyle name="Percent 3 2 2 5 36" xfId="10988" xr:uid="{00000000-0005-0000-0000-0000A12A0000}"/>
    <cellStyle name="Percent 3 2 2 5 37" xfId="10989" xr:uid="{00000000-0005-0000-0000-0000A22A0000}"/>
    <cellStyle name="Percent 3 2 2 5 38" xfId="10990" xr:uid="{00000000-0005-0000-0000-0000A32A0000}"/>
    <cellStyle name="Percent 3 2 2 5 39" xfId="10991" xr:uid="{00000000-0005-0000-0000-0000A42A0000}"/>
    <cellStyle name="Percent 3 2 2 5 4" xfId="10992" xr:uid="{00000000-0005-0000-0000-0000A52A0000}"/>
    <cellStyle name="Percent 3 2 2 5 40" xfId="10993" xr:uid="{00000000-0005-0000-0000-0000A62A0000}"/>
    <cellStyle name="Percent 3 2 2 5 41" xfId="10994" xr:uid="{00000000-0005-0000-0000-0000A72A0000}"/>
    <cellStyle name="Percent 3 2 2 5 42" xfId="10995" xr:uid="{00000000-0005-0000-0000-0000A82A0000}"/>
    <cellStyle name="Percent 3 2 2 5 43" xfId="10996" xr:uid="{00000000-0005-0000-0000-0000A92A0000}"/>
    <cellStyle name="Percent 3 2 2 5 5" xfId="10997" xr:uid="{00000000-0005-0000-0000-0000AA2A0000}"/>
    <cellStyle name="Percent 3 2 2 5 6" xfId="10998" xr:uid="{00000000-0005-0000-0000-0000AB2A0000}"/>
    <cellStyle name="Percent 3 2 2 5 7" xfId="10999" xr:uid="{00000000-0005-0000-0000-0000AC2A0000}"/>
    <cellStyle name="Percent 3 2 2 5 8" xfId="11000" xr:uid="{00000000-0005-0000-0000-0000AD2A0000}"/>
    <cellStyle name="Percent 3 2 2 5 9" xfId="11001" xr:uid="{00000000-0005-0000-0000-0000AE2A0000}"/>
    <cellStyle name="Percent 3 2 2 6" xfId="11002" xr:uid="{00000000-0005-0000-0000-0000AF2A0000}"/>
    <cellStyle name="Percent 3 2 2 7" xfId="11003" xr:uid="{00000000-0005-0000-0000-0000B02A0000}"/>
    <cellStyle name="Percent 3 2 2 8" xfId="11004" xr:uid="{00000000-0005-0000-0000-0000B12A0000}"/>
    <cellStyle name="Percent 3 2 2 9" xfId="11005" xr:uid="{00000000-0005-0000-0000-0000B22A0000}"/>
    <cellStyle name="Percent 3 2 20" xfId="11006" xr:uid="{00000000-0005-0000-0000-0000B32A0000}"/>
    <cellStyle name="Percent 3 2 21" xfId="11007" xr:uid="{00000000-0005-0000-0000-0000B42A0000}"/>
    <cellStyle name="Percent 3 2 22" xfId="11008" xr:uid="{00000000-0005-0000-0000-0000B52A0000}"/>
    <cellStyle name="Percent 3 2 23" xfId="11009" xr:uid="{00000000-0005-0000-0000-0000B62A0000}"/>
    <cellStyle name="Percent 3 2 24" xfId="11010" xr:uid="{00000000-0005-0000-0000-0000B72A0000}"/>
    <cellStyle name="Percent 3 2 25" xfId="11011" xr:uid="{00000000-0005-0000-0000-0000B82A0000}"/>
    <cellStyle name="Percent 3 2 26" xfId="11012" xr:uid="{00000000-0005-0000-0000-0000B92A0000}"/>
    <cellStyle name="Percent 3 2 27" xfId="11013" xr:uid="{00000000-0005-0000-0000-0000BA2A0000}"/>
    <cellStyle name="Percent 3 2 28" xfId="11014" xr:uid="{00000000-0005-0000-0000-0000BB2A0000}"/>
    <cellStyle name="Percent 3 2 29" xfId="11015" xr:uid="{00000000-0005-0000-0000-0000BC2A0000}"/>
    <cellStyle name="Percent 3 2 3" xfId="11016" xr:uid="{00000000-0005-0000-0000-0000BD2A0000}"/>
    <cellStyle name="Percent 3 2 3 10" xfId="11017" xr:uid="{00000000-0005-0000-0000-0000BE2A0000}"/>
    <cellStyle name="Percent 3 2 3 11" xfId="11018" xr:uid="{00000000-0005-0000-0000-0000BF2A0000}"/>
    <cellStyle name="Percent 3 2 3 12" xfId="11019" xr:uid="{00000000-0005-0000-0000-0000C02A0000}"/>
    <cellStyle name="Percent 3 2 3 13" xfId="11020" xr:uid="{00000000-0005-0000-0000-0000C12A0000}"/>
    <cellStyle name="Percent 3 2 3 14" xfId="11021" xr:uid="{00000000-0005-0000-0000-0000C22A0000}"/>
    <cellStyle name="Percent 3 2 3 15" xfId="11022" xr:uid="{00000000-0005-0000-0000-0000C32A0000}"/>
    <cellStyle name="Percent 3 2 3 16" xfId="11023" xr:uid="{00000000-0005-0000-0000-0000C42A0000}"/>
    <cellStyle name="Percent 3 2 3 17" xfId="11024" xr:uid="{00000000-0005-0000-0000-0000C52A0000}"/>
    <cellStyle name="Percent 3 2 3 18" xfId="11025" xr:uid="{00000000-0005-0000-0000-0000C62A0000}"/>
    <cellStyle name="Percent 3 2 3 19" xfId="11026" xr:uid="{00000000-0005-0000-0000-0000C72A0000}"/>
    <cellStyle name="Percent 3 2 3 2" xfId="11027" xr:uid="{00000000-0005-0000-0000-0000C82A0000}"/>
    <cellStyle name="Percent 3 2 3 20" xfId="11028" xr:uid="{00000000-0005-0000-0000-0000C92A0000}"/>
    <cellStyle name="Percent 3 2 3 21" xfId="11029" xr:uid="{00000000-0005-0000-0000-0000CA2A0000}"/>
    <cellStyle name="Percent 3 2 3 22" xfId="11030" xr:uid="{00000000-0005-0000-0000-0000CB2A0000}"/>
    <cellStyle name="Percent 3 2 3 23" xfId="11031" xr:uid="{00000000-0005-0000-0000-0000CC2A0000}"/>
    <cellStyle name="Percent 3 2 3 24" xfId="11032" xr:uid="{00000000-0005-0000-0000-0000CD2A0000}"/>
    <cellStyle name="Percent 3 2 3 25" xfId="11033" xr:uid="{00000000-0005-0000-0000-0000CE2A0000}"/>
    <cellStyle name="Percent 3 2 3 26" xfId="11034" xr:uid="{00000000-0005-0000-0000-0000CF2A0000}"/>
    <cellStyle name="Percent 3 2 3 27" xfId="11035" xr:uid="{00000000-0005-0000-0000-0000D02A0000}"/>
    <cellStyle name="Percent 3 2 3 28" xfId="11036" xr:uid="{00000000-0005-0000-0000-0000D12A0000}"/>
    <cellStyle name="Percent 3 2 3 29" xfId="11037" xr:uid="{00000000-0005-0000-0000-0000D22A0000}"/>
    <cellStyle name="Percent 3 2 3 3" xfId="11038" xr:uid="{00000000-0005-0000-0000-0000D32A0000}"/>
    <cellStyle name="Percent 3 2 3 30" xfId="11039" xr:uid="{00000000-0005-0000-0000-0000D42A0000}"/>
    <cellStyle name="Percent 3 2 3 31" xfId="11040" xr:uid="{00000000-0005-0000-0000-0000D52A0000}"/>
    <cellStyle name="Percent 3 2 3 32" xfId="11041" xr:uid="{00000000-0005-0000-0000-0000D62A0000}"/>
    <cellStyle name="Percent 3 2 3 33" xfId="11042" xr:uid="{00000000-0005-0000-0000-0000D72A0000}"/>
    <cellStyle name="Percent 3 2 3 34" xfId="11043" xr:uid="{00000000-0005-0000-0000-0000D82A0000}"/>
    <cellStyle name="Percent 3 2 3 35" xfId="11044" xr:uid="{00000000-0005-0000-0000-0000D92A0000}"/>
    <cellStyle name="Percent 3 2 3 36" xfId="11045" xr:uid="{00000000-0005-0000-0000-0000DA2A0000}"/>
    <cellStyle name="Percent 3 2 3 37" xfId="11046" xr:uid="{00000000-0005-0000-0000-0000DB2A0000}"/>
    <cellStyle name="Percent 3 2 3 38" xfId="11047" xr:uid="{00000000-0005-0000-0000-0000DC2A0000}"/>
    <cellStyle name="Percent 3 2 3 39" xfId="11048" xr:uid="{00000000-0005-0000-0000-0000DD2A0000}"/>
    <cellStyle name="Percent 3 2 3 4" xfId="11049" xr:uid="{00000000-0005-0000-0000-0000DE2A0000}"/>
    <cellStyle name="Percent 3 2 3 40" xfId="11050" xr:uid="{00000000-0005-0000-0000-0000DF2A0000}"/>
    <cellStyle name="Percent 3 2 3 41" xfId="11051" xr:uid="{00000000-0005-0000-0000-0000E02A0000}"/>
    <cellStyle name="Percent 3 2 3 42" xfId="11052" xr:uid="{00000000-0005-0000-0000-0000E12A0000}"/>
    <cellStyle name="Percent 3 2 3 43" xfId="11053" xr:uid="{00000000-0005-0000-0000-0000E22A0000}"/>
    <cellStyle name="Percent 3 2 3 5" xfId="11054" xr:uid="{00000000-0005-0000-0000-0000E32A0000}"/>
    <cellStyle name="Percent 3 2 3 6" xfId="11055" xr:uid="{00000000-0005-0000-0000-0000E42A0000}"/>
    <cellStyle name="Percent 3 2 3 7" xfId="11056" xr:uid="{00000000-0005-0000-0000-0000E52A0000}"/>
    <cellStyle name="Percent 3 2 3 8" xfId="11057" xr:uid="{00000000-0005-0000-0000-0000E62A0000}"/>
    <cellStyle name="Percent 3 2 3 9" xfId="11058" xr:uid="{00000000-0005-0000-0000-0000E72A0000}"/>
    <cellStyle name="Percent 3 2 30" xfId="11059" xr:uid="{00000000-0005-0000-0000-0000E82A0000}"/>
    <cellStyle name="Percent 3 2 31" xfId="11060" xr:uid="{00000000-0005-0000-0000-0000E92A0000}"/>
    <cellStyle name="Percent 3 2 32" xfId="11061" xr:uid="{00000000-0005-0000-0000-0000EA2A0000}"/>
    <cellStyle name="Percent 3 2 33" xfId="11062" xr:uid="{00000000-0005-0000-0000-0000EB2A0000}"/>
    <cellStyle name="Percent 3 2 34" xfId="11063" xr:uid="{00000000-0005-0000-0000-0000EC2A0000}"/>
    <cellStyle name="Percent 3 2 35" xfId="11064" xr:uid="{00000000-0005-0000-0000-0000ED2A0000}"/>
    <cellStyle name="Percent 3 2 36" xfId="11065" xr:uid="{00000000-0005-0000-0000-0000EE2A0000}"/>
    <cellStyle name="Percent 3 2 37" xfId="11066" xr:uid="{00000000-0005-0000-0000-0000EF2A0000}"/>
    <cellStyle name="Percent 3 2 38" xfId="11067" xr:uid="{00000000-0005-0000-0000-0000F02A0000}"/>
    <cellStyle name="Percent 3 2 39" xfId="11068" xr:uid="{00000000-0005-0000-0000-0000F12A0000}"/>
    <cellStyle name="Percent 3 2 4" xfId="11069" xr:uid="{00000000-0005-0000-0000-0000F22A0000}"/>
    <cellStyle name="Percent 3 2 4 10" xfId="11070" xr:uid="{00000000-0005-0000-0000-0000F32A0000}"/>
    <cellStyle name="Percent 3 2 4 11" xfId="11071" xr:uid="{00000000-0005-0000-0000-0000F42A0000}"/>
    <cellStyle name="Percent 3 2 4 12" xfId="11072" xr:uid="{00000000-0005-0000-0000-0000F52A0000}"/>
    <cellStyle name="Percent 3 2 4 13" xfId="11073" xr:uid="{00000000-0005-0000-0000-0000F62A0000}"/>
    <cellStyle name="Percent 3 2 4 14" xfId="11074" xr:uid="{00000000-0005-0000-0000-0000F72A0000}"/>
    <cellStyle name="Percent 3 2 4 15" xfId="11075" xr:uid="{00000000-0005-0000-0000-0000F82A0000}"/>
    <cellStyle name="Percent 3 2 4 16" xfId="11076" xr:uid="{00000000-0005-0000-0000-0000F92A0000}"/>
    <cellStyle name="Percent 3 2 4 17" xfId="11077" xr:uid="{00000000-0005-0000-0000-0000FA2A0000}"/>
    <cellStyle name="Percent 3 2 4 18" xfId="11078" xr:uid="{00000000-0005-0000-0000-0000FB2A0000}"/>
    <cellStyle name="Percent 3 2 4 19" xfId="11079" xr:uid="{00000000-0005-0000-0000-0000FC2A0000}"/>
    <cellStyle name="Percent 3 2 4 2" xfId="11080" xr:uid="{00000000-0005-0000-0000-0000FD2A0000}"/>
    <cellStyle name="Percent 3 2 4 20" xfId="11081" xr:uid="{00000000-0005-0000-0000-0000FE2A0000}"/>
    <cellStyle name="Percent 3 2 4 21" xfId="11082" xr:uid="{00000000-0005-0000-0000-0000FF2A0000}"/>
    <cellStyle name="Percent 3 2 4 22" xfId="11083" xr:uid="{00000000-0005-0000-0000-0000002B0000}"/>
    <cellStyle name="Percent 3 2 4 23" xfId="11084" xr:uid="{00000000-0005-0000-0000-0000012B0000}"/>
    <cellStyle name="Percent 3 2 4 24" xfId="11085" xr:uid="{00000000-0005-0000-0000-0000022B0000}"/>
    <cellStyle name="Percent 3 2 4 25" xfId="11086" xr:uid="{00000000-0005-0000-0000-0000032B0000}"/>
    <cellStyle name="Percent 3 2 4 26" xfId="11087" xr:uid="{00000000-0005-0000-0000-0000042B0000}"/>
    <cellStyle name="Percent 3 2 4 27" xfId="11088" xr:uid="{00000000-0005-0000-0000-0000052B0000}"/>
    <cellStyle name="Percent 3 2 4 28" xfId="11089" xr:uid="{00000000-0005-0000-0000-0000062B0000}"/>
    <cellStyle name="Percent 3 2 4 29" xfId="11090" xr:uid="{00000000-0005-0000-0000-0000072B0000}"/>
    <cellStyle name="Percent 3 2 4 3" xfId="11091" xr:uid="{00000000-0005-0000-0000-0000082B0000}"/>
    <cellStyle name="Percent 3 2 4 30" xfId="11092" xr:uid="{00000000-0005-0000-0000-0000092B0000}"/>
    <cellStyle name="Percent 3 2 4 31" xfId="11093" xr:uid="{00000000-0005-0000-0000-00000A2B0000}"/>
    <cellStyle name="Percent 3 2 4 32" xfId="11094" xr:uid="{00000000-0005-0000-0000-00000B2B0000}"/>
    <cellStyle name="Percent 3 2 4 33" xfId="11095" xr:uid="{00000000-0005-0000-0000-00000C2B0000}"/>
    <cellStyle name="Percent 3 2 4 34" xfId="11096" xr:uid="{00000000-0005-0000-0000-00000D2B0000}"/>
    <cellStyle name="Percent 3 2 4 35" xfId="11097" xr:uid="{00000000-0005-0000-0000-00000E2B0000}"/>
    <cellStyle name="Percent 3 2 4 36" xfId="11098" xr:uid="{00000000-0005-0000-0000-00000F2B0000}"/>
    <cellStyle name="Percent 3 2 4 37" xfId="11099" xr:uid="{00000000-0005-0000-0000-0000102B0000}"/>
    <cellStyle name="Percent 3 2 4 38" xfId="11100" xr:uid="{00000000-0005-0000-0000-0000112B0000}"/>
    <cellStyle name="Percent 3 2 4 39" xfId="11101" xr:uid="{00000000-0005-0000-0000-0000122B0000}"/>
    <cellStyle name="Percent 3 2 4 4" xfId="11102" xr:uid="{00000000-0005-0000-0000-0000132B0000}"/>
    <cellStyle name="Percent 3 2 4 40" xfId="11103" xr:uid="{00000000-0005-0000-0000-0000142B0000}"/>
    <cellStyle name="Percent 3 2 4 41" xfId="11104" xr:uid="{00000000-0005-0000-0000-0000152B0000}"/>
    <cellStyle name="Percent 3 2 4 42" xfId="11105" xr:uid="{00000000-0005-0000-0000-0000162B0000}"/>
    <cellStyle name="Percent 3 2 4 43" xfId="11106" xr:uid="{00000000-0005-0000-0000-0000172B0000}"/>
    <cellStyle name="Percent 3 2 4 5" xfId="11107" xr:uid="{00000000-0005-0000-0000-0000182B0000}"/>
    <cellStyle name="Percent 3 2 4 6" xfId="11108" xr:uid="{00000000-0005-0000-0000-0000192B0000}"/>
    <cellStyle name="Percent 3 2 4 7" xfId="11109" xr:uid="{00000000-0005-0000-0000-00001A2B0000}"/>
    <cellStyle name="Percent 3 2 4 8" xfId="11110" xr:uid="{00000000-0005-0000-0000-00001B2B0000}"/>
    <cellStyle name="Percent 3 2 4 9" xfId="11111" xr:uid="{00000000-0005-0000-0000-00001C2B0000}"/>
    <cellStyle name="Percent 3 2 40" xfId="11112" xr:uid="{00000000-0005-0000-0000-00001D2B0000}"/>
    <cellStyle name="Percent 3 2 41" xfId="11113" xr:uid="{00000000-0005-0000-0000-00001E2B0000}"/>
    <cellStyle name="Percent 3 2 42" xfId="11114" xr:uid="{00000000-0005-0000-0000-00001F2B0000}"/>
    <cellStyle name="Percent 3 2 43" xfId="11115" xr:uid="{00000000-0005-0000-0000-0000202B0000}"/>
    <cellStyle name="Percent 3 2 44" xfId="11116" xr:uid="{00000000-0005-0000-0000-0000212B0000}"/>
    <cellStyle name="Percent 3 2 45" xfId="11117" xr:uid="{00000000-0005-0000-0000-0000222B0000}"/>
    <cellStyle name="Percent 3 2 46" xfId="11118" xr:uid="{00000000-0005-0000-0000-0000232B0000}"/>
    <cellStyle name="Percent 3 2 47" xfId="11119" xr:uid="{00000000-0005-0000-0000-0000242B0000}"/>
    <cellStyle name="Percent 3 2 48" xfId="11120" xr:uid="{00000000-0005-0000-0000-0000252B0000}"/>
    <cellStyle name="Percent 3 2 5" xfId="11121" xr:uid="{00000000-0005-0000-0000-0000262B0000}"/>
    <cellStyle name="Percent 3 2 5 10" xfId="11122" xr:uid="{00000000-0005-0000-0000-0000272B0000}"/>
    <cellStyle name="Percent 3 2 5 11" xfId="11123" xr:uid="{00000000-0005-0000-0000-0000282B0000}"/>
    <cellStyle name="Percent 3 2 5 12" xfId="11124" xr:uid="{00000000-0005-0000-0000-0000292B0000}"/>
    <cellStyle name="Percent 3 2 5 13" xfId="11125" xr:uid="{00000000-0005-0000-0000-00002A2B0000}"/>
    <cellStyle name="Percent 3 2 5 14" xfId="11126" xr:uid="{00000000-0005-0000-0000-00002B2B0000}"/>
    <cellStyle name="Percent 3 2 5 15" xfId="11127" xr:uid="{00000000-0005-0000-0000-00002C2B0000}"/>
    <cellStyle name="Percent 3 2 5 16" xfId="11128" xr:uid="{00000000-0005-0000-0000-00002D2B0000}"/>
    <cellStyle name="Percent 3 2 5 17" xfId="11129" xr:uid="{00000000-0005-0000-0000-00002E2B0000}"/>
    <cellStyle name="Percent 3 2 5 18" xfId="11130" xr:uid="{00000000-0005-0000-0000-00002F2B0000}"/>
    <cellStyle name="Percent 3 2 5 19" xfId="11131" xr:uid="{00000000-0005-0000-0000-0000302B0000}"/>
    <cellStyle name="Percent 3 2 5 2" xfId="11132" xr:uid="{00000000-0005-0000-0000-0000312B0000}"/>
    <cellStyle name="Percent 3 2 5 20" xfId="11133" xr:uid="{00000000-0005-0000-0000-0000322B0000}"/>
    <cellStyle name="Percent 3 2 5 21" xfId="11134" xr:uid="{00000000-0005-0000-0000-0000332B0000}"/>
    <cellStyle name="Percent 3 2 5 22" xfId="11135" xr:uid="{00000000-0005-0000-0000-0000342B0000}"/>
    <cellStyle name="Percent 3 2 5 23" xfId="11136" xr:uid="{00000000-0005-0000-0000-0000352B0000}"/>
    <cellStyle name="Percent 3 2 5 24" xfId="11137" xr:uid="{00000000-0005-0000-0000-0000362B0000}"/>
    <cellStyle name="Percent 3 2 5 25" xfId="11138" xr:uid="{00000000-0005-0000-0000-0000372B0000}"/>
    <cellStyle name="Percent 3 2 5 26" xfId="11139" xr:uid="{00000000-0005-0000-0000-0000382B0000}"/>
    <cellStyle name="Percent 3 2 5 27" xfId="11140" xr:uid="{00000000-0005-0000-0000-0000392B0000}"/>
    <cellStyle name="Percent 3 2 5 28" xfId="11141" xr:uid="{00000000-0005-0000-0000-00003A2B0000}"/>
    <cellStyle name="Percent 3 2 5 29" xfId="11142" xr:uid="{00000000-0005-0000-0000-00003B2B0000}"/>
    <cellStyle name="Percent 3 2 5 3" xfId="11143" xr:uid="{00000000-0005-0000-0000-00003C2B0000}"/>
    <cellStyle name="Percent 3 2 5 30" xfId="11144" xr:uid="{00000000-0005-0000-0000-00003D2B0000}"/>
    <cellStyle name="Percent 3 2 5 31" xfId="11145" xr:uid="{00000000-0005-0000-0000-00003E2B0000}"/>
    <cellStyle name="Percent 3 2 5 32" xfId="11146" xr:uid="{00000000-0005-0000-0000-00003F2B0000}"/>
    <cellStyle name="Percent 3 2 5 33" xfId="11147" xr:uid="{00000000-0005-0000-0000-0000402B0000}"/>
    <cellStyle name="Percent 3 2 5 34" xfId="11148" xr:uid="{00000000-0005-0000-0000-0000412B0000}"/>
    <cellStyle name="Percent 3 2 5 35" xfId="11149" xr:uid="{00000000-0005-0000-0000-0000422B0000}"/>
    <cellStyle name="Percent 3 2 5 36" xfId="11150" xr:uid="{00000000-0005-0000-0000-0000432B0000}"/>
    <cellStyle name="Percent 3 2 5 37" xfId="11151" xr:uid="{00000000-0005-0000-0000-0000442B0000}"/>
    <cellStyle name="Percent 3 2 5 38" xfId="11152" xr:uid="{00000000-0005-0000-0000-0000452B0000}"/>
    <cellStyle name="Percent 3 2 5 39" xfId="11153" xr:uid="{00000000-0005-0000-0000-0000462B0000}"/>
    <cellStyle name="Percent 3 2 5 4" xfId="11154" xr:uid="{00000000-0005-0000-0000-0000472B0000}"/>
    <cellStyle name="Percent 3 2 5 40" xfId="11155" xr:uid="{00000000-0005-0000-0000-0000482B0000}"/>
    <cellStyle name="Percent 3 2 5 41" xfId="11156" xr:uid="{00000000-0005-0000-0000-0000492B0000}"/>
    <cellStyle name="Percent 3 2 5 42" xfId="11157" xr:uid="{00000000-0005-0000-0000-00004A2B0000}"/>
    <cellStyle name="Percent 3 2 5 43" xfId="11158" xr:uid="{00000000-0005-0000-0000-00004B2B0000}"/>
    <cellStyle name="Percent 3 2 5 5" xfId="11159" xr:uid="{00000000-0005-0000-0000-00004C2B0000}"/>
    <cellStyle name="Percent 3 2 5 6" xfId="11160" xr:uid="{00000000-0005-0000-0000-00004D2B0000}"/>
    <cellStyle name="Percent 3 2 5 7" xfId="11161" xr:uid="{00000000-0005-0000-0000-00004E2B0000}"/>
    <cellStyle name="Percent 3 2 5 8" xfId="11162" xr:uid="{00000000-0005-0000-0000-00004F2B0000}"/>
    <cellStyle name="Percent 3 2 5 9" xfId="11163" xr:uid="{00000000-0005-0000-0000-0000502B0000}"/>
    <cellStyle name="Percent 3 2 6" xfId="11164" xr:uid="{00000000-0005-0000-0000-0000512B0000}"/>
    <cellStyle name="Percent 3 2 6 10" xfId="11165" xr:uid="{00000000-0005-0000-0000-0000522B0000}"/>
    <cellStyle name="Percent 3 2 6 11" xfId="11166" xr:uid="{00000000-0005-0000-0000-0000532B0000}"/>
    <cellStyle name="Percent 3 2 6 12" xfId="11167" xr:uid="{00000000-0005-0000-0000-0000542B0000}"/>
    <cellStyle name="Percent 3 2 6 13" xfId="11168" xr:uid="{00000000-0005-0000-0000-0000552B0000}"/>
    <cellStyle name="Percent 3 2 6 14" xfId="11169" xr:uid="{00000000-0005-0000-0000-0000562B0000}"/>
    <cellStyle name="Percent 3 2 6 15" xfId="11170" xr:uid="{00000000-0005-0000-0000-0000572B0000}"/>
    <cellStyle name="Percent 3 2 6 16" xfId="11171" xr:uid="{00000000-0005-0000-0000-0000582B0000}"/>
    <cellStyle name="Percent 3 2 6 17" xfId="11172" xr:uid="{00000000-0005-0000-0000-0000592B0000}"/>
    <cellStyle name="Percent 3 2 6 18" xfId="11173" xr:uid="{00000000-0005-0000-0000-00005A2B0000}"/>
    <cellStyle name="Percent 3 2 6 19" xfId="11174" xr:uid="{00000000-0005-0000-0000-00005B2B0000}"/>
    <cellStyle name="Percent 3 2 6 2" xfId="11175" xr:uid="{00000000-0005-0000-0000-00005C2B0000}"/>
    <cellStyle name="Percent 3 2 6 20" xfId="11176" xr:uid="{00000000-0005-0000-0000-00005D2B0000}"/>
    <cellStyle name="Percent 3 2 6 21" xfId="11177" xr:uid="{00000000-0005-0000-0000-00005E2B0000}"/>
    <cellStyle name="Percent 3 2 6 22" xfId="11178" xr:uid="{00000000-0005-0000-0000-00005F2B0000}"/>
    <cellStyle name="Percent 3 2 6 23" xfId="11179" xr:uid="{00000000-0005-0000-0000-0000602B0000}"/>
    <cellStyle name="Percent 3 2 6 24" xfId="11180" xr:uid="{00000000-0005-0000-0000-0000612B0000}"/>
    <cellStyle name="Percent 3 2 6 25" xfId="11181" xr:uid="{00000000-0005-0000-0000-0000622B0000}"/>
    <cellStyle name="Percent 3 2 6 26" xfId="11182" xr:uid="{00000000-0005-0000-0000-0000632B0000}"/>
    <cellStyle name="Percent 3 2 6 27" xfId="11183" xr:uid="{00000000-0005-0000-0000-0000642B0000}"/>
    <cellStyle name="Percent 3 2 6 28" xfId="11184" xr:uid="{00000000-0005-0000-0000-0000652B0000}"/>
    <cellStyle name="Percent 3 2 6 29" xfId="11185" xr:uid="{00000000-0005-0000-0000-0000662B0000}"/>
    <cellStyle name="Percent 3 2 6 3" xfId="11186" xr:uid="{00000000-0005-0000-0000-0000672B0000}"/>
    <cellStyle name="Percent 3 2 6 30" xfId="11187" xr:uid="{00000000-0005-0000-0000-0000682B0000}"/>
    <cellStyle name="Percent 3 2 6 31" xfId="11188" xr:uid="{00000000-0005-0000-0000-0000692B0000}"/>
    <cellStyle name="Percent 3 2 6 32" xfId="11189" xr:uid="{00000000-0005-0000-0000-00006A2B0000}"/>
    <cellStyle name="Percent 3 2 6 33" xfId="11190" xr:uid="{00000000-0005-0000-0000-00006B2B0000}"/>
    <cellStyle name="Percent 3 2 6 34" xfId="11191" xr:uid="{00000000-0005-0000-0000-00006C2B0000}"/>
    <cellStyle name="Percent 3 2 6 35" xfId="11192" xr:uid="{00000000-0005-0000-0000-00006D2B0000}"/>
    <cellStyle name="Percent 3 2 6 36" xfId="11193" xr:uid="{00000000-0005-0000-0000-00006E2B0000}"/>
    <cellStyle name="Percent 3 2 6 37" xfId="11194" xr:uid="{00000000-0005-0000-0000-00006F2B0000}"/>
    <cellStyle name="Percent 3 2 6 38" xfId="11195" xr:uid="{00000000-0005-0000-0000-0000702B0000}"/>
    <cellStyle name="Percent 3 2 6 39" xfId="11196" xr:uid="{00000000-0005-0000-0000-0000712B0000}"/>
    <cellStyle name="Percent 3 2 6 4" xfId="11197" xr:uid="{00000000-0005-0000-0000-0000722B0000}"/>
    <cellStyle name="Percent 3 2 6 40" xfId="11198" xr:uid="{00000000-0005-0000-0000-0000732B0000}"/>
    <cellStyle name="Percent 3 2 6 41" xfId="11199" xr:uid="{00000000-0005-0000-0000-0000742B0000}"/>
    <cellStyle name="Percent 3 2 6 42" xfId="11200" xr:uid="{00000000-0005-0000-0000-0000752B0000}"/>
    <cellStyle name="Percent 3 2 6 43" xfId="11201" xr:uid="{00000000-0005-0000-0000-0000762B0000}"/>
    <cellStyle name="Percent 3 2 6 5" xfId="11202" xr:uid="{00000000-0005-0000-0000-0000772B0000}"/>
    <cellStyle name="Percent 3 2 6 6" xfId="11203" xr:uid="{00000000-0005-0000-0000-0000782B0000}"/>
    <cellStyle name="Percent 3 2 6 7" xfId="11204" xr:uid="{00000000-0005-0000-0000-0000792B0000}"/>
    <cellStyle name="Percent 3 2 6 8" xfId="11205" xr:uid="{00000000-0005-0000-0000-00007A2B0000}"/>
    <cellStyle name="Percent 3 2 6 9" xfId="11206" xr:uid="{00000000-0005-0000-0000-00007B2B0000}"/>
    <cellStyle name="Percent 3 2 7" xfId="11207" xr:uid="{00000000-0005-0000-0000-00007C2B0000}"/>
    <cellStyle name="Percent 3 2 8" xfId="11208" xr:uid="{00000000-0005-0000-0000-00007D2B0000}"/>
    <cellStyle name="Percent 3 2 9" xfId="11209" xr:uid="{00000000-0005-0000-0000-00007E2B0000}"/>
    <cellStyle name="Percent 3 20" xfId="11210" xr:uid="{00000000-0005-0000-0000-00007F2B0000}"/>
    <cellStyle name="Percent 3 21" xfId="11211" xr:uid="{00000000-0005-0000-0000-0000802B0000}"/>
    <cellStyle name="Percent 3 22" xfId="11212" xr:uid="{00000000-0005-0000-0000-0000812B0000}"/>
    <cellStyle name="Percent 3 23" xfId="11213" xr:uid="{00000000-0005-0000-0000-0000822B0000}"/>
    <cellStyle name="Percent 3 24" xfId="11214" xr:uid="{00000000-0005-0000-0000-0000832B0000}"/>
    <cellStyle name="Percent 3 25" xfId="11215" xr:uid="{00000000-0005-0000-0000-0000842B0000}"/>
    <cellStyle name="Percent 3 26" xfId="11216" xr:uid="{00000000-0005-0000-0000-0000852B0000}"/>
    <cellStyle name="Percent 3 27" xfId="11217" xr:uid="{00000000-0005-0000-0000-0000862B0000}"/>
    <cellStyle name="Percent 3 28" xfId="11218" xr:uid="{00000000-0005-0000-0000-0000872B0000}"/>
    <cellStyle name="Percent 3 29" xfId="11219" xr:uid="{00000000-0005-0000-0000-0000882B0000}"/>
    <cellStyle name="Percent 3 3" xfId="11220" xr:uid="{00000000-0005-0000-0000-0000892B0000}"/>
    <cellStyle name="Percent 3 3 10" xfId="11221" xr:uid="{00000000-0005-0000-0000-00008A2B0000}"/>
    <cellStyle name="Percent 3 3 11" xfId="11222" xr:uid="{00000000-0005-0000-0000-00008B2B0000}"/>
    <cellStyle name="Percent 3 3 12" xfId="11223" xr:uid="{00000000-0005-0000-0000-00008C2B0000}"/>
    <cellStyle name="Percent 3 3 13" xfId="11224" xr:uid="{00000000-0005-0000-0000-00008D2B0000}"/>
    <cellStyle name="Percent 3 3 14" xfId="11225" xr:uid="{00000000-0005-0000-0000-00008E2B0000}"/>
    <cellStyle name="Percent 3 3 15" xfId="11226" xr:uid="{00000000-0005-0000-0000-00008F2B0000}"/>
    <cellStyle name="Percent 3 3 16" xfId="11227" xr:uid="{00000000-0005-0000-0000-0000902B0000}"/>
    <cellStyle name="Percent 3 3 17" xfId="11228" xr:uid="{00000000-0005-0000-0000-0000912B0000}"/>
    <cellStyle name="Percent 3 3 18" xfId="11229" xr:uid="{00000000-0005-0000-0000-0000922B0000}"/>
    <cellStyle name="Percent 3 3 19" xfId="11230" xr:uid="{00000000-0005-0000-0000-0000932B0000}"/>
    <cellStyle name="Percent 3 3 2" xfId="11231" xr:uid="{00000000-0005-0000-0000-0000942B0000}"/>
    <cellStyle name="Percent 3 3 2 10" xfId="11232" xr:uid="{00000000-0005-0000-0000-0000952B0000}"/>
    <cellStyle name="Percent 3 3 2 11" xfId="11233" xr:uid="{00000000-0005-0000-0000-0000962B0000}"/>
    <cellStyle name="Percent 3 3 2 12" xfId="11234" xr:uid="{00000000-0005-0000-0000-0000972B0000}"/>
    <cellStyle name="Percent 3 3 2 13" xfId="11235" xr:uid="{00000000-0005-0000-0000-0000982B0000}"/>
    <cellStyle name="Percent 3 3 2 14" xfId="11236" xr:uid="{00000000-0005-0000-0000-0000992B0000}"/>
    <cellStyle name="Percent 3 3 2 15" xfId="11237" xr:uid="{00000000-0005-0000-0000-00009A2B0000}"/>
    <cellStyle name="Percent 3 3 2 16" xfId="11238" xr:uid="{00000000-0005-0000-0000-00009B2B0000}"/>
    <cellStyle name="Percent 3 3 2 17" xfId="11239" xr:uid="{00000000-0005-0000-0000-00009C2B0000}"/>
    <cellStyle name="Percent 3 3 2 18" xfId="11240" xr:uid="{00000000-0005-0000-0000-00009D2B0000}"/>
    <cellStyle name="Percent 3 3 2 19" xfId="11241" xr:uid="{00000000-0005-0000-0000-00009E2B0000}"/>
    <cellStyle name="Percent 3 3 2 2" xfId="11242" xr:uid="{00000000-0005-0000-0000-00009F2B0000}"/>
    <cellStyle name="Percent 3 3 2 2 10" xfId="11243" xr:uid="{00000000-0005-0000-0000-0000A02B0000}"/>
    <cellStyle name="Percent 3 3 2 2 11" xfId="11244" xr:uid="{00000000-0005-0000-0000-0000A12B0000}"/>
    <cellStyle name="Percent 3 3 2 2 12" xfId="11245" xr:uid="{00000000-0005-0000-0000-0000A22B0000}"/>
    <cellStyle name="Percent 3 3 2 2 13" xfId="11246" xr:uid="{00000000-0005-0000-0000-0000A32B0000}"/>
    <cellStyle name="Percent 3 3 2 2 14" xfId="11247" xr:uid="{00000000-0005-0000-0000-0000A42B0000}"/>
    <cellStyle name="Percent 3 3 2 2 15" xfId="11248" xr:uid="{00000000-0005-0000-0000-0000A52B0000}"/>
    <cellStyle name="Percent 3 3 2 2 16" xfId="11249" xr:uid="{00000000-0005-0000-0000-0000A62B0000}"/>
    <cellStyle name="Percent 3 3 2 2 17" xfId="11250" xr:uid="{00000000-0005-0000-0000-0000A72B0000}"/>
    <cellStyle name="Percent 3 3 2 2 18" xfId="11251" xr:uid="{00000000-0005-0000-0000-0000A82B0000}"/>
    <cellStyle name="Percent 3 3 2 2 19" xfId="11252" xr:uid="{00000000-0005-0000-0000-0000A92B0000}"/>
    <cellStyle name="Percent 3 3 2 2 2" xfId="11253" xr:uid="{00000000-0005-0000-0000-0000AA2B0000}"/>
    <cellStyle name="Percent 3 3 2 2 20" xfId="11254" xr:uid="{00000000-0005-0000-0000-0000AB2B0000}"/>
    <cellStyle name="Percent 3 3 2 2 21" xfId="11255" xr:uid="{00000000-0005-0000-0000-0000AC2B0000}"/>
    <cellStyle name="Percent 3 3 2 2 22" xfId="11256" xr:uid="{00000000-0005-0000-0000-0000AD2B0000}"/>
    <cellStyle name="Percent 3 3 2 2 23" xfId="11257" xr:uid="{00000000-0005-0000-0000-0000AE2B0000}"/>
    <cellStyle name="Percent 3 3 2 2 24" xfId="11258" xr:uid="{00000000-0005-0000-0000-0000AF2B0000}"/>
    <cellStyle name="Percent 3 3 2 2 25" xfId="11259" xr:uid="{00000000-0005-0000-0000-0000B02B0000}"/>
    <cellStyle name="Percent 3 3 2 2 26" xfId="11260" xr:uid="{00000000-0005-0000-0000-0000B12B0000}"/>
    <cellStyle name="Percent 3 3 2 2 27" xfId="11261" xr:uid="{00000000-0005-0000-0000-0000B22B0000}"/>
    <cellStyle name="Percent 3 3 2 2 28" xfId="11262" xr:uid="{00000000-0005-0000-0000-0000B32B0000}"/>
    <cellStyle name="Percent 3 3 2 2 29" xfId="11263" xr:uid="{00000000-0005-0000-0000-0000B42B0000}"/>
    <cellStyle name="Percent 3 3 2 2 3" xfId="11264" xr:uid="{00000000-0005-0000-0000-0000B52B0000}"/>
    <cellStyle name="Percent 3 3 2 2 30" xfId="11265" xr:uid="{00000000-0005-0000-0000-0000B62B0000}"/>
    <cellStyle name="Percent 3 3 2 2 31" xfId="11266" xr:uid="{00000000-0005-0000-0000-0000B72B0000}"/>
    <cellStyle name="Percent 3 3 2 2 32" xfId="11267" xr:uid="{00000000-0005-0000-0000-0000B82B0000}"/>
    <cellStyle name="Percent 3 3 2 2 33" xfId="11268" xr:uid="{00000000-0005-0000-0000-0000B92B0000}"/>
    <cellStyle name="Percent 3 3 2 2 34" xfId="11269" xr:uid="{00000000-0005-0000-0000-0000BA2B0000}"/>
    <cellStyle name="Percent 3 3 2 2 35" xfId="11270" xr:uid="{00000000-0005-0000-0000-0000BB2B0000}"/>
    <cellStyle name="Percent 3 3 2 2 36" xfId="11271" xr:uid="{00000000-0005-0000-0000-0000BC2B0000}"/>
    <cellStyle name="Percent 3 3 2 2 37" xfId="11272" xr:uid="{00000000-0005-0000-0000-0000BD2B0000}"/>
    <cellStyle name="Percent 3 3 2 2 38" xfId="11273" xr:uid="{00000000-0005-0000-0000-0000BE2B0000}"/>
    <cellStyle name="Percent 3 3 2 2 39" xfId="11274" xr:uid="{00000000-0005-0000-0000-0000BF2B0000}"/>
    <cellStyle name="Percent 3 3 2 2 4" xfId="11275" xr:uid="{00000000-0005-0000-0000-0000C02B0000}"/>
    <cellStyle name="Percent 3 3 2 2 40" xfId="11276" xr:uid="{00000000-0005-0000-0000-0000C12B0000}"/>
    <cellStyle name="Percent 3 3 2 2 41" xfId="11277" xr:uid="{00000000-0005-0000-0000-0000C22B0000}"/>
    <cellStyle name="Percent 3 3 2 2 42" xfId="11278" xr:uid="{00000000-0005-0000-0000-0000C32B0000}"/>
    <cellStyle name="Percent 3 3 2 2 43" xfId="11279" xr:uid="{00000000-0005-0000-0000-0000C42B0000}"/>
    <cellStyle name="Percent 3 3 2 2 5" xfId="11280" xr:uid="{00000000-0005-0000-0000-0000C52B0000}"/>
    <cellStyle name="Percent 3 3 2 2 6" xfId="11281" xr:uid="{00000000-0005-0000-0000-0000C62B0000}"/>
    <cellStyle name="Percent 3 3 2 2 7" xfId="11282" xr:uid="{00000000-0005-0000-0000-0000C72B0000}"/>
    <cellStyle name="Percent 3 3 2 2 8" xfId="11283" xr:uid="{00000000-0005-0000-0000-0000C82B0000}"/>
    <cellStyle name="Percent 3 3 2 2 9" xfId="11284" xr:uid="{00000000-0005-0000-0000-0000C92B0000}"/>
    <cellStyle name="Percent 3 3 2 20" xfId="11285" xr:uid="{00000000-0005-0000-0000-0000CA2B0000}"/>
    <cellStyle name="Percent 3 3 2 21" xfId="11286" xr:uid="{00000000-0005-0000-0000-0000CB2B0000}"/>
    <cellStyle name="Percent 3 3 2 22" xfId="11287" xr:uid="{00000000-0005-0000-0000-0000CC2B0000}"/>
    <cellStyle name="Percent 3 3 2 23" xfId="11288" xr:uid="{00000000-0005-0000-0000-0000CD2B0000}"/>
    <cellStyle name="Percent 3 3 2 24" xfId="11289" xr:uid="{00000000-0005-0000-0000-0000CE2B0000}"/>
    <cellStyle name="Percent 3 3 2 25" xfId="11290" xr:uid="{00000000-0005-0000-0000-0000CF2B0000}"/>
    <cellStyle name="Percent 3 3 2 26" xfId="11291" xr:uid="{00000000-0005-0000-0000-0000D02B0000}"/>
    <cellStyle name="Percent 3 3 2 27" xfId="11292" xr:uid="{00000000-0005-0000-0000-0000D12B0000}"/>
    <cellStyle name="Percent 3 3 2 28" xfId="11293" xr:uid="{00000000-0005-0000-0000-0000D22B0000}"/>
    <cellStyle name="Percent 3 3 2 29" xfId="11294" xr:uid="{00000000-0005-0000-0000-0000D32B0000}"/>
    <cellStyle name="Percent 3 3 2 3" xfId="11295" xr:uid="{00000000-0005-0000-0000-0000D42B0000}"/>
    <cellStyle name="Percent 3 3 2 3 10" xfId="11296" xr:uid="{00000000-0005-0000-0000-0000D52B0000}"/>
    <cellStyle name="Percent 3 3 2 3 11" xfId="11297" xr:uid="{00000000-0005-0000-0000-0000D62B0000}"/>
    <cellStyle name="Percent 3 3 2 3 12" xfId="11298" xr:uid="{00000000-0005-0000-0000-0000D72B0000}"/>
    <cellStyle name="Percent 3 3 2 3 13" xfId="11299" xr:uid="{00000000-0005-0000-0000-0000D82B0000}"/>
    <cellStyle name="Percent 3 3 2 3 14" xfId="11300" xr:uid="{00000000-0005-0000-0000-0000D92B0000}"/>
    <cellStyle name="Percent 3 3 2 3 15" xfId="11301" xr:uid="{00000000-0005-0000-0000-0000DA2B0000}"/>
    <cellStyle name="Percent 3 3 2 3 16" xfId="11302" xr:uid="{00000000-0005-0000-0000-0000DB2B0000}"/>
    <cellStyle name="Percent 3 3 2 3 17" xfId="11303" xr:uid="{00000000-0005-0000-0000-0000DC2B0000}"/>
    <cellStyle name="Percent 3 3 2 3 18" xfId="11304" xr:uid="{00000000-0005-0000-0000-0000DD2B0000}"/>
    <cellStyle name="Percent 3 3 2 3 19" xfId="11305" xr:uid="{00000000-0005-0000-0000-0000DE2B0000}"/>
    <cellStyle name="Percent 3 3 2 3 2" xfId="11306" xr:uid="{00000000-0005-0000-0000-0000DF2B0000}"/>
    <cellStyle name="Percent 3 3 2 3 20" xfId="11307" xr:uid="{00000000-0005-0000-0000-0000E02B0000}"/>
    <cellStyle name="Percent 3 3 2 3 21" xfId="11308" xr:uid="{00000000-0005-0000-0000-0000E12B0000}"/>
    <cellStyle name="Percent 3 3 2 3 22" xfId="11309" xr:uid="{00000000-0005-0000-0000-0000E22B0000}"/>
    <cellStyle name="Percent 3 3 2 3 23" xfId="11310" xr:uid="{00000000-0005-0000-0000-0000E32B0000}"/>
    <cellStyle name="Percent 3 3 2 3 24" xfId="11311" xr:uid="{00000000-0005-0000-0000-0000E42B0000}"/>
    <cellStyle name="Percent 3 3 2 3 25" xfId="11312" xr:uid="{00000000-0005-0000-0000-0000E52B0000}"/>
    <cellStyle name="Percent 3 3 2 3 26" xfId="11313" xr:uid="{00000000-0005-0000-0000-0000E62B0000}"/>
    <cellStyle name="Percent 3 3 2 3 27" xfId="11314" xr:uid="{00000000-0005-0000-0000-0000E72B0000}"/>
    <cellStyle name="Percent 3 3 2 3 28" xfId="11315" xr:uid="{00000000-0005-0000-0000-0000E82B0000}"/>
    <cellStyle name="Percent 3 3 2 3 29" xfId="11316" xr:uid="{00000000-0005-0000-0000-0000E92B0000}"/>
    <cellStyle name="Percent 3 3 2 3 3" xfId="11317" xr:uid="{00000000-0005-0000-0000-0000EA2B0000}"/>
    <cellStyle name="Percent 3 3 2 3 30" xfId="11318" xr:uid="{00000000-0005-0000-0000-0000EB2B0000}"/>
    <cellStyle name="Percent 3 3 2 3 31" xfId="11319" xr:uid="{00000000-0005-0000-0000-0000EC2B0000}"/>
    <cellStyle name="Percent 3 3 2 3 32" xfId="11320" xr:uid="{00000000-0005-0000-0000-0000ED2B0000}"/>
    <cellStyle name="Percent 3 3 2 3 33" xfId="11321" xr:uid="{00000000-0005-0000-0000-0000EE2B0000}"/>
    <cellStyle name="Percent 3 3 2 3 34" xfId="11322" xr:uid="{00000000-0005-0000-0000-0000EF2B0000}"/>
    <cellStyle name="Percent 3 3 2 3 35" xfId="11323" xr:uid="{00000000-0005-0000-0000-0000F02B0000}"/>
    <cellStyle name="Percent 3 3 2 3 36" xfId="11324" xr:uid="{00000000-0005-0000-0000-0000F12B0000}"/>
    <cellStyle name="Percent 3 3 2 3 37" xfId="11325" xr:uid="{00000000-0005-0000-0000-0000F22B0000}"/>
    <cellStyle name="Percent 3 3 2 3 38" xfId="11326" xr:uid="{00000000-0005-0000-0000-0000F32B0000}"/>
    <cellStyle name="Percent 3 3 2 3 39" xfId="11327" xr:uid="{00000000-0005-0000-0000-0000F42B0000}"/>
    <cellStyle name="Percent 3 3 2 3 4" xfId="11328" xr:uid="{00000000-0005-0000-0000-0000F52B0000}"/>
    <cellStyle name="Percent 3 3 2 3 40" xfId="11329" xr:uid="{00000000-0005-0000-0000-0000F62B0000}"/>
    <cellStyle name="Percent 3 3 2 3 41" xfId="11330" xr:uid="{00000000-0005-0000-0000-0000F72B0000}"/>
    <cellStyle name="Percent 3 3 2 3 42" xfId="11331" xr:uid="{00000000-0005-0000-0000-0000F82B0000}"/>
    <cellStyle name="Percent 3 3 2 3 43" xfId="11332" xr:uid="{00000000-0005-0000-0000-0000F92B0000}"/>
    <cellStyle name="Percent 3 3 2 3 5" xfId="11333" xr:uid="{00000000-0005-0000-0000-0000FA2B0000}"/>
    <cellStyle name="Percent 3 3 2 3 6" xfId="11334" xr:uid="{00000000-0005-0000-0000-0000FB2B0000}"/>
    <cellStyle name="Percent 3 3 2 3 7" xfId="11335" xr:uid="{00000000-0005-0000-0000-0000FC2B0000}"/>
    <cellStyle name="Percent 3 3 2 3 8" xfId="11336" xr:uid="{00000000-0005-0000-0000-0000FD2B0000}"/>
    <cellStyle name="Percent 3 3 2 3 9" xfId="11337" xr:uid="{00000000-0005-0000-0000-0000FE2B0000}"/>
    <cellStyle name="Percent 3 3 2 30" xfId="11338" xr:uid="{00000000-0005-0000-0000-0000FF2B0000}"/>
    <cellStyle name="Percent 3 3 2 31" xfId="11339" xr:uid="{00000000-0005-0000-0000-0000002C0000}"/>
    <cellStyle name="Percent 3 3 2 32" xfId="11340" xr:uid="{00000000-0005-0000-0000-0000012C0000}"/>
    <cellStyle name="Percent 3 3 2 33" xfId="11341" xr:uid="{00000000-0005-0000-0000-0000022C0000}"/>
    <cellStyle name="Percent 3 3 2 34" xfId="11342" xr:uid="{00000000-0005-0000-0000-0000032C0000}"/>
    <cellStyle name="Percent 3 3 2 35" xfId="11343" xr:uid="{00000000-0005-0000-0000-0000042C0000}"/>
    <cellStyle name="Percent 3 3 2 36" xfId="11344" xr:uid="{00000000-0005-0000-0000-0000052C0000}"/>
    <cellStyle name="Percent 3 3 2 37" xfId="11345" xr:uid="{00000000-0005-0000-0000-0000062C0000}"/>
    <cellStyle name="Percent 3 3 2 38" xfId="11346" xr:uid="{00000000-0005-0000-0000-0000072C0000}"/>
    <cellStyle name="Percent 3 3 2 39" xfId="11347" xr:uid="{00000000-0005-0000-0000-0000082C0000}"/>
    <cellStyle name="Percent 3 3 2 4" xfId="11348" xr:uid="{00000000-0005-0000-0000-0000092C0000}"/>
    <cellStyle name="Percent 3 3 2 4 10" xfId="11349" xr:uid="{00000000-0005-0000-0000-00000A2C0000}"/>
    <cellStyle name="Percent 3 3 2 4 11" xfId="11350" xr:uid="{00000000-0005-0000-0000-00000B2C0000}"/>
    <cellStyle name="Percent 3 3 2 4 12" xfId="11351" xr:uid="{00000000-0005-0000-0000-00000C2C0000}"/>
    <cellStyle name="Percent 3 3 2 4 13" xfId="11352" xr:uid="{00000000-0005-0000-0000-00000D2C0000}"/>
    <cellStyle name="Percent 3 3 2 4 14" xfId="11353" xr:uid="{00000000-0005-0000-0000-00000E2C0000}"/>
    <cellStyle name="Percent 3 3 2 4 15" xfId="11354" xr:uid="{00000000-0005-0000-0000-00000F2C0000}"/>
    <cellStyle name="Percent 3 3 2 4 16" xfId="11355" xr:uid="{00000000-0005-0000-0000-0000102C0000}"/>
    <cellStyle name="Percent 3 3 2 4 17" xfId="11356" xr:uid="{00000000-0005-0000-0000-0000112C0000}"/>
    <cellStyle name="Percent 3 3 2 4 18" xfId="11357" xr:uid="{00000000-0005-0000-0000-0000122C0000}"/>
    <cellStyle name="Percent 3 3 2 4 19" xfId="11358" xr:uid="{00000000-0005-0000-0000-0000132C0000}"/>
    <cellStyle name="Percent 3 3 2 4 2" xfId="11359" xr:uid="{00000000-0005-0000-0000-0000142C0000}"/>
    <cellStyle name="Percent 3 3 2 4 20" xfId="11360" xr:uid="{00000000-0005-0000-0000-0000152C0000}"/>
    <cellStyle name="Percent 3 3 2 4 21" xfId="11361" xr:uid="{00000000-0005-0000-0000-0000162C0000}"/>
    <cellStyle name="Percent 3 3 2 4 22" xfId="11362" xr:uid="{00000000-0005-0000-0000-0000172C0000}"/>
    <cellStyle name="Percent 3 3 2 4 23" xfId="11363" xr:uid="{00000000-0005-0000-0000-0000182C0000}"/>
    <cellStyle name="Percent 3 3 2 4 24" xfId="11364" xr:uid="{00000000-0005-0000-0000-0000192C0000}"/>
    <cellStyle name="Percent 3 3 2 4 25" xfId="11365" xr:uid="{00000000-0005-0000-0000-00001A2C0000}"/>
    <cellStyle name="Percent 3 3 2 4 26" xfId="11366" xr:uid="{00000000-0005-0000-0000-00001B2C0000}"/>
    <cellStyle name="Percent 3 3 2 4 27" xfId="11367" xr:uid="{00000000-0005-0000-0000-00001C2C0000}"/>
    <cellStyle name="Percent 3 3 2 4 28" xfId="11368" xr:uid="{00000000-0005-0000-0000-00001D2C0000}"/>
    <cellStyle name="Percent 3 3 2 4 29" xfId="11369" xr:uid="{00000000-0005-0000-0000-00001E2C0000}"/>
    <cellStyle name="Percent 3 3 2 4 3" xfId="11370" xr:uid="{00000000-0005-0000-0000-00001F2C0000}"/>
    <cellStyle name="Percent 3 3 2 4 30" xfId="11371" xr:uid="{00000000-0005-0000-0000-0000202C0000}"/>
    <cellStyle name="Percent 3 3 2 4 31" xfId="11372" xr:uid="{00000000-0005-0000-0000-0000212C0000}"/>
    <cellStyle name="Percent 3 3 2 4 32" xfId="11373" xr:uid="{00000000-0005-0000-0000-0000222C0000}"/>
    <cellStyle name="Percent 3 3 2 4 33" xfId="11374" xr:uid="{00000000-0005-0000-0000-0000232C0000}"/>
    <cellStyle name="Percent 3 3 2 4 34" xfId="11375" xr:uid="{00000000-0005-0000-0000-0000242C0000}"/>
    <cellStyle name="Percent 3 3 2 4 35" xfId="11376" xr:uid="{00000000-0005-0000-0000-0000252C0000}"/>
    <cellStyle name="Percent 3 3 2 4 36" xfId="11377" xr:uid="{00000000-0005-0000-0000-0000262C0000}"/>
    <cellStyle name="Percent 3 3 2 4 37" xfId="11378" xr:uid="{00000000-0005-0000-0000-0000272C0000}"/>
    <cellStyle name="Percent 3 3 2 4 38" xfId="11379" xr:uid="{00000000-0005-0000-0000-0000282C0000}"/>
    <cellStyle name="Percent 3 3 2 4 39" xfId="11380" xr:uid="{00000000-0005-0000-0000-0000292C0000}"/>
    <cellStyle name="Percent 3 3 2 4 4" xfId="11381" xr:uid="{00000000-0005-0000-0000-00002A2C0000}"/>
    <cellStyle name="Percent 3 3 2 4 40" xfId="11382" xr:uid="{00000000-0005-0000-0000-00002B2C0000}"/>
    <cellStyle name="Percent 3 3 2 4 41" xfId="11383" xr:uid="{00000000-0005-0000-0000-00002C2C0000}"/>
    <cellStyle name="Percent 3 3 2 4 42" xfId="11384" xr:uid="{00000000-0005-0000-0000-00002D2C0000}"/>
    <cellStyle name="Percent 3 3 2 4 43" xfId="11385" xr:uid="{00000000-0005-0000-0000-00002E2C0000}"/>
    <cellStyle name="Percent 3 3 2 4 5" xfId="11386" xr:uid="{00000000-0005-0000-0000-00002F2C0000}"/>
    <cellStyle name="Percent 3 3 2 4 6" xfId="11387" xr:uid="{00000000-0005-0000-0000-0000302C0000}"/>
    <cellStyle name="Percent 3 3 2 4 7" xfId="11388" xr:uid="{00000000-0005-0000-0000-0000312C0000}"/>
    <cellStyle name="Percent 3 3 2 4 8" xfId="11389" xr:uid="{00000000-0005-0000-0000-0000322C0000}"/>
    <cellStyle name="Percent 3 3 2 4 9" xfId="11390" xr:uid="{00000000-0005-0000-0000-0000332C0000}"/>
    <cellStyle name="Percent 3 3 2 40" xfId="11391" xr:uid="{00000000-0005-0000-0000-0000342C0000}"/>
    <cellStyle name="Percent 3 3 2 41" xfId="11392" xr:uid="{00000000-0005-0000-0000-0000352C0000}"/>
    <cellStyle name="Percent 3 3 2 42" xfId="11393" xr:uid="{00000000-0005-0000-0000-0000362C0000}"/>
    <cellStyle name="Percent 3 3 2 43" xfId="11394" xr:uid="{00000000-0005-0000-0000-0000372C0000}"/>
    <cellStyle name="Percent 3 3 2 44" xfId="11395" xr:uid="{00000000-0005-0000-0000-0000382C0000}"/>
    <cellStyle name="Percent 3 3 2 45" xfId="11396" xr:uid="{00000000-0005-0000-0000-0000392C0000}"/>
    <cellStyle name="Percent 3 3 2 46" xfId="11397" xr:uid="{00000000-0005-0000-0000-00003A2C0000}"/>
    <cellStyle name="Percent 3 3 2 47" xfId="11398" xr:uid="{00000000-0005-0000-0000-00003B2C0000}"/>
    <cellStyle name="Percent 3 3 2 5" xfId="11399" xr:uid="{00000000-0005-0000-0000-00003C2C0000}"/>
    <cellStyle name="Percent 3 3 2 5 10" xfId="11400" xr:uid="{00000000-0005-0000-0000-00003D2C0000}"/>
    <cellStyle name="Percent 3 3 2 5 11" xfId="11401" xr:uid="{00000000-0005-0000-0000-00003E2C0000}"/>
    <cellStyle name="Percent 3 3 2 5 12" xfId="11402" xr:uid="{00000000-0005-0000-0000-00003F2C0000}"/>
    <cellStyle name="Percent 3 3 2 5 13" xfId="11403" xr:uid="{00000000-0005-0000-0000-0000402C0000}"/>
    <cellStyle name="Percent 3 3 2 5 14" xfId="11404" xr:uid="{00000000-0005-0000-0000-0000412C0000}"/>
    <cellStyle name="Percent 3 3 2 5 15" xfId="11405" xr:uid="{00000000-0005-0000-0000-0000422C0000}"/>
    <cellStyle name="Percent 3 3 2 5 16" xfId="11406" xr:uid="{00000000-0005-0000-0000-0000432C0000}"/>
    <cellStyle name="Percent 3 3 2 5 17" xfId="11407" xr:uid="{00000000-0005-0000-0000-0000442C0000}"/>
    <cellStyle name="Percent 3 3 2 5 18" xfId="11408" xr:uid="{00000000-0005-0000-0000-0000452C0000}"/>
    <cellStyle name="Percent 3 3 2 5 19" xfId="11409" xr:uid="{00000000-0005-0000-0000-0000462C0000}"/>
    <cellStyle name="Percent 3 3 2 5 2" xfId="11410" xr:uid="{00000000-0005-0000-0000-0000472C0000}"/>
    <cellStyle name="Percent 3 3 2 5 20" xfId="11411" xr:uid="{00000000-0005-0000-0000-0000482C0000}"/>
    <cellStyle name="Percent 3 3 2 5 21" xfId="11412" xr:uid="{00000000-0005-0000-0000-0000492C0000}"/>
    <cellStyle name="Percent 3 3 2 5 22" xfId="11413" xr:uid="{00000000-0005-0000-0000-00004A2C0000}"/>
    <cellStyle name="Percent 3 3 2 5 23" xfId="11414" xr:uid="{00000000-0005-0000-0000-00004B2C0000}"/>
    <cellStyle name="Percent 3 3 2 5 24" xfId="11415" xr:uid="{00000000-0005-0000-0000-00004C2C0000}"/>
    <cellStyle name="Percent 3 3 2 5 25" xfId="11416" xr:uid="{00000000-0005-0000-0000-00004D2C0000}"/>
    <cellStyle name="Percent 3 3 2 5 26" xfId="11417" xr:uid="{00000000-0005-0000-0000-00004E2C0000}"/>
    <cellStyle name="Percent 3 3 2 5 27" xfId="11418" xr:uid="{00000000-0005-0000-0000-00004F2C0000}"/>
    <cellStyle name="Percent 3 3 2 5 28" xfId="11419" xr:uid="{00000000-0005-0000-0000-0000502C0000}"/>
    <cellStyle name="Percent 3 3 2 5 29" xfId="11420" xr:uid="{00000000-0005-0000-0000-0000512C0000}"/>
    <cellStyle name="Percent 3 3 2 5 3" xfId="11421" xr:uid="{00000000-0005-0000-0000-0000522C0000}"/>
    <cellStyle name="Percent 3 3 2 5 30" xfId="11422" xr:uid="{00000000-0005-0000-0000-0000532C0000}"/>
    <cellStyle name="Percent 3 3 2 5 31" xfId="11423" xr:uid="{00000000-0005-0000-0000-0000542C0000}"/>
    <cellStyle name="Percent 3 3 2 5 32" xfId="11424" xr:uid="{00000000-0005-0000-0000-0000552C0000}"/>
    <cellStyle name="Percent 3 3 2 5 33" xfId="11425" xr:uid="{00000000-0005-0000-0000-0000562C0000}"/>
    <cellStyle name="Percent 3 3 2 5 34" xfId="11426" xr:uid="{00000000-0005-0000-0000-0000572C0000}"/>
    <cellStyle name="Percent 3 3 2 5 35" xfId="11427" xr:uid="{00000000-0005-0000-0000-0000582C0000}"/>
    <cellStyle name="Percent 3 3 2 5 36" xfId="11428" xr:uid="{00000000-0005-0000-0000-0000592C0000}"/>
    <cellStyle name="Percent 3 3 2 5 37" xfId="11429" xr:uid="{00000000-0005-0000-0000-00005A2C0000}"/>
    <cellStyle name="Percent 3 3 2 5 38" xfId="11430" xr:uid="{00000000-0005-0000-0000-00005B2C0000}"/>
    <cellStyle name="Percent 3 3 2 5 39" xfId="11431" xr:uid="{00000000-0005-0000-0000-00005C2C0000}"/>
    <cellStyle name="Percent 3 3 2 5 4" xfId="11432" xr:uid="{00000000-0005-0000-0000-00005D2C0000}"/>
    <cellStyle name="Percent 3 3 2 5 40" xfId="11433" xr:uid="{00000000-0005-0000-0000-00005E2C0000}"/>
    <cellStyle name="Percent 3 3 2 5 41" xfId="11434" xr:uid="{00000000-0005-0000-0000-00005F2C0000}"/>
    <cellStyle name="Percent 3 3 2 5 42" xfId="11435" xr:uid="{00000000-0005-0000-0000-0000602C0000}"/>
    <cellStyle name="Percent 3 3 2 5 43" xfId="11436" xr:uid="{00000000-0005-0000-0000-0000612C0000}"/>
    <cellStyle name="Percent 3 3 2 5 5" xfId="11437" xr:uid="{00000000-0005-0000-0000-0000622C0000}"/>
    <cellStyle name="Percent 3 3 2 5 6" xfId="11438" xr:uid="{00000000-0005-0000-0000-0000632C0000}"/>
    <cellStyle name="Percent 3 3 2 5 7" xfId="11439" xr:uid="{00000000-0005-0000-0000-0000642C0000}"/>
    <cellStyle name="Percent 3 3 2 5 8" xfId="11440" xr:uid="{00000000-0005-0000-0000-0000652C0000}"/>
    <cellStyle name="Percent 3 3 2 5 9" xfId="11441" xr:uid="{00000000-0005-0000-0000-0000662C0000}"/>
    <cellStyle name="Percent 3 3 2 6" xfId="11442" xr:uid="{00000000-0005-0000-0000-0000672C0000}"/>
    <cellStyle name="Percent 3 3 2 7" xfId="11443" xr:uid="{00000000-0005-0000-0000-0000682C0000}"/>
    <cellStyle name="Percent 3 3 2 8" xfId="11444" xr:uid="{00000000-0005-0000-0000-0000692C0000}"/>
    <cellStyle name="Percent 3 3 2 9" xfId="11445" xr:uid="{00000000-0005-0000-0000-00006A2C0000}"/>
    <cellStyle name="Percent 3 3 20" xfId="11446" xr:uid="{00000000-0005-0000-0000-00006B2C0000}"/>
    <cellStyle name="Percent 3 3 21" xfId="11447" xr:uid="{00000000-0005-0000-0000-00006C2C0000}"/>
    <cellStyle name="Percent 3 3 22" xfId="11448" xr:uid="{00000000-0005-0000-0000-00006D2C0000}"/>
    <cellStyle name="Percent 3 3 23" xfId="11449" xr:uid="{00000000-0005-0000-0000-00006E2C0000}"/>
    <cellStyle name="Percent 3 3 24" xfId="11450" xr:uid="{00000000-0005-0000-0000-00006F2C0000}"/>
    <cellStyle name="Percent 3 3 25" xfId="11451" xr:uid="{00000000-0005-0000-0000-0000702C0000}"/>
    <cellStyle name="Percent 3 3 26" xfId="11452" xr:uid="{00000000-0005-0000-0000-0000712C0000}"/>
    <cellStyle name="Percent 3 3 27" xfId="11453" xr:uid="{00000000-0005-0000-0000-0000722C0000}"/>
    <cellStyle name="Percent 3 3 28" xfId="11454" xr:uid="{00000000-0005-0000-0000-0000732C0000}"/>
    <cellStyle name="Percent 3 3 29" xfId="11455" xr:uid="{00000000-0005-0000-0000-0000742C0000}"/>
    <cellStyle name="Percent 3 3 3" xfId="11456" xr:uid="{00000000-0005-0000-0000-0000752C0000}"/>
    <cellStyle name="Percent 3 3 3 10" xfId="11457" xr:uid="{00000000-0005-0000-0000-0000762C0000}"/>
    <cellStyle name="Percent 3 3 3 11" xfId="11458" xr:uid="{00000000-0005-0000-0000-0000772C0000}"/>
    <cellStyle name="Percent 3 3 3 12" xfId="11459" xr:uid="{00000000-0005-0000-0000-0000782C0000}"/>
    <cellStyle name="Percent 3 3 3 13" xfId="11460" xr:uid="{00000000-0005-0000-0000-0000792C0000}"/>
    <cellStyle name="Percent 3 3 3 14" xfId="11461" xr:uid="{00000000-0005-0000-0000-00007A2C0000}"/>
    <cellStyle name="Percent 3 3 3 15" xfId="11462" xr:uid="{00000000-0005-0000-0000-00007B2C0000}"/>
    <cellStyle name="Percent 3 3 3 16" xfId="11463" xr:uid="{00000000-0005-0000-0000-00007C2C0000}"/>
    <cellStyle name="Percent 3 3 3 17" xfId="11464" xr:uid="{00000000-0005-0000-0000-00007D2C0000}"/>
    <cellStyle name="Percent 3 3 3 18" xfId="11465" xr:uid="{00000000-0005-0000-0000-00007E2C0000}"/>
    <cellStyle name="Percent 3 3 3 19" xfId="11466" xr:uid="{00000000-0005-0000-0000-00007F2C0000}"/>
    <cellStyle name="Percent 3 3 3 2" xfId="11467" xr:uid="{00000000-0005-0000-0000-0000802C0000}"/>
    <cellStyle name="Percent 3 3 3 20" xfId="11468" xr:uid="{00000000-0005-0000-0000-0000812C0000}"/>
    <cellStyle name="Percent 3 3 3 21" xfId="11469" xr:uid="{00000000-0005-0000-0000-0000822C0000}"/>
    <cellStyle name="Percent 3 3 3 22" xfId="11470" xr:uid="{00000000-0005-0000-0000-0000832C0000}"/>
    <cellStyle name="Percent 3 3 3 23" xfId="11471" xr:uid="{00000000-0005-0000-0000-0000842C0000}"/>
    <cellStyle name="Percent 3 3 3 24" xfId="11472" xr:uid="{00000000-0005-0000-0000-0000852C0000}"/>
    <cellStyle name="Percent 3 3 3 25" xfId="11473" xr:uid="{00000000-0005-0000-0000-0000862C0000}"/>
    <cellStyle name="Percent 3 3 3 26" xfId="11474" xr:uid="{00000000-0005-0000-0000-0000872C0000}"/>
    <cellStyle name="Percent 3 3 3 27" xfId="11475" xr:uid="{00000000-0005-0000-0000-0000882C0000}"/>
    <cellStyle name="Percent 3 3 3 28" xfId="11476" xr:uid="{00000000-0005-0000-0000-0000892C0000}"/>
    <cellStyle name="Percent 3 3 3 29" xfId="11477" xr:uid="{00000000-0005-0000-0000-00008A2C0000}"/>
    <cellStyle name="Percent 3 3 3 3" xfId="11478" xr:uid="{00000000-0005-0000-0000-00008B2C0000}"/>
    <cellStyle name="Percent 3 3 3 30" xfId="11479" xr:uid="{00000000-0005-0000-0000-00008C2C0000}"/>
    <cellStyle name="Percent 3 3 3 31" xfId="11480" xr:uid="{00000000-0005-0000-0000-00008D2C0000}"/>
    <cellStyle name="Percent 3 3 3 32" xfId="11481" xr:uid="{00000000-0005-0000-0000-00008E2C0000}"/>
    <cellStyle name="Percent 3 3 3 33" xfId="11482" xr:uid="{00000000-0005-0000-0000-00008F2C0000}"/>
    <cellStyle name="Percent 3 3 3 34" xfId="11483" xr:uid="{00000000-0005-0000-0000-0000902C0000}"/>
    <cellStyle name="Percent 3 3 3 35" xfId="11484" xr:uid="{00000000-0005-0000-0000-0000912C0000}"/>
    <cellStyle name="Percent 3 3 3 36" xfId="11485" xr:uid="{00000000-0005-0000-0000-0000922C0000}"/>
    <cellStyle name="Percent 3 3 3 37" xfId="11486" xr:uid="{00000000-0005-0000-0000-0000932C0000}"/>
    <cellStyle name="Percent 3 3 3 38" xfId="11487" xr:uid="{00000000-0005-0000-0000-0000942C0000}"/>
    <cellStyle name="Percent 3 3 3 39" xfId="11488" xr:uid="{00000000-0005-0000-0000-0000952C0000}"/>
    <cellStyle name="Percent 3 3 3 4" xfId="11489" xr:uid="{00000000-0005-0000-0000-0000962C0000}"/>
    <cellStyle name="Percent 3 3 3 40" xfId="11490" xr:uid="{00000000-0005-0000-0000-0000972C0000}"/>
    <cellStyle name="Percent 3 3 3 41" xfId="11491" xr:uid="{00000000-0005-0000-0000-0000982C0000}"/>
    <cellStyle name="Percent 3 3 3 42" xfId="11492" xr:uid="{00000000-0005-0000-0000-0000992C0000}"/>
    <cellStyle name="Percent 3 3 3 43" xfId="11493" xr:uid="{00000000-0005-0000-0000-00009A2C0000}"/>
    <cellStyle name="Percent 3 3 3 5" xfId="11494" xr:uid="{00000000-0005-0000-0000-00009B2C0000}"/>
    <cellStyle name="Percent 3 3 3 6" xfId="11495" xr:uid="{00000000-0005-0000-0000-00009C2C0000}"/>
    <cellStyle name="Percent 3 3 3 7" xfId="11496" xr:uid="{00000000-0005-0000-0000-00009D2C0000}"/>
    <cellStyle name="Percent 3 3 3 8" xfId="11497" xr:uid="{00000000-0005-0000-0000-00009E2C0000}"/>
    <cellStyle name="Percent 3 3 3 9" xfId="11498" xr:uid="{00000000-0005-0000-0000-00009F2C0000}"/>
    <cellStyle name="Percent 3 3 30" xfId="11499" xr:uid="{00000000-0005-0000-0000-0000A02C0000}"/>
    <cellStyle name="Percent 3 3 31" xfId="11500" xr:uid="{00000000-0005-0000-0000-0000A12C0000}"/>
    <cellStyle name="Percent 3 3 32" xfId="11501" xr:uid="{00000000-0005-0000-0000-0000A22C0000}"/>
    <cellStyle name="Percent 3 3 33" xfId="11502" xr:uid="{00000000-0005-0000-0000-0000A32C0000}"/>
    <cellStyle name="Percent 3 3 34" xfId="11503" xr:uid="{00000000-0005-0000-0000-0000A42C0000}"/>
    <cellStyle name="Percent 3 3 35" xfId="11504" xr:uid="{00000000-0005-0000-0000-0000A52C0000}"/>
    <cellStyle name="Percent 3 3 36" xfId="11505" xr:uid="{00000000-0005-0000-0000-0000A62C0000}"/>
    <cellStyle name="Percent 3 3 37" xfId="11506" xr:uid="{00000000-0005-0000-0000-0000A72C0000}"/>
    <cellStyle name="Percent 3 3 38" xfId="11507" xr:uid="{00000000-0005-0000-0000-0000A82C0000}"/>
    <cellStyle name="Percent 3 3 39" xfId="11508" xr:uid="{00000000-0005-0000-0000-0000A92C0000}"/>
    <cellStyle name="Percent 3 3 4" xfId="11509" xr:uid="{00000000-0005-0000-0000-0000AA2C0000}"/>
    <cellStyle name="Percent 3 3 4 10" xfId="11510" xr:uid="{00000000-0005-0000-0000-0000AB2C0000}"/>
    <cellStyle name="Percent 3 3 4 11" xfId="11511" xr:uid="{00000000-0005-0000-0000-0000AC2C0000}"/>
    <cellStyle name="Percent 3 3 4 12" xfId="11512" xr:uid="{00000000-0005-0000-0000-0000AD2C0000}"/>
    <cellStyle name="Percent 3 3 4 13" xfId="11513" xr:uid="{00000000-0005-0000-0000-0000AE2C0000}"/>
    <cellStyle name="Percent 3 3 4 14" xfId="11514" xr:uid="{00000000-0005-0000-0000-0000AF2C0000}"/>
    <cellStyle name="Percent 3 3 4 15" xfId="11515" xr:uid="{00000000-0005-0000-0000-0000B02C0000}"/>
    <cellStyle name="Percent 3 3 4 16" xfId="11516" xr:uid="{00000000-0005-0000-0000-0000B12C0000}"/>
    <cellStyle name="Percent 3 3 4 17" xfId="11517" xr:uid="{00000000-0005-0000-0000-0000B22C0000}"/>
    <cellStyle name="Percent 3 3 4 18" xfId="11518" xr:uid="{00000000-0005-0000-0000-0000B32C0000}"/>
    <cellStyle name="Percent 3 3 4 19" xfId="11519" xr:uid="{00000000-0005-0000-0000-0000B42C0000}"/>
    <cellStyle name="Percent 3 3 4 2" xfId="11520" xr:uid="{00000000-0005-0000-0000-0000B52C0000}"/>
    <cellStyle name="Percent 3 3 4 20" xfId="11521" xr:uid="{00000000-0005-0000-0000-0000B62C0000}"/>
    <cellStyle name="Percent 3 3 4 21" xfId="11522" xr:uid="{00000000-0005-0000-0000-0000B72C0000}"/>
    <cellStyle name="Percent 3 3 4 22" xfId="11523" xr:uid="{00000000-0005-0000-0000-0000B82C0000}"/>
    <cellStyle name="Percent 3 3 4 23" xfId="11524" xr:uid="{00000000-0005-0000-0000-0000B92C0000}"/>
    <cellStyle name="Percent 3 3 4 24" xfId="11525" xr:uid="{00000000-0005-0000-0000-0000BA2C0000}"/>
    <cellStyle name="Percent 3 3 4 25" xfId="11526" xr:uid="{00000000-0005-0000-0000-0000BB2C0000}"/>
    <cellStyle name="Percent 3 3 4 26" xfId="11527" xr:uid="{00000000-0005-0000-0000-0000BC2C0000}"/>
    <cellStyle name="Percent 3 3 4 27" xfId="11528" xr:uid="{00000000-0005-0000-0000-0000BD2C0000}"/>
    <cellStyle name="Percent 3 3 4 28" xfId="11529" xr:uid="{00000000-0005-0000-0000-0000BE2C0000}"/>
    <cellStyle name="Percent 3 3 4 29" xfId="11530" xr:uid="{00000000-0005-0000-0000-0000BF2C0000}"/>
    <cellStyle name="Percent 3 3 4 3" xfId="11531" xr:uid="{00000000-0005-0000-0000-0000C02C0000}"/>
    <cellStyle name="Percent 3 3 4 30" xfId="11532" xr:uid="{00000000-0005-0000-0000-0000C12C0000}"/>
    <cellStyle name="Percent 3 3 4 31" xfId="11533" xr:uid="{00000000-0005-0000-0000-0000C22C0000}"/>
    <cellStyle name="Percent 3 3 4 32" xfId="11534" xr:uid="{00000000-0005-0000-0000-0000C32C0000}"/>
    <cellStyle name="Percent 3 3 4 33" xfId="11535" xr:uid="{00000000-0005-0000-0000-0000C42C0000}"/>
    <cellStyle name="Percent 3 3 4 34" xfId="11536" xr:uid="{00000000-0005-0000-0000-0000C52C0000}"/>
    <cellStyle name="Percent 3 3 4 35" xfId="11537" xr:uid="{00000000-0005-0000-0000-0000C62C0000}"/>
    <cellStyle name="Percent 3 3 4 36" xfId="11538" xr:uid="{00000000-0005-0000-0000-0000C72C0000}"/>
    <cellStyle name="Percent 3 3 4 37" xfId="11539" xr:uid="{00000000-0005-0000-0000-0000C82C0000}"/>
    <cellStyle name="Percent 3 3 4 38" xfId="11540" xr:uid="{00000000-0005-0000-0000-0000C92C0000}"/>
    <cellStyle name="Percent 3 3 4 39" xfId="11541" xr:uid="{00000000-0005-0000-0000-0000CA2C0000}"/>
    <cellStyle name="Percent 3 3 4 4" xfId="11542" xr:uid="{00000000-0005-0000-0000-0000CB2C0000}"/>
    <cellStyle name="Percent 3 3 4 40" xfId="11543" xr:uid="{00000000-0005-0000-0000-0000CC2C0000}"/>
    <cellStyle name="Percent 3 3 4 41" xfId="11544" xr:uid="{00000000-0005-0000-0000-0000CD2C0000}"/>
    <cellStyle name="Percent 3 3 4 42" xfId="11545" xr:uid="{00000000-0005-0000-0000-0000CE2C0000}"/>
    <cellStyle name="Percent 3 3 4 43" xfId="11546" xr:uid="{00000000-0005-0000-0000-0000CF2C0000}"/>
    <cellStyle name="Percent 3 3 4 5" xfId="11547" xr:uid="{00000000-0005-0000-0000-0000D02C0000}"/>
    <cellStyle name="Percent 3 3 4 6" xfId="11548" xr:uid="{00000000-0005-0000-0000-0000D12C0000}"/>
    <cellStyle name="Percent 3 3 4 7" xfId="11549" xr:uid="{00000000-0005-0000-0000-0000D22C0000}"/>
    <cellStyle name="Percent 3 3 4 8" xfId="11550" xr:uid="{00000000-0005-0000-0000-0000D32C0000}"/>
    <cellStyle name="Percent 3 3 4 9" xfId="11551" xr:uid="{00000000-0005-0000-0000-0000D42C0000}"/>
    <cellStyle name="Percent 3 3 40" xfId="11552" xr:uid="{00000000-0005-0000-0000-0000D52C0000}"/>
    <cellStyle name="Percent 3 3 41" xfId="11553" xr:uid="{00000000-0005-0000-0000-0000D62C0000}"/>
    <cellStyle name="Percent 3 3 42" xfId="11554" xr:uid="{00000000-0005-0000-0000-0000D72C0000}"/>
    <cellStyle name="Percent 3 3 43" xfId="11555" xr:uid="{00000000-0005-0000-0000-0000D82C0000}"/>
    <cellStyle name="Percent 3 3 44" xfId="11556" xr:uid="{00000000-0005-0000-0000-0000D92C0000}"/>
    <cellStyle name="Percent 3 3 45" xfId="11557" xr:uid="{00000000-0005-0000-0000-0000DA2C0000}"/>
    <cellStyle name="Percent 3 3 46" xfId="11558" xr:uid="{00000000-0005-0000-0000-0000DB2C0000}"/>
    <cellStyle name="Percent 3 3 47" xfId="11559" xr:uid="{00000000-0005-0000-0000-0000DC2C0000}"/>
    <cellStyle name="Percent 3 3 48" xfId="11560" xr:uid="{00000000-0005-0000-0000-0000DD2C0000}"/>
    <cellStyle name="Percent 3 3 5" xfId="11561" xr:uid="{00000000-0005-0000-0000-0000DE2C0000}"/>
    <cellStyle name="Percent 3 3 5 10" xfId="11562" xr:uid="{00000000-0005-0000-0000-0000DF2C0000}"/>
    <cellStyle name="Percent 3 3 5 11" xfId="11563" xr:uid="{00000000-0005-0000-0000-0000E02C0000}"/>
    <cellStyle name="Percent 3 3 5 12" xfId="11564" xr:uid="{00000000-0005-0000-0000-0000E12C0000}"/>
    <cellStyle name="Percent 3 3 5 13" xfId="11565" xr:uid="{00000000-0005-0000-0000-0000E22C0000}"/>
    <cellStyle name="Percent 3 3 5 14" xfId="11566" xr:uid="{00000000-0005-0000-0000-0000E32C0000}"/>
    <cellStyle name="Percent 3 3 5 15" xfId="11567" xr:uid="{00000000-0005-0000-0000-0000E42C0000}"/>
    <cellStyle name="Percent 3 3 5 16" xfId="11568" xr:uid="{00000000-0005-0000-0000-0000E52C0000}"/>
    <cellStyle name="Percent 3 3 5 17" xfId="11569" xr:uid="{00000000-0005-0000-0000-0000E62C0000}"/>
    <cellStyle name="Percent 3 3 5 18" xfId="11570" xr:uid="{00000000-0005-0000-0000-0000E72C0000}"/>
    <cellStyle name="Percent 3 3 5 19" xfId="11571" xr:uid="{00000000-0005-0000-0000-0000E82C0000}"/>
    <cellStyle name="Percent 3 3 5 2" xfId="11572" xr:uid="{00000000-0005-0000-0000-0000E92C0000}"/>
    <cellStyle name="Percent 3 3 5 20" xfId="11573" xr:uid="{00000000-0005-0000-0000-0000EA2C0000}"/>
    <cellStyle name="Percent 3 3 5 21" xfId="11574" xr:uid="{00000000-0005-0000-0000-0000EB2C0000}"/>
    <cellStyle name="Percent 3 3 5 22" xfId="11575" xr:uid="{00000000-0005-0000-0000-0000EC2C0000}"/>
    <cellStyle name="Percent 3 3 5 23" xfId="11576" xr:uid="{00000000-0005-0000-0000-0000ED2C0000}"/>
    <cellStyle name="Percent 3 3 5 24" xfId="11577" xr:uid="{00000000-0005-0000-0000-0000EE2C0000}"/>
    <cellStyle name="Percent 3 3 5 25" xfId="11578" xr:uid="{00000000-0005-0000-0000-0000EF2C0000}"/>
    <cellStyle name="Percent 3 3 5 26" xfId="11579" xr:uid="{00000000-0005-0000-0000-0000F02C0000}"/>
    <cellStyle name="Percent 3 3 5 27" xfId="11580" xr:uid="{00000000-0005-0000-0000-0000F12C0000}"/>
    <cellStyle name="Percent 3 3 5 28" xfId="11581" xr:uid="{00000000-0005-0000-0000-0000F22C0000}"/>
    <cellStyle name="Percent 3 3 5 29" xfId="11582" xr:uid="{00000000-0005-0000-0000-0000F32C0000}"/>
    <cellStyle name="Percent 3 3 5 3" xfId="11583" xr:uid="{00000000-0005-0000-0000-0000F42C0000}"/>
    <cellStyle name="Percent 3 3 5 30" xfId="11584" xr:uid="{00000000-0005-0000-0000-0000F52C0000}"/>
    <cellStyle name="Percent 3 3 5 31" xfId="11585" xr:uid="{00000000-0005-0000-0000-0000F62C0000}"/>
    <cellStyle name="Percent 3 3 5 32" xfId="11586" xr:uid="{00000000-0005-0000-0000-0000F72C0000}"/>
    <cellStyle name="Percent 3 3 5 33" xfId="11587" xr:uid="{00000000-0005-0000-0000-0000F82C0000}"/>
    <cellStyle name="Percent 3 3 5 34" xfId="11588" xr:uid="{00000000-0005-0000-0000-0000F92C0000}"/>
    <cellStyle name="Percent 3 3 5 35" xfId="11589" xr:uid="{00000000-0005-0000-0000-0000FA2C0000}"/>
    <cellStyle name="Percent 3 3 5 36" xfId="11590" xr:uid="{00000000-0005-0000-0000-0000FB2C0000}"/>
    <cellStyle name="Percent 3 3 5 37" xfId="11591" xr:uid="{00000000-0005-0000-0000-0000FC2C0000}"/>
    <cellStyle name="Percent 3 3 5 38" xfId="11592" xr:uid="{00000000-0005-0000-0000-0000FD2C0000}"/>
    <cellStyle name="Percent 3 3 5 39" xfId="11593" xr:uid="{00000000-0005-0000-0000-0000FE2C0000}"/>
    <cellStyle name="Percent 3 3 5 4" xfId="11594" xr:uid="{00000000-0005-0000-0000-0000FF2C0000}"/>
    <cellStyle name="Percent 3 3 5 40" xfId="11595" xr:uid="{00000000-0005-0000-0000-0000002D0000}"/>
    <cellStyle name="Percent 3 3 5 41" xfId="11596" xr:uid="{00000000-0005-0000-0000-0000012D0000}"/>
    <cellStyle name="Percent 3 3 5 42" xfId="11597" xr:uid="{00000000-0005-0000-0000-0000022D0000}"/>
    <cellStyle name="Percent 3 3 5 43" xfId="11598" xr:uid="{00000000-0005-0000-0000-0000032D0000}"/>
    <cellStyle name="Percent 3 3 5 5" xfId="11599" xr:uid="{00000000-0005-0000-0000-0000042D0000}"/>
    <cellStyle name="Percent 3 3 5 6" xfId="11600" xr:uid="{00000000-0005-0000-0000-0000052D0000}"/>
    <cellStyle name="Percent 3 3 5 7" xfId="11601" xr:uid="{00000000-0005-0000-0000-0000062D0000}"/>
    <cellStyle name="Percent 3 3 5 8" xfId="11602" xr:uid="{00000000-0005-0000-0000-0000072D0000}"/>
    <cellStyle name="Percent 3 3 5 9" xfId="11603" xr:uid="{00000000-0005-0000-0000-0000082D0000}"/>
    <cellStyle name="Percent 3 3 6" xfId="11604" xr:uid="{00000000-0005-0000-0000-0000092D0000}"/>
    <cellStyle name="Percent 3 3 6 10" xfId="11605" xr:uid="{00000000-0005-0000-0000-00000A2D0000}"/>
    <cellStyle name="Percent 3 3 6 11" xfId="11606" xr:uid="{00000000-0005-0000-0000-00000B2D0000}"/>
    <cellStyle name="Percent 3 3 6 12" xfId="11607" xr:uid="{00000000-0005-0000-0000-00000C2D0000}"/>
    <cellStyle name="Percent 3 3 6 13" xfId="11608" xr:uid="{00000000-0005-0000-0000-00000D2D0000}"/>
    <cellStyle name="Percent 3 3 6 14" xfId="11609" xr:uid="{00000000-0005-0000-0000-00000E2D0000}"/>
    <cellStyle name="Percent 3 3 6 15" xfId="11610" xr:uid="{00000000-0005-0000-0000-00000F2D0000}"/>
    <cellStyle name="Percent 3 3 6 16" xfId="11611" xr:uid="{00000000-0005-0000-0000-0000102D0000}"/>
    <cellStyle name="Percent 3 3 6 17" xfId="11612" xr:uid="{00000000-0005-0000-0000-0000112D0000}"/>
    <cellStyle name="Percent 3 3 6 18" xfId="11613" xr:uid="{00000000-0005-0000-0000-0000122D0000}"/>
    <cellStyle name="Percent 3 3 6 19" xfId="11614" xr:uid="{00000000-0005-0000-0000-0000132D0000}"/>
    <cellStyle name="Percent 3 3 6 2" xfId="11615" xr:uid="{00000000-0005-0000-0000-0000142D0000}"/>
    <cellStyle name="Percent 3 3 6 20" xfId="11616" xr:uid="{00000000-0005-0000-0000-0000152D0000}"/>
    <cellStyle name="Percent 3 3 6 21" xfId="11617" xr:uid="{00000000-0005-0000-0000-0000162D0000}"/>
    <cellStyle name="Percent 3 3 6 22" xfId="11618" xr:uid="{00000000-0005-0000-0000-0000172D0000}"/>
    <cellStyle name="Percent 3 3 6 23" xfId="11619" xr:uid="{00000000-0005-0000-0000-0000182D0000}"/>
    <cellStyle name="Percent 3 3 6 24" xfId="11620" xr:uid="{00000000-0005-0000-0000-0000192D0000}"/>
    <cellStyle name="Percent 3 3 6 25" xfId="11621" xr:uid="{00000000-0005-0000-0000-00001A2D0000}"/>
    <cellStyle name="Percent 3 3 6 26" xfId="11622" xr:uid="{00000000-0005-0000-0000-00001B2D0000}"/>
    <cellStyle name="Percent 3 3 6 27" xfId="11623" xr:uid="{00000000-0005-0000-0000-00001C2D0000}"/>
    <cellStyle name="Percent 3 3 6 28" xfId="11624" xr:uid="{00000000-0005-0000-0000-00001D2D0000}"/>
    <cellStyle name="Percent 3 3 6 29" xfId="11625" xr:uid="{00000000-0005-0000-0000-00001E2D0000}"/>
    <cellStyle name="Percent 3 3 6 3" xfId="11626" xr:uid="{00000000-0005-0000-0000-00001F2D0000}"/>
    <cellStyle name="Percent 3 3 6 30" xfId="11627" xr:uid="{00000000-0005-0000-0000-0000202D0000}"/>
    <cellStyle name="Percent 3 3 6 31" xfId="11628" xr:uid="{00000000-0005-0000-0000-0000212D0000}"/>
    <cellStyle name="Percent 3 3 6 32" xfId="11629" xr:uid="{00000000-0005-0000-0000-0000222D0000}"/>
    <cellStyle name="Percent 3 3 6 33" xfId="11630" xr:uid="{00000000-0005-0000-0000-0000232D0000}"/>
    <cellStyle name="Percent 3 3 6 34" xfId="11631" xr:uid="{00000000-0005-0000-0000-0000242D0000}"/>
    <cellStyle name="Percent 3 3 6 35" xfId="11632" xr:uid="{00000000-0005-0000-0000-0000252D0000}"/>
    <cellStyle name="Percent 3 3 6 36" xfId="11633" xr:uid="{00000000-0005-0000-0000-0000262D0000}"/>
    <cellStyle name="Percent 3 3 6 37" xfId="11634" xr:uid="{00000000-0005-0000-0000-0000272D0000}"/>
    <cellStyle name="Percent 3 3 6 38" xfId="11635" xr:uid="{00000000-0005-0000-0000-0000282D0000}"/>
    <cellStyle name="Percent 3 3 6 39" xfId="11636" xr:uid="{00000000-0005-0000-0000-0000292D0000}"/>
    <cellStyle name="Percent 3 3 6 4" xfId="11637" xr:uid="{00000000-0005-0000-0000-00002A2D0000}"/>
    <cellStyle name="Percent 3 3 6 40" xfId="11638" xr:uid="{00000000-0005-0000-0000-00002B2D0000}"/>
    <cellStyle name="Percent 3 3 6 41" xfId="11639" xr:uid="{00000000-0005-0000-0000-00002C2D0000}"/>
    <cellStyle name="Percent 3 3 6 42" xfId="11640" xr:uid="{00000000-0005-0000-0000-00002D2D0000}"/>
    <cellStyle name="Percent 3 3 6 43" xfId="11641" xr:uid="{00000000-0005-0000-0000-00002E2D0000}"/>
    <cellStyle name="Percent 3 3 6 5" xfId="11642" xr:uid="{00000000-0005-0000-0000-00002F2D0000}"/>
    <cellStyle name="Percent 3 3 6 6" xfId="11643" xr:uid="{00000000-0005-0000-0000-0000302D0000}"/>
    <cellStyle name="Percent 3 3 6 7" xfId="11644" xr:uid="{00000000-0005-0000-0000-0000312D0000}"/>
    <cellStyle name="Percent 3 3 6 8" xfId="11645" xr:uid="{00000000-0005-0000-0000-0000322D0000}"/>
    <cellStyle name="Percent 3 3 6 9" xfId="11646" xr:uid="{00000000-0005-0000-0000-0000332D0000}"/>
    <cellStyle name="Percent 3 3 7" xfId="11647" xr:uid="{00000000-0005-0000-0000-0000342D0000}"/>
    <cellStyle name="Percent 3 3 8" xfId="11648" xr:uid="{00000000-0005-0000-0000-0000352D0000}"/>
    <cellStyle name="Percent 3 3 9" xfId="11649" xr:uid="{00000000-0005-0000-0000-0000362D0000}"/>
    <cellStyle name="Percent 3 30" xfId="11650" xr:uid="{00000000-0005-0000-0000-0000372D0000}"/>
    <cellStyle name="Percent 3 31" xfId="11651" xr:uid="{00000000-0005-0000-0000-0000382D0000}"/>
    <cellStyle name="Percent 3 32" xfId="11652" xr:uid="{00000000-0005-0000-0000-0000392D0000}"/>
    <cellStyle name="Percent 3 33" xfId="11653" xr:uid="{00000000-0005-0000-0000-00003A2D0000}"/>
    <cellStyle name="Percent 3 34" xfId="11654" xr:uid="{00000000-0005-0000-0000-00003B2D0000}"/>
    <cellStyle name="Percent 3 35" xfId="11655" xr:uid="{00000000-0005-0000-0000-00003C2D0000}"/>
    <cellStyle name="Percent 3 36" xfId="11656" xr:uid="{00000000-0005-0000-0000-00003D2D0000}"/>
    <cellStyle name="Percent 3 37" xfId="11657" xr:uid="{00000000-0005-0000-0000-00003E2D0000}"/>
    <cellStyle name="Percent 3 38" xfId="11658" xr:uid="{00000000-0005-0000-0000-00003F2D0000}"/>
    <cellStyle name="Percent 3 39" xfId="11659" xr:uid="{00000000-0005-0000-0000-0000402D0000}"/>
    <cellStyle name="Percent 3 4" xfId="11660" xr:uid="{00000000-0005-0000-0000-0000412D0000}"/>
    <cellStyle name="Percent 3 4 10" xfId="11661" xr:uid="{00000000-0005-0000-0000-0000422D0000}"/>
    <cellStyle name="Percent 3 4 11" xfId="11662" xr:uid="{00000000-0005-0000-0000-0000432D0000}"/>
    <cellStyle name="Percent 3 4 12" xfId="11663" xr:uid="{00000000-0005-0000-0000-0000442D0000}"/>
    <cellStyle name="Percent 3 4 13" xfId="11664" xr:uid="{00000000-0005-0000-0000-0000452D0000}"/>
    <cellStyle name="Percent 3 4 14" xfId="11665" xr:uid="{00000000-0005-0000-0000-0000462D0000}"/>
    <cellStyle name="Percent 3 4 15" xfId="11666" xr:uid="{00000000-0005-0000-0000-0000472D0000}"/>
    <cellStyle name="Percent 3 4 16" xfId="11667" xr:uid="{00000000-0005-0000-0000-0000482D0000}"/>
    <cellStyle name="Percent 3 4 17" xfId="11668" xr:uid="{00000000-0005-0000-0000-0000492D0000}"/>
    <cellStyle name="Percent 3 4 18" xfId="11669" xr:uid="{00000000-0005-0000-0000-00004A2D0000}"/>
    <cellStyle name="Percent 3 4 19" xfId="11670" xr:uid="{00000000-0005-0000-0000-00004B2D0000}"/>
    <cellStyle name="Percent 3 4 2" xfId="11671" xr:uid="{00000000-0005-0000-0000-00004C2D0000}"/>
    <cellStyle name="Percent 3 4 2 10" xfId="11672" xr:uid="{00000000-0005-0000-0000-00004D2D0000}"/>
    <cellStyle name="Percent 3 4 2 11" xfId="11673" xr:uid="{00000000-0005-0000-0000-00004E2D0000}"/>
    <cellStyle name="Percent 3 4 2 12" xfId="11674" xr:uid="{00000000-0005-0000-0000-00004F2D0000}"/>
    <cellStyle name="Percent 3 4 2 13" xfId="11675" xr:uid="{00000000-0005-0000-0000-0000502D0000}"/>
    <cellStyle name="Percent 3 4 2 14" xfId="11676" xr:uid="{00000000-0005-0000-0000-0000512D0000}"/>
    <cellStyle name="Percent 3 4 2 15" xfId="11677" xr:uid="{00000000-0005-0000-0000-0000522D0000}"/>
    <cellStyle name="Percent 3 4 2 16" xfId="11678" xr:uid="{00000000-0005-0000-0000-0000532D0000}"/>
    <cellStyle name="Percent 3 4 2 17" xfId="11679" xr:uid="{00000000-0005-0000-0000-0000542D0000}"/>
    <cellStyle name="Percent 3 4 2 18" xfId="11680" xr:uid="{00000000-0005-0000-0000-0000552D0000}"/>
    <cellStyle name="Percent 3 4 2 19" xfId="11681" xr:uid="{00000000-0005-0000-0000-0000562D0000}"/>
    <cellStyle name="Percent 3 4 2 2" xfId="11682" xr:uid="{00000000-0005-0000-0000-0000572D0000}"/>
    <cellStyle name="Percent 3 4 2 2 10" xfId="11683" xr:uid="{00000000-0005-0000-0000-0000582D0000}"/>
    <cellStyle name="Percent 3 4 2 2 11" xfId="11684" xr:uid="{00000000-0005-0000-0000-0000592D0000}"/>
    <cellStyle name="Percent 3 4 2 2 12" xfId="11685" xr:uid="{00000000-0005-0000-0000-00005A2D0000}"/>
    <cellStyle name="Percent 3 4 2 2 13" xfId="11686" xr:uid="{00000000-0005-0000-0000-00005B2D0000}"/>
    <cellStyle name="Percent 3 4 2 2 14" xfId="11687" xr:uid="{00000000-0005-0000-0000-00005C2D0000}"/>
    <cellStyle name="Percent 3 4 2 2 15" xfId="11688" xr:uid="{00000000-0005-0000-0000-00005D2D0000}"/>
    <cellStyle name="Percent 3 4 2 2 16" xfId="11689" xr:uid="{00000000-0005-0000-0000-00005E2D0000}"/>
    <cellStyle name="Percent 3 4 2 2 17" xfId="11690" xr:uid="{00000000-0005-0000-0000-00005F2D0000}"/>
    <cellStyle name="Percent 3 4 2 2 18" xfId="11691" xr:uid="{00000000-0005-0000-0000-0000602D0000}"/>
    <cellStyle name="Percent 3 4 2 2 19" xfId="11692" xr:uid="{00000000-0005-0000-0000-0000612D0000}"/>
    <cellStyle name="Percent 3 4 2 2 2" xfId="11693" xr:uid="{00000000-0005-0000-0000-0000622D0000}"/>
    <cellStyle name="Percent 3 4 2 2 20" xfId="11694" xr:uid="{00000000-0005-0000-0000-0000632D0000}"/>
    <cellStyle name="Percent 3 4 2 2 21" xfId="11695" xr:uid="{00000000-0005-0000-0000-0000642D0000}"/>
    <cellStyle name="Percent 3 4 2 2 22" xfId="11696" xr:uid="{00000000-0005-0000-0000-0000652D0000}"/>
    <cellStyle name="Percent 3 4 2 2 23" xfId="11697" xr:uid="{00000000-0005-0000-0000-0000662D0000}"/>
    <cellStyle name="Percent 3 4 2 2 24" xfId="11698" xr:uid="{00000000-0005-0000-0000-0000672D0000}"/>
    <cellStyle name="Percent 3 4 2 2 25" xfId="11699" xr:uid="{00000000-0005-0000-0000-0000682D0000}"/>
    <cellStyle name="Percent 3 4 2 2 26" xfId="11700" xr:uid="{00000000-0005-0000-0000-0000692D0000}"/>
    <cellStyle name="Percent 3 4 2 2 27" xfId="11701" xr:uid="{00000000-0005-0000-0000-00006A2D0000}"/>
    <cellStyle name="Percent 3 4 2 2 28" xfId="11702" xr:uid="{00000000-0005-0000-0000-00006B2D0000}"/>
    <cellStyle name="Percent 3 4 2 2 29" xfId="11703" xr:uid="{00000000-0005-0000-0000-00006C2D0000}"/>
    <cellStyle name="Percent 3 4 2 2 3" xfId="11704" xr:uid="{00000000-0005-0000-0000-00006D2D0000}"/>
    <cellStyle name="Percent 3 4 2 2 30" xfId="11705" xr:uid="{00000000-0005-0000-0000-00006E2D0000}"/>
    <cellStyle name="Percent 3 4 2 2 31" xfId="11706" xr:uid="{00000000-0005-0000-0000-00006F2D0000}"/>
    <cellStyle name="Percent 3 4 2 2 32" xfId="11707" xr:uid="{00000000-0005-0000-0000-0000702D0000}"/>
    <cellStyle name="Percent 3 4 2 2 33" xfId="11708" xr:uid="{00000000-0005-0000-0000-0000712D0000}"/>
    <cellStyle name="Percent 3 4 2 2 34" xfId="11709" xr:uid="{00000000-0005-0000-0000-0000722D0000}"/>
    <cellStyle name="Percent 3 4 2 2 35" xfId="11710" xr:uid="{00000000-0005-0000-0000-0000732D0000}"/>
    <cellStyle name="Percent 3 4 2 2 36" xfId="11711" xr:uid="{00000000-0005-0000-0000-0000742D0000}"/>
    <cellStyle name="Percent 3 4 2 2 37" xfId="11712" xr:uid="{00000000-0005-0000-0000-0000752D0000}"/>
    <cellStyle name="Percent 3 4 2 2 38" xfId="11713" xr:uid="{00000000-0005-0000-0000-0000762D0000}"/>
    <cellStyle name="Percent 3 4 2 2 39" xfId="11714" xr:uid="{00000000-0005-0000-0000-0000772D0000}"/>
    <cellStyle name="Percent 3 4 2 2 4" xfId="11715" xr:uid="{00000000-0005-0000-0000-0000782D0000}"/>
    <cellStyle name="Percent 3 4 2 2 40" xfId="11716" xr:uid="{00000000-0005-0000-0000-0000792D0000}"/>
    <cellStyle name="Percent 3 4 2 2 41" xfId="11717" xr:uid="{00000000-0005-0000-0000-00007A2D0000}"/>
    <cellStyle name="Percent 3 4 2 2 42" xfId="11718" xr:uid="{00000000-0005-0000-0000-00007B2D0000}"/>
    <cellStyle name="Percent 3 4 2 2 43" xfId="11719" xr:uid="{00000000-0005-0000-0000-00007C2D0000}"/>
    <cellStyle name="Percent 3 4 2 2 5" xfId="11720" xr:uid="{00000000-0005-0000-0000-00007D2D0000}"/>
    <cellStyle name="Percent 3 4 2 2 6" xfId="11721" xr:uid="{00000000-0005-0000-0000-00007E2D0000}"/>
    <cellStyle name="Percent 3 4 2 2 7" xfId="11722" xr:uid="{00000000-0005-0000-0000-00007F2D0000}"/>
    <cellStyle name="Percent 3 4 2 2 8" xfId="11723" xr:uid="{00000000-0005-0000-0000-0000802D0000}"/>
    <cellStyle name="Percent 3 4 2 2 9" xfId="11724" xr:uid="{00000000-0005-0000-0000-0000812D0000}"/>
    <cellStyle name="Percent 3 4 2 20" xfId="11725" xr:uid="{00000000-0005-0000-0000-0000822D0000}"/>
    <cellStyle name="Percent 3 4 2 21" xfId="11726" xr:uid="{00000000-0005-0000-0000-0000832D0000}"/>
    <cellStyle name="Percent 3 4 2 22" xfId="11727" xr:uid="{00000000-0005-0000-0000-0000842D0000}"/>
    <cellStyle name="Percent 3 4 2 23" xfId="11728" xr:uid="{00000000-0005-0000-0000-0000852D0000}"/>
    <cellStyle name="Percent 3 4 2 24" xfId="11729" xr:uid="{00000000-0005-0000-0000-0000862D0000}"/>
    <cellStyle name="Percent 3 4 2 25" xfId="11730" xr:uid="{00000000-0005-0000-0000-0000872D0000}"/>
    <cellStyle name="Percent 3 4 2 26" xfId="11731" xr:uid="{00000000-0005-0000-0000-0000882D0000}"/>
    <cellStyle name="Percent 3 4 2 27" xfId="11732" xr:uid="{00000000-0005-0000-0000-0000892D0000}"/>
    <cellStyle name="Percent 3 4 2 28" xfId="11733" xr:uid="{00000000-0005-0000-0000-00008A2D0000}"/>
    <cellStyle name="Percent 3 4 2 29" xfId="11734" xr:uid="{00000000-0005-0000-0000-00008B2D0000}"/>
    <cellStyle name="Percent 3 4 2 3" xfId="11735" xr:uid="{00000000-0005-0000-0000-00008C2D0000}"/>
    <cellStyle name="Percent 3 4 2 3 10" xfId="11736" xr:uid="{00000000-0005-0000-0000-00008D2D0000}"/>
    <cellStyle name="Percent 3 4 2 3 11" xfId="11737" xr:uid="{00000000-0005-0000-0000-00008E2D0000}"/>
    <cellStyle name="Percent 3 4 2 3 12" xfId="11738" xr:uid="{00000000-0005-0000-0000-00008F2D0000}"/>
    <cellStyle name="Percent 3 4 2 3 13" xfId="11739" xr:uid="{00000000-0005-0000-0000-0000902D0000}"/>
    <cellStyle name="Percent 3 4 2 3 14" xfId="11740" xr:uid="{00000000-0005-0000-0000-0000912D0000}"/>
    <cellStyle name="Percent 3 4 2 3 15" xfId="11741" xr:uid="{00000000-0005-0000-0000-0000922D0000}"/>
    <cellStyle name="Percent 3 4 2 3 16" xfId="11742" xr:uid="{00000000-0005-0000-0000-0000932D0000}"/>
    <cellStyle name="Percent 3 4 2 3 17" xfId="11743" xr:uid="{00000000-0005-0000-0000-0000942D0000}"/>
    <cellStyle name="Percent 3 4 2 3 18" xfId="11744" xr:uid="{00000000-0005-0000-0000-0000952D0000}"/>
    <cellStyle name="Percent 3 4 2 3 19" xfId="11745" xr:uid="{00000000-0005-0000-0000-0000962D0000}"/>
    <cellStyle name="Percent 3 4 2 3 2" xfId="11746" xr:uid="{00000000-0005-0000-0000-0000972D0000}"/>
    <cellStyle name="Percent 3 4 2 3 20" xfId="11747" xr:uid="{00000000-0005-0000-0000-0000982D0000}"/>
    <cellStyle name="Percent 3 4 2 3 21" xfId="11748" xr:uid="{00000000-0005-0000-0000-0000992D0000}"/>
    <cellStyle name="Percent 3 4 2 3 22" xfId="11749" xr:uid="{00000000-0005-0000-0000-00009A2D0000}"/>
    <cellStyle name="Percent 3 4 2 3 23" xfId="11750" xr:uid="{00000000-0005-0000-0000-00009B2D0000}"/>
    <cellStyle name="Percent 3 4 2 3 24" xfId="11751" xr:uid="{00000000-0005-0000-0000-00009C2D0000}"/>
    <cellStyle name="Percent 3 4 2 3 25" xfId="11752" xr:uid="{00000000-0005-0000-0000-00009D2D0000}"/>
    <cellStyle name="Percent 3 4 2 3 26" xfId="11753" xr:uid="{00000000-0005-0000-0000-00009E2D0000}"/>
    <cellStyle name="Percent 3 4 2 3 27" xfId="11754" xr:uid="{00000000-0005-0000-0000-00009F2D0000}"/>
    <cellStyle name="Percent 3 4 2 3 28" xfId="11755" xr:uid="{00000000-0005-0000-0000-0000A02D0000}"/>
    <cellStyle name="Percent 3 4 2 3 29" xfId="11756" xr:uid="{00000000-0005-0000-0000-0000A12D0000}"/>
    <cellStyle name="Percent 3 4 2 3 3" xfId="11757" xr:uid="{00000000-0005-0000-0000-0000A22D0000}"/>
    <cellStyle name="Percent 3 4 2 3 30" xfId="11758" xr:uid="{00000000-0005-0000-0000-0000A32D0000}"/>
    <cellStyle name="Percent 3 4 2 3 31" xfId="11759" xr:uid="{00000000-0005-0000-0000-0000A42D0000}"/>
    <cellStyle name="Percent 3 4 2 3 32" xfId="11760" xr:uid="{00000000-0005-0000-0000-0000A52D0000}"/>
    <cellStyle name="Percent 3 4 2 3 33" xfId="11761" xr:uid="{00000000-0005-0000-0000-0000A62D0000}"/>
    <cellStyle name="Percent 3 4 2 3 34" xfId="11762" xr:uid="{00000000-0005-0000-0000-0000A72D0000}"/>
    <cellStyle name="Percent 3 4 2 3 35" xfId="11763" xr:uid="{00000000-0005-0000-0000-0000A82D0000}"/>
    <cellStyle name="Percent 3 4 2 3 36" xfId="11764" xr:uid="{00000000-0005-0000-0000-0000A92D0000}"/>
    <cellStyle name="Percent 3 4 2 3 37" xfId="11765" xr:uid="{00000000-0005-0000-0000-0000AA2D0000}"/>
    <cellStyle name="Percent 3 4 2 3 38" xfId="11766" xr:uid="{00000000-0005-0000-0000-0000AB2D0000}"/>
    <cellStyle name="Percent 3 4 2 3 39" xfId="11767" xr:uid="{00000000-0005-0000-0000-0000AC2D0000}"/>
    <cellStyle name="Percent 3 4 2 3 4" xfId="11768" xr:uid="{00000000-0005-0000-0000-0000AD2D0000}"/>
    <cellStyle name="Percent 3 4 2 3 40" xfId="11769" xr:uid="{00000000-0005-0000-0000-0000AE2D0000}"/>
    <cellStyle name="Percent 3 4 2 3 41" xfId="11770" xr:uid="{00000000-0005-0000-0000-0000AF2D0000}"/>
    <cellStyle name="Percent 3 4 2 3 42" xfId="11771" xr:uid="{00000000-0005-0000-0000-0000B02D0000}"/>
    <cellStyle name="Percent 3 4 2 3 43" xfId="11772" xr:uid="{00000000-0005-0000-0000-0000B12D0000}"/>
    <cellStyle name="Percent 3 4 2 3 5" xfId="11773" xr:uid="{00000000-0005-0000-0000-0000B22D0000}"/>
    <cellStyle name="Percent 3 4 2 3 6" xfId="11774" xr:uid="{00000000-0005-0000-0000-0000B32D0000}"/>
    <cellStyle name="Percent 3 4 2 3 7" xfId="11775" xr:uid="{00000000-0005-0000-0000-0000B42D0000}"/>
    <cellStyle name="Percent 3 4 2 3 8" xfId="11776" xr:uid="{00000000-0005-0000-0000-0000B52D0000}"/>
    <cellStyle name="Percent 3 4 2 3 9" xfId="11777" xr:uid="{00000000-0005-0000-0000-0000B62D0000}"/>
    <cellStyle name="Percent 3 4 2 30" xfId="11778" xr:uid="{00000000-0005-0000-0000-0000B72D0000}"/>
    <cellStyle name="Percent 3 4 2 31" xfId="11779" xr:uid="{00000000-0005-0000-0000-0000B82D0000}"/>
    <cellStyle name="Percent 3 4 2 32" xfId="11780" xr:uid="{00000000-0005-0000-0000-0000B92D0000}"/>
    <cellStyle name="Percent 3 4 2 33" xfId="11781" xr:uid="{00000000-0005-0000-0000-0000BA2D0000}"/>
    <cellStyle name="Percent 3 4 2 34" xfId="11782" xr:uid="{00000000-0005-0000-0000-0000BB2D0000}"/>
    <cellStyle name="Percent 3 4 2 35" xfId="11783" xr:uid="{00000000-0005-0000-0000-0000BC2D0000}"/>
    <cellStyle name="Percent 3 4 2 36" xfId="11784" xr:uid="{00000000-0005-0000-0000-0000BD2D0000}"/>
    <cellStyle name="Percent 3 4 2 37" xfId="11785" xr:uid="{00000000-0005-0000-0000-0000BE2D0000}"/>
    <cellStyle name="Percent 3 4 2 38" xfId="11786" xr:uid="{00000000-0005-0000-0000-0000BF2D0000}"/>
    <cellStyle name="Percent 3 4 2 39" xfId="11787" xr:uid="{00000000-0005-0000-0000-0000C02D0000}"/>
    <cellStyle name="Percent 3 4 2 4" xfId="11788" xr:uid="{00000000-0005-0000-0000-0000C12D0000}"/>
    <cellStyle name="Percent 3 4 2 4 10" xfId="11789" xr:uid="{00000000-0005-0000-0000-0000C22D0000}"/>
    <cellStyle name="Percent 3 4 2 4 11" xfId="11790" xr:uid="{00000000-0005-0000-0000-0000C32D0000}"/>
    <cellStyle name="Percent 3 4 2 4 12" xfId="11791" xr:uid="{00000000-0005-0000-0000-0000C42D0000}"/>
    <cellStyle name="Percent 3 4 2 4 13" xfId="11792" xr:uid="{00000000-0005-0000-0000-0000C52D0000}"/>
    <cellStyle name="Percent 3 4 2 4 14" xfId="11793" xr:uid="{00000000-0005-0000-0000-0000C62D0000}"/>
    <cellStyle name="Percent 3 4 2 4 15" xfId="11794" xr:uid="{00000000-0005-0000-0000-0000C72D0000}"/>
    <cellStyle name="Percent 3 4 2 4 16" xfId="11795" xr:uid="{00000000-0005-0000-0000-0000C82D0000}"/>
    <cellStyle name="Percent 3 4 2 4 17" xfId="11796" xr:uid="{00000000-0005-0000-0000-0000C92D0000}"/>
    <cellStyle name="Percent 3 4 2 4 18" xfId="11797" xr:uid="{00000000-0005-0000-0000-0000CA2D0000}"/>
    <cellStyle name="Percent 3 4 2 4 19" xfId="11798" xr:uid="{00000000-0005-0000-0000-0000CB2D0000}"/>
    <cellStyle name="Percent 3 4 2 4 2" xfId="11799" xr:uid="{00000000-0005-0000-0000-0000CC2D0000}"/>
    <cellStyle name="Percent 3 4 2 4 20" xfId="11800" xr:uid="{00000000-0005-0000-0000-0000CD2D0000}"/>
    <cellStyle name="Percent 3 4 2 4 21" xfId="11801" xr:uid="{00000000-0005-0000-0000-0000CE2D0000}"/>
    <cellStyle name="Percent 3 4 2 4 22" xfId="11802" xr:uid="{00000000-0005-0000-0000-0000CF2D0000}"/>
    <cellStyle name="Percent 3 4 2 4 23" xfId="11803" xr:uid="{00000000-0005-0000-0000-0000D02D0000}"/>
    <cellStyle name="Percent 3 4 2 4 24" xfId="11804" xr:uid="{00000000-0005-0000-0000-0000D12D0000}"/>
    <cellStyle name="Percent 3 4 2 4 25" xfId="11805" xr:uid="{00000000-0005-0000-0000-0000D22D0000}"/>
    <cellStyle name="Percent 3 4 2 4 26" xfId="11806" xr:uid="{00000000-0005-0000-0000-0000D32D0000}"/>
    <cellStyle name="Percent 3 4 2 4 27" xfId="11807" xr:uid="{00000000-0005-0000-0000-0000D42D0000}"/>
    <cellStyle name="Percent 3 4 2 4 28" xfId="11808" xr:uid="{00000000-0005-0000-0000-0000D52D0000}"/>
    <cellStyle name="Percent 3 4 2 4 29" xfId="11809" xr:uid="{00000000-0005-0000-0000-0000D62D0000}"/>
    <cellStyle name="Percent 3 4 2 4 3" xfId="11810" xr:uid="{00000000-0005-0000-0000-0000D72D0000}"/>
    <cellStyle name="Percent 3 4 2 4 30" xfId="11811" xr:uid="{00000000-0005-0000-0000-0000D82D0000}"/>
    <cellStyle name="Percent 3 4 2 4 31" xfId="11812" xr:uid="{00000000-0005-0000-0000-0000D92D0000}"/>
    <cellStyle name="Percent 3 4 2 4 32" xfId="11813" xr:uid="{00000000-0005-0000-0000-0000DA2D0000}"/>
    <cellStyle name="Percent 3 4 2 4 33" xfId="11814" xr:uid="{00000000-0005-0000-0000-0000DB2D0000}"/>
    <cellStyle name="Percent 3 4 2 4 34" xfId="11815" xr:uid="{00000000-0005-0000-0000-0000DC2D0000}"/>
    <cellStyle name="Percent 3 4 2 4 35" xfId="11816" xr:uid="{00000000-0005-0000-0000-0000DD2D0000}"/>
    <cellStyle name="Percent 3 4 2 4 36" xfId="11817" xr:uid="{00000000-0005-0000-0000-0000DE2D0000}"/>
    <cellStyle name="Percent 3 4 2 4 37" xfId="11818" xr:uid="{00000000-0005-0000-0000-0000DF2D0000}"/>
    <cellStyle name="Percent 3 4 2 4 38" xfId="11819" xr:uid="{00000000-0005-0000-0000-0000E02D0000}"/>
    <cellStyle name="Percent 3 4 2 4 39" xfId="11820" xr:uid="{00000000-0005-0000-0000-0000E12D0000}"/>
    <cellStyle name="Percent 3 4 2 4 4" xfId="11821" xr:uid="{00000000-0005-0000-0000-0000E22D0000}"/>
    <cellStyle name="Percent 3 4 2 4 40" xfId="11822" xr:uid="{00000000-0005-0000-0000-0000E32D0000}"/>
    <cellStyle name="Percent 3 4 2 4 41" xfId="11823" xr:uid="{00000000-0005-0000-0000-0000E42D0000}"/>
    <cellStyle name="Percent 3 4 2 4 42" xfId="11824" xr:uid="{00000000-0005-0000-0000-0000E52D0000}"/>
    <cellStyle name="Percent 3 4 2 4 43" xfId="11825" xr:uid="{00000000-0005-0000-0000-0000E62D0000}"/>
    <cellStyle name="Percent 3 4 2 4 5" xfId="11826" xr:uid="{00000000-0005-0000-0000-0000E72D0000}"/>
    <cellStyle name="Percent 3 4 2 4 6" xfId="11827" xr:uid="{00000000-0005-0000-0000-0000E82D0000}"/>
    <cellStyle name="Percent 3 4 2 4 7" xfId="11828" xr:uid="{00000000-0005-0000-0000-0000E92D0000}"/>
    <cellStyle name="Percent 3 4 2 4 8" xfId="11829" xr:uid="{00000000-0005-0000-0000-0000EA2D0000}"/>
    <cellStyle name="Percent 3 4 2 4 9" xfId="11830" xr:uid="{00000000-0005-0000-0000-0000EB2D0000}"/>
    <cellStyle name="Percent 3 4 2 40" xfId="11831" xr:uid="{00000000-0005-0000-0000-0000EC2D0000}"/>
    <cellStyle name="Percent 3 4 2 41" xfId="11832" xr:uid="{00000000-0005-0000-0000-0000ED2D0000}"/>
    <cellStyle name="Percent 3 4 2 42" xfId="11833" xr:uid="{00000000-0005-0000-0000-0000EE2D0000}"/>
    <cellStyle name="Percent 3 4 2 43" xfId="11834" xr:uid="{00000000-0005-0000-0000-0000EF2D0000}"/>
    <cellStyle name="Percent 3 4 2 44" xfId="11835" xr:uid="{00000000-0005-0000-0000-0000F02D0000}"/>
    <cellStyle name="Percent 3 4 2 45" xfId="11836" xr:uid="{00000000-0005-0000-0000-0000F12D0000}"/>
    <cellStyle name="Percent 3 4 2 46" xfId="11837" xr:uid="{00000000-0005-0000-0000-0000F22D0000}"/>
    <cellStyle name="Percent 3 4 2 47" xfId="11838" xr:uid="{00000000-0005-0000-0000-0000F32D0000}"/>
    <cellStyle name="Percent 3 4 2 5" xfId="11839" xr:uid="{00000000-0005-0000-0000-0000F42D0000}"/>
    <cellStyle name="Percent 3 4 2 5 10" xfId="11840" xr:uid="{00000000-0005-0000-0000-0000F52D0000}"/>
    <cellStyle name="Percent 3 4 2 5 11" xfId="11841" xr:uid="{00000000-0005-0000-0000-0000F62D0000}"/>
    <cellStyle name="Percent 3 4 2 5 12" xfId="11842" xr:uid="{00000000-0005-0000-0000-0000F72D0000}"/>
    <cellStyle name="Percent 3 4 2 5 13" xfId="11843" xr:uid="{00000000-0005-0000-0000-0000F82D0000}"/>
    <cellStyle name="Percent 3 4 2 5 14" xfId="11844" xr:uid="{00000000-0005-0000-0000-0000F92D0000}"/>
    <cellStyle name="Percent 3 4 2 5 15" xfId="11845" xr:uid="{00000000-0005-0000-0000-0000FA2D0000}"/>
    <cellStyle name="Percent 3 4 2 5 16" xfId="11846" xr:uid="{00000000-0005-0000-0000-0000FB2D0000}"/>
    <cellStyle name="Percent 3 4 2 5 17" xfId="11847" xr:uid="{00000000-0005-0000-0000-0000FC2D0000}"/>
    <cellStyle name="Percent 3 4 2 5 18" xfId="11848" xr:uid="{00000000-0005-0000-0000-0000FD2D0000}"/>
    <cellStyle name="Percent 3 4 2 5 19" xfId="11849" xr:uid="{00000000-0005-0000-0000-0000FE2D0000}"/>
    <cellStyle name="Percent 3 4 2 5 2" xfId="11850" xr:uid="{00000000-0005-0000-0000-0000FF2D0000}"/>
    <cellStyle name="Percent 3 4 2 5 20" xfId="11851" xr:uid="{00000000-0005-0000-0000-0000002E0000}"/>
    <cellStyle name="Percent 3 4 2 5 21" xfId="11852" xr:uid="{00000000-0005-0000-0000-0000012E0000}"/>
    <cellStyle name="Percent 3 4 2 5 22" xfId="11853" xr:uid="{00000000-0005-0000-0000-0000022E0000}"/>
    <cellStyle name="Percent 3 4 2 5 23" xfId="11854" xr:uid="{00000000-0005-0000-0000-0000032E0000}"/>
    <cellStyle name="Percent 3 4 2 5 24" xfId="11855" xr:uid="{00000000-0005-0000-0000-0000042E0000}"/>
    <cellStyle name="Percent 3 4 2 5 25" xfId="11856" xr:uid="{00000000-0005-0000-0000-0000052E0000}"/>
    <cellStyle name="Percent 3 4 2 5 26" xfId="11857" xr:uid="{00000000-0005-0000-0000-0000062E0000}"/>
    <cellStyle name="Percent 3 4 2 5 27" xfId="11858" xr:uid="{00000000-0005-0000-0000-0000072E0000}"/>
    <cellStyle name="Percent 3 4 2 5 28" xfId="11859" xr:uid="{00000000-0005-0000-0000-0000082E0000}"/>
    <cellStyle name="Percent 3 4 2 5 29" xfId="11860" xr:uid="{00000000-0005-0000-0000-0000092E0000}"/>
    <cellStyle name="Percent 3 4 2 5 3" xfId="11861" xr:uid="{00000000-0005-0000-0000-00000A2E0000}"/>
    <cellStyle name="Percent 3 4 2 5 30" xfId="11862" xr:uid="{00000000-0005-0000-0000-00000B2E0000}"/>
    <cellStyle name="Percent 3 4 2 5 31" xfId="11863" xr:uid="{00000000-0005-0000-0000-00000C2E0000}"/>
    <cellStyle name="Percent 3 4 2 5 32" xfId="11864" xr:uid="{00000000-0005-0000-0000-00000D2E0000}"/>
    <cellStyle name="Percent 3 4 2 5 33" xfId="11865" xr:uid="{00000000-0005-0000-0000-00000E2E0000}"/>
    <cellStyle name="Percent 3 4 2 5 34" xfId="11866" xr:uid="{00000000-0005-0000-0000-00000F2E0000}"/>
    <cellStyle name="Percent 3 4 2 5 35" xfId="11867" xr:uid="{00000000-0005-0000-0000-0000102E0000}"/>
    <cellStyle name="Percent 3 4 2 5 36" xfId="11868" xr:uid="{00000000-0005-0000-0000-0000112E0000}"/>
    <cellStyle name="Percent 3 4 2 5 37" xfId="11869" xr:uid="{00000000-0005-0000-0000-0000122E0000}"/>
    <cellStyle name="Percent 3 4 2 5 38" xfId="11870" xr:uid="{00000000-0005-0000-0000-0000132E0000}"/>
    <cellStyle name="Percent 3 4 2 5 39" xfId="11871" xr:uid="{00000000-0005-0000-0000-0000142E0000}"/>
    <cellStyle name="Percent 3 4 2 5 4" xfId="11872" xr:uid="{00000000-0005-0000-0000-0000152E0000}"/>
    <cellStyle name="Percent 3 4 2 5 40" xfId="11873" xr:uid="{00000000-0005-0000-0000-0000162E0000}"/>
    <cellStyle name="Percent 3 4 2 5 41" xfId="11874" xr:uid="{00000000-0005-0000-0000-0000172E0000}"/>
    <cellStyle name="Percent 3 4 2 5 42" xfId="11875" xr:uid="{00000000-0005-0000-0000-0000182E0000}"/>
    <cellStyle name="Percent 3 4 2 5 43" xfId="11876" xr:uid="{00000000-0005-0000-0000-0000192E0000}"/>
    <cellStyle name="Percent 3 4 2 5 5" xfId="11877" xr:uid="{00000000-0005-0000-0000-00001A2E0000}"/>
    <cellStyle name="Percent 3 4 2 5 6" xfId="11878" xr:uid="{00000000-0005-0000-0000-00001B2E0000}"/>
    <cellStyle name="Percent 3 4 2 5 7" xfId="11879" xr:uid="{00000000-0005-0000-0000-00001C2E0000}"/>
    <cellStyle name="Percent 3 4 2 5 8" xfId="11880" xr:uid="{00000000-0005-0000-0000-00001D2E0000}"/>
    <cellStyle name="Percent 3 4 2 5 9" xfId="11881" xr:uid="{00000000-0005-0000-0000-00001E2E0000}"/>
    <cellStyle name="Percent 3 4 2 6" xfId="11882" xr:uid="{00000000-0005-0000-0000-00001F2E0000}"/>
    <cellStyle name="Percent 3 4 2 7" xfId="11883" xr:uid="{00000000-0005-0000-0000-0000202E0000}"/>
    <cellStyle name="Percent 3 4 2 8" xfId="11884" xr:uid="{00000000-0005-0000-0000-0000212E0000}"/>
    <cellStyle name="Percent 3 4 2 9" xfId="11885" xr:uid="{00000000-0005-0000-0000-0000222E0000}"/>
    <cellStyle name="Percent 3 4 20" xfId="11886" xr:uid="{00000000-0005-0000-0000-0000232E0000}"/>
    <cellStyle name="Percent 3 4 21" xfId="11887" xr:uid="{00000000-0005-0000-0000-0000242E0000}"/>
    <cellStyle name="Percent 3 4 22" xfId="11888" xr:uid="{00000000-0005-0000-0000-0000252E0000}"/>
    <cellStyle name="Percent 3 4 23" xfId="11889" xr:uid="{00000000-0005-0000-0000-0000262E0000}"/>
    <cellStyle name="Percent 3 4 24" xfId="11890" xr:uid="{00000000-0005-0000-0000-0000272E0000}"/>
    <cellStyle name="Percent 3 4 25" xfId="11891" xr:uid="{00000000-0005-0000-0000-0000282E0000}"/>
    <cellStyle name="Percent 3 4 26" xfId="11892" xr:uid="{00000000-0005-0000-0000-0000292E0000}"/>
    <cellStyle name="Percent 3 4 27" xfId="11893" xr:uid="{00000000-0005-0000-0000-00002A2E0000}"/>
    <cellStyle name="Percent 3 4 28" xfId="11894" xr:uid="{00000000-0005-0000-0000-00002B2E0000}"/>
    <cellStyle name="Percent 3 4 29" xfId="11895" xr:uid="{00000000-0005-0000-0000-00002C2E0000}"/>
    <cellStyle name="Percent 3 4 3" xfId="11896" xr:uid="{00000000-0005-0000-0000-00002D2E0000}"/>
    <cellStyle name="Percent 3 4 3 10" xfId="11897" xr:uid="{00000000-0005-0000-0000-00002E2E0000}"/>
    <cellStyle name="Percent 3 4 3 11" xfId="11898" xr:uid="{00000000-0005-0000-0000-00002F2E0000}"/>
    <cellStyle name="Percent 3 4 3 12" xfId="11899" xr:uid="{00000000-0005-0000-0000-0000302E0000}"/>
    <cellStyle name="Percent 3 4 3 13" xfId="11900" xr:uid="{00000000-0005-0000-0000-0000312E0000}"/>
    <cellStyle name="Percent 3 4 3 14" xfId="11901" xr:uid="{00000000-0005-0000-0000-0000322E0000}"/>
    <cellStyle name="Percent 3 4 3 15" xfId="11902" xr:uid="{00000000-0005-0000-0000-0000332E0000}"/>
    <cellStyle name="Percent 3 4 3 16" xfId="11903" xr:uid="{00000000-0005-0000-0000-0000342E0000}"/>
    <cellStyle name="Percent 3 4 3 17" xfId="11904" xr:uid="{00000000-0005-0000-0000-0000352E0000}"/>
    <cellStyle name="Percent 3 4 3 18" xfId="11905" xr:uid="{00000000-0005-0000-0000-0000362E0000}"/>
    <cellStyle name="Percent 3 4 3 19" xfId="11906" xr:uid="{00000000-0005-0000-0000-0000372E0000}"/>
    <cellStyle name="Percent 3 4 3 2" xfId="11907" xr:uid="{00000000-0005-0000-0000-0000382E0000}"/>
    <cellStyle name="Percent 3 4 3 20" xfId="11908" xr:uid="{00000000-0005-0000-0000-0000392E0000}"/>
    <cellStyle name="Percent 3 4 3 21" xfId="11909" xr:uid="{00000000-0005-0000-0000-00003A2E0000}"/>
    <cellStyle name="Percent 3 4 3 22" xfId="11910" xr:uid="{00000000-0005-0000-0000-00003B2E0000}"/>
    <cellStyle name="Percent 3 4 3 23" xfId="11911" xr:uid="{00000000-0005-0000-0000-00003C2E0000}"/>
    <cellStyle name="Percent 3 4 3 24" xfId="11912" xr:uid="{00000000-0005-0000-0000-00003D2E0000}"/>
    <cellStyle name="Percent 3 4 3 25" xfId="11913" xr:uid="{00000000-0005-0000-0000-00003E2E0000}"/>
    <cellStyle name="Percent 3 4 3 26" xfId="11914" xr:uid="{00000000-0005-0000-0000-00003F2E0000}"/>
    <cellStyle name="Percent 3 4 3 27" xfId="11915" xr:uid="{00000000-0005-0000-0000-0000402E0000}"/>
    <cellStyle name="Percent 3 4 3 28" xfId="11916" xr:uid="{00000000-0005-0000-0000-0000412E0000}"/>
    <cellStyle name="Percent 3 4 3 29" xfId="11917" xr:uid="{00000000-0005-0000-0000-0000422E0000}"/>
    <cellStyle name="Percent 3 4 3 3" xfId="11918" xr:uid="{00000000-0005-0000-0000-0000432E0000}"/>
    <cellStyle name="Percent 3 4 3 30" xfId="11919" xr:uid="{00000000-0005-0000-0000-0000442E0000}"/>
    <cellStyle name="Percent 3 4 3 31" xfId="11920" xr:uid="{00000000-0005-0000-0000-0000452E0000}"/>
    <cellStyle name="Percent 3 4 3 32" xfId="11921" xr:uid="{00000000-0005-0000-0000-0000462E0000}"/>
    <cellStyle name="Percent 3 4 3 33" xfId="11922" xr:uid="{00000000-0005-0000-0000-0000472E0000}"/>
    <cellStyle name="Percent 3 4 3 34" xfId="11923" xr:uid="{00000000-0005-0000-0000-0000482E0000}"/>
    <cellStyle name="Percent 3 4 3 35" xfId="11924" xr:uid="{00000000-0005-0000-0000-0000492E0000}"/>
    <cellStyle name="Percent 3 4 3 36" xfId="11925" xr:uid="{00000000-0005-0000-0000-00004A2E0000}"/>
    <cellStyle name="Percent 3 4 3 37" xfId="11926" xr:uid="{00000000-0005-0000-0000-00004B2E0000}"/>
    <cellStyle name="Percent 3 4 3 38" xfId="11927" xr:uid="{00000000-0005-0000-0000-00004C2E0000}"/>
    <cellStyle name="Percent 3 4 3 39" xfId="11928" xr:uid="{00000000-0005-0000-0000-00004D2E0000}"/>
    <cellStyle name="Percent 3 4 3 4" xfId="11929" xr:uid="{00000000-0005-0000-0000-00004E2E0000}"/>
    <cellStyle name="Percent 3 4 3 40" xfId="11930" xr:uid="{00000000-0005-0000-0000-00004F2E0000}"/>
    <cellStyle name="Percent 3 4 3 41" xfId="11931" xr:uid="{00000000-0005-0000-0000-0000502E0000}"/>
    <cellStyle name="Percent 3 4 3 42" xfId="11932" xr:uid="{00000000-0005-0000-0000-0000512E0000}"/>
    <cellStyle name="Percent 3 4 3 43" xfId="11933" xr:uid="{00000000-0005-0000-0000-0000522E0000}"/>
    <cellStyle name="Percent 3 4 3 5" xfId="11934" xr:uid="{00000000-0005-0000-0000-0000532E0000}"/>
    <cellStyle name="Percent 3 4 3 6" xfId="11935" xr:uid="{00000000-0005-0000-0000-0000542E0000}"/>
    <cellStyle name="Percent 3 4 3 7" xfId="11936" xr:uid="{00000000-0005-0000-0000-0000552E0000}"/>
    <cellStyle name="Percent 3 4 3 8" xfId="11937" xr:uid="{00000000-0005-0000-0000-0000562E0000}"/>
    <cellStyle name="Percent 3 4 3 9" xfId="11938" xr:uid="{00000000-0005-0000-0000-0000572E0000}"/>
    <cellStyle name="Percent 3 4 30" xfId="11939" xr:uid="{00000000-0005-0000-0000-0000582E0000}"/>
    <cellStyle name="Percent 3 4 31" xfId="11940" xr:uid="{00000000-0005-0000-0000-0000592E0000}"/>
    <cellStyle name="Percent 3 4 32" xfId="11941" xr:uid="{00000000-0005-0000-0000-00005A2E0000}"/>
    <cellStyle name="Percent 3 4 33" xfId="11942" xr:uid="{00000000-0005-0000-0000-00005B2E0000}"/>
    <cellStyle name="Percent 3 4 34" xfId="11943" xr:uid="{00000000-0005-0000-0000-00005C2E0000}"/>
    <cellStyle name="Percent 3 4 35" xfId="11944" xr:uid="{00000000-0005-0000-0000-00005D2E0000}"/>
    <cellStyle name="Percent 3 4 36" xfId="11945" xr:uid="{00000000-0005-0000-0000-00005E2E0000}"/>
    <cellStyle name="Percent 3 4 37" xfId="11946" xr:uid="{00000000-0005-0000-0000-00005F2E0000}"/>
    <cellStyle name="Percent 3 4 38" xfId="11947" xr:uid="{00000000-0005-0000-0000-0000602E0000}"/>
    <cellStyle name="Percent 3 4 39" xfId="11948" xr:uid="{00000000-0005-0000-0000-0000612E0000}"/>
    <cellStyle name="Percent 3 4 4" xfId="11949" xr:uid="{00000000-0005-0000-0000-0000622E0000}"/>
    <cellStyle name="Percent 3 4 4 10" xfId="11950" xr:uid="{00000000-0005-0000-0000-0000632E0000}"/>
    <cellStyle name="Percent 3 4 4 11" xfId="11951" xr:uid="{00000000-0005-0000-0000-0000642E0000}"/>
    <cellStyle name="Percent 3 4 4 12" xfId="11952" xr:uid="{00000000-0005-0000-0000-0000652E0000}"/>
    <cellStyle name="Percent 3 4 4 13" xfId="11953" xr:uid="{00000000-0005-0000-0000-0000662E0000}"/>
    <cellStyle name="Percent 3 4 4 14" xfId="11954" xr:uid="{00000000-0005-0000-0000-0000672E0000}"/>
    <cellStyle name="Percent 3 4 4 15" xfId="11955" xr:uid="{00000000-0005-0000-0000-0000682E0000}"/>
    <cellStyle name="Percent 3 4 4 16" xfId="11956" xr:uid="{00000000-0005-0000-0000-0000692E0000}"/>
    <cellStyle name="Percent 3 4 4 17" xfId="11957" xr:uid="{00000000-0005-0000-0000-00006A2E0000}"/>
    <cellStyle name="Percent 3 4 4 18" xfId="11958" xr:uid="{00000000-0005-0000-0000-00006B2E0000}"/>
    <cellStyle name="Percent 3 4 4 19" xfId="11959" xr:uid="{00000000-0005-0000-0000-00006C2E0000}"/>
    <cellStyle name="Percent 3 4 4 2" xfId="11960" xr:uid="{00000000-0005-0000-0000-00006D2E0000}"/>
    <cellStyle name="Percent 3 4 4 20" xfId="11961" xr:uid="{00000000-0005-0000-0000-00006E2E0000}"/>
    <cellStyle name="Percent 3 4 4 21" xfId="11962" xr:uid="{00000000-0005-0000-0000-00006F2E0000}"/>
    <cellStyle name="Percent 3 4 4 22" xfId="11963" xr:uid="{00000000-0005-0000-0000-0000702E0000}"/>
    <cellStyle name="Percent 3 4 4 23" xfId="11964" xr:uid="{00000000-0005-0000-0000-0000712E0000}"/>
    <cellStyle name="Percent 3 4 4 24" xfId="11965" xr:uid="{00000000-0005-0000-0000-0000722E0000}"/>
    <cellStyle name="Percent 3 4 4 25" xfId="11966" xr:uid="{00000000-0005-0000-0000-0000732E0000}"/>
    <cellStyle name="Percent 3 4 4 26" xfId="11967" xr:uid="{00000000-0005-0000-0000-0000742E0000}"/>
    <cellStyle name="Percent 3 4 4 27" xfId="11968" xr:uid="{00000000-0005-0000-0000-0000752E0000}"/>
    <cellStyle name="Percent 3 4 4 28" xfId="11969" xr:uid="{00000000-0005-0000-0000-0000762E0000}"/>
    <cellStyle name="Percent 3 4 4 29" xfId="11970" xr:uid="{00000000-0005-0000-0000-0000772E0000}"/>
    <cellStyle name="Percent 3 4 4 3" xfId="11971" xr:uid="{00000000-0005-0000-0000-0000782E0000}"/>
    <cellStyle name="Percent 3 4 4 30" xfId="11972" xr:uid="{00000000-0005-0000-0000-0000792E0000}"/>
    <cellStyle name="Percent 3 4 4 31" xfId="11973" xr:uid="{00000000-0005-0000-0000-00007A2E0000}"/>
    <cellStyle name="Percent 3 4 4 32" xfId="11974" xr:uid="{00000000-0005-0000-0000-00007B2E0000}"/>
    <cellStyle name="Percent 3 4 4 33" xfId="11975" xr:uid="{00000000-0005-0000-0000-00007C2E0000}"/>
    <cellStyle name="Percent 3 4 4 34" xfId="11976" xr:uid="{00000000-0005-0000-0000-00007D2E0000}"/>
    <cellStyle name="Percent 3 4 4 35" xfId="11977" xr:uid="{00000000-0005-0000-0000-00007E2E0000}"/>
    <cellStyle name="Percent 3 4 4 36" xfId="11978" xr:uid="{00000000-0005-0000-0000-00007F2E0000}"/>
    <cellStyle name="Percent 3 4 4 37" xfId="11979" xr:uid="{00000000-0005-0000-0000-0000802E0000}"/>
    <cellStyle name="Percent 3 4 4 38" xfId="11980" xr:uid="{00000000-0005-0000-0000-0000812E0000}"/>
    <cellStyle name="Percent 3 4 4 39" xfId="11981" xr:uid="{00000000-0005-0000-0000-0000822E0000}"/>
    <cellStyle name="Percent 3 4 4 4" xfId="11982" xr:uid="{00000000-0005-0000-0000-0000832E0000}"/>
    <cellStyle name="Percent 3 4 4 40" xfId="11983" xr:uid="{00000000-0005-0000-0000-0000842E0000}"/>
    <cellStyle name="Percent 3 4 4 41" xfId="11984" xr:uid="{00000000-0005-0000-0000-0000852E0000}"/>
    <cellStyle name="Percent 3 4 4 42" xfId="11985" xr:uid="{00000000-0005-0000-0000-0000862E0000}"/>
    <cellStyle name="Percent 3 4 4 43" xfId="11986" xr:uid="{00000000-0005-0000-0000-0000872E0000}"/>
    <cellStyle name="Percent 3 4 4 5" xfId="11987" xr:uid="{00000000-0005-0000-0000-0000882E0000}"/>
    <cellStyle name="Percent 3 4 4 6" xfId="11988" xr:uid="{00000000-0005-0000-0000-0000892E0000}"/>
    <cellStyle name="Percent 3 4 4 7" xfId="11989" xr:uid="{00000000-0005-0000-0000-00008A2E0000}"/>
    <cellStyle name="Percent 3 4 4 8" xfId="11990" xr:uid="{00000000-0005-0000-0000-00008B2E0000}"/>
    <cellStyle name="Percent 3 4 4 9" xfId="11991" xr:uid="{00000000-0005-0000-0000-00008C2E0000}"/>
    <cellStyle name="Percent 3 4 40" xfId="11992" xr:uid="{00000000-0005-0000-0000-00008D2E0000}"/>
    <cellStyle name="Percent 3 4 41" xfId="11993" xr:uid="{00000000-0005-0000-0000-00008E2E0000}"/>
    <cellStyle name="Percent 3 4 42" xfId="11994" xr:uid="{00000000-0005-0000-0000-00008F2E0000}"/>
    <cellStyle name="Percent 3 4 43" xfId="11995" xr:uid="{00000000-0005-0000-0000-0000902E0000}"/>
    <cellStyle name="Percent 3 4 44" xfId="11996" xr:uid="{00000000-0005-0000-0000-0000912E0000}"/>
    <cellStyle name="Percent 3 4 45" xfId="11997" xr:uid="{00000000-0005-0000-0000-0000922E0000}"/>
    <cellStyle name="Percent 3 4 46" xfId="11998" xr:uid="{00000000-0005-0000-0000-0000932E0000}"/>
    <cellStyle name="Percent 3 4 47" xfId="11999" xr:uid="{00000000-0005-0000-0000-0000942E0000}"/>
    <cellStyle name="Percent 3 4 48" xfId="12000" xr:uid="{00000000-0005-0000-0000-0000952E0000}"/>
    <cellStyle name="Percent 3 4 5" xfId="12001" xr:uid="{00000000-0005-0000-0000-0000962E0000}"/>
    <cellStyle name="Percent 3 4 5 10" xfId="12002" xr:uid="{00000000-0005-0000-0000-0000972E0000}"/>
    <cellStyle name="Percent 3 4 5 11" xfId="12003" xr:uid="{00000000-0005-0000-0000-0000982E0000}"/>
    <cellStyle name="Percent 3 4 5 12" xfId="12004" xr:uid="{00000000-0005-0000-0000-0000992E0000}"/>
    <cellStyle name="Percent 3 4 5 13" xfId="12005" xr:uid="{00000000-0005-0000-0000-00009A2E0000}"/>
    <cellStyle name="Percent 3 4 5 14" xfId="12006" xr:uid="{00000000-0005-0000-0000-00009B2E0000}"/>
    <cellStyle name="Percent 3 4 5 15" xfId="12007" xr:uid="{00000000-0005-0000-0000-00009C2E0000}"/>
    <cellStyle name="Percent 3 4 5 16" xfId="12008" xr:uid="{00000000-0005-0000-0000-00009D2E0000}"/>
    <cellStyle name="Percent 3 4 5 17" xfId="12009" xr:uid="{00000000-0005-0000-0000-00009E2E0000}"/>
    <cellStyle name="Percent 3 4 5 18" xfId="12010" xr:uid="{00000000-0005-0000-0000-00009F2E0000}"/>
    <cellStyle name="Percent 3 4 5 19" xfId="12011" xr:uid="{00000000-0005-0000-0000-0000A02E0000}"/>
    <cellStyle name="Percent 3 4 5 2" xfId="12012" xr:uid="{00000000-0005-0000-0000-0000A12E0000}"/>
    <cellStyle name="Percent 3 4 5 20" xfId="12013" xr:uid="{00000000-0005-0000-0000-0000A22E0000}"/>
    <cellStyle name="Percent 3 4 5 21" xfId="12014" xr:uid="{00000000-0005-0000-0000-0000A32E0000}"/>
    <cellStyle name="Percent 3 4 5 22" xfId="12015" xr:uid="{00000000-0005-0000-0000-0000A42E0000}"/>
    <cellStyle name="Percent 3 4 5 23" xfId="12016" xr:uid="{00000000-0005-0000-0000-0000A52E0000}"/>
    <cellStyle name="Percent 3 4 5 24" xfId="12017" xr:uid="{00000000-0005-0000-0000-0000A62E0000}"/>
    <cellStyle name="Percent 3 4 5 25" xfId="12018" xr:uid="{00000000-0005-0000-0000-0000A72E0000}"/>
    <cellStyle name="Percent 3 4 5 26" xfId="12019" xr:uid="{00000000-0005-0000-0000-0000A82E0000}"/>
    <cellStyle name="Percent 3 4 5 27" xfId="12020" xr:uid="{00000000-0005-0000-0000-0000A92E0000}"/>
    <cellStyle name="Percent 3 4 5 28" xfId="12021" xr:uid="{00000000-0005-0000-0000-0000AA2E0000}"/>
    <cellStyle name="Percent 3 4 5 29" xfId="12022" xr:uid="{00000000-0005-0000-0000-0000AB2E0000}"/>
    <cellStyle name="Percent 3 4 5 3" xfId="12023" xr:uid="{00000000-0005-0000-0000-0000AC2E0000}"/>
    <cellStyle name="Percent 3 4 5 30" xfId="12024" xr:uid="{00000000-0005-0000-0000-0000AD2E0000}"/>
    <cellStyle name="Percent 3 4 5 31" xfId="12025" xr:uid="{00000000-0005-0000-0000-0000AE2E0000}"/>
    <cellStyle name="Percent 3 4 5 32" xfId="12026" xr:uid="{00000000-0005-0000-0000-0000AF2E0000}"/>
    <cellStyle name="Percent 3 4 5 33" xfId="12027" xr:uid="{00000000-0005-0000-0000-0000B02E0000}"/>
    <cellStyle name="Percent 3 4 5 34" xfId="12028" xr:uid="{00000000-0005-0000-0000-0000B12E0000}"/>
    <cellStyle name="Percent 3 4 5 35" xfId="12029" xr:uid="{00000000-0005-0000-0000-0000B22E0000}"/>
    <cellStyle name="Percent 3 4 5 36" xfId="12030" xr:uid="{00000000-0005-0000-0000-0000B32E0000}"/>
    <cellStyle name="Percent 3 4 5 37" xfId="12031" xr:uid="{00000000-0005-0000-0000-0000B42E0000}"/>
    <cellStyle name="Percent 3 4 5 38" xfId="12032" xr:uid="{00000000-0005-0000-0000-0000B52E0000}"/>
    <cellStyle name="Percent 3 4 5 39" xfId="12033" xr:uid="{00000000-0005-0000-0000-0000B62E0000}"/>
    <cellStyle name="Percent 3 4 5 4" xfId="12034" xr:uid="{00000000-0005-0000-0000-0000B72E0000}"/>
    <cellStyle name="Percent 3 4 5 40" xfId="12035" xr:uid="{00000000-0005-0000-0000-0000B82E0000}"/>
    <cellStyle name="Percent 3 4 5 41" xfId="12036" xr:uid="{00000000-0005-0000-0000-0000B92E0000}"/>
    <cellStyle name="Percent 3 4 5 42" xfId="12037" xr:uid="{00000000-0005-0000-0000-0000BA2E0000}"/>
    <cellStyle name="Percent 3 4 5 43" xfId="12038" xr:uid="{00000000-0005-0000-0000-0000BB2E0000}"/>
    <cellStyle name="Percent 3 4 5 5" xfId="12039" xr:uid="{00000000-0005-0000-0000-0000BC2E0000}"/>
    <cellStyle name="Percent 3 4 5 6" xfId="12040" xr:uid="{00000000-0005-0000-0000-0000BD2E0000}"/>
    <cellStyle name="Percent 3 4 5 7" xfId="12041" xr:uid="{00000000-0005-0000-0000-0000BE2E0000}"/>
    <cellStyle name="Percent 3 4 5 8" xfId="12042" xr:uid="{00000000-0005-0000-0000-0000BF2E0000}"/>
    <cellStyle name="Percent 3 4 5 9" xfId="12043" xr:uid="{00000000-0005-0000-0000-0000C02E0000}"/>
    <cellStyle name="Percent 3 4 6" xfId="12044" xr:uid="{00000000-0005-0000-0000-0000C12E0000}"/>
    <cellStyle name="Percent 3 4 6 10" xfId="12045" xr:uid="{00000000-0005-0000-0000-0000C22E0000}"/>
    <cellStyle name="Percent 3 4 6 11" xfId="12046" xr:uid="{00000000-0005-0000-0000-0000C32E0000}"/>
    <cellStyle name="Percent 3 4 6 12" xfId="12047" xr:uid="{00000000-0005-0000-0000-0000C42E0000}"/>
    <cellStyle name="Percent 3 4 6 13" xfId="12048" xr:uid="{00000000-0005-0000-0000-0000C52E0000}"/>
    <cellStyle name="Percent 3 4 6 14" xfId="12049" xr:uid="{00000000-0005-0000-0000-0000C62E0000}"/>
    <cellStyle name="Percent 3 4 6 15" xfId="12050" xr:uid="{00000000-0005-0000-0000-0000C72E0000}"/>
    <cellStyle name="Percent 3 4 6 16" xfId="12051" xr:uid="{00000000-0005-0000-0000-0000C82E0000}"/>
    <cellStyle name="Percent 3 4 6 17" xfId="12052" xr:uid="{00000000-0005-0000-0000-0000C92E0000}"/>
    <cellStyle name="Percent 3 4 6 18" xfId="12053" xr:uid="{00000000-0005-0000-0000-0000CA2E0000}"/>
    <cellStyle name="Percent 3 4 6 19" xfId="12054" xr:uid="{00000000-0005-0000-0000-0000CB2E0000}"/>
    <cellStyle name="Percent 3 4 6 2" xfId="12055" xr:uid="{00000000-0005-0000-0000-0000CC2E0000}"/>
    <cellStyle name="Percent 3 4 6 20" xfId="12056" xr:uid="{00000000-0005-0000-0000-0000CD2E0000}"/>
    <cellStyle name="Percent 3 4 6 21" xfId="12057" xr:uid="{00000000-0005-0000-0000-0000CE2E0000}"/>
    <cellStyle name="Percent 3 4 6 22" xfId="12058" xr:uid="{00000000-0005-0000-0000-0000CF2E0000}"/>
    <cellStyle name="Percent 3 4 6 23" xfId="12059" xr:uid="{00000000-0005-0000-0000-0000D02E0000}"/>
    <cellStyle name="Percent 3 4 6 24" xfId="12060" xr:uid="{00000000-0005-0000-0000-0000D12E0000}"/>
    <cellStyle name="Percent 3 4 6 25" xfId="12061" xr:uid="{00000000-0005-0000-0000-0000D22E0000}"/>
    <cellStyle name="Percent 3 4 6 26" xfId="12062" xr:uid="{00000000-0005-0000-0000-0000D32E0000}"/>
    <cellStyle name="Percent 3 4 6 27" xfId="12063" xr:uid="{00000000-0005-0000-0000-0000D42E0000}"/>
    <cellStyle name="Percent 3 4 6 28" xfId="12064" xr:uid="{00000000-0005-0000-0000-0000D52E0000}"/>
    <cellStyle name="Percent 3 4 6 29" xfId="12065" xr:uid="{00000000-0005-0000-0000-0000D62E0000}"/>
    <cellStyle name="Percent 3 4 6 3" xfId="12066" xr:uid="{00000000-0005-0000-0000-0000D72E0000}"/>
    <cellStyle name="Percent 3 4 6 30" xfId="12067" xr:uid="{00000000-0005-0000-0000-0000D82E0000}"/>
    <cellStyle name="Percent 3 4 6 31" xfId="12068" xr:uid="{00000000-0005-0000-0000-0000D92E0000}"/>
    <cellStyle name="Percent 3 4 6 32" xfId="12069" xr:uid="{00000000-0005-0000-0000-0000DA2E0000}"/>
    <cellStyle name="Percent 3 4 6 33" xfId="12070" xr:uid="{00000000-0005-0000-0000-0000DB2E0000}"/>
    <cellStyle name="Percent 3 4 6 34" xfId="12071" xr:uid="{00000000-0005-0000-0000-0000DC2E0000}"/>
    <cellStyle name="Percent 3 4 6 35" xfId="12072" xr:uid="{00000000-0005-0000-0000-0000DD2E0000}"/>
    <cellStyle name="Percent 3 4 6 36" xfId="12073" xr:uid="{00000000-0005-0000-0000-0000DE2E0000}"/>
    <cellStyle name="Percent 3 4 6 37" xfId="12074" xr:uid="{00000000-0005-0000-0000-0000DF2E0000}"/>
    <cellStyle name="Percent 3 4 6 38" xfId="12075" xr:uid="{00000000-0005-0000-0000-0000E02E0000}"/>
    <cellStyle name="Percent 3 4 6 39" xfId="12076" xr:uid="{00000000-0005-0000-0000-0000E12E0000}"/>
    <cellStyle name="Percent 3 4 6 4" xfId="12077" xr:uid="{00000000-0005-0000-0000-0000E22E0000}"/>
    <cellStyle name="Percent 3 4 6 40" xfId="12078" xr:uid="{00000000-0005-0000-0000-0000E32E0000}"/>
    <cellStyle name="Percent 3 4 6 41" xfId="12079" xr:uid="{00000000-0005-0000-0000-0000E42E0000}"/>
    <cellStyle name="Percent 3 4 6 42" xfId="12080" xr:uid="{00000000-0005-0000-0000-0000E52E0000}"/>
    <cellStyle name="Percent 3 4 6 43" xfId="12081" xr:uid="{00000000-0005-0000-0000-0000E62E0000}"/>
    <cellStyle name="Percent 3 4 6 5" xfId="12082" xr:uid="{00000000-0005-0000-0000-0000E72E0000}"/>
    <cellStyle name="Percent 3 4 6 6" xfId="12083" xr:uid="{00000000-0005-0000-0000-0000E82E0000}"/>
    <cellStyle name="Percent 3 4 6 7" xfId="12084" xr:uid="{00000000-0005-0000-0000-0000E92E0000}"/>
    <cellStyle name="Percent 3 4 6 8" xfId="12085" xr:uid="{00000000-0005-0000-0000-0000EA2E0000}"/>
    <cellStyle name="Percent 3 4 6 9" xfId="12086" xr:uid="{00000000-0005-0000-0000-0000EB2E0000}"/>
    <cellStyle name="Percent 3 4 7" xfId="12087" xr:uid="{00000000-0005-0000-0000-0000EC2E0000}"/>
    <cellStyle name="Percent 3 4 8" xfId="12088" xr:uid="{00000000-0005-0000-0000-0000ED2E0000}"/>
    <cellStyle name="Percent 3 4 9" xfId="12089" xr:uid="{00000000-0005-0000-0000-0000EE2E0000}"/>
    <cellStyle name="Percent 3 40" xfId="12090" xr:uid="{00000000-0005-0000-0000-0000EF2E0000}"/>
    <cellStyle name="Percent 3 41" xfId="12091" xr:uid="{00000000-0005-0000-0000-0000F02E0000}"/>
    <cellStyle name="Percent 3 42" xfId="12092" xr:uid="{00000000-0005-0000-0000-0000F12E0000}"/>
    <cellStyle name="Percent 3 43" xfId="12093" xr:uid="{00000000-0005-0000-0000-0000F22E0000}"/>
    <cellStyle name="Percent 3 44" xfId="12094" xr:uid="{00000000-0005-0000-0000-0000F32E0000}"/>
    <cellStyle name="Percent 3 45" xfId="12095" xr:uid="{00000000-0005-0000-0000-0000F42E0000}"/>
    <cellStyle name="Percent 3 46" xfId="12096" xr:uid="{00000000-0005-0000-0000-0000F52E0000}"/>
    <cellStyle name="Percent 3 47" xfId="12097" xr:uid="{00000000-0005-0000-0000-0000F62E0000}"/>
    <cellStyle name="Percent 3 48" xfId="12098" xr:uid="{00000000-0005-0000-0000-0000F72E0000}"/>
    <cellStyle name="Percent 3 49" xfId="12099" xr:uid="{00000000-0005-0000-0000-0000F82E0000}"/>
    <cellStyle name="Percent 3 5" xfId="12100" xr:uid="{00000000-0005-0000-0000-0000F92E0000}"/>
    <cellStyle name="Percent 3 5 10" xfId="12101" xr:uid="{00000000-0005-0000-0000-0000FA2E0000}"/>
    <cellStyle name="Percent 3 5 11" xfId="12102" xr:uid="{00000000-0005-0000-0000-0000FB2E0000}"/>
    <cellStyle name="Percent 3 5 12" xfId="12103" xr:uid="{00000000-0005-0000-0000-0000FC2E0000}"/>
    <cellStyle name="Percent 3 5 13" xfId="12104" xr:uid="{00000000-0005-0000-0000-0000FD2E0000}"/>
    <cellStyle name="Percent 3 5 14" xfId="12105" xr:uid="{00000000-0005-0000-0000-0000FE2E0000}"/>
    <cellStyle name="Percent 3 5 15" xfId="12106" xr:uid="{00000000-0005-0000-0000-0000FF2E0000}"/>
    <cellStyle name="Percent 3 5 16" xfId="12107" xr:uid="{00000000-0005-0000-0000-0000002F0000}"/>
    <cellStyle name="Percent 3 5 17" xfId="12108" xr:uid="{00000000-0005-0000-0000-0000012F0000}"/>
    <cellStyle name="Percent 3 5 18" xfId="12109" xr:uid="{00000000-0005-0000-0000-0000022F0000}"/>
    <cellStyle name="Percent 3 5 19" xfId="12110" xr:uid="{00000000-0005-0000-0000-0000032F0000}"/>
    <cellStyle name="Percent 3 5 2" xfId="12111" xr:uid="{00000000-0005-0000-0000-0000042F0000}"/>
    <cellStyle name="Percent 3 5 2 10" xfId="12112" xr:uid="{00000000-0005-0000-0000-0000052F0000}"/>
    <cellStyle name="Percent 3 5 2 11" xfId="12113" xr:uid="{00000000-0005-0000-0000-0000062F0000}"/>
    <cellStyle name="Percent 3 5 2 12" xfId="12114" xr:uid="{00000000-0005-0000-0000-0000072F0000}"/>
    <cellStyle name="Percent 3 5 2 13" xfId="12115" xr:uid="{00000000-0005-0000-0000-0000082F0000}"/>
    <cellStyle name="Percent 3 5 2 14" xfId="12116" xr:uid="{00000000-0005-0000-0000-0000092F0000}"/>
    <cellStyle name="Percent 3 5 2 15" xfId="12117" xr:uid="{00000000-0005-0000-0000-00000A2F0000}"/>
    <cellStyle name="Percent 3 5 2 16" xfId="12118" xr:uid="{00000000-0005-0000-0000-00000B2F0000}"/>
    <cellStyle name="Percent 3 5 2 17" xfId="12119" xr:uid="{00000000-0005-0000-0000-00000C2F0000}"/>
    <cellStyle name="Percent 3 5 2 18" xfId="12120" xr:uid="{00000000-0005-0000-0000-00000D2F0000}"/>
    <cellStyle name="Percent 3 5 2 19" xfId="12121" xr:uid="{00000000-0005-0000-0000-00000E2F0000}"/>
    <cellStyle name="Percent 3 5 2 2" xfId="12122" xr:uid="{00000000-0005-0000-0000-00000F2F0000}"/>
    <cellStyle name="Percent 3 5 2 2 10" xfId="12123" xr:uid="{00000000-0005-0000-0000-0000102F0000}"/>
    <cellStyle name="Percent 3 5 2 2 11" xfId="12124" xr:uid="{00000000-0005-0000-0000-0000112F0000}"/>
    <cellStyle name="Percent 3 5 2 2 12" xfId="12125" xr:uid="{00000000-0005-0000-0000-0000122F0000}"/>
    <cellStyle name="Percent 3 5 2 2 13" xfId="12126" xr:uid="{00000000-0005-0000-0000-0000132F0000}"/>
    <cellStyle name="Percent 3 5 2 2 14" xfId="12127" xr:uid="{00000000-0005-0000-0000-0000142F0000}"/>
    <cellStyle name="Percent 3 5 2 2 15" xfId="12128" xr:uid="{00000000-0005-0000-0000-0000152F0000}"/>
    <cellStyle name="Percent 3 5 2 2 16" xfId="12129" xr:uid="{00000000-0005-0000-0000-0000162F0000}"/>
    <cellStyle name="Percent 3 5 2 2 17" xfId="12130" xr:uid="{00000000-0005-0000-0000-0000172F0000}"/>
    <cellStyle name="Percent 3 5 2 2 18" xfId="12131" xr:uid="{00000000-0005-0000-0000-0000182F0000}"/>
    <cellStyle name="Percent 3 5 2 2 19" xfId="12132" xr:uid="{00000000-0005-0000-0000-0000192F0000}"/>
    <cellStyle name="Percent 3 5 2 2 2" xfId="12133" xr:uid="{00000000-0005-0000-0000-00001A2F0000}"/>
    <cellStyle name="Percent 3 5 2 2 20" xfId="12134" xr:uid="{00000000-0005-0000-0000-00001B2F0000}"/>
    <cellStyle name="Percent 3 5 2 2 21" xfId="12135" xr:uid="{00000000-0005-0000-0000-00001C2F0000}"/>
    <cellStyle name="Percent 3 5 2 2 22" xfId="12136" xr:uid="{00000000-0005-0000-0000-00001D2F0000}"/>
    <cellStyle name="Percent 3 5 2 2 23" xfId="12137" xr:uid="{00000000-0005-0000-0000-00001E2F0000}"/>
    <cellStyle name="Percent 3 5 2 2 24" xfId="12138" xr:uid="{00000000-0005-0000-0000-00001F2F0000}"/>
    <cellStyle name="Percent 3 5 2 2 25" xfId="12139" xr:uid="{00000000-0005-0000-0000-0000202F0000}"/>
    <cellStyle name="Percent 3 5 2 2 26" xfId="12140" xr:uid="{00000000-0005-0000-0000-0000212F0000}"/>
    <cellStyle name="Percent 3 5 2 2 27" xfId="12141" xr:uid="{00000000-0005-0000-0000-0000222F0000}"/>
    <cellStyle name="Percent 3 5 2 2 28" xfId="12142" xr:uid="{00000000-0005-0000-0000-0000232F0000}"/>
    <cellStyle name="Percent 3 5 2 2 29" xfId="12143" xr:uid="{00000000-0005-0000-0000-0000242F0000}"/>
    <cellStyle name="Percent 3 5 2 2 3" xfId="12144" xr:uid="{00000000-0005-0000-0000-0000252F0000}"/>
    <cellStyle name="Percent 3 5 2 2 30" xfId="12145" xr:uid="{00000000-0005-0000-0000-0000262F0000}"/>
    <cellStyle name="Percent 3 5 2 2 31" xfId="12146" xr:uid="{00000000-0005-0000-0000-0000272F0000}"/>
    <cellStyle name="Percent 3 5 2 2 32" xfId="12147" xr:uid="{00000000-0005-0000-0000-0000282F0000}"/>
    <cellStyle name="Percent 3 5 2 2 33" xfId="12148" xr:uid="{00000000-0005-0000-0000-0000292F0000}"/>
    <cellStyle name="Percent 3 5 2 2 34" xfId="12149" xr:uid="{00000000-0005-0000-0000-00002A2F0000}"/>
    <cellStyle name="Percent 3 5 2 2 35" xfId="12150" xr:uid="{00000000-0005-0000-0000-00002B2F0000}"/>
    <cellStyle name="Percent 3 5 2 2 36" xfId="12151" xr:uid="{00000000-0005-0000-0000-00002C2F0000}"/>
    <cellStyle name="Percent 3 5 2 2 37" xfId="12152" xr:uid="{00000000-0005-0000-0000-00002D2F0000}"/>
    <cellStyle name="Percent 3 5 2 2 38" xfId="12153" xr:uid="{00000000-0005-0000-0000-00002E2F0000}"/>
    <cellStyle name="Percent 3 5 2 2 39" xfId="12154" xr:uid="{00000000-0005-0000-0000-00002F2F0000}"/>
    <cellStyle name="Percent 3 5 2 2 4" xfId="12155" xr:uid="{00000000-0005-0000-0000-0000302F0000}"/>
    <cellStyle name="Percent 3 5 2 2 40" xfId="12156" xr:uid="{00000000-0005-0000-0000-0000312F0000}"/>
    <cellStyle name="Percent 3 5 2 2 41" xfId="12157" xr:uid="{00000000-0005-0000-0000-0000322F0000}"/>
    <cellStyle name="Percent 3 5 2 2 42" xfId="12158" xr:uid="{00000000-0005-0000-0000-0000332F0000}"/>
    <cellStyle name="Percent 3 5 2 2 43" xfId="12159" xr:uid="{00000000-0005-0000-0000-0000342F0000}"/>
    <cellStyle name="Percent 3 5 2 2 5" xfId="12160" xr:uid="{00000000-0005-0000-0000-0000352F0000}"/>
    <cellStyle name="Percent 3 5 2 2 6" xfId="12161" xr:uid="{00000000-0005-0000-0000-0000362F0000}"/>
    <cellStyle name="Percent 3 5 2 2 7" xfId="12162" xr:uid="{00000000-0005-0000-0000-0000372F0000}"/>
    <cellStyle name="Percent 3 5 2 2 8" xfId="12163" xr:uid="{00000000-0005-0000-0000-0000382F0000}"/>
    <cellStyle name="Percent 3 5 2 2 9" xfId="12164" xr:uid="{00000000-0005-0000-0000-0000392F0000}"/>
    <cellStyle name="Percent 3 5 2 20" xfId="12165" xr:uid="{00000000-0005-0000-0000-00003A2F0000}"/>
    <cellStyle name="Percent 3 5 2 21" xfId="12166" xr:uid="{00000000-0005-0000-0000-00003B2F0000}"/>
    <cellStyle name="Percent 3 5 2 22" xfId="12167" xr:uid="{00000000-0005-0000-0000-00003C2F0000}"/>
    <cellStyle name="Percent 3 5 2 23" xfId="12168" xr:uid="{00000000-0005-0000-0000-00003D2F0000}"/>
    <cellStyle name="Percent 3 5 2 24" xfId="12169" xr:uid="{00000000-0005-0000-0000-00003E2F0000}"/>
    <cellStyle name="Percent 3 5 2 25" xfId="12170" xr:uid="{00000000-0005-0000-0000-00003F2F0000}"/>
    <cellStyle name="Percent 3 5 2 26" xfId="12171" xr:uid="{00000000-0005-0000-0000-0000402F0000}"/>
    <cellStyle name="Percent 3 5 2 27" xfId="12172" xr:uid="{00000000-0005-0000-0000-0000412F0000}"/>
    <cellStyle name="Percent 3 5 2 28" xfId="12173" xr:uid="{00000000-0005-0000-0000-0000422F0000}"/>
    <cellStyle name="Percent 3 5 2 29" xfId="12174" xr:uid="{00000000-0005-0000-0000-0000432F0000}"/>
    <cellStyle name="Percent 3 5 2 3" xfId="12175" xr:uid="{00000000-0005-0000-0000-0000442F0000}"/>
    <cellStyle name="Percent 3 5 2 3 10" xfId="12176" xr:uid="{00000000-0005-0000-0000-0000452F0000}"/>
    <cellStyle name="Percent 3 5 2 3 11" xfId="12177" xr:uid="{00000000-0005-0000-0000-0000462F0000}"/>
    <cellStyle name="Percent 3 5 2 3 12" xfId="12178" xr:uid="{00000000-0005-0000-0000-0000472F0000}"/>
    <cellStyle name="Percent 3 5 2 3 13" xfId="12179" xr:uid="{00000000-0005-0000-0000-0000482F0000}"/>
    <cellStyle name="Percent 3 5 2 3 14" xfId="12180" xr:uid="{00000000-0005-0000-0000-0000492F0000}"/>
    <cellStyle name="Percent 3 5 2 3 15" xfId="12181" xr:uid="{00000000-0005-0000-0000-00004A2F0000}"/>
    <cellStyle name="Percent 3 5 2 3 16" xfId="12182" xr:uid="{00000000-0005-0000-0000-00004B2F0000}"/>
    <cellStyle name="Percent 3 5 2 3 17" xfId="12183" xr:uid="{00000000-0005-0000-0000-00004C2F0000}"/>
    <cellStyle name="Percent 3 5 2 3 18" xfId="12184" xr:uid="{00000000-0005-0000-0000-00004D2F0000}"/>
    <cellStyle name="Percent 3 5 2 3 19" xfId="12185" xr:uid="{00000000-0005-0000-0000-00004E2F0000}"/>
    <cellStyle name="Percent 3 5 2 3 2" xfId="12186" xr:uid="{00000000-0005-0000-0000-00004F2F0000}"/>
    <cellStyle name="Percent 3 5 2 3 20" xfId="12187" xr:uid="{00000000-0005-0000-0000-0000502F0000}"/>
    <cellStyle name="Percent 3 5 2 3 21" xfId="12188" xr:uid="{00000000-0005-0000-0000-0000512F0000}"/>
    <cellStyle name="Percent 3 5 2 3 22" xfId="12189" xr:uid="{00000000-0005-0000-0000-0000522F0000}"/>
    <cellStyle name="Percent 3 5 2 3 23" xfId="12190" xr:uid="{00000000-0005-0000-0000-0000532F0000}"/>
    <cellStyle name="Percent 3 5 2 3 24" xfId="12191" xr:uid="{00000000-0005-0000-0000-0000542F0000}"/>
    <cellStyle name="Percent 3 5 2 3 25" xfId="12192" xr:uid="{00000000-0005-0000-0000-0000552F0000}"/>
    <cellStyle name="Percent 3 5 2 3 26" xfId="12193" xr:uid="{00000000-0005-0000-0000-0000562F0000}"/>
    <cellStyle name="Percent 3 5 2 3 27" xfId="12194" xr:uid="{00000000-0005-0000-0000-0000572F0000}"/>
    <cellStyle name="Percent 3 5 2 3 28" xfId="12195" xr:uid="{00000000-0005-0000-0000-0000582F0000}"/>
    <cellStyle name="Percent 3 5 2 3 29" xfId="12196" xr:uid="{00000000-0005-0000-0000-0000592F0000}"/>
    <cellStyle name="Percent 3 5 2 3 3" xfId="12197" xr:uid="{00000000-0005-0000-0000-00005A2F0000}"/>
    <cellStyle name="Percent 3 5 2 3 30" xfId="12198" xr:uid="{00000000-0005-0000-0000-00005B2F0000}"/>
    <cellStyle name="Percent 3 5 2 3 31" xfId="12199" xr:uid="{00000000-0005-0000-0000-00005C2F0000}"/>
    <cellStyle name="Percent 3 5 2 3 32" xfId="12200" xr:uid="{00000000-0005-0000-0000-00005D2F0000}"/>
    <cellStyle name="Percent 3 5 2 3 33" xfId="12201" xr:uid="{00000000-0005-0000-0000-00005E2F0000}"/>
    <cellStyle name="Percent 3 5 2 3 34" xfId="12202" xr:uid="{00000000-0005-0000-0000-00005F2F0000}"/>
    <cellStyle name="Percent 3 5 2 3 35" xfId="12203" xr:uid="{00000000-0005-0000-0000-0000602F0000}"/>
    <cellStyle name="Percent 3 5 2 3 36" xfId="12204" xr:uid="{00000000-0005-0000-0000-0000612F0000}"/>
    <cellStyle name="Percent 3 5 2 3 37" xfId="12205" xr:uid="{00000000-0005-0000-0000-0000622F0000}"/>
    <cellStyle name="Percent 3 5 2 3 38" xfId="12206" xr:uid="{00000000-0005-0000-0000-0000632F0000}"/>
    <cellStyle name="Percent 3 5 2 3 39" xfId="12207" xr:uid="{00000000-0005-0000-0000-0000642F0000}"/>
    <cellStyle name="Percent 3 5 2 3 4" xfId="12208" xr:uid="{00000000-0005-0000-0000-0000652F0000}"/>
    <cellStyle name="Percent 3 5 2 3 40" xfId="12209" xr:uid="{00000000-0005-0000-0000-0000662F0000}"/>
    <cellStyle name="Percent 3 5 2 3 41" xfId="12210" xr:uid="{00000000-0005-0000-0000-0000672F0000}"/>
    <cellStyle name="Percent 3 5 2 3 42" xfId="12211" xr:uid="{00000000-0005-0000-0000-0000682F0000}"/>
    <cellStyle name="Percent 3 5 2 3 43" xfId="12212" xr:uid="{00000000-0005-0000-0000-0000692F0000}"/>
    <cellStyle name="Percent 3 5 2 3 5" xfId="12213" xr:uid="{00000000-0005-0000-0000-00006A2F0000}"/>
    <cellStyle name="Percent 3 5 2 3 6" xfId="12214" xr:uid="{00000000-0005-0000-0000-00006B2F0000}"/>
    <cellStyle name="Percent 3 5 2 3 7" xfId="12215" xr:uid="{00000000-0005-0000-0000-00006C2F0000}"/>
    <cellStyle name="Percent 3 5 2 3 8" xfId="12216" xr:uid="{00000000-0005-0000-0000-00006D2F0000}"/>
    <cellStyle name="Percent 3 5 2 3 9" xfId="12217" xr:uid="{00000000-0005-0000-0000-00006E2F0000}"/>
    <cellStyle name="Percent 3 5 2 30" xfId="12218" xr:uid="{00000000-0005-0000-0000-00006F2F0000}"/>
    <cellStyle name="Percent 3 5 2 31" xfId="12219" xr:uid="{00000000-0005-0000-0000-0000702F0000}"/>
    <cellStyle name="Percent 3 5 2 32" xfId="12220" xr:uid="{00000000-0005-0000-0000-0000712F0000}"/>
    <cellStyle name="Percent 3 5 2 33" xfId="12221" xr:uid="{00000000-0005-0000-0000-0000722F0000}"/>
    <cellStyle name="Percent 3 5 2 34" xfId="12222" xr:uid="{00000000-0005-0000-0000-0000732F0000}"/>
    <cellStyle name="Percent 3 5 2 35" xfId="12223" xr:uid="{00000000-0005-0000-0000-0000742F0000}"/>
    <cellStyle name="Percent 3 5 2 36" xfId="12224" xr:uid="{00000000-0005-0000-0000-0000752F0000}"/>
    <cellStyle name="Percent 3 5 2 37" xfId="12225" xr:uid="{00000000-0005-0000-0000-0000762F0000}"/>
    <cellStyle name="Percent 3 5 2 38" xfId="12226" xr:uid="{00000000-0005-0000-0000-0000772F0000}"/>
    <cellStyle name="Percent 3 5 2 39" xfId="12227" xr:uid="{00000000-0005-0000-0000-0000782F0000}"/>
    <cellStyle name="Percent 3 5 2 4" xfId="12228" xr:uid="{00000000-0005-0000-0000-0000792F0000}"/>
    <cellStyle name="Percent 3 5 2 4 10" xfId="12229" xr:uid="{00000000-0005-0000-0000-00007A2F0000}"/>
    <cellStyle name="Percent 3 5 2 4 11" xfId="12230" xr:uid="{00000000-0005-0000-0000-00007B2F0000}"/>
    <cellStyle name="Percent 3 5 2 4 12" xfId="12231" xr:uid="{00000000-0005-0000-0000-00007C2F0000}"/>
    <cellStyle name="Percent 3 5 2 4 13" xfId="12232" xr:uid="{00000000-0005-0000-0000-00007D2F0000}"/>
    <cellStyle name="Percent 3 5 2 4 14" xfId="12233" xr:uid="{00000000-0005-0000-0000-00007E2F0000}"/>
    <cellStyle name="Percent 3 5 2 4 15" xfId="12234" xr:uid="{00000000-0005-0000-0000-00007F2F0000}"/>
    <cellStyle name="Percent 3 5 2 4 16" xfId="12235" xr:uid="{00000000-0005-0000-0000-0000802F0000}"/>
    <cellStyle name="Percent 3 5 2 4 17" xfId="12236" xr:uid="{00000000-0005-0000-0000-0000812F0000}"/>
    <cellStyle name="Percent 3 5 2 4 18" xfId="12237" xr:uid="{00000000-0005-0000-0000-0000822F0000}"/>
    <cellStyle name="Percent 3 5 2 4 19" xfId="12238" xr:uid="{00000000-0005-0000-0000-0000832F0000}"/>
    <cellStyle name="Percent 3 5 2 4 2" xfId="12239" xr:uid="{00000000-0005-0000-0000-0000842F0000}"/>
    <cellStyle name="Percent 3 5 2 4 20" xfId="12240" xr:uid="{00000000-0005-0000-0000-0000852F0000}"/>
    <cellStyle name="Percent 3 5 2 4 21" xfId="12241" xr:uid="{00000000-0005-0000-0000-0000862F0000}"/>
    <cellStyle name="Percent 3 5 2 4 22" xfId="12242" xr:uid="{00000000-0005-0000-0000-0000872F0000}"/>
    <cellStyle name="Percent 3 5 2 4 23" xfId="12243" xr:uid="{00000000-0005-0000-0000-0000882F0000}"/>
    <cellStyle name="Percent 3 5 2 4 24" xfId="12244" xr:uid="{00000000-0005-0000-0000-0000892F0000}"/>
    <cellStyle name="Percent 3 5 2 4 25" xfId="12245" xr:uid="{00000000-0005-0000-0000-00008A2F0000}"/>
    <cellStyle name="Percent 3 5 2 4 26" xfId="12246" xr:uid="{00000000-0005-0000-0000-00008B2F0000}"/>
    <cellStyle name="Percent 3 5 2 4 27" xfId="12247" xr:uid="{00000000-0005-0000-0000-00008C2F0000}"/>
    <cellStyle name="Percent 3 5 2 4 28" xfId="12248" xr:uid="{00000000-0005-0000-0000-00008D2F0000}"/>
    <cellStyle name="Percent 3 5 2 4 29" xfId="12249" xr:uid="{00000000-0005-0000-0000-00008E2F0000}"/>
    <cellStyle name="Percent 3 5 2 4 3" xfId="12250" xr:uid="{00000000-0005-0000-0000-00008F2F0000}"/>
    <cellStyle name="Percent 3 5 2 4 30" xfId="12251" xr:uid="{00000000-0005-0000-0000-0000902F0000}"/>
    <cellStyle name="Percent 3 5 2 4 31" xfId="12252" xr:uid="{00000000-0005-0000-0000-0000912F0000}"/>
    <cellStyle name="Percent 3 5 2 4 32" xfId="12253" xr:uid="{00000000-0005-0000-0000-0000922F0000}"/>
    <cellStyle name="Percent 3 5 2 4 33" xfId="12254" xr:uid="{00000000-0005-0000-0000-0000932F0000}"/>
    <cellStyle name="Percent 3 5 2 4 34" xfId="12255" xr:uid="{00000000-0005-0000-0000-0000942F0000}"/>
    <cellStyle name="Percent 3 5 2 4 35" xfId="12256" xr:uid="{00000000-0005-0000-0000-0000952F0000}"/>
    <cellStyle name="Percent 3 5 2 4 36" xfId="12257" xr:uid="{00000000-0005-0000-0000-0000962F0000}"/>
    <cellStyle name="Percent 3 5 2 4 37" xfId="12258" xr:uid="{00000000-0005-0000-0000-0000972F0000}"/>
    <cellStyle name="Percent 3 5 2 4 38" xfId="12259" xr:uid="{00000000-0005-0000-0000-0000982F0000}"/>
    <cellStyle name="Percent 3 5 2 4 39" xfId="12260" xr:uid="{00000000-0005-0000-0000-0000992F0000}"/>
    <cellStyle name="Percent 3 5 2 4 4" xfId="12261" xr:uid="{00000000-0005-0000-0000-00009A2F0000}"/>
    <cellStyle name="Percent 3 5 2 4 40" xfId="12262" xr:uid="{00000000-0005-0000-0000-00009B2F0000}"/>
    <cellStyle name="Percent 3 5 2 4 41" xfId="12263" xr:uid="{00000000-0005-0000-0000-00009C2F0000}"/>
    <cellStyle name="Percent 3 5 2 4 42" xfId="12264" xr:uid="{00000000-0005-0000-0000-00009D2F0000}"/>
    <cellStyle name="Percent 3 5 2 4 43" xfId="12265" xr:uid="{00000000-0005-0000-0000-00009E2F0000}"/>
    <cellStyle name="Percent 3 5 2 4 5" xfId="12266" xr:uid="{00000000-0005-0000-0000-00009F2F0000}"/>
    <cellStyle name="Percent 3 5 2 4 6" xfId="12267" xr:uid="{00000000-0005-0000-0000-0000A02F0000}"/>
    <cellStyle name="Percent 3 5 2 4 7" xfId="12268" xr:uid="{00000000-0005-0000-0000-0000A12F0000}"/>
    <cellStyle name="Percent 3 5 2 4 8" xfId="12269" xr:uid="{00000000-0005-0000-0000-0000A22F0000}"/>
    <cellStyle name="Percent 3 5 2 4 9" xfId="12270" xr:uid="{00000000-0005-0000-0000-0000A32F0000}"/>
    <cellStyle name="Percent 3 5 2 40" xfId="12271" xr:uid="{00000000-0005-0000-0000-0000A42F0000}"/>
    <cellStyle name="Percent 3 5 2 41" xfId="12272" xr:uid="{00000000-0005-0000-0000-0000A52F0000}"/>
    <cellStyle name="Percent 3 5 2 42" xfId="12273" xr:uid="{00000000-0005-0000-0000-0000A62F0000}"/>
    <cellStyle name="Percent 3 5 2 43" xfId="12274" xr:uid="{00000000-0005-0000-0000-0000A72F0000}"/>
    <cellStyle name="Percent 3 5 2 44" xfId="12275" xr:uid="{00000000-0005-0000-0000-0000A82F0000}"/>
    <cellStyle name="Percent 3 5 2 45" xfId="12276" xr:uid="{00000000-0005-0000-0000-0000A92F0000}"/>
    <cellStyle name="Percent 3 5 2 46" xfId="12277" xr:uid="{00000000-0005-0000-0000-0000AA2F0000}"/>
    <cellStyle name="Percent 3 5 2 47" xfId="12278" xr:uid="{00000000-0005-0000-0000-0000AB2F0000}"/>
    <cellStyle name="Percent 3 5 2 5" xfId="12279" xr:uid="{00000000-0005-0000-0000-0000AC2F0000}"/>
    <cellStyle name="Percent 3 5 2 5 10" xfId="12280" xr:uid="{00000000-0005-0000-0000-0000AD2F0000}"/>
    <cellStyle name="Percent 3 5 2 5 11" xfId="12281" xr:uid="{00000000-0005-0000-0000-0000AE2F0000}"/>
    <cellStyle name="Percent 3 5 2 5 12" xfId="12282" xr:uid="{00000000-0005-0000-0000-0000AF2F0000}"/>
    <cellStyle name="Percent 3 5 2 5 13" xfId="12283" xr:uid="{00000000-0005-0000-0000-0000B02F0000}"/>
    <cellStyle name="Percent 3 5 2 5 14" xfId="12284" xr:uid="{00000000-0005-0000-0000-0000B12F0000}"/>
    <cellStyle name="Percent 3 5 2 5 15" xfId="12285" xr:uid="{00000000-0005-0000-0000-0000B22F0000}"/>
    <cellStyle name="Percent 3 5 2 5 16" xfId="12286" xr:uid="{00000000-0005-0000-0000-0000B32F0000}"/>
    <cellStyle name="Percent 3 5 2 5 17" xfId="12287" xr:uid="{00000000-0005-0000-0000-0000B42F0000}"/>
    <cellStyle name="Percent 3 5 2 5 18" xfId="12288" xr:uid="{00000000-0005-0000-0000-0000B52F0000}"/>
    <cellStyle name="Percent 3 5 2 5 19" xfId="12289" xr:uid="{00000000-0005-0000-0000-0000B62F0000}"/>
    <cellStyle name="Percent 3 5 2 5 2" xfId="12290" xr:uid="{00000000-0005-0000-0000-0000B72F0000}"/>
    <cellStyle name="Percent 3 5 2 5 20" xfId="12291" xr:uid="{00000000-0005-0000-0000-0000B82F0000}"/>
    <cellStyle name="Percent 3 5 2 5 21" xfId="12292" xr:uid="{00000000-0005-0000-0000-0000B92F0000}"/>
    <cellStyle name="Percent 3 5 2 5 22" xfId="12293" xr:uid="{00000000-0005-0000-0000-0000BA2F0000}"/>
    <cellStyle name="Percent 3 5 2 5 23" xfId="12294" xr:uid="{00000000-0005-0000-0000-0000BB2F0000}"/>
    <cellStyle name="Percent 3 5 2 5 24" xfId="12295" xr:uid="{00000000-0005-0000-0000-0000BC2F0000}"/>
    <cellStyle name="Percent 3 5 2 5 25" xfId="12296" xr:uid="{00000000-0005-0000-0000-0000BD2F0000}"/>
    <cellStyle name="Percent 3 5 2 5 26" xfId="12297" xr:uid="{00000000-0005-0000-0000-0000BE2F0000}"/>
    <cellStyle name="Percent 3 5 2 5 27" xfId="12298" xr:uid="{00000000-0005-0000-0000-0000BF2F0000}"/>
    <cellStyle name="Percent 3 5 2 5 28" xfId="12299" xr:uid="{00000000-0005-0000-0000-0000C02F0000}"/>
    <cellStyle name="Percent 3 5 2 5 29" xfId="12300" xr:uid="{00000000-0005-0000-0000-0000C12F0000}"/>
    <cellStyle name="Percent 3 5 2 5 3" xfId="12301" xr:uid="{00000000-0005-0000-0000-0000C22F0000}"/>
    <cellStyle name="Percent 3 5 2 5 30" xfId="12302" xr:uid="{00000000-0005-0000-0000-0000C32F0000}"/>
    <cellStyle name="Percent 3 5 2 5 31" xfId="12303" xr:uid="{00000000-0005-0000-0000-0000C42F0000}"/>
    <cellStyle name="Percent 3 5 2 5 32" xfId="12304" xr:uid="{00000000-0005-0000-0000-0000C52F0000}"/>
    <cellStyle name="Percent 3 5 2 5 33" xfId="12305" xr:uid="{00000000-0005-0000-0000-0000C62F0000}"/>
    <cellStyle name="Percent 3 5 2 5 34" xfId="12306" xr:uid="{00000000-0005-0000-0000-0000C72F0000}"/>
    <cellStyle name="Percent 3 5 2 5 35" xfId="12307" xr:uid="{00000000-0005-0000-0000-0000C82F0000}"/>
    <cellStyle name="Percent 3 5 2 5 36" xfId="12308" xr:uid="{00000000-0005-0000-0000-0000C92F0000}"/>
    <cellStyle name="Percent 3 5 2 5 37" xfId="12309" xr:uid="{00000000-0005-0000-0000-0000CA2F0000}"/>
    <cellStyle name="Percent 3 5 2 5 38" xfId="12310" xr:uid="{00000000-0005-0000-0000-0000CB2F0000}"/>
    <cellStyle name="Percent 3 5 2 5 39" xfId="12311" xr:uid="{00000000-0005-0000-0000-0000CC2F0000}"/>
    <cellStyle name="Percent 3 5 2 5 4" xfId="12312" xr:uid="{00000000-0005-0000-0000-0000CD2F0000}"/>
    <cellStyle name="Percent 3 5 2 5 40" xfId="12313" xr:uid="{00000000-0005-0000-0000-0000CE2F0000}"/>
    <cellStyle name="Percent 3 5 2 5 41" xfId="12314" xr:uid="{00000000-0005-0000-0000-0000CF2F0000}"/>
    <cellStyle name="Percent 3 5 2 5 42" xfId="12315" xr:uid="{00000000-0005-0000-0000-0000D02F0000}"/>
    <cellStyle name="Percent 3 5 2 5 43" xfId="12316" xr:uid="{00000000-0005-0000-0000-0000D12F0000}"/>
    <cellStyle name="Percent 3 5 2 5 5" xfId="12317" xr:uid="{00000000-0005-0000-0000-0000D22F0000}"/>
    <cellStyle name="Percent 3 5 2 5 6" xfId="12318" xr:uid="{00000000-0005-0000-0000-0000D32F0000}"/>
    <cellStyle name="Percent 3 5 2 5 7" xfId="12319" xr:uid="{00000000-0005-0000-0000-0000D42F0000}"/>
    <cellStyle name="Percent 3 5 2 5 8" xfId="12320" xr:uid="{00000000-0005-0000-0000-0000D52F0000}"/>
    <cellStyle name="Percent 3 5 2 5 9" xfId="12321" xr:uid="{00000000-0005-0000-0000-0000D62F0000}"/>
    <cellStyle name="Percent 3 5 2 6" xfId="12322" xr:uid="{00000000-0005-0000-0000-0000D72F0000}"/>
    <cellStyle name="Percent 3 5 2 7" xfId="12323" xr:uid="{00000000-0005-0000-0000-0000D82F0000}"/>
    <cellStyle name="Percent 3 5 2 8" xfId="12324" xr:uid="{00000000-0005-0000-0000-0000D92F0000}"/>
    <cellStyle name="Percent 3 5 2 9" xfId="12325" xr:uid="{00000000-0005-0000-0000-0000DA2F0000}"/>
    <cellStyle name="Percent 3 5 20" xfId="12326" xr:uid="{00000000-0005-0000-0000-0000DB2F0000}"/>
    <cellStyle name="Percent 3 5 21" xfId="12327" xr:uid="{00000000-0005-0000-0000-0000DC2F0000}"/>
    <cellStyle name="Percent 3 5 22" xfId="12328" xr:uid="{00000000-0005-0000-0000-0000DD2F0000}"/>
    <cellStyle name="Percent 3 5 23" xfId="12329" xr:uid="{00000000-0005-0000-0000-0000DE2F0000}"/>
    <cellStyle name="Percent 3 5 24" xfId="12330" xr:uid="{00000000-0005-0000-0000-0000DF2F0000}"/>
    <cellStyle name="Percent 3 5 25" xfId="12331" xr:uid="{00000000-0005-0000-0000-0000E02F0000}"/>
    <cellStyle name="Percent 3 5 26" xfId="12332" xr:uid="{00000000-0005-0000-0000-0000E12F0000}"/>
    <cellStyle name="Percent 3 5 27" xfId="12333" xr:uid="{00000000-0005-0000-0000-0000E22F0000}"/>
    <cellStyle name="Percent 3 5 28" xfId="12334" xr:uid="{00000000-0005-0000-0000-0000E32F0000}"/>
    <cellStyle name="Percent 3 5 29" xfId="12335" xr:uid="{00000000-0005-0000-0000-0000E42F0000}"/>
    <cellStyle name="Percent 3 5 3" xfId="12336" xr:uid="{00000000-0005-0000-0000-0000E52F0000}"/>
    <cellStyle name="Percent 3 5 3 10" xfId="12337" xr:uid="{00000000-0005-0000-0000-0000E62F0000}"/>
    <cellStyle name="Percent 3 5 3 11" xfId="12338" xr:uid="{00000000-0005-0000-0000-0000E72F0000}"/>
    <cellStyle name="Percent 3 5 3 12" xfId="12339" xr:uid="{00000000-0005-0000-0000-0000E82F0000}"/>
    <cellStyle name="Percent 3 5 3 13" xfId="12340" xr:uid="{00000000-0005-0000-0000-0000E92F0000}"/>
    <cellStyle name="Percent 3 5 3 14" xfId="12341" xr:uid="{00000000-0005-0000-0000-0000EA2F0000}"/>
    <cellStyle name="Percent 3 5 3 15" xfId="12342" xr:uid="{00000000-0005-0000-0000-0000EB2F0000}"/>
    <cellStyle name="Percent 3 5 3 16" xfId="12343" xr:uid="{00000000-0005-0000-0000-0000EC2F0000}"/>
    <cellStyle name="Percent 3 5 3 17" xfId="12344" xr:uid="{00000000-0005-0000-0000-0000ED2F0000}"/>
    <cellStyle name="Percent 3 5 3 18" xfId="12345" xr:uid="{00000000-0005-0000-0000-0000EE2F0000}"/>
    <cellStyle name="Percent 3 5 3 19" xfId="12346" xr:uid="{00000000-0005-0000-0000-0000EF2F0000}"/>
    <cellStyle name="Percent 3 5 3 2" xfId="12347" xr:uid="{00000000-0005-0000-0000-0000F02F0000}"/>
    <cellStyle name="Percent 3 5 3 20" xfId="12348" xr:uid="{00000000-0005-0000-0000-0000F12F0000}"/>
    <cellStyle name="Percent 3 5 3 21" xfId="12349" xr:uid="{00000000-0005-0000-0000-0000F22F0000}"/>
    <cellStyle name="Percent 3 5 3 22" xfId="12350" xr:uid="{00000000-0005-0000-0000-0000F32F0000}"/>
    <cellStyle name="Percent 3 5 3 23" xfId="12351" xr:uid="{00000000-0005-0000-0000-0000F42F0000}"/>
    <cellStyle name="Percent 3 5 3 24" xfId="12352" xr:uid="{00000000-0005-0000-0000-0000F52F0000}"/>
    <cellStyle name="Percent 3 5 3 25" xfId="12353" xr:uid="{00000000-0005-0000-0000-0000F62F0000}"/>
    <cellStyle name="Percent 3 5 3 26" xfId="12354" xr:uid="{00000000-0005-0000-0000-0000F72F0000}"/>
    <cellStyle name="Percent 3 5 3 27" xfId="12355" xr:uid="{00000000-0005-0000-0000-0000F82F0000}"/>
    <cellStyle name="Percent 3 5 3 28" xfId="12356" xr:uid="{00000000-0005-0000-0000-0000F92F0000}"/>
    <cellStyle name="Percent 3 5 3 29" xfId="12357" xr:uid="{00000000-0005-0000-0000-0000FA2F0000}"/>
    <cellStyle name="Percent 3 5 3 3" xfId="12358" xr:uid="{00000000-0005-0000-0000-0000FB2F0000}"/>
    <cellStyle name="Percent 3 5 3 30" xfId="12359" xr:uid="{00000000-0005-0000-0000-0000FC2F0000}"/>
    <cellStyle name="Percent 3 5 3 31" xfId="12360" xr:uid="{00000000-0005-0000-0000-0000FD2F0000}"/>
    <cellStyle name="Percent 3 5 3 32" xfId="12361" xr:uid="{00000000-0005-0000-0000-0000FE2F0000}"/>
    <cellStyle name="Percent 3 5 3 33" xfId="12362" xr:uid="{00000000-0005-0000-0000-0000FF2F0000}"/>
    <cellStyle name="Percent 3 5 3 34" xfId="12363" xr:uid="{00000000-0005-0000-0000-000000300000}"/>
    <cellStyle name="Percent 3 5 3 35" xfId="12364" xr:uid="{00000000-0005-0000-0000-000001300000}"/>
    <cellStyle name="Percent 3 5 3 36" xfId="12365" xr:uid="{00000000-0005-0000-0000-000002300000}"/>
    <cellStyle name="Percent 3 5 3 37" xfId="12366" xr:uid="{00000000-0005-0000-0000-000003300000}"/>
    <cellStyle name="Percent 3 5 3 38" xfId="12367" xr:uid="{00000000-0005-0000-0000-000004300000}"/>
    <cellStyle name="Percent 3 5 3 39" xfId="12368" xr:uid="{00000000-0005-0000-0000-000005300000}"/>
    <cellStyle name="Percent 3 5 3 4" xfId="12369" xr:uid="{00000000-0005-0000-0000-000006300000}"/>
    <cellStyle name="Percent 3 5 3 40" xfId="12370" xr:uid="{00000000-0005-0000-0000-000007300000}"/>
    <cellStyle name="Percent 3 5 3 41" xfId="12371" xr:uid="{00000000-0005-0000-0000-000008300000}"/>
    <cellStyle name="Percent 3 5 3 42" xfId="12372" xr:uid="{00000000-0005-0000-0000-000009300000}"/>
    <cellStyle name="Percent 3 5 3 43" xfId="12373" xr:uid="{00000000-0005-0000-0000-00000A300000}"/>
    <cellStyle name="Percent 3 5 3 5" xfId="12374" xr:uid="{00000000-0005-0000-0000-00000B300000}"/>
    <cellStyle name="Percent 3 5 3 6" xfId="12375" xr:uid="{00000000-0005-0000-0000-00000C300000}"/>
    <cellStyle name="Percent 3 5 3 7" xfId="12376" xr:uid="{00000000-0005-0000-0000-00000D300000}"/>
    <cellStyle name="Percent 3 5 3 8" xfId="12377" xr:uid="{00000000-0005-0000-0000-00000E300000}"/>
    <cellStyle name="Percent 3 5 3 9" xfId="12378" xr:uid="{00000000-0005-0000-0000-00000F300000}"/>
    <cellStyle name="Percent 3 5 30" xfId="12379" xr:uid="{00000000-0005-0000-0000-000010300000}"/>
    <cellStyle name="Percent 3 5 31" xfId="12380" xr:uid="{00000000-0005-0000-0000-000011300000}"/>
    <cellStyle name="Percent 3 5 32" xfId="12381" xr:uid="{00000000-0005-0000-0000-000012300000}"/>
    <cellStyle name="Percent 3 5 33" xfId="12382" xr:uid="{00000000-0005-0000-0000-000013300000}"/>
    <cellStyle name="Percent 3 5 34" xfId="12383" xr:uid="{00000000-0005-0000-0000-000014300000}"/>
    <cellStyle name="Percent 3 5 35" xfId="12384" xr:uid="{00000000-0005-0000-0000-000015300000}"/>
    <cellStyle name="Percent 3 5 36" xfId="12385" xr:uid="{00000000-0005-0000-0000-000016300000}"/>
    <cellStyle name="Percent 3 5 37" xfId="12386" xr:uid="{00000000-0005-0000-0000-000017300000}"/>
    <cellStyle name="Percent 3 5 38" xfId="12387" xr:uid="{00000000-0005-0000-0000-000018300000}"/>
    <cellStyle name="Percent 3 5 39" xfId="12388" xr:uid="{00000000-0005-0000-0000-000019300000}"/>
    <cellStyle name="Percent 3 5 4" xfId="12389" xr:uid="{00000000-0005-0000-0000-00001A300000}"/>
    <cellStyle name="Percent 3 5 4 10" xfId="12390" xr:uid="{00000000-0005-0000-0000-00001B300000}"/>
    <cellStyle name="Percent 3 5 4 11" xfId="12391" xr:uid="{00000000-0005-0000-0000-00001C300000}"/>
    <cellStyle name="Percent 3 5 4 12" xfId="12392" xr:uid="{00000000-0005-0000-0000-00001D300000}"/>
    <cellStyle name="Percent 3 5 4 13" xfId="12393" xr:uid="{00000000-0005-0000-0000-00001E300000}"/>
    <cellStyle name="Percent 3 5 4 14" xfId="12394" xr:uid="{00000000-0005-0000-0000-00001F300000}"/>
    <cellStyle name="Percent 3 5 4 15" xfId="12395" xr:uid="{00000000-0005-0000-0000-000020300000}"/>
    <cellStyle name="Percent 3 5 4 16" xfId="12396" xr:uid="{00000000-0005-0000-0000-000021300000}"/>
    <cellStyle name="Percent 3 5 4 17" xfId="12397" xr:uid="{00000000-0005-0000-0000-000022300000}"/>
    <cellStyle name="Percent 3 5 4 18" xfId="12398" xr:uid="{00000000-0005-0000-0000-000023300000}"/>
    <cellStyle name="Percent 3 5 4 19" xfId="12399" xr:uid="{00000000-0005-0000-0000-000024300000}"/>
    <cellStyle name="Percent 3 5 4 2" xfId="12400" xr:uid="{00000000-0005-0000-0000-000025300000}"/>
    <cellStyle name="Percent 3 5 4 20" xfId="12401" xr:uid="{00000000-0005-0000-0000-000026300000}"/>
    <cellStyle name="Percent 3 5 4 21" xfId="12402" xr:uid="{00000000-0005-0000-0000-000027300000}"/>
    <cellStyle name="Percent 3 5 4 22" xfId="12403" xr:uid="{00000000-0005-0000-0000-000028300000}"/>
    <cellStyle name="Percent 3 5 4 23" xfId="12404" xr:uid="{00000000-0005-0000-0000-000029300000}"/>
    <cellStyle name="Percent 3 5 4 24" xfId="12405" xr:uid="{00000000-0005-0000-0000-00002A300000}"/>
    <cellStyle name="Percent 3 5 4 25" xfId="12406" xr:uid="{00000000-0005-0000-0000-00002B300000}"/>
    <cellStyle name="Percent 3 5 4 26" xfId="12407" xr:uid="{00000000-0005-0000-0000-00002C300000}"/>
    <cellStyle name="Percent 3 5 4 27" xfId="12408" xr:uid="{00000000-0005-0000-0000-00002D300000}"/>
    <cellStyle name="Percent 3 5 4 28" xfId="12409" xr:uid="{00000000-0005-0000-0000-00002E300000}"/>
    <cellStyle name="Percent 3 5 4 29" xfId="12410" xr:uid="{00000000-0005-0000-0000-00002F300000}"/>
    <cellStyle name="Percent 3 5 4 3" xfId="12411" xr:uid="{00000000-0005-0000-0000-000030300000}"/>
    <cellStyle name="Percent 3 5 4 30" xfId="12412" xr:uid="{00000000-0005-0000-0000-000031300000}"/>
    <cellStyle name="Percent 3 5 4 31" xfId="12413" xr:uid="{00000000-0005-0000-0000-000032300000}"/>
    <cellStyle name="Percent 3 5 4 32" xfId="12414" xr:uid="{00000000-0005-0000-0000-000033300000}"/>
    <cellStyle name="Percent 3 5 4 33" xfId="12415" xr:uid="{00000000-0005-0000-0000-000034300000}"/>
    <cellStyle name="Percent 3 5 4 34" xfId="12416" xr:uid="{00000000-0005-0000-0000-000035300000}"/>
    <cellStyle name="Percent 3 5 4 35" xfId="12417" xr:uid="{00000000-0005-0000-0000-000036300000}"/>
    <cellStyle name="Percent 3 5 4 36" xfId="12418" xr:uid="{00000000-0005-0000-0000-000037300000}"/>
    <cellStyle name="Percent 3 5 4 37" xfId="12419" xr:uid="{00000000-0005-0000-0000-000038300000}"/>
    <cellStyle name="Percent 3 5 4 38" xfId="12420" xr:uid="{00000000-0005-0000-0000-000039300000}"/>
    <cellStyle name="Percent 3 5 4 39" xfId="12421" xr:uid="{00000000-0005-0000-0000-00003A300000}"/>
    <cellStyle name="Percent 3 5 4 4" xfId="12422" xr:uid="{00000000-0005-0000-0000-00003B300000}"/>
    <cellStyle name="Percent 3 5 4 40" xfId="12423" xr:uid="{00000000-0005-0000-0000-00003C300000}"/>
    <cellStyle name="Percent 3 5 4 41" xfId="12424" xr:uid="{00000000-0005-0000-0000-00003D300000}"/>
    <cellStyle name="Percent 3 5 4 42" xfId="12425" xr:uid="{00000000-0005-0000-0000-00003E300000}"/>
    <cellStyle name="Percent 3 5 4 43" xfId="12426" xr:uid="{00000000-0005-0000-0000-00003F300000}"/>
    <cellStyle name="Percent 3 5 4 5" xfId="12427" xr:uid="{00000000-0005-0000-0000-000040300000}"/>
    <cellStyle name="Percent 3 5 4 6" xfId="12428" xr:uid="{00000000-0005-0000-0000-000041300000}"/>
    <cellStyle name="Percent 3 5 4 7" xfId="12429" xr:uid="{00000000-0005-0000-0000-000042300000}"/>
    <cellStyle name="Percent 3 5 4 8" xfId="12430" xr:uid="{00000000-0005-0000-0000-000043300000}"/>
    <cellStyle name="Percent 3 5 4 9" xfId="12431" xr:uid="{00000000-0005-0000-0000-000044300000}"/>
    <cellStyle name="Percent 3 5 40" xfId="12432" xr:uid="{00000000-0005-0000-0000-000045300000}"/>
    <cellStyle name="Percent 3 5 41" xfId="12433" xr:uid="{00000000-0005-0000-0000-000046300000}"/>
    <cellStyle name="Percent 3 5 42" xfId="12434" xr:uid="{00000000-0005-0000-0000-000047300000}"/>
    <cellStyle name="Percent 3 5 43" xfId="12435" xr:uid="{00000000-0005-0000-0000-000048300000}"/>
    <cellStyle name="Percent 3 5 44" xfId="12436" xr:uid="{00000000-0005-0000-0000-000049300000}"/>
    <cellStyle name="Percent 3 5 45" xfId="12437" xr:uid="{00000000-0005-0000-0000-00004A300000}"/>
    <cellStyle name="Percent 3 5 46" xfId="12438" xr:uid="{00000000-0005-0000-0000-00004B300000}"/>
    <cellStyle name="Percent 3 5 47" xfId="12439" xr:uid="{00000000-0005-0000-0000-00004C300000}"/>
    <cellStyle name="Percent 3 5 48" xfId="12440" xr:uid="{00000000-0005-0000-0000-00004D300000}"/>
    <cellStyle name="Percent 3 5 5" xfId="12441" xr:uid="{00000000-0005-0000-0000-00004E300000}"/>
    <cellStyle name="Percent 3 5 5 10" xfId="12442" xr:uid="{00000000-0005-0000-0000-00004F300000}"/>
    <cellStyle name="Percent 3 5 5 11" xfId="12443" xr:uid="{00000000-0005-0000-0000-000050300000}"/>
    <cellStyle name="Percent 3 5 5 12" xfId="12444" xr:uid="{00000000-0005-0000-0000-000051300000}"/>
    <cellStyle name="Percent 3 5 5 13" xfId="12445" xr:uid="{00000000-0005-0000-0000-000052300000}"/>
    <cellStyle name="Percent 3 5 5 14" xfId="12446" xr:uid="{00000000-0005-0000-0000-000053300000}"/>
    <cellStyle name="Percent 3 5 5 15" xfId="12447" xr:uid="{00000000-0005-0000-0000-000054300000}"/>
    <cellStyle name="Percent 3 5 5 16" xfId="12448" xr:uid="{00000000-0005-0000-0000-000055300000}"/>
    <cellStyle name="Percent 3 5 5 17" xfId="12449" xr:uid="{00000000-0005-0000-0000-000056300000}"/>
    <cellStyle name="Percent 3 5 5 18" xfId="12450" xr:uid="{00000000-0005-0000-0000-000057300000}"/>
    <cellStyle name="Percent 3 5 5 19" xfId="12451" xr:uid="{00000000-0005-0000-0000-000058300000}"/>
    <cellStyle name="Percent 3 5 5 2" xfId="12452" xr:uid="{00000000-0005-0000-0000-000059300000}"/>
    <cellStyle name="Percent 3 5 5 20" xfId="12453" xr:uid="{00000000-0005-0000-0000-00005A300000}"/>
    <cellStyle name="Percent 3 5 5 21" xfId="12454" xr:uid="{00000000-0005-0000-0000-00005B300000}"/>
    <cellStyle name="Percent 3 5 5 22" xfId="12455" xr:uid="{00000000-0005-0000-0000-00005C300000}"/>
    <cellStyle name="Percent 3 5 5 23" xfId="12456" xr:uid="{00000000-0005-0000-0000-00005D300000}"/>
    <cellStyle name="Percent 3 5 5 24" xfId="12457" xr:uid="{00000000-0005-0000-0000-00005E300000}"/>
    <cellStyle name="Percent 3 5 5 25" xfId="12458" xr:uid="{00000000-0005-0000-0000-00005F300000}"/>
    <cellStyle name="Percent 3 5 5 26" xfId="12459" xr:uid="{00000000-0005-0000-0000-000060300000}"/>
    <cellStyle name="Percent 3 5 5 27" xfId="12460" xr:uid="{00000000-0005-0000-0000-000061300000}"/>
    <cellStyle name="Percent 3 5 5 28" xfId="12461" xr:uid="{00000000-0005-0000-0000-000062300000}"/>
    <cellStyle name="Percent 3 5 5 29" xfId="12462" xr:uid="{00000000-0005-0000-0000-000063300000}"/>
    <cellStyle name="Percent 3 5 5 3" xfId="12463" xr:uid="{00000000-0005-0000-0000-000064300000}"/>
    <cellStyle name="Percent 3 5 5 30" xfId="12464" xr:uid="{00000000-0005-0000-0000-000065300000}"/>
    <cellStyle name="Percent 3 5 5 31" xfId="12465" xr:uid="{00000000-0005-0000-0000-000066300000}"/>
    <cellStyle name="Percent 3 5 5 32" xfId="12466" xr:uid="{00000000-0005-0000-0000-000067300000}"/>
    <cellStyle name="Percent 3 5 5 33" xfId="12467" xr:uid="{00000000-0005-0000-0000-000068300000}"/>
    <cellStyle name="Percent 3 5 5 34" xfId="12468" xr:uid="{00000000-0005-0000-0000-000069300000}"/>
    <cellStyle name="Percent 3 5 5 35" xfId="12469" xr:uid="{00000000-0005-0000-0000-00006A300000}"/>
    <cellStyle name="Percent 3 5 5 36" xfId="12470" xr:uid="{00000000-0005-0000-0000-00006B300000}"/>
    <cellStyle name="Percent 3 5 5 37" xfId="12471" xr:uid="{00000000-0005-0000-0000-00006C300000}"/>
    <cellStyle name="Percent 3 5 5 38" xfId="12472" xr:uid="{00000000-0005-0000-0000-00006D300000}"/>
    <cellStyle name="Percent 3 5 5 39" xfId="12473" xr:uid="{00000000-0005-0000-0000-00006E300000}"/>
    <cellStyle name="Percent 3 5 5 4" xfId="12474" xr:uid="{00000000-0005-0000-0000-00006F300000}"/>
    <cellStyle name="Percent 3 5 5 40" xfId="12475" xr:uid="{00000000-0005-0000-0000-000070300000}"/>
    <cellStyle name="Percent 3 5 5 41" xfId="12476" xr:uid="{00000000-0005-0000-0000-000071300000}"/>
    <cellStyle name="Percent 3 5 5 42" xfId="12477" xr:uid="{00000000-0005-0000-0000-000072300000}"/>
    <cellStyle name="Percent 3 5 5 43" xfId="12478" xr:uid="{00000000-0005-0000-0000-000073300000}"/>
    <cellStyle name="Percent 3 5 5 5" xfId="12479" xr:uid="{00000000-0005-0000-0000-000074300000}"/>
    <cellStyle name="Percent 3 5 5 6" xfId="12480" xr:uid="{00000000-0005-0000-0000-000075300000}"/>
    <cellStyle name="Percent 3 5 5 7" xfId="12481" xr:uid="{00000000-0005-0000-0000-000076300000}"/>
    <cellStyle name="Percent 3 5 5 8" xfId="12482" xr:uid="{00000000-0005-0000-0000-000077300000}"/>
    <cellStyle name="Percent 3 5 5 9" xfId="12483" xr:uid="{00000000-0005-0000-0000-000078300000}"/>
    <cellStyle name="Percent 3 5 6" xfId="12484" xr:uid="{00000000-0005-0000-0000-000079300000}"/>
    <cellStyle name="Percent 3 5 6 10" xfId="12485" xr:uid="{00000000-0005-0000-0000-00007A300000}"/>
    <cellStyle name="Percent 3 5 6 11" xfId="12486" xr:uid="{00000000-0005-0000-0000-00007B300000}"/>
    <cellStyle name="Percent 3 5 6 12" xfId="12487" xr:uid="{00000000-0005-0000-0000-00007C300000}"/>
    <cellStyle name="Percent 3 5 6 13" xfId="12488" xr:uid="{00000000-0005-0000-0000-00007D300000}"/>
    <cellStyle name="Percent 3 5 6 14" xfId="12489" xr:uid="{00000000-0005-0000-0000-00007E300000}"/>
    <cellStyle name="Percent 3 5 6 15" xfId="12490" xr:uid="{00000000-0005-0000-0000-00007F300000}"/>
    <cellStyle name="Percent 3 5 6 16" xfId="12491" xr:uid="{00000000-0005-0000-0000-000080300000}"/>
    <cellStyle name="Percent 3 5 6 17" xfId="12492" xr:uid="{00000000-0005-0000-0000-000081300000}"/>
    <cellStyle name="Percent 3 5 6 18" xfId="12493" xr:uid="{00000000-0005-0000-0000-000082300000}"/>
    <cellStyle name="Percent 3 5 6 19" xfId="12494" xr:uid="{00000000-0005-0000-0000-000083300000}"/>
    <cellStyle name="Percent 3 5 6 2" xfId="12495" xr:uid="{00000000-0005-0000-0000-000084300000}"/>
    <cellStyle name="Percent 3 5 6 20" xfId="12496" xr:uid="{00000000-0005-0000-0000-000085300000}"/>
    <cellStyle name="Percent 3 5 6 21" xfId="12497" xr:uid="{00000000-0005-0000-0000-000086300000}"/>
    <cellStyle name="Percent 3 5 6 22" xfId="12498" xr:uid="{00000000-0005-0000-0000-000087300000}"/>
    <cellStyle name="Percent 3 5 6 23" xfId="12499" xr:uid="{00000000-0005-0000-0000-000088300000}"/>
    <cellStyle name="Percent 3 5 6 24" xfId="12500" xr:uid="{00000000-0005-0000-0000-000089300000}"/>
    <cellStyle name="Percent 3 5 6 25" xfId="12501" xr:uid="{00000000-0005-0000-0000-00008A300000}"/>
    <cellStyle name="Percent 3 5 6 26" xfId="12502" xr:uid="{00000000-0005-0000-0000-00008B300000}"/>
    <cellStyle name="Percent 3 5 6 27" xfId="12503" xr:uid="{00000000-0005-0000-0000-00008C300000}"/>
    <cellStyle name="Percent 3 5 6 28" xfId="12504" xr:uid="{00000000-0005-0000-0000-00008D300000}"/>
    <cellStyle name="Percent 3 5 6 29" xfId="12505" xr:uid="{00000000-0005-0000-0000-00008E300000}"/>
    <cellStyle name="Percent 3 5 6 3" xfId="12506" xr:uid="{00000000-0005-0000-0000-00008F300000}"/>
    <cellStyle name="Percent 3 5 6 30" xfId="12507" xr:uid="{00000000-0005-0000-0000-000090300000}"/>
    <cellStyle name="Percent 3 5 6 31" xfId="12508" xr:uid="{00000000-0005-0000-0000-000091300000}"/>
    <cellStyle name="Percent 3 5 6 32" xfId="12509" xr:uid="{00000000-0005-0000-0000-000092300000}"/>
    <cellStyle name="Percent 3 5 6 33" xfId="12510" xr:uid="{00000000-0005-0000-0000-000093300000}"/>
    <cellStyle name="Percent 3 5 6 34" xfId="12511" xr:uid="{00000000-0005-0000-0000-000094300000}"/>
    <cellStyle name="Percent 3 5 6 35" xfId="12512" xr:uid="{00000000-0005-0000-0000-000095300000}"/>
    <cellStyle name="Percent 3 5 6 36" xfId="12513" xr:uid="{00000000-0005-0000-0000-000096300000}"/>
    <cellStyle name="Percent 3 5 6 37" xfId="12514" xr:uid="{00000000-0005-0000-0000-000097300000}"/>
    <cellStyle name="Percent 3 5 6 38" xfId="12515" xr:uid="{00000000-0005-0000-0000-000098300000}"/>
    <cellStyle name="Percent 3 5 6 39" xfId="12516" xr:uid="{00000000-0005-0000-0000-000099300000}"/>
    <cellStyle name="Percent 3 5 6 4" xfId="12517" xr:uid="{00000000-0005-0000-0000-00009A300000}"/>
    <cellStyle name="Percent 3 5 6 40" xfId="12518" xr:uid="{00000000-0005-0000-0000-00009B300000}"/>
    <cellStyle name="Percent 3 5 6 41" xfId="12519" xr:uid="{00000000-0005-0000-0000-00009C300000}"/>
    <cellStyle name="Percent 3 5 6 42" xfId="12520" xr:uid="{00000000-0005-0000-0000-00009D300000}"/>
    <cellStyle name="Percent 3 5 6 43" xfId="12521" xr:uid="{00000000-0005-0000-0000-00009E300000}"/>
    <cellStyle name="Percent 3 5 6 5" xfId="12522" xr:uid="{00000000-0005-0000-0000-00009F300000}"/>
    <cellStyle name="Percent 3 5 6 6" xfId="12523" xr:uid="{00000000-0005-0000-0000-0000A0300000}"/>
    <cellStyle name="Percent 3 5 6 7" xfId="12524" xr:uid="{00000000-0005-0000-0000-0000A1300000}"/>
    <cellStyle name="Percent 3 5 6 8" xfId="12525" xr:uid="{00000000-0005-0000-0000-0000A2300000}"/>
    <cellStyle name="Percent 3 5 6 9" xfId="12526" xr:uid="{00000000-0005-0000-0000-0000A3300000}"/>
    <cellStyle name="Percent 3 5 7" xfId="12527" xr:uid="{00000000-0005-0000-0000-0000A4300000}"/>
    <cellStyle name="Percent 3 5 8" xfId="12528" xr:uid="{00000000-0005-0000-0000-0000A5300000}"/>
    <cellStyle name="Percent 3 5 9" xfId="12529" xr:uid="{00000000-0005-0000-0000-0000A6300000}"/>
    <cellStyle name="Percent 3 50" xfId="12530" xr:uid="{00000000-0005-0000-0000-0000A7300000}"/>
    <cellStyle name="Percent 3 51" xfId="12531" xr:uid="{00000000-0005-0000-0000-0000A8300000}"/>
    <cellStyle name="Percent 3 52" xfId="12532" xr:uid="{00000000-0005-0000-0000-0000A9300000}"/>
    <cellStyle name="Percent 3 53" xfId="12533" xr:uid="{00000000-0005-0000-0000-0000AA300000}"/>
    <cellStyle name="Percent 3 54" xfId="10727" xr:uid="{00000000-0005-0000-0000-0000AB300000}"/>
    <cellStyle name="Percent 3 6" xfId="12534" xr:uid="{00000000-0005-0000-0000-0000AC300000}"/>
    <cellStyle name="Percent 3 6 10" xfId="12535" xr:uid="{00000000-0005-0000-0000-0000AD300000}"/>
    <cellStyle name="Percent 3 6 11" xfId="12536" xr:uid="{00000000-0005-0000-0000-0000AE300000}"/>
    <cellStyle name="Percent 3 6 12" xfId="12537" xr:uid="{00000000-0005-0000-0000-0000AF300000}"/>
    <cellStyle name="Percent 3 6 13" xfId="12538" xr:uid="{00000000-0005-0000-0000-0000B0300000}"/>
    <cellStyle name="Percent 3 6 14" xfId="12539" xr:uid="{00000000-0005-0000-0000-0000B1300000}"/>
    <cellStyle name="Percent 3 6 15" xfId="12540" xr:uid="{00000000-0005-0000-0000-0000B2300000}"/>
    <cellStyle name="Percent 3 6 16" xfId="12541" xr:uid="{00000000-0005-0000-0000-0000B3300000}"/>
    <cellStyle name="Percent 3 6 17" xfId="12542" xr:uid="{00000000-0005-0000-0000-0000B4300000}"/>
    <cellStyle name="Percent 3 6 18" xfId="12543" xr:uid="{00000000-0005-0000-0000-0000B5300000}"/>
    <cellStyle name="Percent 3 6 19" xfId="12544" xr:uid="{00000000-0005-0000-0000-0000B6300000}"/>
    <cellStyle name="Percent 3 6 2" xfId="12545" xr:uid="{00000000-0005-0000-0000-0000B7300000}"/>
    <cellStyle name="Percent 3 6 2 10" xfId="12546" xr:uid="{00000000-0005-0000-0000-0000B8300000}"/>
    <cellStyle name="Percent 3 6 2 11" xfId="12547" xr:uid="{00000000-0005-0000-0000-0000B9300000}"/>
    <cellStyle name="Percent 3 6 2 12" xfId="12548" xr:uid="{00000000-0005-0000-0000-0000BA300000}"/>
    <cellStyle name="Percent 3 6 2 13" xfId="12549" xr:uid="{00000000-0005-0000-0000-0000BB300000}"/>
    <cellStyle name="Percent 3 6 2 14" xfId="12550" xr:uid="{00000000-0005-0000-0000-0000BC300000}"/>
    <cellStyle name="Percent 3 6 2 15" xfId="12551" xr:uid="{00000000-0005-0000-0000-0000BD300000}"/>
    <cellStyle name="Percent 3 6 2 16" xfId="12552" xr:uid="{00000000-0005-0000-0000-0000BE300000}"/>
    <cellStyle name="Percent 3 6 2 17" xfId="12553" xr:uid="{00000000-0005-0000-0000-0000BF300000}"/>
    <cellStyle name="Percent 3 6 2 18" xfId="12554" xr:uid="{00000000-0005-0000-0000-0000C0300000}"/>
    <cellStyle name="Percent 3 6 2 19" xfId="12555" xr:uid="{00000000-0005-0000-0000-0000C1300000}"/>
    <cellStyle name="Percent 3 6 2 2" xfId="12556" xr:uid="{00000000-0005-0000-0000-0000C2300000}"/>
    <cellStyle name="Percent 3 6 2 20" xfId="12557" xr:uid="{00000000-0005-0000-0000-0000C3300000}"/>
    <cellStyle name="Percent 3 6 2 21" xfId="12558" xr:uid="{00000000-0005-0000-0000-0000C4300000}"/>
    <cellStyle name="Percent 3 6 2 22" xfId="12559" xr:uid="{00000000-0005-0000-0000-0000C5300000}"/>
    <cellStyle name="Percent 3 6 2 23" xfId="12560" xr:uid="{00000000-0005-0000-0000-0000C6300000}"/>
    <cellStyle name="Percent 3 6 2 24" xfId="12561" xr:uid="{00000000-0005-0000-0000-0000C7300000}"/>
    <cellStyle name="Percent 3 6 2 25" xfId="12562" xr:uid="{00000000-0005-0000-0000-0000C8300000}"/>
    <cellStyle name="Percent 3 6 2 26" xfId="12563" xr:uid="{00000000-0005-0000-0000-0000C9300000}"/>
    <cellStyle name="Percent 3 6 2 27" xfId="12564" xr:uid="{00000000-0005-0000-0000-0000CA300000}"/>
    <cellStyle name="Percent 3 6 2 28" xfId="12565" xr:uid="{00000000-0005-0000-0000-0000CB300000}"/>
    <cellStyle name="Percent 3 6 2 29" xfId="12566" xr:uid="{00000000-0005-0000-0000-0000CC300000}"/>
    <cellStyle name="Percent 3 6 2 3" xfId="12567" xr:uid="{00000000-0005-0000-0000-0000CD300000}"/>
    <cellStyle name="Percent 3 6 2 30" xfId="12568" xr:uid="{00000000-0005-0000-0000-0000CE300000}"/>
    <cellStyle name="Percent 3 6 2 31" xfId="12569" xr:uid="{00000000-0005-0000-0000-0000CF300000}"/>
    <cellStyle name="Percent 3 6 2 32" xfId="12570" xr:uid="{00000000-0005-0000-0000-0000D0300000}"/>
    <cellStyle name="Percent 3 6 2 33" xfId="12571" xr:uid="{00000000-0005-0000-0000-0000D1300000}"/>
    <cellStyle name="Percent 3 6 2 34" xfId="12572" xr:uid="{00000000-0005-0000-0000-0000D2300000}"/>
    <cellStyle name="Percent 3 6 2 35" xfId="12573" xr:uid="{00000000-0005-0000-0000-0000D3300000}"/>
    <cellStyle name="Percent 3 6 2 36" xfId="12574" xr:uid="{00000000-0005-0000-0000-0000D4300000}"/>
    <cellStyle name="Percent 3 6 2 37" xfId="12575" xr:uid="{00000000-0005-0000-0000-0000D5300000}"/>
    <cellStyle name="Percent 3 6 2 38" xfId="12576" xr:uid="{00000000-0005-0000-0000-0000D6300000}"/>
    <cellStyle name="Percent 3 6 2 39" xfId="12577" xr:uid="{00000000-0005-0000-0000-0000D7300000}"/>
    <cellStyle name="Percent 3 6 2 4" xfId="12578" xr:uid="{00000000-0005-0000-0000-0000D8300000}"/>
    <cellStyle name="Percent 3 6 2 40" xfId="12579" xr:uid="{00000000-0005-0000-0000-0000D9300000}"/>
    <cellStyle name="Percent 3 6 2 41" xfId="12580" xr:uid="{00000000-0005-0000-0000-0000DA300000}"/>
    <cellStyle name="Percent 3 6 2 42" xfId="12581" xr:uid="{00000000-0005-0000-0000-0000DB300000}"/>
    <cellStyle name="Percent 3 6 2 43" xfId="12582" xr:uid="{00000000-0005-0000-0000-0000DC300000}"/>
    <cellStyle name="Percent 3 6 2 5" xfId="12583" xr:uid="{00000000-0005-0000-0000-0000DD300000}"/>
    <cellStyle name="Percent 3 6 2 6" xfId="12584" xr:uid="{00000000-0005-0000-0000-0000DE300000}"/>
    <cellStyle name="Percent 3 6 2 7" xfId="12585" xr:uid="{00000000-0005-0000-0000-0000DF300000}"/>
    <cellStyle name="Percent 3 6 2 8" xfId="12586" xr:uid="{00000000-0005-0000-0000-0000E0300000}"/>
    <cellStyle name="Percent 3 6 2 9" xfId="12587" xr:uid="{00000000-0005-0000-0000-0000E1300000}"/>
    <cellStyle name="Percent 3 6 20" xfId="12588" xr:uid="{00000000-0005-0000-0000-0000E2300000}"/>
    <cellStyle name="Percent 3 6 21" xfId="12589" xr:uid="{00000000-0005-0000-0000-0000E3300000}"/>
    <cellStyle name="Percent 3 6 22" xfId="12590" xr:uid="{00000000-0005-0000-0000-0000E4300000}"/>
    <cellStyle name="Percent 3 6 23" xfId="12591" xr:uid="{00000000-0005-0000-0000-0000E5300000}"/>
    <cellStyle name="Percent 3 6 24" xfId="12592" xr:uid="{00000000-0005-0000-0000-0000E6300000}"/>
    <cellStyle name="Percent 3 6 25" xfId="12593" xr:uid="{00000000-0005-0000-0000-0000E7300000}"/>
    <cellStyle name="Percent 3 6 26" xfId="12594" xr:uid="{00000000-0005-0000-0000-0000E8300000}"/>
    <cellStyle name="Percent 3 6 27" xfId="12595" xr:uid="{00000000-0005-0000-0000-0000E9300000}"/>
    <cellStyle name="Percent 3 6 28" xfId="12596" xr:uid="{00000000-0005-0000-0000-0000EA300000}"/>
    <cellStyle name="Percent 3 6 29" xfId="12597" xr:uid="{00000000-0005-0000-0000-0000EB300000}"/>
    <cellStyle name="Percent 3 6 3" xfId="12598" xr:uid="{00000000-0005-0000-0000-0000EC300000}"/>
    <cellStyle name="Percent 3 6 3 10" xfId="12599" xr:uid="{00000000-0005-0000-0000-0000ED300000}"/>
    <cellStyle name="Percent 3 6 3 11" xfId="12600" xr:uid="{00000000-0005-0000-0000-0000EE300000}"/>
    <cellStyle name="Percent 3 6 3 12" xfId="12601" xr:uid="{00000000-0005-0000-0000-0000EF300000}"/>
    <cellStyle name="Percent 3 6 3 13" xfId="12602" xr:uid="{00000000-0005-0000-0000-0000F0300000}"/>
    <cellStyle name="Percent 3 6 3 14" xfId="12603" xr:uid="{00000000-0005-0000-0000-0000F1300000}"/>
    <cellStyle name="Percent 3 6 3 15" xfId="12604" xr:uid="{00000000-0005-0000-0000-0000F2300000}"/>
    <cellStyle name="Percent 3 6 3 16" xfId="12605" xr:uid="{00000000-0005-0000-0000-0000F3300000}"/>
    <cellStyle name="Percent 3 6 3 17" xfId="12606" xr:uid="{00000000-0005-0000-0000-0000F4300000}"/>
    <cellStyle name="Percent 3 6 3 18" xfId="12607" xr:uid="{00000000-0005-0000-0000-0000F5300000}"/>
    <cellStyle name="Percent 3 6 3 19" xfId="12608" xr:uid="{00000000-0005-0000-0000-0000F6300000}"/>
    <cellStyle name="Percent 3 6 3 2" xfId="12609" xr:uid="{00000000-0005-0000-0000-0000F7300000}"/>
    <cellStyle name="Percent 3 6 3 20" xfId="12610" xr:uid="{00000000-0005-0000-0000-0000F8300000}"/>
    <cellStyle name="Percent 3 6 3 21" xfId="12611" xr:uid="{00000000-0005-0000-0000-0000F9300000}"/>
    <cellStyle name="Percent 3 6 3 22" xfId="12612" xr:uid="{00000000-0005-0000-0000-0000FA300000}"/>
    <cellStyle name="Percent 3 6 3 23" xfId="12613" xr:uid="{00000000-0005-0000-0000-0000FB300000}"/>
    <cellStyle name="Percent 3 6 3 24" xfId="12614" xr:uid="{00000000-0005-0000-0000-0000FC300000}"/>
    <cellStyle name="Percent 3 6 3 25" xfId="12615" xr:uid="{00000000-0005-0000-0000-0000FD300000}"/>
    <cellStyle name="Percent 3 6 3 26" xfId="12616" xr:uid="{00000000-0005-0000-0000-0000FE300000}"/>
    <cellStyle name="Percent 3 6 3 27" xfId="12617" xr:uid="{00000000-0005-0000-0000-0000FF300000}"/>
    <cellStyle name="Percent 3 6 3 28" xfId="12618" xr:uid="{00000000-0005-0000-0000-000000310000}"/>
    <cellStyle name="Percent 3 6 3 29" xfId="12619" xr:uid="{00000000-0005-0000-0000-000001310000}"/>
    <cellStyle name="Percent 3 6 3 3" xfId="12620" xr:uid="{00000000-0005-0000-0000-000002310000}"/>
    <cellStyle name="Percent 3 6 3 30" xfId="12621" xr:uid="{00000000-0005-0000-0000-000003310000}"/>
    <cellStyle name="Percent 3 6 3 31" xfId="12622" xr:uid="{00000000-0005-0000-0000-000004310000}"/>
    <cellStyle name="Percent 3 6 3 32" xfId="12623" xr:uid="{00000000-0005-0000-0000-000005310000}"/>
    <cellStyle name="Percent 3 6 3 33" xfId="12624" xr:uid="{00000000-0005-0000-0000-000006310000}"/>
    <cellStyle name="Percent 3 6 3 34" xfId="12625" xr:uid="{00000000-0005-0000-0000-000007310000}"/>
    <cellStyle name="Percent 3 6 3 35" xfId="12626" xr:uid="{00000000-0005-0000-0000-000008310000}"/>
    <cellStyle name="Percent 3 6 3 36" xfId="12627" xr:uid="{00000000-0005-0000-0000-000009310000}"/>
    <cellStyle name="Percent 3 6 3 37" xfId="12628" xr:uid="{00000000-0005-0000-0000-00000A310000}"/>
    <cellStyle name="Percent 3 6 3 38" xfId="12629" xr:uid="{00000000-0005-0000-0000-00000B310000}"/>
    <cellStyle name="Percent 3 6 3 39" xfId="12630" xr:uid="{00000000-0005-0000-0000-00000C310000}"/>
    <cellStyle name="Percent 3 6 3 4" xfId="12631" xr:uid="{00000000-0005-0000-0000-00000D310000}"/>
    <cellStyle name="Percent 3 6 3 40" xfId="12632" xr:uid="{00000000-0005-0000-0000-00000E310000}"/>
    <cellStyle name="Percent 3 6 3 41" xfId="12633" xr:uid="{00000000-0005-0000-0000-00000F310000}"/>
    <cellStyle name="Percent 3 6 3 42" xfId="12634" xr:uid="{00000000-0005-0000-0000-000010310000}"/>
    <cellStyle name="Percent 3 6 3 43" xfId="12635" xr:uid="{00000000-0005-0000-0000-000011310000}"/>
    <cellStyle name="Percent 3 6 3 5" xfId="12636" xr:uid="{00000000-0005-0000-0000-000012310000}"/>
    <cellStyle name="Percent 3 6 3 6" xfId="12637" xr:uid="{00000000-0005-0000-0000-000013310000}"/>
    <cellStyle name="Percent 3 6 3 7" xfId="12638" xr:uid="{00000000-0005-0000-0000-000014310000}"/>
    <cellStyle name="Percent 3 6 3 8" xfId="12639" xr:uid="{00000000-0005-0000-0000-000015310000}"/>
    <cellStyle name="Percent 3 6 3 9" xfId="12640" xr:uid="{00000000-0005-0000-0000-000016310000}"/>
    <cellStyle name="Percent 3 6 30" xfId="12641" xr:uid="{00000000-0005-0000-0000-000017310000}"/>
    <cellStyle name="Percent 3 6 31" xfId="12642" xr:uid="{00000000-0005-0000-0000-000018310000}"/>
    <cellStyle name="Percent 3 6 32" xfId="12643" xr:uid="{00000000-0005-0000-0000-000019310000}"/>
    <cellStyle name="Percent 3 6 33" xfId="12644" xr:uid="{00000000-0005-0000-0000-00001A310000}"/>
    <cellStyle name="Percent 3 6 34" xfId="12645" xr:uid="{00000000-0005-0000-0000-00001B310000}"/>
    <cellStyle name="Percent 3 6 35" xfId="12646" xr:uid="{00000000-0005-0000-0000-00001C310000}"/>
    <cellStyle name="Percent 3 6 36" xfId="12647" xr:uid="{00000000-0005-0000-0000-00001D310000}"/>
    <cellStyle name="Percent 3 6 37" xfId="12648" xr:uid="{00000000-0005-0000-0000-00001E310000}"/>
    <cellStyle name="Percent 3 6 38" xfId="12649" xr:uid="{00000000-0005-0000-0000-00001F310000}"/>
    <cellStyle name="Percent 3 6 39" xfId="12650" xr:uid="{00000000-0005-0000-0000-000020310000}"/>
    <cellStyle name="Percent 3 6 4" xfId="12651" xr:uid="{00000000-0005-0000-0000-000021310000}"/>
    <cellStyle name="Percent 3 6 4 10" xfId="12652" xr:uid="{00000000-0005-0000-0000-000022310000}"/>
    <cellStyle name="Percent 3 6 4 11" xfId="12653" xr:uid="{00000000-0005-0000-0000-000023310000}"/>
    <cellStyle name="Percent 3 6 4 12" xfId="12654" xr:uid="{00000000-0005-0000-0000-000024310000}"/>
    <cellStyle name="Percent 3 6 4 13" xfId="12655" xr:uid="{00000000-0005-0000-0000-000025310000}"/>
    <cellStyle name="Percent 3 6 4 14" xfId="12656" xr:uid="{00000000-0005-0000-0000-000026310000}"/>
    <cellStyle name="Percent 3 6 4 15" xfId="12657" xr:uid="{00000000-0005-0000-0000-000027310000}"/>
    <cellStyle name="Percent 3 6 4 16" xfId="12658" xr:uid="{00000000-0005-0000-0000-000028310000}"/>
    <cellStyle name="Percent 3 6 4 17" xfId="12659" xr:uid="{00000000-0005-0000-0000-000029310000}"/>
    <cellStyle name="Percent 3 6 4 18" xfId="12660" xr:uid="{00000000-0005-0000-0000-00002A310000}"/>
    <cellStyle name="Percent 3 6 4 19" xfId="12661" xr:uid="{00000000-0005-0000-0000-00002B310000}"/>
    <cellStyle name="Percent 3 6 4 2" xfId="12662" xr:uid="{00000000-0005-0000-0000-00002C310000}"/>
    <cellStyle name="Percent 3 6 4 20" xfId="12663" xr:uid="{00000000-0005-0000-0000-00002D310000}"/>
    <cellStyle name="Percent 3 6 4 21" xfId="12664" xr:uid="{00000000-0005-0000-0000-00002E310000}"/>
    <cellStyle name="Percent 3 6 4 22" xfId="12665" xr:uid="{00000000-0005-0000-0000-00002F310000}"/>
    <cellStyle name="Percent 3 6 4 23" xfId="12666" xr:uid="{00000000-0005-0000-0000-000030310000}"/>
    <cellStyle name="Percent 3 6 4 24" xfId="12667" xr:uid="{00000000-0005-0000-0000-000031310000}"/>
    <cellStyle name="Percent 3 6 4 25" xfId="12668" xr:uid="{00000000-0005-0000-0000-000032310000}"/>
    <cellStyle name="Percent 3 6 4 26" xfId="12669" xr:uid="{00000000-0005-0000-0000-000033310000}"/>
    <cellStyle name="Percent 3 6 4 27" xfId="12670" xr:uid="{00000000-0005-0000-0000-000034310000}"/>
    <cellStyle name="Percent 3 6 4 28" xfId="12671" xr:uid="{00000000-0005-0000-0000-000035310000}"/>
    <cellStyle name="Percent 3 6 4 29" xfId="12672" xr:uid="{00000000-0005-0000-0000-000036310000}"/>
    <cellStyle name="Percent 3 6 4 3" xfId="12673" xr:uid="{00000000-0005-0000-0000-000037310000}"/>
    <cellStyle name="Percent 3 6 4 30" xfId="12674" xr:uid="{00000000-0005-0000-0000-000038310000}"/>
    <cellStyle name="Percent 3 6 4 31" xfId="12675" xr:uid="{00000000-0005-0000-0000-000039310000}"/>
    <cellStyle name="Percent 3 6 4 32" xfId="12676" xr:uid="{00000000-0005-0000-0000-00003A310000}"/>
    <cellStyle name="Percent 3 6 4 33" xfId="12677" xr:uid="{00000000-0005-0000-0000-00003B310000}"/>
    <cellStyle name="Percent 3 6 4 34" xfId="12678" xr:uid="{00000000-0005-0000-0000-00003C310000}"/>
    <cellStyle name="Percent 3 6 4 35" xfId="12679" xr:uid="{00000000-0005-0000-0000-00003D310000}"/>
    <cellStyle name="Percent 3 6 4 36" xfId="12680" xr:uid="{00000000-0005-0000-0000-00003E310000}"/>
    <cellStyle name="Percent 3 6 4 37" xfId="12681" xr:uid="{00000000-0005-0000-0000-00003F310000}"/>
    <cellStyle name="Percent 3 6 4 38" xfId="12682" xr:uid="{00000000-0005-0000-0000-000040310000}"/>
    <cellStyle name="Percent 3 6 4 39" xfId="12683" xr:uid="{00000000-0005-0000-0000-000041310000}"/>
    <cellStyle name="Percent 3 6 4 4" xfId="12684" xr:uid="{00000000-0005-0000-0000-000042310000}"/>
    <cellStyle name="Percent 3 6 4 40" xfId="12685" xr:uid="{00000000-0005-0000-0000-000043310000}"/>
    <cellStyle name="Percent 3 6 4 41" xfId="12686" xr:uid="{00000000-0005-0000-0000-000044310000}"/>
    <cellStyle name="Percent 3 6 4 42" xfId="12687" xr:uid="{00000000-0005-0000-0000-000045310000}"/>
    <cellStyle name="Percent 3 6 4 43" xfId="12688" xr:uid="{00000000-0005-0000-0000-000046310000}"/>
    <cellStyle name="Percent 3 6 4 5" xfId="12689" xr:uid="{00000000-0005-0000-0000-000047310000}"/>
    <cellStyle name="Percent 3 6 4 6" xfId="12690" xr:uid="{00000000-0005-0000-0000-000048310000}"/>
    <cellStyle name="Percent 3 6 4 7" xfId="12691" xr:uid="{00000000-0005-0000-0000-000049310000}"/>
    <cellStyle name="Percent 3 6 4 8" xfId="12692" xr:uid="{00000000-0005-0000-0000-00004A310000}"/>
    <cellStyle name="Percent 3 6 4 9" xfId="12693" xr:uid="{00000000-0005-0000-0000-00004B310000}"/>
    <cellStyle name="Percent 3 6 40" xfId="12694" xr:uid="{00000000-0005-0000-0000-00004C310000}"/>
    <cellStyle name="Percent 3 6 41" xfId="12695" xr:uid="{00000000-0005-0000-0000-00004D310000}"/>
    <cellStyle name="Percent 3 6 42" xfId="12696" xr:uid="{00000000-0005-0000-0000-00004E310000}"/>
    <cellStyle name="Percent 3 6 43" xfId="12697" xr:uid="{00000000-0005-0000-0000-00004F310000}"/>
    <cellStyle name="Percent 3 6 44" xfId="12698" xr:uid="{00000000-0005-0000-0000-000050310000}"/>
    <cellStyle name="Percent 3 6 45" xfId="12699" xr:uid="{00000000-0005-0000-0000-000051310000}"/>
    <cellStyle name="Percent 3 6 46" xfId="12700" xr:uid="{00000000-0005-0000-0000-000052310000}"/>
    <cellStyle name="Percent 3 6 47" xfId="12701" xr:uid="{00000000-0005-0000-0000-000053310000}"/>
    <cellStyle name="Percent 3 6 5" xfId="12702" xr:uid="{00000000-0005-0000-0000-000054310000}"/>
    <cellStyle name="Percent 3 6 5 10" xfId="12703" xr:uid="{00000000-0005-0000-0000-000055310000}"/>
    <cellStyle name="Percent 3 6 5 11" xfId="12704" xr:uid="{00000000-0005-0000-0000-000056310000}"/>
    <cellStyle name="Percent 3 6 5 12" xfId="12705" xr:uid="{00000000-0005-0000-0000-000057310000}"/>
    <cellStyle name="Percent 3 6 5 13" xfId="12706" xr:uid="{00000000-0005-0000-0000-000058310000}"/>
    <cellStyle name="Percent 3 6 5 14" xfId="12707" xr:uid="{00000000-0005-0000-0000-000059310000}"/>
    <cellStyle name="Percent 3 6 5 15" xfId="12708" xr:uid="{00000000-0005-0000-0000-00005A310000}"/>
    <cellStyle name="Percent 3 6 5 16" xfId="12709" xr:uid="{00000000-0005-0000-0000-00005B310000}"/>
    <cellStyle name="Percent 3 6 5 17" xfId="12710" xr:uid="{00000000-0005-0000-0000-00005C310000}"/>
    <cellStyle name="Percent 3 6 5 18" xfId="12711" xr:uid="{00000000-0005-0000-0000-00005D310000}"/>
    <cellStyle name="Percent 3 6 5 19" xfId="12712" xr:uid="{00000000-0005-0000-0000-00005E310000}"/>
    <cellStyle name="Percent 3 6 5 2" xfId="12713" xr:uid="{00000000-0005-0000-0000-00005F310000}"/>
    <cellStyle name="Percent 3 6 5 20" xfId="12714" xr:uid="{00000000-0005-0000-0000-000060310000}"/>
    <cellStyle name="Percent 3 6 5 21" xfId="12715" xr:uid="{00000000-0005-0000-0000-000061310000}"/>
    <cellStyle name="Percent 3 6 5 22" xfId="12716" xr:uid="{00000000-0005-0000-0000-000062310000}"/>
    <cellStyle name="Percent 3 6 5 23" xfId="12717" xr:uid="{00000000-0005-0000-0000-000063310000}"/>
    <cellStyle name="Percent 3 6 5 24" xfId="12718" xr:uid="{00000000-0005-0000-0000-000064310000}"/>
    <cellStyle name="Percent 3 6 5 25" xfId="12719" xr:uid="{00000000-0005-0000-0000-000065310000}"/>
    <cellStyle name="Percent 3 6 5 26" xfId="12720" xr:uid="{00000000-0005-0000-0000-000066310000}"/>
    <cellStyle name="Percent 3 6 5 27" xfId="12721" xr:uid="{00000000-0005-0000-0000-000067310000}"/>
    <cellStyle name="Percent 3 6 5 28" xfId="12722" xr:uid="{00000000-0005-0000-0000-000068310000}"/>
    <cellStyle name="Percent 3 6 5 29" xfId="12723" xr:uid="{00000000-0005-0000-0000-000069310000}"/>
    <cellStyle name="Percent 3 6 5 3" xfId="12724" xr:uid="{00000000-0005-0000-0000-00006A310000}"/>
    <cellStyle name="Percent 3 6 5 30" xfId="12725" xr:uid="{00000000-0005-0000-0000-00006B310000}"/>
    <cellStyle name="Percent 3 6 5 31" xfId="12726" xr:uid="{00000000-0005-0000-0000-00006C310000}"/>
    <cellStyle name="Percent 3 6 5 32" xfId="12727" xr:uid="{00000000-0005-0000-0000-00006D310000}"/>
    <cellStyle name="Percent 3 6 5 33" xfId="12728" xr:uid="{00000000-0005-0000-0000-00006E310000}"/>
    <cellStyle name="Percent 3 6 5 34" xfId="12729" xr:uid="{00000000-0005-0000-0000-00006F310000}"/>
    <cellStyle name="Percent 3 6 5 35" xfId="12730" xr:uid="{00000000-0005-0000-0000-000070310000}"/>
    <cellStyle name="Percent 3 6 5 36" xfId="12731" xr:uid="{00000000-0005-0000-0000-000071310000}"/>
    <cellStyle name="Percent 3 6 5 37" xfId="12732" xr:uid="{00000000-0005-0000-0000-000072310000}"/>
    <cellStyle name="Percent 3 6 5 38" xfId="12733" xr:uid="{00000000-0005-0000-0000-000073310000}"/>
    <cellStyle name="Percent 3 6 5 39" xfId="12734" xr:uid="{00000000-0005-0000-0000-000074310000}"/>
    <cellStyle name="Percent 3 6 5 4" xfId="12735" xr:uid="{00000000-0005-0000-0000-000075310000}"/>
    <cellStyle name="Percent 3 6 5 40" xfId="12736" xr:uid="{00000000-0005-0000-0000-000076310000}"/>
    <cellStyle name="Percent 3 6 5 41" xfId="12737" xr:uid="{00000000-0005-0000-0000-000077310000}"/>
    <cellStyle name="Percent 3 6 5 42" xfId="12738" xr:uid="{00000000-0005-0000-0000-000078310000}"/>
    <cellStyle name="Percent 3 6 5 43" xfId="12739" xr:uid="{00000000-0005-0000-0000-000079310000}"/>
    <cellStyle name="Percent 3 6 5 5" xfId="12740" xr:uid="{00000000-0005-0000-0000-00007A310000}"/>
    <cellStyle name="Percent 3 6 5 6" xfId="12741" xr:uid="{00000000-0005-0000-0000-00007B310000}"/>
    <cellStyle name="Percent 3 6 5 7" xfId="12742" xr:uid="{00000000-0005-0000-0000-00007C310000}"/>
    <cellStyle name="Percent 3 6 5 8" xfId="12743" xr:uid="{00000000-0005-0000-0000-00007D310000}"/>
    <cellStyle name="Percent 3 6 5 9" xfId="12744" xr:uid="{00000000-0005-0000-0000-00007E310000}"/>
    <cellStyle name="Percent 3 6 6" xfId="12745" xr:uid="{00000000-0005-0000-0000-00007F310000}"/>
    <cellStyle name="Percent 3 6 7" xfId="12746" xr:uid="{00000000-0005-0000-0000-000080310000}"/>
    <cellStyle name="Percent 3 6 8" xfId="12747" xr:uid="{00000000-0005-0000-0000-000081310000}"/>
    <cellStyle name="Percent 3 6 9" xfId="12748" xr:uid="{00000000-0005-0000-0000-000082310000}"/>
    <cellStyle name="Percent 3 7" xfId="12749" xr:uid="{00000000-0005-0000-0000-000083310000}"/>
    <cellStyle name="Percent 3 7 10" xfId="12750" xr:uid="{00000000-0005-0000-0000-000084310000}"/>
    <cellStyle name="Percent 3 7 11" xfId="12751" xr:uid="{00000000-0005-0000-0000-000085310000}"/>
    <cellStyle name="Percent 3 7 12" xfId="12752" xr:uid="{00000000-0005-0000-0000-000086310000}"/>
    <cellStyle name="Percent 3 7 13" xfId="12753" xr:uid="{00000000-0005-0000-0000-000087310000}"/>
    <cellStyle name="Percent 3 7 14" xfId="12754" xr:uid="{00000000-0005-0000-0000-000088310000}"/>
    <cellStyle name="Percent 3 7 15" xfId="12755" xr:uid="{00000000-0005-0000-0000-000089310000}"/>
    <cellStyle name="Percent 3 7 16" xfId="12756" xr:uid="{00000000-0005-0000-0000-00008A310000}"/>
    <cellStyle name="Percent 3 7 17" xfId="12757" xr:uid="{00000000-0005-0000-0000-00008B310000}"/>
    <cellStyle name="Percent 3 7 18" xfId="12758" xr:uid="{00000000-0005-0000-0000-00008C310000}"/>
    <cellStyle name="Percent 3 7 19" xfId="12759" xr:uid="{00000000-0005-0000-0000-00008D310000}"/>
    <cellStyle name="Percent 3 7 2" xfId="12760" xr:uid="{00000000-0005-0000-0000-00008E310000}"/>
    <cellStyle name="Percent 3 7 20" xfId="12761" xr:uid="{00000000-0005-0000-0000-00008F310000}"/>
    <cellStyle name="Percent 3 7 21" xfId="12762" xr:uid="{00000000-0005-0000-0000-000090310000}"/>
    <cellStyle name="Percent 3 7 22" xfId="12763" xr:uid="{00000000-0005-0000-0000-000091310000}"/>
    <cellStyle name="Percent 3 7 23" xfId="12764" xr:uid="{00000000-0005-0000-0000-000092310000}"/>
    <cellStyle name="Percent 3 7 24" xfId="12765" xr:uid="{00000000-0005-0000-0000-000093310000}"/>
    <cellStyle name="Percent 3 7 25" xfId="12766" xr:uid="{00000000-0005-0000-0000-000094310000}"/>
    <cellStyle name="Percent 3 7 26" xfId="12767" xr:uid="{00000000-0005-0000-0000-000095310000}"/>
    <cellStyle name="Percent 3 7 27" xfId="12768" xr:uid="{00000000-0005-0000-0000-000096310000}"/>
    <cellStyle name="Percent 3 7 28" xfId="12769" xr:uid="{00000000-0005-0000-0000-000097310000}"/>
    <cellStyle name="Percent 3 7 29" xfId="12770" xr:uid="{00000000-0005-0000-0000-000098310000}"/>
    <cellStyle name="Percent 3 7 3" xfId="12771" xr:uid="{00000000-0005-0000-0000-000099310000}"/>
    <cellStyle name="Percent 3 7 30" xfId="12772" xr:uid="{00000000-0005-0000-0000-00009A310000}"/>
    <cellStyle name="Percent 3 7 31" xfId="12773" xr:uid="{00000000-0005-0000-0000-00009B310000}"/>
    <cellStyle name="Percent 3 7 32" xfId="12774" xr:uid="{00000000-0005-0000-0000-00009C310000}"/>
    <cellStyle name="Percent 3 7 33" xfId="12775" xr:uid="{00000000-0005-0000-0000-00009D310000}"/>
    <cellStyle name="Percent 3 7 34" xfId="12776" xr:uid="{00000000-0005-0000-0000-00009E310000}"/>
    <cellStyle name="Percent 3 7 35" xfId="12777" xr:uid="{00000000-0005-0000-0000-00009F310000}"/>
    <cellStyle name="Percent 3 7 36" xfId="12778" xr:uid="{00000000-0005-0000-0000-0000A0310000}"/>
    <cellStyle name="Percent 3 7 37" xfId="12779" xr:uid="{00000000-0005-0000-0000-0000A1310000}"/>
    <cellStyle name="Percent 3 7 38" xfId="12780" xr:uid="{00000000-0005-0000-0000-0000A2310000}"/>
    <cellStyle name="Percent 3 7 39" xfId="12781" xr:uid="{00000000-0005-0000-0000-0000A3310000}"/>
    <cellStyle name="Percent 3 7 4" xfId="12782" xr:uid="{00000000-0005-0000-0000-0000A4310000}"/>
    <cellStyle name="Percent 3 7 40" xfId="12783" xr:uid="{00000000-0005-0000-0000-0000A5310000}"/>
    <cellStyle name="Percent 3 7 41" xfId="12784" xr:uid="{00000000-0005-0000-0000-0000A6310000}"/>
    <cellStyle name="Percent 3 7 42" xfId="12785" xr:uid="{00000000-0005-0000-0000-0000A7310000}"/>
    <cellStyle name="Percent 3 7 43" xfId="12786" xr:uid="{00000000-0005-0000-0000-0000A8310000}"/>
    <cellStyle name="Percent 3 7 5" xfId="12787" xr:uid="{00000000-0005-0000-0000-0000A9310000}"/>
    <cellStyle name="Percent 3 7 6" xfId="12788" xr:uid="{00000000-0005-0000-0000-0000AA310000}"/>
    <cellStyle name="Percent 3 7 7" xfId="12789" xr:uid="{00000000-0005-0000-0000-0000AB310000}"/>
    <cellStyle name="Percent 3 7 8" xfId="12790" xr:uid="{00000000-0005-0000-0000-0000AC310000}"/>
    <cellStyle name="Percent 3 7 9" xfId="12791" xr:uid="{00000000-0005-0000-0000-0000AD310000}"/>
    <cellStyle name="Percent 3 8" xfId="12792" xr:uid="{00000000-0005-0000-0000-0000AE310000}"/>
    <cellStyle name="Percent 3 8 10" xfId="12793" xr:uid="{00000000-0005-0000-0000-0000AF310000}"/>
    <cellStyle name="Percent 3 8 11" xfId="12794" xr:uid="{00000000-0005-0000-0000-0000B0310000}"/>
    <cellStyle name="Percent 3 8 12" xfId="12795" xr:uid="{00000000-0005-0000-0000-0000B1310000}"/>
    <cellStyle name="Percent 3 8 13" xfId="12796" xr:uid="{00000000-0005-0000-0000-0000B2310000}"/>
    <cellStyle name="Percent 3 8 14" xfId="12797" xr:uid="{00000000-0005-0000-0000-0000B3310000}"/>
    <cellStyle name="Percent 3 8 15" xfId="12798" xr:uid="{00000000-0005-0000-0000-0000B4310000}"/>
    <cellStyle name="Percent 3 8 16" xfId="12799" xr:uid="{00000000-0005-0000-0000-0000B5310000}"/>
    <cellStyle name="Percent 3 8 17" xfId="12800" xr:uid="{00000000-0005-0000-0000-0000B6310000}"/>
    <cellStyle name="Percent 3 8 18" xfId="12801" xr:uid="{00000000-0005-0000-0000-0000B7310000}"/>
    <cellStyle name="Percent 3 8 19" xfId="12802" xr:uid="{00000000-0005-0000-0000-0000B8310000}"/>
    <cellStyle name="Percent 3 8 2" xfId="12803" xr:uid="{00000000-0005-0000-0000-0000B9310000}"/>
    <cellStyle name="Percent 3 8 20" xfId="12804" xr:uid="{00000000-0005-0000-0000-0000BA310000}"/>
    <cellStyle name="Percent 3 8 21" xfId="12805" xr:uid="{00000000-0005-0000-0000-0000BB310000}"/>
    <cellStyle name="Percent 3 8 22" xfId="12806" xr:uid="{00000000-0005-0000-0000-0000BC310000}"/>
    <cellStyle name="Percent 3 8 23" xfId="12807" xr:uid="{00000000-0005-0000-0000-0000BD310000}"/>
    <cellStyle name="Percent 3 8 24" xfId="12808" xr:uid="{00000000-0005-0000-0000-0000BE310000}"/>
    <cellStyle name="Percent 3 8 25" xfId="12809" xr:uid="{00000000-0005-0000-0000-0000BF310000}"/>
    <cellStyle name="Percent 3 8 26" xfId="12810" xr:uid="{00000000-0005-0000-0000-0000C0310000}"/>
    <cellStyle name="Percent 3 8 27" xfId="12811" xr:uid="{00000000-0005-0000-0000-0000C1310000}"/>
    <cellStyle name="Percent 3 8 28" xfId="12812" xr:uid="{00000000-0005-0000-0000-0000C2310000}"/>
    <cellStyle name="Percent 3 8 29" xfId="12813" xr:uid="{00000000-0005-0000-0000-0000C3310000}"/>
    <cellStyle name="Percent 3 8 3" xfId="12814" xr:uid="{00000000-0005-0000-0000-0000C4310000}"/>
    <cellStyle name="Percent 3 8 30" xfId="12815" xr:uid="{00000000-0005-0000-0000-0000C5310000}"/>
    <cellStyle name="Percent 3 8 31" xfId="12816" xr:uid="{00000000-0005-0000-0000-0000C6310000}"/>
    <cellStyle name="Percent 3 8 32" xfId="12817" xr:uid="{00000000-0005-0000-0000-0000C7310000}"/>
    <cellStyle name="Percent 3 8 33" xfId="12818" xr:uid="{00000000-0005-0000-0000-0000C8310000}"/>
    <cellStyle name="Percent 3 8 34" xfId="12819" xr:uid="{00000000-0005-0000-0000-0000C9310000}"/>
    <cellStyle name="Percent 3 8 35" xfId="12820" xr:uid="{00000000-0005-0000-0000-0000CA310000}"/>
    <cellStyle name="Percent 3 8 36" xfId="12821" xr:uid="{00000000-0005-0000-0000-0000CB310000}"/>
    <cellStyle name="Percent 3 8 37" xfId="12822" xr:uid="{00000000-0005-0000-0000-0000CC310000}"/>
    <cellStyle name="Percent 3 8 38" xfId="12823" xr:uid="{00000000-0005-0000-0000-0000CD310000}"/>
    <cellStyle name="Percent 3 8 39" xfId="12824" xr:uid="{00000000-0005-0000-0000-0000CE310000}"/>
    <cellStyle name="Percent 3 8 4" xfId="12825" xr:uid="{00000000-0005-0000-0000-0000CF310000}"/>
    <cellStyle name="Percent 3 8 40" xfId="12826" xr:uid="{00000000-0005-0000-0000-0000D0310000}"/>
    <cellStyle name="Percent 3 8 41" xfId="12827" xr:uid="{00000000-0005-0000-0000-0000D1310000}"/>
    <cellStyle name="Percent 3 8 42" xfId="12828" xr:uid="{00000000-0005-0000-0000-0000D2310000}"/>
    <cellStyle name="Percent 3 8 43" xfId="12829" xr:uid="{00000000-0005-0000-0000-0000D3310000}"/>
    <cellStyle name="Percent 3 8 5" xfId="12830" xr:uid="{00000000-0005-0000-0000-0000D4310000}"/>
    <cellStyle name="Percent 3 8 6" xfId="12831" xr:uid="{00000000-0005-0000-0000-0000D5310000}"/>
    <cellStyle name="Percent 3 8 7" xfId="12832" xr:uid="{00000000-0005-0000-0000-0000D6310000}"/>
    <cellStyle name="Percent 3 8 8" xfId="12833" xr:uid="{00000000-0005-0000-0000-0000D7310000}"/>
    <cellStyle name="Percent 3 8 9" xfId="12834" xr:uid="{00000000-0005-0000-0000-0000D8310000}"/>
    <cellStyle name="Percent 3 9" xfId="12835" xr:uid="{00000000-0005-0000-0000-0000D9310000}"/>
    <cellStyle name="Percent 3 9 10" xfId="12836" xr:uid="{00000000-0005-0000-0000-0000DA310000}"/>
    <cellStyle name="Percent 3 9 11" xfId="12837" xr:uid="{00000000-0005-0000-0000-0000DB310000}"/>
    <cellStyle name="Percent 3 9 12" xfId="12838" xr:uid="{00000000-0005-0000-0000-0000DC310000}"/>
    <cellStyle name="Percent 3 9 13" xfId="12839" xr:uid="{00000000-0005-0000-0000-0000DD310000}"/>
    <cellStyle name="Percent 3 9 14" xfId="12840" xr:uid="{00000000-0005-0000-0000-0000DE310000}"/>
    <cellStyle name="Percent 3 9 15" xfId="12841" xr:uid="{00000000-0005-0000-0000-0000DF310000}"/>
    <cellStyle name="Percent 3 9 16" xfId="12842" xr:uid="{00000000-0005-0000-0000-0000E0310000}"/>
    <cellStyle name="Percent 3 9 17" xfId="12843" xr:uid="{00000000-0005-0000-0000-0000E1310000}"/>
    <cellStyle name="Percent 3 9 18" xfId="12844" xr:uid="{00000000-0005-0000-0000-0000E2310000}"/>
    <cellStyle name="Percent 3 9 19" xfId="12845" xr:uid="{00000000-0005-0000-0000-0000E3310000}"/>
    <cellStyle name="Percent 3 9 2" xfId="12846" xr:uid="{00000000-0005-0000-0000-0000E4310000}"/>
    <cellStyle name="Percent 3 9 20" xfId="12847" xr:uid="{00000000-0005-0000-0000-0000E5310000}"/>
    <cellStyle name="Percent 3 9 21" xfId="12848" xr:uid="{00000000-0005-0000-0000-0000E6310000}"/>
    <cellStyle name="Percent 3 9 22" xfId="12849" xr:uid="{00000000-0005-0000-0000-0000E7310000}"/>
    <cellStyle name="Percent 3 9 23" xfId="12850" xr:uid="{00000000-0005-0000-0000-0000E8310000}"/>
    <cellStyle name="Percent 3 9 24" xfId="12851" xr:uid="{00000000-0005-0000-0000-0000E9310000}"/>
    <cellStyle name="Percent 3 9 25" xfId="12852" xr:uid="{00000000-0005-0000-0000-0000EA310000}"/>
    <cellStyle name="Percent 3 9 26" xfId="12853" xr:uid="{00000000-0005-0000-0000-0000EB310000}"/>
    <cellStyle name="Percent 3 9 27" xfId="12854" xr:uid="{00000000-0005-0000-0000-0000EC310000}"/>
    <cellStyle name="Percent 3 9 28" xfId="12855" xr:uid="{00000000-0005-0000-0000-0000ED310000}"/>
    <cellStyle name="Percent 3 9 29" xfId="12856" xr:uid="{00000000-0005-0000-0000-0000EE310000}"/>
    <cellStyle name="Percent 3 9 3" xfId="12857" xr:uid="{00000000-0005-0000-0000-0000EF310000}"/>
    <cellStyle name="Percent 3 9 30" xfId="12858" xr:uid="{00000000-0005-0000-0000-0000F0310000}"/>
    <cellStyle name="Percent 3 9 31" xfId="12859" xr:uid="{00000000-0005-0000-0000-0000F1310000}"/>
    <cellStyle name="Percent 3 9 32" xfId="12860" xr:uid="{00000000-0005-0000-0000-0000F2310000}"/>
    <cellStyle name="Percent 3 9 33" xfId="12861" xr:uid="{00000000-0005-0000-0000-0000F3310000}"/>
    <cellStyle name="Percent 3 9 34" xfId="12862" xr:uid="{00000000-0005-0000-0000-0000F4310000}"/>
    <cellStyle name="Percent 3 9 35" xfId="12863" xr:uid="{00000000-0005-0000-0000-0000F5310000}"/>
    <cellStyle name="Percent 3 9 36" xfId="12864" xr:uid="{00000000-0005-0000-0000-0000F6310000}"/>
    <cellStyle name="Percent 3 9 37" xfId="12865" xr:uid="{00000000-0005-0000-0000-0000F7310000}"/>
    <cellStyle name="Percent 3 9 38" xfId="12866" xr:uid="{00000000-0005-0000-0000-0000F8310000}"/>
    <cellStyle name="Percent 3 9 39" xfId="12867" xr:uid="{00000000-0005-0000-0000-0000F9310000}"/>
    <cellStyle name="Percent 3 9 4" xfId="12868" xr:uid="{00000000-0005-0000-0000-0000FA310000}"/>
    <cellStyle name="Percent 3 9 40" xfId="12869" xr:uid="{00000000-0005-0000-0000-0000FB310000}"/>
    <cellStyle name="Percent 3 9 41" xfId="12870" xr:uid="{00000000-0005-0000-0000-0000FC310000}"/>
    <cellStyle name="Percent 3 9 42" xfId="12871" xr:uid="{00000000-0005-0000-0000-0000FD310000}"/>
    <cellStyle name="Percent 3 9 43" xfId="12872" xr:uid="{00000000-0005-0000-0000-0000FE310000}"/>
    <cellStyle name="Percent 3 9 5" xfId="12873" xr:uid="{00000000-0005-0000-0000-0000FF310000}"/>
    <cellStyle name="Percent 3 9 6" xfId="12874" xr:uid="{00000000-0005-0000-0000-000000320000}"/>
    <cellStyle name="Percent 3 9 7" xfId="12875" xr:uid="{00000000-0005-0000-0000-000001320000}"/>
    <cellStyle name="Percent 3 9 8" xfId="12876" xr:uid="{00000000-0005-0000-0000-000002320000}"/>
    <cellStyle name="Percent 3 9 9" xfId="12877" xr:uid="{00000000-0005-0000-0000-000003320000}"/>
    <cellStyle name="Percent 4" xfId="12878" xr:uid="{00000000-0005-0000-0000-000004320000}"/>
    <cellStyle name="Percent 4 10" xfId="12879" xr:uid="{00000000-0005-0000-0000-000005320000}"/>
    <cellStyle name="Percent 4 10 10" xfId="12880" xr:uid="{00000000-0005-0000-0000-000006320000}"/>
    <cellStyle name="Percent 4 10 11" xfId="12881" xr:uid="{00000000-0005-0000-0000-000007320000}"/>
    <cellStyle name="Percent 4 10 12" xfId="12882" xr:uid="{00000000-0005-0000-0000-000008320000}"/>
    <cellStyle name="Percent 4 10 13" xfId="12883" xr:uid="{00000000-0005-0000-0000-000009320000}"/>
    <cellStyle name="Percent 4 10 14" xfId="12884" xr:uid="{00000000-0005-0000-0000-00000A320000}"/>
    <cellStyle name="Percent 4 10 15" xfId="12885" xr:uid="{00000000-0005-0000-0000-00000B320000}"/>
    <cellStyle name="Percent 4 10 16" xfId="12886" xr:uid="{00000000-0005-0000-0000-00000C320000}"/>
    <cellStyle name="Percent 4 10 17" xfId="12887" xr:uid="{00000000-0005-0000-0000-00000D320000}"/>
    <cellStyle name="Percent 4 10 18" xfId="12888" xr:uid="{00000000-0005-0000-0000-00000E320000}"/>
    <cellStyle name="Percent 4 10 19" xfId="12889" xr:uid="{00000000-0005-0000-0000-00000F320000}"/>
    <cellStyle name="Percent 4 10 2" xfId="12890" xr:uid="{00000000-0005-0000-0000-000010320000}"/>
    <cellStyle name="Percent 4 10 20" xfId="12891" xr:uid="{00000000-0005-0000-0000-000011320000}"/>
    <cellStyle name="Percent 4 10 21" xfId="12892" xr:uid="{00000000-0005-0000-0000-000012320000}"/>
    <cellStyle name="Percent 4 10 22" xfId="12893" xr:uid="{00000000-0005-0000-0000-000013320000}"/>
    <cellStyle name="Percent 4 10 23" xfId="12894" xr:uid="{00000000-0005-0000-0000-000014320000}"/>
    <cellStyle name="Percent 4 10 24" xfId="12895" xr:uid="{00000000-0005-0000-0000-000015320000}"/>
    <cellStyle name="Percent 4 10 25" xfId="12896" xr:uid="{00000000-0005-0000-0000-000016320000}"/>
    <cellStyle name="Percent 4 10 26" xfId="12897" xr:uid="{00000000-0005-0000-0000-000017320000}"/>
    <cellStyle name="Percent 4 10 27" xfId="12898" xr:uid="{00000000-0005-0000-0000-000018320000}"/>
    <cellStyle name="Percent 4 10 28" xfId="12899" xr:uid="{00000000-0005-0000-0000-000019320000}"/>
    <cellStyle name="Percent 4 10 29" xfId="12900" xr:uid="{00000000-0005-0000-0000-00001A320000}"/>
    <cellStyle name="Percent 4 10 3" xfId="12901" xr:uid="{00000000-0005-0000-0000-00001B320000}"/>
    <cellStyle name="Percent 4 10 30" xfId="12902" xr:uid="{00000000-0005-0000-0000-00001C320000}"/>
    <cellStyle name="Percent 4 10 31" xfId="12903" xr:uid="{00000000-0005-0000-0000-00001D320000}"/>
    <cellStyle name="Percent 4 10 32" xfId="12904" xr:uid="{00000000-0005-0000-0000-00001E320000}"/>
    <cellStyle name="Percent 4 10 33" xfId="12905" xr:uid="{00000000-0005-0000-0000-00001F320000}"/>
    <cellStyle name="Percent 4 10 34" xfId="12906" xr:uid="{00000000-0005-0000-0000-000020320000}"/>
    <cellStyle name="Percent 4 10 35" xfId="12907" xr:uid="{00000000-0005-0000-0000-000021320000}"/>
    <cellStyle name="Percent 4 10 36" xfId="12908" xr:uid="{00000000-0005-0000-0000-000022320000}"/>
    <cellStyle name="Percent 4 10 37" xfId="12909" xr:uid="{00000000-0005-0000-0000-000023320000}"/>
    <cellStyle name="Percent 4 10 38" xfId="12910" xr:uid="{00000000-0005-0000-0000-000024320000}"/>
    <cellStyle name="Percent 4 10 39" xfId="12911" xr:uid="{00000000-0005-0000-0000-000025320000}"/>
    <cellStyle name="Percent 4 10 4" xfId="12912" xr:uid="{00000000-0005-0000-0000-000026320000}"/>
    <cellStyle name="Percent 4 10 40" xfId="12913" xr:uid="{00000000-0005-0000-0000-000027320000}"/>
    <cellStyle name="Percent 4 10 41" xfId="12914" xr:uid="{00000000-0005-0000-0000-000028320000}"/>
    <cellStyle name="Percent 4 10 42" xfId="12915" xr:uid="{00000000-0005-0000-0000-000029320000}"/>
    <cellStyle name="Percent 4 10 43" xfId="12916" xr:uid="{00000000-0005-0000-0000-00002A320000}"/>
    <cellStyle name="Percent 4 10 5" xfId="12917" xr:uid="{00000000-0005-0000-0000-00002B320000}"/>
    <cellStyle name="Percent 4 10 6" xfId="12918" xr:uid="{00000000-0005-0000-0000-00002C320000}"/>
    <cellStyle name="Percent 4 10 7" xfId="12919" xr:uid="{00000000-0005-0000-0000-00002D320000}"/>
    <cellStyle name="Percent 4 10 8" xfId="12920" xr:uid="{00000000-0005-0000-0000-00002E320000}"/>
    <cellStyle name="Percent 4 10 9" xfId="12921" xr:uid="{00000000-0005-0000-0000-00002F320000}"/>
    <cellStyle name="Percent 4 11" xfId="12922" xr:uid="{00000000-0005-0000-0000-000030320000}"/>
    <cellStyle name="Percent 4 12" xfId="12923" xr:uid="{00000000-0005-0000-0000-000031320000}"/>
    <cellStyle name="Percent 4 13" xfId="12924" xr:uid="{00000000-0005-0000-0000-000032320000}"/>
    <cellStyle name="Percent 4 14" xfId="12925" xr:uid="{00000000-0005-0000-0000-000033320000}"/>
    <cellStyle name="Percent 4 15" xfId="12926" xr:uid="{00000000-0005-0000-0000-000034320000}"/>
    <cellStyle name="Percent 4 16" xfId="12927" xr:uid="{00000000-0005-0000-0000-000035320000}"/>
    <cellStyle name="Percent 4 17" xfId="12928" xr:uid="{00000000-0005-0000-0000-000036320000}"/>
    <cellStyle name="Percent 4 18" xfId="12929" xr:uid="{00000000-0005-0000-0000-000037320000}"/>
    <cellStyle name="Percent 4 19" xfId="12930" xr:uid="{00000000-0005-0000-0000-000038320000}"/>
    <cellStyle name="Percent 4 2" xfId="12931" xr:uid="{00000000-0005-0000-0000-000039320000}"/>
    <cellStyle name="Percent 4 2 10" xfId="12932" xr:uid="{00000000-0005-0000-0000-00003A320000}"/>
    <cellStyle name="Percent 4 2 11" xfId="12933" xr:uid="{00000000-0005-0000-0000-00003B320000}"/>
    <cellStyle name="Percent 4 2 12" xfId="12934" xr:uid="{00000000-0005-0000-0000-00003C320000}"/>
    <cellStyle name="Percent 4 2 13" xfId="12935" xr:uid="{00000000-0005-0000-0000-00003D320000}"/>
    <cellStyle name="Percent 4 2 14" xfId="12936" xr:uid="{00000000-0005-0000-0000-00003E320000}"/>
    <cellStyle name="Percent 4 2 15" xfId="12937" xr:uid="{00000000-0005-0000-0000-00003F320000}"/>
    <cellStyle name="Percent 4 2 16" xfId="12938" xr:uid="{00000000-0005-0000-0000-000040320000}"/>
    <cellStyle name="Percent 4 2 17" xfId="12939" xr:uid="{00000000-0005-0000-0000-000041320000}"/>
    <cellStyle name="Percent 4 2 18" xfId="12940" xr:uid="{00000000-0005-0000-0000-000042320000}"/>
    <cellStyle name="Percent 4 2 19" xfId="12941" xr:uid="{00000000-0005-0000-0000-000043320000}"/>
    <cellStyle name="Percent 4 2 2" xfId="12942" xr:uid="{00000000-0005-0000-0000-000044320000}"/>
    <cellStyle name="Percent 4 2 2 10" xfId="12943" xr:uid="{00000000-0005-0000-0000-000045320000}"/>
    <cellStyle name="Percent 4 2 2 11" xfId="12944" xr:uid="{00000000-0005-0000-0000-000046320000}"/>
    <cellStyle name="Percent 4 2 2 12" xfId="12945" xr:uid="{00000000-0005-0000-0000-000047320000}"/>
    <cellStyle name="Percent 4 2 2 13" xfId="12946" xr:uid="{00000000-0005-0000-0000-000048320000}"/>
    <cellStyle name="Percent 4 2 2 14" xfId="12947" xr:uid="{00000000-0005-0000-0000-000049320000}"/>
    <cellStyle name="Percent 4 2 2 15" xfId="12948" xr:uid="{00000000-0005-0000-0000-00004A320000}"/>
    <cellStyle name="Percent 4 2 2 16" xfId="12949" xr:uid="{00000000-0005-0000-0000-00004B320000}"/>
    <cellStyle name="Percent 4 2 2 17" xfId="12950" xr:uid="{00000000-0005-0000-0000-00004C320000}"/>
    <cellStyle name="Percent 4 2 2 18" xfId="12951" xr:uid="{00000000-0005-0000-0000-00004D320000}"/>
    <cellStyle name="Percent 4 2 2 19" xfId="12952" xr:uid="{00000000-0005-0000-0000-00004E320000}"/>
    <cellStyle name="Percent 4 2 2 2" xfId="12953" xr:uid="{00000000-0005-0000-0000-00004F320000}"/>
    <cellStyle name="Percent 4 2 2 2 10" xfId="12954" xr:uid="{00000000-0005-0000-0000-000050320000}"/>
    <cellStyle name="Percent 4 2 2 2 11" xfId="12955" xr:uid="{00000000-0005-0000-0000-000051320000}"/>
    <cellStyle name="Percent 4 2 2 2 12" xfId="12956" xr:uid="{00000000-0005-0000-0000-000052320000}"/>
    <cellStyle name="Percent 4 2 2 2 13" xfId="12957" xr:uid="{00000000-0005-0000-0000-000053320000}"/>
    <cellStyle name="Percent 4 2 2 2 14" xfId="12958" xr:uid="{00000000-0005-0000-0000-000054320000}"/>
    <cellStyle name="Percent 4 2 2 2 15" xfId="12959" xr:uid="{00000000-0005-0000-0000-000055320000}"/>
    <cellStyle name="Percent 4 2 2 2 16" xfId="12960" xr:uid="{00000000-0005-0000-0000-000056320000}"/>
    <cellStyle name="Percent 4 2 2 2 17" xfId="12961" xr:uid="{00000000-0005-0000-0000-000057320000}"/>
    <cellStyle name="Percent 4 2 2 2 18" xfId="12962" xr:uid="{00000000-0005-0000-0000-000058320000}"/>
    <cellStyle name="Percent 4 2 2 2 19" xfId="12963" xr:uid="{00000000-0005-0000-0000-000059320000}"/>
    <cellStyle name="Percent 4 2 2 2 2" xfId="12964" xr:uid="{00000000-0005-0000-0000-00005A320000}"/>
    <cellStyle name="Percent 4 2 2 2 20" xfId="12965" xr:uid="{00000000-0005-0000-0000-00005B320000}"/>
    <cellStyle name="Percent 4 2 2 2 21" xfId="12966" xr:uid="{00000000-0005-0000-0000-00005C320000}"/>
    <cellStyle name="Percent 4 2 2 2 22" xfId="12967" xr:uid="{00000000-0005-0000-0000-00005D320000}"/>
    <cellStyle name="Percent 4 2 2 2 23" xfId="12968" xr:uid="{00000000-0005-0000-0000-00005E320000}"/>
    <cellStyle name="Percent 4 2 2 2 24" xfId="12969" xr:uid="{00000000-0005-0000-0000-00005F320000}"/>
    <cellStyle name="Percent 4 2 2 2 25" xfId="12970" xr:uid="{00000000-0005-0000-0000-000060320000}"/>
    <cellStyle name="Percent 4 2 2 2 26" xfId="12971" xr:uid="{00000000-0005-0000-0000-000061320000}"/>
    <cellStyle name="Percent 4 2 2 2 27" xfId="12972" xr:uid="{00000000-0005-0000-0000-000062320000}"/>
    <cellStyle name="Percent 4 2 2 2 28" xfId="12973" xr:uid="{00000000-0005-0000-0000-000063320000}"/>
    <cellStyle name="Percent 4 2 2 2 29" xfId="12974" xr:uid="{00000000-0005-0000-0000-000064320000}"/>
    <cellStyle name="Percent 4 2 2 2 3" xfId="12975" xr:uid="{00000000-0005-0000-0000-000065320000}"/>
    <cellStyle name="Percent 4 2 2 2 30" xfId="12976" xr:uid="{00000000-0005-0000-0000-000066320000}"/>
    <cellStyle name="Percent 4 2 2 2 31" xfId="12977" xr:uid="{00000000-0005-0000-0000-000067320000}"/>
    <cellStyle name="Percent 4 2 2 2 32" xfId="12978" xr:uid="{00000000-0005-0000-0000-000068320000}"/>
    <cellStyle name="Percent 4 2 2 2 33" xfId="12979" xr:uid="{00000000-0005-0000-0000-000069320000}"/>
    <cellStyle name="Percent 4 2 2 2 34" xfId="12980" xr:uid="{00000000-0005-0000-0000-00006A320000}"/>
    <cellStyle name="Percent 4 2 2 2 35" xfId="12981" xr:uid="{00000000-0005-0000-0000-00006B320000}"/>
    <cellStyle name="Percent 4 2 2 2 36" xfId="12982" xr:uid="{00000000-0005-0000-0000-00006C320000}"/>
    <cellStyle name="Percent 4 2 2 2 37" xfId="12983" xr:uid="{00000000-0005-0000-0000-00006D320000}"/>
    <cellStyle name="Percent 4 2 2 2 38" xfId="12984" xr:uid="{00000000-0005-0000-0000-00006E320000}"/>
    <cellStyle name="Percent 4 2 2 2 39" xfId="12985" xr:uid="{00000000-0005-0000-0000-00006F320000}"/>
    <cellStyle name="Percent 4 2 2 2 4" xfId="12986" xr:uid="{00000000-0005-0000-0000-000070320000}"/>
    <cellStyle name="Percent 4 2 2 2 40" xfId="12987" xr:uid="{00000000-0005-0000-0000-000071320000}"/>
    <cellStyle name="Percent 4 2 2 2 41" xfId="12988" xr:uid="{00000000-0005-0000-0000-000072320000}"/>
    <cellStyle name="Percent 4 2 2 2 42" xfId="12989" xr:uid="{00000000-0005-0000-0000-000073320000}"/>
    <cellStyle name="Percent 4 2 2 2 43" xfId="12990" xr:uid="{00000000-0005-0000-0000-000074320000}"/>
    <cellStyle name="Percent 4 2 2 2 5" xfId="12991" xr:uid="{00000000-0005-0000-0000-000075320000}"/>
    <cellStyle name="Percent 4 2 2 2 6" xfId="12992" xr:uid="{00000000-0005-0000-0000-000076320000}"/>
    <cellStyle name="Percent 4 2 2 2 7" xfId="12993" xr:uid="{00000000-0005-0000-0000-000077320000}"/>
    <cellStyle name="Percent 4 2 2 2 8" xfId="12994" xr:uid="{00000000-0005-0000-0000-000078320000}"/>
    <cellStyle name="Percent 4 2 2 2 9" xfId="12995" xr:uid="{00000000-0005-0000-0000-000079320000}"/>
    <cellStyle name="Percent 4 2 2 20" xfId="12996" xr:uid="{00000000-0005-0000-0000-00007A320000}"/>
    <cellStyle name="Percent 4 2 2 21" xfId="12997" xr:uid="{00000000-0005-0000-0000-00007B320000}"/>
    <cellStyle name="Percent 4 2 2 22" xfId="12998" xr:uid="{00000000-0005-0000-0000-00007C320000}"/>
    <cellStyle name="Percent 4 2 2 23" xfId="12999" xr:uid="{00000000-0005-0000-0000-00007D320000}"/>
    <cellStyle name="Percent 4 2 2 24" xfId="13000" xr:uid="{00000000-0005-0000-0000-00007E320000}"/>
    <cellStyle name="Percent 4 2 2 25" xfId="13001" xr:uid="{00000000-0005-0000-0000-00007F320000}"/>
    <cellStyle name="Percent 4 2 2 26" xfId="13002" xr:uid="{00000000-0005-0000-0000-000080320000}"/>
    <cellStyle name="Percent 4 2 2 27" xfId="13003" xr:uid="{00000000-0005-0000-0000-000081320000}"/>
    <cellStyle name="Percent 4 2 2 28" xfId="13004" xr:uid="{00000000-0005-0000-0000-000082320000}"/>
    <cellStyle name="Percent 4 2 2 29" xfId="13005" xr:uid="{00000000-0005-0000-0000-000083320000}"/>
    <cellStyle name="Percent 4 2 2 3" xfId="13006" xr:uid="{00000000-0005-0000-0000-000084320000}"/>
    <cellStyle name="Percent 4 2 2 3 10" xfId="13007" xr:uid="{00000000-0005-0000-0000-000085320000}"/>
    <cellStyle name="Percent 4 2 2 3 11" xfId="13008" xr:uid="{00000000-0005-0000-0000-000086320000}"/>
    <cellStyle name="Percent 4 2 2 3 12" xfId="13009" xr:uid="{00000000-0005-0000-0000-000087320000}"/>
    <cellStyle name="Percent 4 2 2 3 13" xfId="13010" xr:uid="{00000000-0005-0000-0000-000088320000}"/>
    <cellStyle name="Percent 4 2 2 3 14" xfId="13011" xr:uid="{00000000-0005-0000-0000-000089320000}"/>
    <cellStyle name="Percent 4 2 2 3 15" xfId="13012" xr:uid="{00000000-0005-0000-0000-00008A320000}"/>
    <cellStyle name="Percent 4 2 2 3 16" xfId="13013" xr:uid="{00000000-0005-0000-0000-00008B320000}"/>
    <cellStyle name="Percent 4 2 2 3 17" xfId="13014" xr:uid="{00000000-0005-0000-0000-00008C320000}"/>
    <cellStyle name="Percent 4 2 2 3 18" xfId="13015" xr:uid="{00000000-0005-0000-0000-00008D320000}"/>
    <cellStyle name="Percent 4 2 2 3 19" xfId="13016" xr:uid="{00000000-0005-0000-0000-00008E320000}"/>
    <cellStyle name="Percent 4 2 2 3 2" xfId="13017" xr:uid="{00000000-0005-0000-0000-00008F320000}"/>
    <cellStyle name="Percent 4 2 2 3 20" xfId="13018" xr:uid="{00000000-0005-0000-0000-000090320000}"/>
    <cellStyle name="Percent 4 2 2 3 21" xfId="13019" xr:uid="{00000000-0005-0000-0000-000091320000}"/>
    <cellStyle name="Percent 4 2 2 3 22" xfId="13020" xr:uid="{00000000-0005-0000-0000-000092320000}"/>
    <cellStyle name="Percent 4 2 2 3 23" xfId="13021" xr:uid="{00000000-0005-0000-0000-000093320000}"/>
    <cellStyle name="Percent 4 2 2 3 24" xfId="13022" xr:uid="{00000000-0005-0000-0000-000094320000}"/>
    <cellStyle name="Percent 4 2 2 3 25" xfId="13023" xr:uid="{00000000-0005-0000-0000-000095320000}"/>
    <cellStyle name="Percent 4 2 2 3 26" xfId="13024" xr:uid="{00000000-0005-0000-0000-000096320000}"/>
    <cellStyle name="Percent 4 2 2 3 27" xfId="13025" xr:uid="{00000000-0005-0000-0000-000097320000}"/>
    <cellStyle name="Percent 4 2 2 3 28" xfId="13026" xr:uid="{00000000-0005-0000-0000-000098320000}"/>
    <cellStyle name="Percent 4 2 2 3 29" xfId="13027" xr:uid="{00000000-0005-0000-0000-000099320000}"/>
    <cellStyle name="Percent 4 2 2 3 3" xfId="13028" xr:uid="{00000000-0005-0000-0000-00009A320000}"/>
    <cellStyle name="Percent 4 2 2 3 30" xfId="13029" xr:uid="{00000000-0005-0000-0000-00009B320000}"/>
    <cellStyle name="Percent 4 2 2 3 31" xfId="13030" xr:uid="{00000000-0005-0000-0000-00009C320000}"/>
    <cellStyle name="Percent 4 2 2 3 32" xfId="13031" xr:uid="{00000000-0005-0000-0000-00009D320000}"/>
    <cellStyle name="Percent 4 2 2 3 33" xfId="13032" xr:uid="{00000000-0005-0000-0000-00009E320000}"/>
    <cellStyle name="Percent 4 2 2 3 34" xfId="13033" xr:uid="{00000000-0005-0000-0000-00009F320000}"/>
    <cellStyle name="Percent 4 2 2 3 35" xfId="13034" xr:uid="{00000000-0005-0000-0000-0000A0320000}"/>
    <cellStyle name="Percent 4 2 2 3 36" xfId="13035" xr:uid="{00000000-0005-0000-0000-0000A1320000}"/>
    <cellStyle name="Percent 4 2 2 3 37" xfId="13036" xr:uid="{00000000-0005-0000-0000-0000A2320000}"/>
    <cellStyle name="Percent 4 2 2 3 38" xfId="13037" xr:uid="{00000000-0005-0000-0000-0000A3320000}"/>
    <cellStyle name="Percent 4 2 2 3 39" xfId="13038" xr:uid="{00000000-0005-0000-0000-0000A4320000}"/>
    <cellStyle name="Percent 4 2 2 3 4" xfId="13039" xr:uid="{00000000-0005-0000-0000-0000A5320000}"/>
    <cellStyle name="Percent 4 2 2 3 40" xfId="13040" xr:uid="{00000000-0005-0000-0000-0000A6320000}"/>
    <cellStyle name="Percent 4 2 2 3 41" xfId="13041" xr:uid="{00000000-0005-0000-0000-0000A7320000}"/>
    <cellStyle name="Percent 4 2 2 3 42" xfId="13042" xr:uid="{00000000-0005-0000-0000-0000A8320000}"/>
    <cellStyle name="Percent 4 2 2 3 43" xfId="13043" xr:uid="{00000000-0005-0000-0000-0000A9320000}"/>
    <cellStyle name="Percent 4 2 2 3 5" xfId="13044" xr:uid="{00000000-0005-0000-0000-0000AA320000}"/>
    <cellStyle name="Percent 4 2 2 3 6" xfId="13045" xr:uid="{00000000-0005-0000-0000-0000AB320000}"/>
    <cellStyle name="Percent 4 2 2 3 7" xfId="13046" xr:uid="{00000000-0005-0000-0000-0000AC320000}"/>
    <cellStyle name="Percent 4 2 2 3 8" xfId="13047" xr:uid="{00000000-0005-0000-0000-0000AD320000}"/>
    <cellStyle name="Percent 4 2 2 3 9" xfId="13048" xr:uid="{00000000-0005-0000-0000-0000AE320000}"/>
    <cellStyle name="Percent 4 2 2 30" xfId="13049" xr:uid="{00000000-0005-0000-0000-0000AF320000}"/>
    <cellStyle name="Percent 4 2 2 31" xfId="13050" xr:uid="{00000000-0005-0000-0000-0000B0320000}"/>
    <cellStyle name="Percent 4 2 2 32" xfId="13051" xr:uid="{00000000-0005-0000-0000-0000B1320000}"/>
    <cellStyle name="Percent 4 2 2 33" xfId="13052" xr:uid="{00000000-0005-0000-0000-0000B2320000}"/>
    <cellStyle name="Percent 4 2 2 34" xfId="13053" xr:uid="{00000000-0005-0000-0000-0000B3320000}"/>
    <cellStyle name="Percent 4 2 2 35" xfId="13054" xr:uid="{00000000-0005-0000-0000-0000B4320000}"/>
    <cellStyle name="Percent 4 2 2 36" xfId="13055" xr:uid="{00000000-0005-0000-0000-0000B5320000}"/>
    <cellStyle name="Percent 4 2 2 37" xfId="13056" xr:uid="{00000000-0005-0000-0000-0000B6320000}"/>
    <cellStyle name="Percent 4 2 2 38" xfId="13057" xr:uid="{00000000-0005-0000-0000-0000B7320000}"/>
    <cellStyle name="Percent 4 2 2 39" xfId="13058" xr:uid="{00000000-0005-0000-0000-0000B8320000}"/>
    <cellStyle name="Percent 4 2 2 4" xfId="13059" xr:uid="{00000000-0005-0000-0000-0000B9320000}"/>
    <cellStyle name="Percent 4 2 2 4 10" xfId="13060" xr:uid="{00000000-0005-0000-0000-0000BA320000}"/>
    <cellStyle name="Percent 4 2 2 4 11" xfId="13061" xr:uid="{00000000-0005-0000-0000-0000BB320000}"/>
    <cellStyle name="Percent 4 2 2 4 12" xfId="13062" xr:uid="{00000000-0005-0000-0000-0000BC320000}"/>
    <cellStyle name="Percent 4 2 2 4 13" xfId="13063" xr:uid="{00000000-0005-0000-0000-0000BD320000}"/>
    <cellStyle name="Percent 4 2 2 4 14" xfId="13064" xr:uid="{00000000-0005-0000-0000-0000BE320000}"/>
    <cellStyle name="Percent 4 2 2 4 15" xfId="13065" xr:uid="{00000000-0005-0000-0000-0000BF320000}"/>
    <cellStyle name="Percent 4 2 2 4 16" xfId="13066" xr:uid="{00000000-0005-0000-0000-0000C0320000}"/>
    <cellStyle name="Percent 4 2 2 4 17" xfId="13067" xr:uid="{00000000-0005-0000-0000-0000C1320000}"/>
    <cellStyle name="Percent 4 2 2 4 18" xfId="13068" xr:uid="{00000000-0005-0000-0000-0000C2320000}"/>
    <cellStyle name="Percent 4 2 2 4 19" xfId="13069" xr:uid="{00000000-0005-0000-0000-0000C3320000}"/>
    <cellStyle name="Percent 4 2 2 4 2" xfId="13070" xr:uid="{00000000-0005-0000-0000-0000C4320000}"/>
    <cellStyle name="Percent 4 2 2 4 20" xfId="13071" xr:uid="{00000000-0005-0000-0000-0000C5320000}"/>
    <cellStyle name="Percent 4 2 2 4 21" xfId="13072" xr:uid="{00000000-0005-0000-0000-0000C6320000}"/>
    <cellStyle name="Percent 4 2 2 4 22" xfId="13073" xr:uid="{00000000-0005-0000-0000-0000C7320000}"/>
    <cellStyle name="Percent 4 2 2 4 23" xfId="13074" xr:uid="{00000000-0005-0000-0000-0000C8320000}"/>
    <cellStyle name="Percent 4 2 2 4 24" xfId="13075" xr:uid="{00000000-0005-0000-0000-0000C9320000}"/>
    <cellStyle name="Percent 4 2 2 4 25" xfId="13076" xr:uid="{00000000-0005-0000-0000-0000CA320000}"/>
    <cellStyle name="Percent 4 2 2 4 26" xfId="13077" xr:uid="{00000000-0005-0000-0000-0000CB320000}"/>
    <cellStyle name="Percent 4 2 2 4 27" xfId="13078" xr:uid="{00000000-0005-0000-0000-0000CC320000}"/>
    <cellStyle name="Percent 4 2 2 4 28" xfId="13079" xr:uid="{00000000-0005-0000-0000-0000CD320000}"/>
    <cellStyle name="Percent 4 2 2 4 29" xfId="13080" xr:uid="{00000000-0005-0000-0000-0000CE320000}"/>
    <cellStyle name="Percent 4 2 2 4 3" xfId="13081" xr:uid="{00000000-0005-0000-0000-0000CF320000}"/>
    <cellStyle name="Percent 4 2 2 4 30" xfId="13082" xr:uid="{00000000-0005-0000-0000-0000D0320000}"/>
    <cellStyle name="Percent 4 2 2 4 31" xfId="13083" xr:uid="{00000000-0005-0000-0000-0000D1320000}"/>
    <cellStyle name="Percent 4 2 2 4 32" xfId="13084" xr:uid="{00000000-0005-0000-0000-0000D2320000}"/>
    <cellStyle name="Percent 4 2 2 4 33" xfId="13085" xr:uid="{00000000-0005-0000-0000-0000D3320000}"/>
    <cellStyle name="Percent 4 2 2 4 34" xfId="13086" xr:uid="{00000000-0005-0000-0000-0000D4320000}"/>
    <cellStyle name="Percent 4 2 2 4 35" xfId="13087" xr:uid="{00000000-0005-0000-0000-0000D5320000}"/>
    <cellStyle name="Percent 4 2 2 4 36" xfId="13088" xr:uid="{00000000-0005-0000-0000-0000D6320000}"/>
    <cellStyle name="Percent 4 2 2 4 37" xfId="13089" xr:uid="{00000000-0005-0000-0000-0000D7320000}"/>
    <cellStyle name="Percent 4 2 2 4 38" xfId="13090" xr:uid="{00000000-0005-0000-0000-0000D8320000}"/>
    <cellStyle name="Percent 4 2 2 4 39" xfId="13091" xr:uid="{00000000-0005-0000-0000-0000D9320000}"/>
    <cellStyle name="Percent 4 2 2 4 4" xfId="13092" xr:uid="{00000000-0005-0000-0000-0000DA320000}"/>
    <cellStyle name="Percent 4 2 2 4 40" xfId="13093" xr:uid="{00000000-0005-0000-0000-0000DB320000}"/>
    <cellStyle name="Percent 4 2 2 4 41" xfId="13094" xr:uid="{00000000-0005-0000-0000-0000DC320000}"/>
    <cellStyle name="Percent 4 2 2 4 42" xfId="13095" xr:uid="{00000000-0005-0000-0000-0000DD320000}"/>
    <cellStyle name="Percent 4 2 2 4 43" xfId="13096" xr:uid="{00000000-0005-0000-0000-0000DE320000}"/>
    <cellStyle name="Percent 4 2 2 4 5" xfId="13097" xr:uid="{00000000-0005-0000-0000-0000DF320000}"/>
    <cellStyle name="Percent 4 2 2 4 6" xfId="13098" xr:uid="{00000000-0005-0000-0000-0000E0320000}"/>
    <cellStyle name="Percent 4 2 2 4 7" xfId="13099" xr:uid="{00000000-0005-0000-0000-0000E1320000}"/>
    <cellStyle name="Percent 4 2 2 4 8" xfId="13100" xr:uid="{00000000-0005-0000-0000-0000E2320000}"/>
    <cellStyle name="Percent 4 2 2 4 9" xfId="13101" xr:uid="{00000000-0005-0000-0000-0000E3320000}"/>
    <cellStyle name="Percent 4 2 2 40" xfId="13102" xr:uid="{00000000-0005-0000-0000-0000E4320000}"/>
    <cellStyle name="Percent 4 2 2 41" xfId="13103" xr:uid="{00000000-0005-0000-0000-0000E5320000}"/>
    <cellStyle name="Percent 4 2 2 42" xfId="13104" xr:uid="{00000000-0005-0000-0000-0000E6320000}"/>
    <cellStyle name="Percent 4 2 2 43" xfId="13105" xr:uid="{00000000-0005-0000-0000-0000E7320000}"/>
    <cellStyle name="Percent 4 2 2 44" xfId="13106" xr:uid="{00000000-0005-0000-0000-0000E8320000}"/>
    <cellStyle name="Percent 4 2 2 45" xfId="13107" xr:uid="{00000000-0005-0000-0000-0000E9320000}"/>
    <cellStyle name="Percent 4 2 2 46" xfId="13108" xr:uid="{00000000-0005-0000-0000-0000EA320000}"/>
    <cellStyle name="Percent 4 2 2 47" xfId="13109" xr:uid="{00000000-0005-0000-0000-0000EB320000}"/>
    <cellStyle name="Percent 4 2 2 5" xfId="13110" xr:uid="{00000000-0005-0000-0000-0000EC320000}"/>
    <cellStyle name="Percent 4 2 2 5 10" xfId="13111" xr:uid="{00000000-0005-0000-0000-0000ED320000}"/>
    <cellStyle name="Percent 4 2 2 5 11" xfId="13112" xr:uid="{00000000-0005-0000-0000-0000EE320000}"/>
    <cellStyle name="Percent 4 2 2 5 12" xfId="13113" xr:uid="{00000000-0005-0000-0000-0000EF320000}"/>
    <cellStyle name="Percent 4 2 2 5 13" xfId="13114" xr:uid="{00000000-0005-0000-0000-0000F0320000}"/>
    <cellStyle name="Percent 4 2 2 5 14" xfId="13115" xr:uid="{00000000-0005-0000-0000-0000F1320000}"/>
    <cellStyle name="Percent 4 2 2 5 15" xfId="13116" xr:uid="{00000000-0005-0000-0000-0000F2320000}"/>
    <cellStyle name="Percent 4 2 2 5 16" xfId="13117" xr:uid="{00000000-0005-0000-0000-0000F3320000}"/>
    <cellStyle name="Percent 4 2 2 5 17" xfId="13118" xr:uid="{00000000-0005-0000-0000-0000F4320000}"/>
    <cellStyle name="Percent 4 2 2 5 18" xfId="13119" xr:uid="{00000000-0005-0000-0000-0000F5320000}"/>
    <cellStyle name="Percent 4 2 2 5 19" xfId="13120" xr:uid="{00000000-0005-0000-0000-0000F6320000}"/>
    <cellStyle name="Percent 4 2 2 5 2" xfId="13121" xr:uid="{00000000-0005-0000-0000-0000F7320000}"/>
    <cellStyle name="Percent 4 2 2 5 20" xfId="13122" xr:uid="{00000000-0005-0000-0000-0000F8320000}"/>
    <cellStyle name="Percent 4 2 2 5 21" xfId="13123" xr:uid="{00000000-0005-0000-0000-0000F9320000}"/>
    <cellStyle name="Percent 4 2 2 5 22" xfId="13124" xr:uid="{00000000-0005-0000-0000-0000FA320000}"/>
    <cellStyle name="Percent 4 2 2 5 23" xfId="13125" xr:uid="{00000000-0005-0000-0000-0000FB320000}"/>
    <cellStyle name="Percent 4 2 2 5 24" xfId="13126" xr:uid="{00000000-0005-0000-0000-0000FC320000}"/>
    <cellStyle name="Percent 4 2 2 5 25" xfId="13127" xr:uid="{00000000-0005-0000-0000-0000FD320000}"/>
    <cellStyle name="Percent 4 2 2 5 26" xfId="13128" xr:uid="{00000000-0005-0000-0000-0000FE320000}"/>
    <cellStyle name="Percent 4 2 2 5 27" xfId="13129" xr:uid="{00000000-0005-0000-0000-0000FF320000}"/>
    <cellStyle name="Percent 4 2 2 5 28" xfId="13130" xr:uid="{00000000-0005-0000-0000-000000330000}"/>
    <cellStyle name="Percent 4 2 2 5 29" xfId="13131" xr:uid="{00000000-0005-0000-0000-000001330000}"/>
    <cellStyle name="Percent 4 2 2 5 3" xfId="13132" xr:uid="{00000000-0005-0000-0000-000002330000}"/>
    <cellStyle name="Percent 4 2 2 5 30" xfId="13133" xr:uid="{00000000-0005-0000-0000-000003330000}"/>
    <cellStyle name="Percent 4 2 2 5 31" xfId="13134" xr:uid="{00000000-0005-0000-0000-000004330000}"/>
    <cellStyle name="Percent 4 2 2 5 32" xfId="13135" xr:uid="{00000000-0005-0000-0000-000005330000}"/>
    <cellStyle name="Percent 4 2 2 5 33" xfId="13136" xr:uid="{00000000-0005-0000-0000-000006330000}"/>
    <cellStyle name="Percent 4 2 2 5 34" xfId="13137" xr:uid="{00000000-0005-0000-0000-000007330000}"/>
    <cellStyle name="Percent 4 2 2 5 35" xfId="13138" xr:uid="{00000000-0005-0000-0000-000008330000}"/>
    <cellStyle name="Percent 4 2 2 5 36" xfId="13139" xr:uid="{00000000-0005-0000-0000-000009330000}"/>
    <cellStyle name="Percent 4 2 2 5 37" xfId="13140" xr:uid="{00000000-0005-0000-0000-00000A330000}"/>
    <cellStyle name="Percent 4 2 2 5 38" xfId="13141" xr:uid="{00000000-0005-0000-0000-00000B330000}"/>
    <cellStyle name="Percent 4 2 2 5 39" xfId="13142" xr:uid="{00000000-0005-0000-0000-00000C330000}"/>
    <cellStyle name="Percent 4 2 2 5 4" xfId="13143" xr:uid="{00000000-0005-0000-0000-00000D330000}"/>
    <cellStyle name="Percent 4 2 2 5 40" xfId="13144" xr:uid="{00000000-0005-0000-0000-00000E330000}"/>
    <cellStyle name="Percent 4 2 2 5 41" xfId="13145" xr:uid="{00000000-0005-0000-0000-00000F330000}"/>
    <cellStyle name="Percent 4 2 2 5 42" xfId="13146" xr:uid="{00000000-0005-0000-0000-000010330000}"/>
    <cellStyle name="Percent 4 2 2 5 43" xfId="13147" xr:uid="{00000000-0005-0000-0000-000011330000}"/>
    <cellStyle name="Percent 4 2 2 5 5" xfId="13148" xr:uid="{00000000-0005-0000-0000-000012330000}"/>
    <cellStyle name="Percent 4 2 2 5 6" xfId="13149" xr:uid="{00000000-0005-0000-0000-000013330000}"/>
    <cellStyle name="Percent 4 2 2 5 7" xfId="13150" xr:uid="{00000000-0005-0000-0000-000014330000}"/>
    <cellStyle name="Percent 4 2 2 5 8" xfId="13151" xr:uid="{00000000-0005-0000-0000-000015330000}"/>
    <cellStyle name="Percent 4 2 2 5 9" xfId="13152" xr:uid="{00000000-0005-0000-0000-000016330000}"/>
    <cellStyle name="Percent 4 2 2 6" xfId="13153" xr:uid="{00000000-0005-0000-0000-000017330000}"/>
    <cellStyle name="Percent 4 2 2 7" xfId="13154" xr:uid="{00000000-0005-0000-0000-000018330000}"/>
    <cellStyle name="Percent 4 2 2 8" xfId="13155" xr:uid="{00000000-0005-0000-0000-000019330000}"/>
    <cellStyle name="Percent 4 2 2 9" xfId="13156" xr:uid="{00000000-0005-0000-0000-00001A330000}"/>
    <cellStyle name="Percent 4 2 20" xfId="13157" xr:uid="{00000000-0005-0000-0000-00001B330000}"/>
    <cellStyle name="Percent 4 2 21" xfId="13158" xr:uid="{00000000-0005-0000-0000-00001C330000}"/>
    <cellStyle name="Percent 4 2 22" xfId="13159" xr:uid="{00000000-0005-0000-0000-00001D330000}"/>
    <cellStyle name="Percent 4 2 23" xfId="13160" xr:uid="{00000000-0005-0000-0000-00001E330000}"/>
    <cellStyle name="Percent 4 2 24" xfId="13161" xr:uid="{00000000-0005-0000-0000-00001F330000}"/>
    <cellStyle name="Percent 4 2 25" xfId="13162" xr:uid="{00000000-0005-0000-0000-000020330000}"/>
    <cellStyle name="Percent 4 2 26" xfId="13163" xr:uid="{00000000-0005-0000-0000-000021330000}"/>
    <cellStyle name="Percent 4 2 27" xfId="13164" xr:uid="{00000000-0005-0000-0000-000022330000}"/>
    <cellStyle name="Percent 4 2 28" xfId="13165" xr:uid="{00000000-0005-0000-0000-000023330000}"/>
    <cellStyle name="Percent 4 2 29" xfId="13166" xr:uid="{00000000-0005-0000-0000-000024330000}"/>
    <cellStyle name="Percent 4 2 3" xfId="13167" xr:uid="{00000000-0005-0000-0000-000025330000}"/>
    <cellStyle name="Percent 4 2 3 10" xfId="13168" xr:uid="{00000000-0005-0000-0000-000026330000}"/>
    <cellStyle name="Percent 4 2 3 11" xfId="13169" xr:uid="{00000000-0005-0000-0000-000027330000}"/>
    <cellStyle name="Percent 4 2 3 12" xfId="13170" xr:uid="{00000000-0005-0000-0000-000028330000}"/>
    <cellStyle name="Percent 4 2 3 13" xfId="13171" xr:uid="{00000000-0005-0000-0000-000029330000}"/>
    <cellStyle name="Percent 4 2 3 14" xfId="13172" xr:uid="{00000000-0005-0000-0000-00002A330000}"/>
    <cellStyle name="Percent 4 2 3 15" xfId="13173" xr:uid="{00000000-0005-0000-0000-00002B330000}"/>
    <cellStyle name="Percent 4 2 3 16" xfId="13174" xr:uid="{00000000-0005-0000-0000-00002C330000}"/>
    <cellStyle name="Percent 4 2 3 17" xfId="13175" xr:uid="{00000000-0005-0000-0000-00002D330000}"/>
    <cellStyle name="Percent 4 2 3 18" xfId="13176" xr:uid="{00000000-0005-0000-0000-00002E330000}"/>
    <cellStyle name="Percent 4 2 3 19" xfId="13177" xr:uid="{00000000-0005-0000-0000-00002F330000}"/>
    <cellStyle name="Percent 4 2 3 2" xfId="13178" xr:uid="{00000000-0005-0000-0000-000030330000}"/>
    <cellStyle name="Percent 4 2 3 20" xfId="13179" xr:uid="{00000000-0005-0000-0000-000031330000}"/>
    <cellStyle name="Percent 4 2 3 21" xfId="13180" xr:uid="{00000000-0005-0000-0000-000032330000}"/>
    <cellStyle name="Percent 4 2 3 22" xfId="13181" xr:uid="{00000000-0005-0000-0000-000033330000}"/>
    <cellStyle name="Percent 4 2 3 23" xfId="13182" xr:uid="{00000000-0005-0000-0000-000034330000}"/>
    <cellStyle name="Percent 4 2 3 24" xfId="13183" xr:uid="{00000000-0005-0000-0000-000035330000}"/>
    <cellStyle name="Percent 4 2 3 25" xfId="13184" xr:uid="{00000000-0005-0000-0000-000036330000}"/>
    <cellStyle name="Percent 4 2 3 26" xfId="13185" xr:uid="{00000000-0005-0000-0000-000037330000}"/>
    <cellStyle name="Percent 4 2 3 27" xfId="13186" xr:uid="{00000000-0005-0000-0000-000038330000}"/>
    <cellStyle name="Percent 4 2 3 28" xfId="13187" xr:uid="{00000000-0005-0000-0000-000039330000}"/>
    <cellStyle name="Percent 4 2 3 29" xfId="13188" xr:uid="{00000000-0005-0000-0000-00003A330000}"/>
    <cellStyle name="Percent 4 2 3 3" xfId="13189" xr:uid="{00000000-0005-0000-0000-00003B330000}"/>
    <cellStyle name="Percent 4 2 3 30" xfId="13190" xr:uid="{00000000-0005-0000-0000-00003C330000}"/>
    <cellStyle name="Percent 4 2 3 31" xfId="13191" xr:uid="{00000000-0005-0000-0000-00003D330000}"/>
    <cellStyle name="Percent 4 2 3 32" xfId="13192" xr:uid="{00000000-0005-0000-0000-00003E330000}"/>
    <cellStyle name="Percent 4 2 3 33" xfId="13193" xr:uid="{00000000-0005-0000-0000-00003F330000}"/>
    <cellStyle name="Percent 4 2 3 34" xfId="13194" xr:uid="{00000000-0005-0000-0000-000040330000}"/>
    <cellStyle name="Percent 4 2 3 35" xfId="13195" xr:uid="{00000000-0005-0000-0000-000041330000}"/>
    <cellStyle name="Percent 4 2 3 36" xfId="13196" xr:uid="{00000000-0005-0000-0000-000042330000}"/>
    <cellStyle name="Percent 4 2 3 37" xfId="13197" xr:uid="{00000000-0005-0000-0000-000043330000}"/>
    <cellStyle name="Percent 4 2 3 38" xfId="13198" xr:uid="{00000000-0005-0000-0000-000044330000}"/>
    <cellStyle name="Percent 4 2 3 39" xfId="13199" xr:uid="{00000000-0005-0000-0000-000045330000}"/>
    <cellStyle name="Percent 4 2 3 4" xfId="13200" xr:uid="{00000000-0005-0000-0000-000046330000}"/>
    <cellStyle name="Percent 4 2 3 40" xfId="13201" xr:uid="{00000000-0005-0000-0000-000047330000}"/>
    <cellStyle name="Percent 4 2 3 41" xfId="13202" xr:uid="{00000000-0005-0000-0000-000048330000}"/>
    <cellStyle name="Percent 4 2 3 42" xfId="13203" xr:uid="{00000000-0005-0000-0000-000049330000}"/>
    <cellStyle name="Percent 4 2 3 43" xfId="13204" xr:uid="{00000000-0005-0000-0000-00004A330000}"/>
    <cellStyle name="Percent 4 2 3 5" xfId="13205" xr:uid="{00000000-0005-0000-0000-00004B330000}"/>
    <cellStyle name="Percent 4 2 3 6" xfId="13206" xr:uid="{00000000-0005-0000-0000-00004C330000}"/>
    <cellStyle name="Percent 4 2 3 7" xfId="13207" xr:uid="{00000000-0005-0000-0000-00004D330000}"/>
    <cellStyle name="Percent 4 2 3 8" xfId="13208" xr:uid="{00000000-0005-0000-0000-00004E330000}"/>
    <cellStyle name="Percent 4 2 3 9" xfId="13209" xr:uid="{00000000-0005-0000-0000-00004F330000}"/>
    <cellStyle name="Percent 4 2 30" xfId="13210" xr:uid="{00000000-0005-0000-0000-000050330000}"/>
    <cellStyle name="Percent 4 2 31" xfId="13211" xr:uid="{00000000-0005-0000-0000-000051330000}"/>
    <cellStyle name="Percent 4 2 32" xfId="13212" xr:uid="{00000000-0005-0000-0000-000052330000}"/>
    <cellStyle name="Percent 4 2 33" xfId="13213" xr:uid="{00000000-0005-0000-0000-000053330000}"/>
    <cellStyle name="Percent 4 2 34" xfId="13214" xr:uid="{00000000-0005-0000-0000-000054330000}"/>
    <cellStyle name="Percent 4 2 35" xfId="13215" xr:uid="{00000000-0005-0000-0000-000055330000}"/>
    <cellStyle name="Percent 4 2 36" xfId="13216" xr:uid="{00000000-0005-0000-0000-000056330000}"/>
    <cellStyle name="Percent 4 2 37" xfId="13217" xr:uid="{00000000-0005-0000-0000-000057330000}"/>
    <cellStyle name="Percent 4 2 38" xfId="13218" xr:uid="{00000000-0005-0000-0000-000058330000}"/>
    <cellStyle name="Percent 4 2 39" xfId="13219" xr:uid="{00000000-0005-0000-0000-000059330000}"/>
    <cellStyle name="Percent 4 2 4" xfId="13220" xr:uid="{00000000-0005-0000-0000-00005A330000}"/>
    <cellStyle name="Percent 4 2 4 10" xfId="13221" xr:uid="{00000000-0005-0000-0000-00005B330000}"/>
    <cellStyle name="Percent 4 2 4 11" xfId="13222" xr:uid="{00000000-0005-0000-0000-00005C330000}"/>
    <cellStyle name="Percent 4 2 4 12" xfId="13223" xr:uid="{00000000-0005-0000-0000-00005D330000}"/>
    <cellStyle name="Percent 4 2 4 13" xfId="13224" xr:uid="{00000000-0005-0000-0000-00005E330000}"/>
    <cellStyle name="Percent 4 2 4 14" xfId="13225" xr:uid="{00000000-0005-0000-0000-00005F330000}"/>
    <cellStyle name="Percent 4 2 4 15" xfId="13226" xr:uid="{00000000-0005-0000-0000-000060330000}"/>
    <cellStyle name="Percent 4 2 4 16" xfId="13227" xr:uid="{00000000-0005-0000-0000-000061330000}"/>
    <cellStyle name="Percent 4 2 4 17" xfId="13228" xr:uid="{00000000-0005-0000-0000-000062330000}"/>
    <cellStyle name="Percent 4 2 4 18" xfId="13229" xr:uid="{00000000-0005-0000-0000-000063330000}"/>
    <cellStyle name="Percent 4 2 4 19" xfId="13230" xr:uid="{00000000-0005-0000-0000-000064330000}"/>
    <cellStyle name="Percent 4 2 4 2" xfId="13231" xr:uid="{00000000-0005-0000-0000-000065330000}"/>
    <cellStyle name="Percent 4 2 4 20" xfId="13232" xr:uid="{00000000-0005-0000-0000-000066330000}"/>
    <cellStyle name="Percent 4 2 4 21" xfId="13233" xr:uid="{00000000-0005-0000-0000-000067330000}"/>
    <cellStyle name="Percent 4 2 4 22" xfId="13234" xr:uid="{00000000-0005-0000-0000-000068330000}"/>
    <cellStyle name="Percent 4 2 4 23" xfId="13235" xr:uid="{00000000-0005-0000-0000-000069330000}"/>
    <cellStyle name="Percent 4 2 4 24" xfId="13236" xr:uid="{00000000-0005-0000-0000-00006A330000}"/>
    <cellStyle name="Percent 4 2 4 25" xfId="13237" xr:uid="{00000000-0005-0000-0000-00006B330000}"/>
    <cellStyle name="Percent 4 2 4 26" xfId="13238" xr:uid="{00000000-0005-0000-0000-00006C330000}"/>
    <cellStyle name="Percent 4 2 4 27" xfId="13239" xr:uid="{00000000-0005-0000-0000-00006D330000}"/>
    <cellStyle name="Percent 4 2 4 28" xfId="13240" xr:uid="{00000000-0005-0000-0000-00006E330000}"/>
    <cellStyle name="Percent 4 2 4 29" xfId="13241" xr:uid="{00000000-0005-0000-0000-00006F330000}"/>
    <cellStyle name="Percent 4 2 4 3" xfId="13242" xr:uid="{00000000-0005-0000-0000-000070330000}"/>
    <cellStyle name="Percent 4 2 4 30" xfId="13243" xr:uid="{00000000-0005-0000-0000-000071330000}"/>
    <cellStyle name="Percent 4 2 4 31" xfId="13244" xr:uid="{00000000-0005-0000-0000-000072330000}"/>
    <cellStyle name="Percent 4 2 4 32" xfId="13245" xr:uid="{00000000-0005-0000-0000-000073330000}"/>
    <cellStyle name="Percent 4 2 4 33" xfId="13246" xr:uid="{00000000-0005-0000-0000-000074330000}"/>
    <cellStyle name="Percent 4 2 4 34" xfId="13247" xr:uid="{00000000-0005-0000-0000-000075330000}"/>
    <cellStyle name="Percent 4 2 4 35" xfId="13248" xr:uid="{00000000-0005-0000-0000-000076330000}"/>
    <cellStyle name="Percent 4 2 4 36" xfId="13249" xr:uid="{00000000-0005-0000-0000-000077330000}"/>
    <cellStyle name="Percent 4 2 4 37" xfId="13250" xr:uid="{00000000-0005-0000-0000-000078330000}"/>
    <cellStyle name="Percent 4 2 4 38" xfId="13251" xr:uid="{00000000-0005-0000-0000-000079330000}"/>
    <cellStyle name="Percent 4 2 4 39" xfId="13252" xr:uid="{00000000-0005-0000-0000-00007A330000}"/>
    <cellStyle name="Percent 4 2 4 4" xfId="13253" xr:uid="{00000000-0005-0000-0000-00007B330000}"/>
    <cellStyle name="Percent 4 2 4 40" xfId="13254" xr:uid="{00000000-0005-0000-0000-00007C330000}"/>
    <cellStyle name="Percent 4 2 4 41" xfId="13255" xr:uid="{00000000-0005-0000-0000-00007D330000}"/>
    <cellStyle name="Percent 4 2 4 42" xfId="13256" xr:uid="{00000000-0005-0000-0000-00007E330000}"/>
    <cellStyle name="Percent 4 2 4 43" xfId="13257" xr:uid="{00000000-0005-0000-0000-00007F330000}"/>
    <cellStyle name="Percent 4 2 4 5" xfId="13258" xr:uid="{00000000-0005-0000-0000-000080330000}"/>
    <cellStyle name="Percent 4 2 4 6" xfId="13259" xr:uid="{00000000-0005-0000-0000-000081330000}"/>
    <cellStyle name="Percent 4 2 4 7" xfId="13260" xr:uid="{00000000-0005-0000-0000-000082330000}"/>
    <cellStyle name="Percent 4 2 4 8" xfId="13261" xr:uid="{00000000-0005-0000-0000-000083330000}"/>
    <cellStyle name="Percent 4 2 4 9" xfId="13262" xr:uid="{00000000-0005-0000-0000-000084330000}"/>
    <cellStyle name="Percent 4 2 40" xfId="13263" xr:uid="{00000000-0005-0000-0000-000085330000}"/>
    <cellStyle name="Percent 4 2 41" xfId="13264" xr:uid="{00000000-0005-0000-0000-000086330000}"/>
    <cellStyle name="Percent 4 2 42" xfId="13265" xr:uid="{00000000-0005-0000-0000-000087330000}"/>
    <cellStyle name="Percent 4 2 43" xfId="13266" xr:uid="{00000000-0005-0000-0000-000088330000}"/>
    <cellStyle name="Percent 4 2 44" xfId="13267" xr:uid="{00000000-0005-0000-0000-000089330000}"/>
    <cellStyle name="Percent 4 2 45" xfId="13268" xr:uid="{00000000-0005-0000-0000-00008A330000}"/>
    <cellStyle name="Percent 4 2 46" xfId="13269" xr:uid="{00000000-0005-0000-0000-00008B330000}"/>
    <cellStyle name="Percent 4 2 47" xfId="13270" xr:uid="{00000000-0005-0000-0000-00008C330000}"/>
    <cellStyle name="Percent 4 2 48" xfId="13271" xr:uid="{00000000-0005-0000-0000-00008D330000}"/>
    <cellStyle name="Percent 4 2 5" xfId="13272" xr:uid="{00000000-0005-0000-0000-00008E330000}"/>
    <cellStyle name="Percent 4 2 5 10" xfId="13273" xr:uid="{00000000-0005-0000-0000-00008F330000}"/>
    <cellStyle name="Percent 4 2 5 11" xfId="13274" xr:uid="{00000000-0005-0000-0000-000090330000}"/>
    <cellStyle name="Percent 4 2 5 12" xfId="13275" xr:uid="{00000000-0005-0000-0000-000091330000}"/>
    <cellStyle name="Percent 4 2 5 13" xfId="13276" xr:uid="{00000000-0005-0000-0000-000092330000}"/>
    <cellStyle name="Percent 4 2 5 14" xfId="13277" xr:uid="{00000000-0005-0000-0000-000093330000}"/>
    <cellStyle name="Percent 4 2 5 15" xfId="13278" xr:uid="{00000000-0005-0000-0000-000094330000}"/>
    <cellStyle name="Percent 4 2 5 16" xfId="13279" xr:uid="{00000000-0005-0000-0000-000095330000}"/>
    <cellStyle name="Percent 4 2 5 17" xfId="13280" xr:uid="{00000000-0005-0000-0000-000096330000}"/>
    <cellStyle name="Percent 4 2 5 18" xfId="13281" xr:uid="{00000000-0005-0000-0000-000097330000}"/>
    <cellStyle name="Percent 4 2 5 19" xfId="13282" xr:uid="{00000000-0005-0000-0000-000098330000}"/>
    <cellStyle name="Percent 4 2 5 2" xfId="13283" xr:uid="{00000000-0005-0000-0000-000099330000}"/>
    <cellStyle name="Percent 4 2 5 20" xfId="13284" xr:uid="{00000000-0005-0000-0000-00009A330000}"/>
    <cellStyle name="Percent 4 2 5 21" xfId="13285" xr:uid="{00000000-0005-0000-0000-00009B330000}"/>
    <cellStyle name="Percent 4 2 5 22" xfId="13286" xr:uid="{00000000-0005-0000-0000-00009C330000}"/>
    <cellStyle name="Percent 4 2 5 23" xfId="13287" xr:uid="{00000000-0005-0000-0000-00009D330000}"/>
    <cellStyle name="Percent 4 2 5 24" xfId="13288" xr:uid="{00000000-0005-0000-0000-00009E330000}"/>
    <cellStyle name="Percent 4 2 5 25" xfId="13289" xr:uid="{00000000-0005-0000-0000-00009F330000}"/>
    <cellStyle name="Percent 4 2 5 26" xfId="13290" xr:uid="{00000000-0005-0000-0000-0000A0330000}"/>
    <cellStyle name="Percent 4 2 5 27" xfId="13291" xr:uid="{00000000-0005-0000-0000-0000A1330000}"/>
    <cellStyle name="Percent 4 2 5 28" xfId="13292" xr:uid="{00000000-0005-0000-0000-0000A2330000}"/>
    <cellStyle name="Percent 4 2 5 29" xfId="13293" xr:uid="{00000000-0005-0000-0000-0000A3330000}"/>
    <cellStyle name="Percent 4 2 5 3" xfId="13294" xr:uid="{00000000-0005-0000-0000-0000A4330000}"/>
    <cellStyle name="Percent 4 2 5 30" xfId="13295" xr:uid="{00000000-0005-0000-0000-0000A5330000}"/>
    <cellStyle name="Percent 4 2 5 31" xfId="13296" xr:uid="{00000000-0005-0000-0000-0000A6330000}"/>
    <cellStyle name="Percent 4 2 5 32" xfId="13297" xr:uid="{00000000-0005-0000-0000-0000A7330000}"/>
    <cellStyle name="Percent 4 2 5 33" xfId="13298" xr:uid="{00000000-0005-0000-0000-0000A8330000}"/>
    <cellStyle name="Percent 4 2 5 34" xfId="13299" xr:uid="{00000000-0005-0000-0000-0000A9330000}"/>
    <cellStyle name="Percent 4 2 5 35" xfId="13300" xr:uid="{00000000-0005-0000-0000-0000AA330000}"/>
    <cellStyle name="Percent 4 2 5 36" xfId="13301" xr:uid="{00000000-0005-0000-0000-0000AB330000}"/>
    <cellStyle name="Percent 4 2 5 37" xfId="13302" xr:uid="{00000000-0005-0000-0000-0000AC330000}"/>
    <cellStyle name="Percent 4 2 5 38" xfId="13303" xr:uid="{00000000-0005-0000-0000-0000AD330000}"/>
    <cellStyle name="Percent 4 2 5 39" xfId="13304" xr:uid="{00000000-0005-0000-0000-0000AE330000}"/>
    <cellStyle name="Percent 4 2 5 4" xfId="13305" xr:uid="{00000000-0005-0000-0000-0000AF330000}"/>
    <cellStyle name="Percent 4 2 5 40" xfId="13306" xr:uid="{00000000-0005-0000-0000-0000B0330000}"/>
    <cellStyle name="Percent 4 2 5 41" xfId="13307" xr:uid="{00000000-0005-0000-0000-0000B1330000}"/>
    <cellStyle name="Percent 4 2 5 42" xfId="13308" xr:uid="{00000000-0005-0000-0000-0000B2330000}"/>
    <cellStyle name="Percent 4 2 5 43" xfId="13309" xr:uid="{00000000-0005-0000-0000-0000B3330000}"/>
    <cellStyle name="Percent 4 2 5 5" xfId="13310" xr:uid="{00000000-0005-0000-0000-0000B4330000}"/>
    <cellStyle name="Percent 4 2 5 6" xfId="13311" xr:uid="{00000000-0005-0000-0000-0000B5330000}"/>
    <cellStyle name="Percent 4 2 5 7" xfId="13312" xr:uid="{00000000-0005-0000-0000-0000B6330000}"/>
    <cellStyle name="Percent 4 2 5 8" xfId="13313" xr:uid="{00000000-0005-0000-0000-0000B7330000}"/>
    <cellStyle name="Percent 4 2 5 9" xfId="13314" xr:uid="{00000000-0005-0000-0000-0000B8330000}"/>
    <cellStyle name="Percent 4 2 6" xfId="13315" xr:uid="{00000000-0005-0000-0000-0000B9330000}"/>
    <cellStyle name="Percent 4 2 6 10" xfId="13316" xr:uid="{00000000-0005-0000-0000-0000BA330000}"/>
    <cellStyle name="Percent 4 2 6 11" xfId="13317" xr:uid="{00000000-0005-0000-0000-0000BB330000}"/>
    <cellStyle name="Percent 4 2 6 12" xfId="13318" xr:uid="{00000000-0005-0000-0000-0000BC330000}"/>
    <cellStyle name="Percent 4 2 6 13" xfId="13319" xr:uid="{00000000-0005-0000-0000-0000BD330000}"/>
    <cellStyle name="Percent 4 2 6 14" xfId="13320" xr:uid="{00000000-0005-0000-0000-0000BE330000}"/>
    <cellStyle name="Percent 4 2 6 15" xfId="13321" xr:uid="{00000000-0005-0000-0000-0000BF330000}"/>
    <cellStyle name="Percent 4 2 6 16" xfId="13322" xr:uid="{00000000-0005-0000-0000-0000C0330000}"/>
    <cellStyle name="Percent 4 2 6 17" xfId="13323" xr:uid="{00000000-0005-0000-0000-0000C1330000}"/>
    <cellStyle name="Percent 4 2 6 18" xfId="13324" xr:uid="{00000000-0005-0000-0000-0000C2330000}"/>
    <cellStyle name="Percent 4 2 6 19" xfId="13325" xr:uid="{00000000-0005-0000-0000-0000C3330000}"/>
    <cellStyle name="Percent 4 2 6 2" xfId="13326" xr:uid="{00000000-0005-0000-0000-0000C4330000}"/>
    <cellStyle name="Percent 4 2 6 20" xfId="13327" xr:uid="{00000000-0005-0000-0000-0000C5330000}"/>
    <cellStyle name="Percent 4 2 6 21" xfId="13328" xr:uid="{00000000-0005-0000-0000-0000C6330000}"/>
    <cellStyle name="Percent 4 2 6 22" xfId="13329" xr:uid="{00000000-0005-0000-0000-0000C7330000}"/>
    <cellStyle name="Percent 4 2 6 23" xfId="13330" xr:uid="{00000000-0005-0000-0000-0000C8330000}"/>
    <cellStyle name="Percent 4 2 6 24" xfId="13331" xr:uid="{00000000-0005-0000-0000-0000C9330000}"/>
    <cellStyle name="Percent 4 2 6 25" xfId="13332" xr:uid="{00000000-0005-0000-0000-0000CA330000}"/>
    <cellStyle name="Percent 4 2 6 26" xfId="13333" xr:uid="{00000000-0005-0000-0000-0000CB330000}"/>
    <cellStyle name="Percent 4 2 6 27" xfId="13334" xr:uid="{00000000-0005-0000-0000-0000CC330000}"/>
    <cellStyle name="Percent 4 2 6 28" xfId="13335" xr:uid="{00000000-0005-0000-0000-0000CD330000}"/>
    <cellStyle name="Percent 4 2 6 29" xfId="13336" xr:uid="{00000000-0005-0000-0000-0000CE330000}"/>
    <cellStyle name="Percent 4 2 6 3" xfId="13337" xr:uid="{00000000-0005-0000-0000-0000CF330000}"/>
    <cellStyle name="Percent 4 2 6 30" xfId="13338" xr:uid="{00000000-0005-0000-0000-0000D0330000}"/>
    <cellStyle name="Percent 4 2 6 31" xfId="13339" xr:uid="{00000000-0005-0000-0000-0000D1330000}"/>
    <cellStyle name="Percent 4 2 6 32" xfId="13340" xr:uid="{00000000-0005-0000-0000-0000D2330000}"/>
    <cellStyle name="Percent 4 2 6 33" xfId="13341" xr:uid="{00000000-0005-0000-0000-0000D3330000}"/>
    <cellStyle name="Percent 4 2 6 34" xfId="13342" xr:uid="{00000000-0005-0000-0000-0000D4330000}"/>
    <cellStyle name="Percent 4 2 6 35" xfId="13343" xr:uid="{00000000-0005-0000-0000-0000D5330000}"/>
    <cellStyle name="Percent 4 2 6 36" xfId="13344" xr:uid="{00000000-0005-0000-0000-0000D6330000}"/>
    <cellStyle name="Percent 4 2 6 37" xfId="13345" xr:uid="{00000000-0005-0000-0000-0000D7330000}"/>
    <cellStyle name="Percent 4 2 6 38" xfId="13346" xr:uid="{00000000-0005-0000-0000-0000D8330000}"/>
    <cellStyle name="Percent 4 2 6 39" xfId="13347" xr:uid="{00000000-0005-0000-0000-0000D9330000}"/>
    <cellStyle name="Percent 4 2 6 4" xfId="13348" xr:uid="{00000000-0005-0000-0000-0000DA330000}"/>
    <cellStyle name="Percent 4 2 6 40" xfId="13349" xr:uid="{00000000-0005-0000-0000-0000DB330000}"/>
    <cellStyle name="Percent 4 2 6 41" xfId="13350" xr:uid="{00000000-0005-0000-0000-0000DC330000}"/>
    <cellStyle name="Percent 4 2 6 42" xfId="13351" xr:uid="{00000000-0005-0000-0000-0000DD330000}"/>
    <cellStyle name="Percent 4 2 6 43" xfId="13352" xr:uid="{00000000-0005-0000-0000-0000DE330000}"/>
    <cellStyle name="Percent 4 2 6 5" xfId="13353" xr:uid="{00000000-0005-0000-0000-0000DF330000}"/>
    <cellStyle name="Percent 4 2 6 6" xfId="13354" xr:uid="{00000000-0005-0000-0000-0000E0330000}"/>
    <cellStyle name="Percent 4 2 6 7" xfId="13355" xr:uid="{00000000-0005-0000-0000-0000E1330000}"/>
    <cellStyle name="Percent 4 2 6 8" xfId="13356" xr:uid="{00000000-0005-0000-0000-0000E2330000}"/>
    <cellStyle name="Percent 4 2 6 9" xfId="13357" xr:uid="{00000000-0005-0000-0000-0000E3330000}"/>
    <cellStyle name="Percent 4 2 7" xfId="13358" xr:uid="{00000000-0005-0000-0000-0000E4330000}"/>
    <cellStyle name="Percent 4 2 8" xfId="13359" xr:uid="{00000000-0005-0000-0000-0000E5330000}"/>
    <cellStyle name="Percent 4 2 9" xfId="13360" xr:uid="{00000000-0005-0000-0000-0000E6330000}"/>
    <cellStyle name="Percent 4 20" xfId="13361" xr:uid="{00000000-0005-0000-0000-0000E7330000}"/>
    <cellStyle name="Percent 4 21" xfId="13362" xr:uid="{00000000-0005-0000-0000-0000E8330000}"/>
    <cellStyle name="Percent 4 22" xfId="13363" xr:uid="{00000000-0005-0000-0000-0000E9330000}"/>
    <cellStyle name="Percent 4 23" xfId="13364" xr:uid="{00000000-0005-0000-0000-0000EA330000}"/>
    <cellStyle name="Percent 4 24" xfId="13365" xr:uid="{00000000-0005-0000-0000-0000EB330000}"/>
    <cellStyle name="Percent 4 25" xfId="13366" xr:uid="{00000000-0005-0000-0000-0000EC330000}"/>
    <cellStyle name="Percent 4 26" xfId="13367" xr:uid="{00000000-0005-0000-0000-0000ED330000}"/>
    <cellStyle name="Percent 4 27" xfId="13368" xr:uid="{00000000-0005-0000-0000-0000EE330000}"/>
    <cellStyle name="Percent 4 28" xfId="13369" xr:uid="{00000000-0005-0000-0000-0000EF330000}"/>
    <cellStyle name="Percent 4 29" xfId="13370" xr:uid="{00000000-0005-0000-0000-0000F0330000}"/>
    <cellStyle name="Percent 4 3" xfId="13371" xr:uid="{00000000-0005-0000-0000-0000F1330000}"/>
    <cellStyle name="Percent 4 3 10" xfId="13372" xr:uid="{00000000-0005-0000-0000-0000F2330000}"/>
    <cellStyle name="Percent 4 3 11" xfId="13373" xr:uid="{00000000-0005-0000-0000-0000F3330000}"/>
    <cellStyle name="Percent 4 3 12" xfId="13374" xr:uid="{00000000-0005-0000-0000-0000F4330000}"/>
    <cellStyle name="Percent 4 3 13" xfId="13375" xr:uid="{00000000-0005-0000-0000-0000F5330000}"/>
    <cellStyle name="Percent 4 3 14" xfId="13376" xr:uid="{00000000-0005-0000-0000-0000F6330000}"/>
    <cellStyle name="Percent 4 3 15" xfId="13377" xr:uid="{00000000-0005-0000-0000-0000F7330000}"/>
    <cellStyle name="Percent 4 3 16" xfId="13378" xr:uid="{00000000-0005-0000-0000-0000F8330000}"/>
    <cellStyle name="Percent 4 3 17" xfId="13379" xr:uid="{00000000-0005-0000-0000-0000F9330000}"/>
    <cellStyle name="Percent 4 3 18" xfId="13380" xr:uid="{00000000-0005-0000-0000-0000FA330000}"/>
    <cellStyle name="Percent 4 3 19" xfId="13381" xr:uid="{00000000-0005-0000-0000-0000FB330000}"/>
    <cellStyle name="Percent 4 3 2" xfId="13382" xr:uid="{00000000-0005-0000-0000-0000FC330000}"/>
    <cellStyle name="Percent 4 3 2 10" xfId="13383" xr:uid="{00000000-0005-0000-0000-0000FD330000}"/>
    <cellStyle name="Percent 4 3 2 11" xfId="13384" xr:uid="{00000000-0005-0000-0000-0000FE330000}"/>
    <cellStyle name="Percent 4 3 2 12" xfId="13385" xr:uid="{00000000-0005-0000-0000-0000FF330000}"/>
    <cellStyle name="Percent 4 3 2 13" xfId="13386" xr:uid="{00000000-0005-0000-0000-000000340000}"/>
    <cellStyle name="Percent 4 3 2 14" xfId="13387" xr:uid="{00000000-0005-0000-0000-000001340000}"/>
    <cellStyle name="Percent 4 3 2 15" xfId="13388" xr:uid="{00000000-0005-0000-0000-000002340000}"/>
    <cellStyle name="Percent 4 3 2 16" xfId="13389" xr:uid="{00000000-0005-0000-0000-000003340000}"/>
    <cellStyle name="Percent 4 3 2 17" xfId="13390" xr:uid="{00000000-0005-0000-0000-000004340000}"/>
    <cellStyle name="Percent 4 3 2 18" xfId="13391" xr:uid="{00000000-0005-0000-0000-000005340000}"/>
    <cellStyle name="Percent 4 3 2 19" xfId="13392" xr:uid="{00000000-0005-0000-0000-000006340000}"/>
    <cellStyle name="Percent 4 3 2 2" xfId="13393" xr:uid="{00000000-0005-0000-0000-000007340000}"/>
    <cellStyle name="Percent 4 3 2 2 10" xfId="13394" xr:uid="{00000000-0005-0000-0000-000008340000}"/>
    <cellStyle name="Percent 4 3 2 2 11" xfId="13395" xr:uid="{00000000-0005-0000-0000-000009340000}"/>
    <cellStyle name="Percent 4 3 2 2 12" xfId="13396" xr:uid="{00000000-0005-0000-0000-00000A340000}"/>
    <cellStyle name="Percent 4 3 2 2 13" xfId="13397" xr:uid="{00000000-0005-0000-0000-00000B340000}"/>
    <cellStyle name="Percent 4 3 2 2 14" xfId="13398" xr:uid="{00000000-0005-0000-0000-00000C340000}"/>
    <cellStyle name="Percent 4 3 2 2 15" xfId="13399" xr:uid="{00000000-0005-0000-0000-00000D340000}"/>
    <cellStyle name="Percent 4 3 2 2 16" xfId="13400" xr:uid="{00000000-0005-0000-0000-00000E340000}"/>
    <cellStyle name="Percent 4 3 2 2 17" xfId="13401" xr:uid="{00000000-0005-0000-0000-00000F340000}"/>
    <cellStyle name="Percent 4 3 2 2 18" xfId="13402" xr:uid="{00000000-0005-0000-0000-000010340000}"/>
    <cellStyle name="Percent 4 3 2 2 19" xfId="13403" xr:uid="{00000000-0005-0000-0000-000011340000}"/>
    <cellStyle name="Percent 4 3 2 2 2" xfId="13404" xr:uid="{00000000-0005-0000-0000-000012340000}"/>
    <cellStyle name="Percent 4 3 2 2 20" xfId="13405" xr:uid="{00000000-0005-0000-0000-000013340000}"/>
    <cellStyle name="Percent 4 3 2 2 21" xfId="13406" xr:uid="{00000000-0005-0000-0000-000014340000}"/>
    <cellStyle name="Percent 4 3 2 2 22" xfId="13407" xr:uid="{00000000-0005-0000-0000-000015340000}"/>
    <cellStyle name="Percent 4 3 2 2 23" xfId="13408" xr:uid="{00000000-0005-0000-0000-000016340000}"/>
    <cellStyle name="Percent 4 3 2 2 24" xfId="13409" xr:uid="{00000000-0005-0000-0000-000017340000}"/>
    <cellStyle name="Percent 4 3 2 2 25" xfId="13410" xr:uid="{00000000-0005-0000-0000-000018340000}"/>
    <cellStyle name="Percent 4 3 2 2 26" xfId="13411" xr:uid="{00000000-0005-0000-0000-000019340000}"/>
    <cellStyle name="Percent 4 3 2 2 27" xfId="13412" xr:uid="{00000000-0005-0000-0000-00001A340000}"/>
    <cellStyle name="Percent 4 3 2 2 28" xfId="13413" xr:uid="{00000000-0005-0000-0000-00001B340000}"/>
    <cellStyle name="Percent 4 3 2 2 29" xfId="13414" xr:uid="{00000000-0005-0000-0000-00001C340000}"/>
    <cellStyle name="Percent 4 3 2 2 3" xfId="13415" xr:uid="{00000000-0005-0000-0000-00001D340000}"/>
    <cellStyle name="Percent 4 3 2 2 30" xfId="13416" xr:uid="{00000000-0005-0000-0000-00001E340000}"/>
    <cellStyle name="Percent 4 3 2 2 31" xfId="13417" xr:uid="{00000000-0005-0000-0000-00001F340000}"/>
    <cellStyle name="Percent 4 3 2 2 32" xfId="13418" xr:uid="{00000000-0005-0000-0000-000020340000}"/>
    <cellStyle name="Percent 4 3 2 2 33" xfId="13419" xr:uid="{00000000-0005-0000-0000-000021340000}"/>
    <cellStyle name="Percent 4 3 2 2 34" xfId="13420" xr:uid="{00000000-0005-0000-0000-000022340000}"/>
    <cellStyle name="Percent 4 3 2 2 35" xfId="13421" xr:uid="{00000000-0005-0000-0000-000023340000}"/>
    <cellStyle name="Percent 4 3 2 2 36" xfId="13422" xr:uid="{00000000-0005-0000-0000-000024340000}"/>
    <cellStyle name="Percent 4 3 2 2 37" xfId="13423" xr:uid="{00000000-0005-0000-0000-000025340000}"/>
    <cellStyle name="Percent 4 3 2 2 38" xfId="13424" xr:uid="{00000000-0005-0000-0000-000026340000}"/>
    <cellStyle name="Percent 4 3 2 2 39" xfId="13425" xr:uid="{00000000-0005-0000-0000-000027340000}"/>
    <cellStyle name="Percent 4 3 2 2 4" xfId="13426" xr:uid="{00000000-0005-0000-0000-000028340000}"/>
    <cellStyle name="Percent 4 3 2 2 40" xfId="13427" xr:uid="{00000000-0005-0000-0000-000029340000}"/>
    <cellStyle name="Percent 4 3 2 2 41" xfId="13428" xr:uid="{00000000-0005-0000-0000-00002A340000}"/>
    <cellStyle name="Percent 4 3 2 2 42" xfId="13429" xr:uid="{00000000-0005-0000-0000-00002B340000}"/>
    <cellStyle name="Percent 4 3 2 2 43" xfId="13430" xr:uid="{00000000-0005-0000-0000-00002C340000}"/>
    <cellStyle name="Percent 4 3 2 2 5" xfId="13431" xr:uid="{00000000-0005-0000-0000-00002D340000}"/>
    <cellStyle name="Percent 4 3 2 2 6" xfId="13432" xr:uid="{00000000-0005-0000-0000-00002E340000}"/>
    <cellStyle name="Percent 4 3 2 2 7" xfId="13433" xr:uid="{00000000-0005-0000-0000-00002F340000}"/>
    <cellStyle name="Percent 4 3 2 2 8" xfId="13434" xr:uid="{00000000-0005-0000-0000-000030340000}"/>
    <cellStyle name="Percent 4 3 2 2 9" xfId="13435" xr:uid="{00000000-0005-0000-0000-000031340000}"/>
    <cellStyle name="Percent 4 3 2 20" xfId="13436" xr:uid="{00000000-0005-0000-0000-000032340000}"/>
    <cellStyle name="Percent 4 3 2 21" xfId="13437" xr:uid="{00000000-0005-0000-0000-000033340000}"/>
    <cellStyle name="Percent 4 3 2 22" xfId="13438" xr:uid="{00000000-0005-0000-0000-000034340000}"/>
    <cellStyle name="Percent 4 3 2 23" xfId="13439" xr:uid="{00000000-0005-0000-0000-000035340000}"/>
    <cellStyle name="Percent 4 3 2 24" xfId="13440" xr:uid="{00000000-0005-0000-0000-000036340000}"/>
    <cellStyle name="Percent 4 3 2 25" xfId="13441" xr:uid="{00000000-0005-0000-0000-000037340000}"/>
    <cellStyle name="Percent 4 3 2 26" xfId="13442" xr:uid="{00000000-0005-0000-0000-000038340000}"/>
    <cellStyle name="Percent 4 3 2 27" xfId="13443" xr:uid="{00000000-0005-0000-0000-000039340000}"/>
    <cellStyle name="Percent 4 3 2 28" xfId="13444" xr:uid="{00000000-0005-0000-0000-00003A340000}"/>
    <cellStyle name="Percent 4 3 2 29" xfId="13445" xr:uid="{00000000-0005-0000-0000-00003B340000}"/>
    <cellStyle name="Percent 4 3 2 3" xfId="13446" xr:uid="{00000000-0005-0000-0000-00003C340000}"/>
    <cellStyle name="Percent 4 3 2 3 10" xfId="13447" xr:uid="{00000000-0005-0000-0000-00003D340000}"/>
    <cellStyle name="Percent 4 3 2 3 11" xfId="13448" xr:uid="{00000000-0005-0000-0000-00003E340000}"/>
    <cellStyle name="Percent 4 3 2 3 12" xfId="13449" xr:uid="{00000000-0005-0000-0000-00003F340000}"/>
    <cellStyle name="Percent 4 3 2 3 13" xfId="13450" xr:uid="{00000000-0005-0000-0000-000040340000}"/>
    <cellStyle name="Percent 4 3 2 3 14" xfId="13451" xr:uid="{00000000-0005-0000-0000-000041340000}"/>
    <cellStyle name="Percent 4 3 2 3 15" xfId="13452" xr:uid="{00000000-0005-0000-0000-000042340000}"/>
    <cellStyle name="Percent 4 3 2 3 16" xfId="13453" xr:uid="{00000000-0005-0000-0000-000043340000}"/>
    <cellStyle name="Percent 4 3 2 3 17" xfId="13454" xr:uid="{00000000-0005-0000-0000-000044340000}"/>
    <cellStyle name="Percent 4 3 2 3 18" xfId="13455" xr:uid="{00000000-0005-0000-0000-000045340000}"/>
    <cellStyle name="Percent 4 3 2 3 19" xfId="13456" xr:uid="{00000000-0005-0000-0000-000046340000}"/>
    <cellStyle name="Percent 4 3 2 3 2" xfId="13457" xr:uid="{00000000-0005-0000-0000-000047340000}"/>
    <cellStyle name="Percent 4 3 2 3 20" xfId="13458" xr:uid="{00000000-0005-0000-0000-000048340000}"/>
    <cellStyle name="Percent 4 3 2 3 21" xfId="13459" xr:uid="{00000000-0005-0000-0000-000049340000}"/>
    <cellStyle name="Percent 4 3 2 3 22" xfId="13460" xr:uid="{00000000-0005-0000-0000-00004A340000}"/>
    <cellStyle name="Percent 4 3 2 3 23" xfId="13461" xr:uid="{00000000-0005-0000-0000-00004B340000}"/>
    <cellStyle name="Percent 4 3 2 3 24" xfId="13462" xr:uid="{00000000-0005-0000-0000-00004C340000}"/>
    <cellStyle name="Percent 4 3 2 3 25" xfId="13463" xr:uid="{00000000-0005-0000-0000-00004D340000}"/>
    <cellStyle name="Percent 4 3 2 3 26" xfId="13464" xr:uid="{00000000-0005-0000-0000-00004E340000}"/>
    <cellStyle name="Percent 4 3 2 3 27" xfId="13465" xr:uid="{00000000-0005-0000-0000-00004F340000}"/>
    <cellStyle name="Percent 4 3 2 3 28" xfId="13466" xr:uid="{00000000-0005-0000-0000-000050340000}"/>
    <cellStyle name="Percent 4 3 2 3 29" xfId="13467" xr:uid="{00000000-0005-0000-0000-000051340000}"/>
    <cellStyle name="Percent 4 3 2 3 3" xfId="13468" xr:uid="{00000000-0005-0000-0000-000052340000}"/>
    <cellStyle name="Percent 4 3 2 3 30" xfId="13469" xr:uid="{00000000-0005-0000-0000-000053340000}"/>
    <cellStyle name="Percent 4 3 2 3 31" xfId="13470" xr:uid="{00000000-0005-0000-0000-000054340000}"/>
    <cellStyle name="Percent 4 3 2 3 32" xfId="13471" xr:uid="{00000000-0005-0000-0000-000055340000}"/>
    <cellStyle name="Percent 4 3 2 3 33" xfId="13472" xr:uid="{00000000-0005-0000-0000-000056340000}"/>
    <cellStyle name="Percent 4 3 2 3 34" xfId="13473" xr:uid="{00000000-0005-0000-0000-000057340000}"/>
    <cellStyle name="Percent 4 3 2 3 35" xfId="13474" xr:uid="{00000000-0005-0000-0000-000058340000}"/>
    <cellStyle name="Percent 4 3 2 3 36" xfId="13475" xr:uid="{00000000-0005-0000-0000-000059340000}"/>
    <cellStyle name="Percent 4 3 2 3 37" xfId="13476" xr:uid="{00000000-0005-0000-0000-00005A340000}"/>
    <cellStyle name="Percent 4 3 2 3 38" xfId="13477" xr:uid="{00000000-0005-0000-0000-00005B340000}"/>
    <cellStyle name="Percent 4 3 2 3 39" xfId="13478" xr:uid="{00000000-0005-0000-0000-00005C340000}"/>
    <cellStyle name="Percent 4 3 2 3 4" xfId="13479" xr:uid="{00000000-0005-0000-0000-00005D340000}"/>
    <cellStyle name="Percent 4 3 2 3 40" xfId="13480" xr:uid="{00000000-0005-0000-0000-00005E340000}"/>
    <cellStyle name="Percent 4 3 2 3 41" xfId="13481" xr:uid="{00000000-0005-0000-0000-00005F340000}"/>
    <cellStyle name="Percent 4 3 2 3 42" xfId="13482" xr:uid="{00000000-0005-0000-0000-000060340000}"/>
    <cellStyle name="Percent 4 3 2 3 43" xfId="13483" xr:uid="{00000000-0005-0000-0000-000061340000}"/>
    <cellStyle name="Percent 4 3 2 3 5" xfId="13484" xr:uid="{00000000-0005-0000-0000-000062340000}"/>
    <cellStyle name="Percent 4 3 2 3 6" xfId="13485" xr:uid="{00000000-0005-0000-0000-000063340000}"/>
    <cellStyle name="Percent 4 3 2 3 7" xfId="13486" xr:uid="{00000000-0005-0000-0000-000064340000}"/>
    <cellStyle name="Percent 4 3 2 3 8" xfId="13487" xr:uid="{00000000-0005-0000-0000-000065340000}"/>
    <cellStyle name="Percent 4 3 2 3 9" xfId="13488" xr:uid="{00000000-0005-0000-0000-000066340000}"/>
    <cellStyle name="Percent 4 3 2 30" xfId="13489" xr:uid="{00000000-0005-0000-0000-000067340000}"/>
    <cellStyle name="Percent 4 3 2 31" xfId="13490" xr:uid="{00000000-0005-0000-0000-000068340000}"/>
    <cellStyle name="Percent 4 3 2 32" xfId="13491" xr:uid="{00000000-0005-0000-0000-000069340000}"/>
    <cellStyle name="Percent 4 3 2 33" xfId="13492" xr:uid="{00000000-0005-0000-0000-00006A340000}"/>
    <cellStyle name="Percent 4 3 2 34" xfId="13493" xr:uid="{00000000-0005-0000-0000-00006B340000}"/>
    <cellStyle name="Percent 4 3 2 35" xfId="13494" xr:uid="{00000000-0005-0000-0000-00006C340000}"/>
    <cellStyle name="Percent 4 3 2 36" xfId="13495" xr:uid="{00000000-0005-0000-0000-00006D340000}"/>
    <cellStyle name="Percent 4 3 2 37" xfId="13496" xr:uid="{00000000-0005-0000-0000-00006E340000}"/>
    <cellStyle name="Percent 4 3 2 38" xfId="13497" xr:uid="{00000000-0005-0000-0000-00006F340000}"/>
    <cellStyle name="Percent 4 3 2 39" xfId="13498" xr:uid="{00000000-0005-0000-0000-000070340000}"/>
    <cellStyle name="Percent 4 3 2 4" xfId="13499" xr:uid="{00000000-0005-0000-0000-000071340000}"/>
    <cellStyle name="Percent 4 3 2 4 10" xfId="13500" xr:uid="{00000000-0005-0000-0000-000072340000}"/>
    <cellStyle name="Percent 4 3 2 4 11" xfId="13501" xr:uid="{00000000-0005-0000-0000-000073340000}"/>
    <cellStyle name="Percent 4 3 2 4 12" xfId="13502" xr:uid="{00000000-0005-0000-0000-000074340000}"/>
    <cellStyle name="Percent 4 3 2 4 13" xfId="13503" xr:uid="{00000000-0005-0000-0000-000075340000}"/>
    <cellStyle name="Percent 4 3 2 4 14" xfId="13504" xr:uid="{00000000-0005-0000-0000-000076340000}"/>
    <cellStyle name="Percent 4 3 2 4 15" xfId="13505" xr:uid="{00000000-0005-0000-0000-000077340000}"/>
    <cellStyle name="Percent 4 3 2 4 16" xfId="13506" xr:uid="{00000000-0005-0000-0000-000078340000}"/>
    <cellStyle name="Percent 4 3 2 4 17" xfId="13507" xr:uid="{00000000-0005-0000-0000-000079340000}"/>
    <cellStyle name="Percent 4 3 2 4 18" xfId="13508" xr:uid="{00000000-0005-0000-0000-00007A340000}"/>
    <cellStyle name="Percent 4 3 2 4 19" xfId="13509" xr:uid="{00000000-0005-0000-0000-00007B340000}"/>
    <cellStyle name="Percent 4 3 2 4 2" xfId="13510" xr:uid="{00000000-0005-0000-0000-00007C340000}"/>
    <cellStyle name="Percent 4 3 2 4 20" xfId="13511" xr:uid="{00000000-0005-0000-0000-00007D340000}"/>
    <cellStyle name="Percent 4 3 2 4 21" xfId="13512" xr:uid="{00000000-0005-0000-0000-00007E340000}"/>
    <cellStyle name="Percent 4 3 2 4 22" xfId="13513" xr:uid="{00000000-0005-0000-0000-00007F340000}"/>
    <cellStyle name="Percent 4 3 2 4 23" xfId="13514" xr:uid="{00000000-0005-0000-0000-000080340000}"/>
    <cellStyle name="Percent 4 3 2 4 24" xfId="13515" xr:uid="{00000000-0005-0000-0000-000081340000}"/>
    <cellStyle name="Percent 4 3 2 4 25" xfId="13516" xr:uid="{00000000-0005-0000-0000-000082340000}"/>
    <cellStyle name="Percent 4 3 2 4 26" xfId="13517" xr:uid="{00000000-0005-0000-0000-000083340000}"/>
    <cellStyle name="Percent 4 3 2 4 27" xfId="13518" xr:uid="{00000000-0005-0000-0000-000084340000}"/>
    <cellStyle name="Percent 4 3 2 4 28" xfId="13519" xr:uid="{00000000-0005-0000-0000-000085340000}"/>
    <cellStyle name="Percent 4 3 2 4 29" xfId="13520" xr:uid="{00000000-0005-0000-0000-000086340000}"/>
    <cellStyle name="Percent 4 3 2 4 3" xfId="13521" xr:uid="{00000000-0005-0000-0000-000087340000}"/>
    <cellStyle name="Percent 4 3 2 4 30" xfId="13522" xr:uid="{00000000-0005-0000-0000-000088340000}"/>
    <cellStyle name="Percent 4 3 2 4 31" xfId="13523" xr:uid="{00000000-0005-0000-0000-000089340000}"/>
    <cellStyle name="Percent 4 3 2 4 32" xfId="13524" xr:uid="{00000000-0005-0000-0000-00008A340000}"/>
    <cellStyle name="Percent 4 3 2 4 33" xfId="13525" xr:uid="{00000000-0005-0000-0000-00008B340000}"/>
    <cellStyle name="Percent 4 3 2 4 34" xfId="13526" xr:uid="{00000000-0005-0000-0000-00008C340000}"/>
    <cellStyle name="Percent 4 3 2 4 35" xfId="13527" xr:uid="{00000000-0005-0000-0000-00008D340000}"/>
    <cellStyle name="Percent 4 3 2 4 36" xfId="13528" xr:uid="{00000000-0005-0000-0000-00008E340000}"/>
    <cellStyle name="Percent 4 3 2 4 37" xfId="13529" xr:uid="{00000000-0005-0000-0000-00008F340000}"/>
    <cellStyle name="Percent 4 3 2 4 38" xfId="13530" xr:uid="{00000000-0005-0000-0000-000090340000}"/>
    <cellStyle name="Percent 4 3 2 4 39" xfId="13531" xr:uid="{00000000-0005-0000-0000-000091340000}"/>
    <cellStyle name="Percent 4 3 2 4 4" xfId="13532" xr:uid="{00000000-0005-0000-0000-000092340000}"/>
    <cellStyle name="Percent 4 3 2 4 40" xfId="13533" xr:uid="{00000000-0005-0000-0000-000093340000}"/>
    <cellStyle name="Percent 4 3 2 4 41" xfId="13534" xr:uid="{00000000-0005-0000-0000-000094340000}"/>
    <cellStyle name="Percent 4 3 2 4 42" xfId="13535" xr:uid="{00000000-0005-0000-0000-000095340000}"/>
    <cellStyle name="Percent 4 3 2 4 43" xfId="13536" xr:uid="{00000000-0005-0000-0000-000096340000}"/>
    <cellStyle name="Percent 4 3 2 4 5" xfId="13537" xr:uid="{00000000-0005-0000-0000-000097340000}"/>
    <cellStyle name="Percent 4 3 2 4 6" xfId="13538" xr:uid="{00000000-0005-0000-0000-000098340000}"/>
    <cellStyle name="Percent 4 3 2 4 7" xfId="13539" xr:uid="{00000000-0005-0000-0000-000099340000}"/>
    <cellStyle name="Percent 4 3 2 4 8" xfId="13540" xr:uid="{00000000-0005-0000-0000-00009A340000}"/>
    <cellStyle name="Percent 4 3 2 4 9" xfId="13541" xr:uid="{00000000-0005-0000-0000-00009B340000}"/>
    <cellStyle name="Percent 4 3 2 40" xfId="13542" xr:uid="{00000000-0005-0000-0000-00009C340000}"/>
    <cellStyle name="Percent 4 3 2 41" xfId="13543" xr:uid="{00000000-0005-0000-0000-00009D340000}"/>
    <cellStyle name="Percent 4 3 2 42" xfId="13544" xr:uid="{00000000-0005-0000-0000-00009E340000}"/>
    <cellStyle name="Percent 4 3 2 43" xfId="13545" xr:uid="{00000000-0005-0000-0000-00009F340000}"/>
    <cellStyle name="Percent 4 3 2 44" xfId="13546" xr:uid="{00000000-0005-0000-0000-0000A0340000}"/>
    <cellStyle name="Percent 4 3 2 45" xfId="13547" xr:uid="{00000000-0005-0000-0000-0000A1340000}"/>
    <cellStyle name="Percent 4 3 2 46" xfId="13548" xr:uid="{00000000-0005-0000-0000-0000A2340000}"/>
    <cellStyle name="Percent 4 3 2 47" xfId="13549" xr:uid="{00000000-0005-0000-0000-0000A3340000}"/>
    <cellStyle name="Percent 4 3 2 5" xfId="13550" xr:uid="{00000000-0005-0000-0000-0000A4340000}"/>
    <cellStyle name="Percent 4 3 2 5 10" xfId="13551" xr:uid="{00000000-0005-0000-0000-0000A5340000}"/>
    <cellStyle name="Percent 4 3 2 5 11" xfId="13552" xr:uid="{00000000-0005-0000-0000-0000A6340000}"/>
    <cellStyle name="Percent 4 3 2 5 12" xfId="13553" xr:uid="{00000000-0005-0000-0000-0000A7340000}"/>
    <cellStyle name="Percent 4 3 2 5 13" xfId="13554" xr:uid="{00000000-0005-0000-0000-0000A8340000}"/>
    <cellStyle name="Percent 4 3 2 5 14" xfId="13555" xr:uid="{00000000-0005-0000-0000-0000A9340000}"/>
    <cellStyle name="Percent 4 3 2 5 15" xfId="13556" xr:uid="{00000000-0005-0000-0000-0000AA340000}"/>
    <cellStyle name="Percent 4 3 2 5 16" xfId="13557" xr:uid="{00000000-0005-0000-0000-0000AB340000}"/>
    <cellStyle name="Percent 4 3 2 5 17" xfId="13558" xr:uid="{00000000-0005-0000-0000-0000AC340000}"/>
    <cellStyle name="Percent 4 3 2 5 18" xfId="13559" xr:uid="{00000000-0005-0000-0000-0000AD340000}"/>
    <cellStyle name="Percent 4 3 2 5 19" xfId="13560" xr:uid="{00000000-0005-0000-0000-0000AE340000}"/>
    <cellStyle name="Percent 4 3 2 5 2" xfId="13561" xr:uid="{00000000-0005-0000-0000-0000AF340000}"/>
    <cellStyle name="Percent 4 3 2 5 20" xfId="13562" xr:uid="{00000000-0005-0000-0000-0000B0340000}"/>
    <cellStyle name="Percent 4 3 2 5 21" xfId="13563" xr:uid="{00000000-0005-0000-0000-0000B1340000}"/>
    <cellStyle name="Percent 4 3 2 5 22" xfId="13564" xr:uid="{00000000-0005-0000-0000-0000B2340000}"/>
    <cellStyle name="Percent 4 3 2 5 23" xfId="13565" xr:uid="{00000000-0005-0000-0000-0000B3340000}"/>
    <cellStyle name="Percent 4 3 2 5 24" xfId="13566" xr:uid="{00000000-0005-0000-0000-0000B4340000}"/>
    <cellStyle name="Percent 4 3 2 5 25" xfId="13567" xr:uid="{00000000-0005-0000-0000-0000B5340000}"/>
    <cellStyle name="Percent 4 3 2 5 26" xfId="13568" xr:uid="{00000000-0005-0000-0000-0000B6340000}"/>
    <cellStyle name="Percent 4 3 2 5 27" xfId="13569" xr:uid="{00000000-0005-0000-0000-0000B7340000}"/>
    <cellStyle name="Percent 4 3 2 5 28" xfId="13570" xr:uid="{00000000-0005-0000-0000-0000B8340000}"/>
    <cellStyle name="Percent 4 3 2 5 29" xfId="13571" xr:uid="{00000000-0005-0000-0000-0000B9340000}"/>
    <cellStyle name="Percent 4 3 2 5 3" xfId="13572" xr:uid="{00000000-0005-0000-0000-0000BA340000}"/>
    <cellStyle name="Percent 4 3 2 5 30" xfId="13573" xr:uid="{00000000-0005-0000-0000-0000BB340000}"/>
    <cellStyle name="Percent 4 3 2 5 31" xfId="13574" xr:uid="{00000000-0005-0000-0000-0000BC340000}"/>
    <cellStyle name="Percent 4 3 2 5 32" xfId="13575" xr:uid="{00000000-0005-0000-0000-0000BD340000}"/>
    <cellStyle name="Percent 4 3 2 5 33" xfId="13576" xr:uid="{00000000-0005-0000-0000-0000BE340000}"/>
    <cellStyle name="Percent 4 3 2 5 34" xfId="13577" xr:uid="{00000000-0005-0000-0000-0000BF340000}"/>
    <cellStyle name="Percent 4 3 2 5 35" xfId="13578" xr:uid="{00000000-0005-0000-0000-0000C0340000}"/>
    <cellStyle name="Percent 4 3 2 5 36" xfId="13579" xr:uid="{00000000-0005-0000-0000-0000C1340000}"/>
    <cellStyle name="Percent 4 3 2 5 37" xfId="13580" xr:uid="{00000000-0005-0000-0000-0000C2340000}"/>
    <cellStyle name="Percent 4 3 2 5 38" xfId="13581" xr:uid="{00000000-0005-0000-0000-0000C3340000}"/>
    <cellStyle name="Percent 4 3 2 5 39" xfId="13582" xr:uid="{00000000-0005-0000-0000-0000C4340000}"/>
    <cellStyle name="Percent 4 3 2 5 4" xfId="13583" xr:uid="{00000000-0005-0000-0000-0000C5340000}"/>
    <cellStyle name="Percent 4 3 2 5 40" xfId="13584" xr:uid="{00000000-0005-0000-0000-0000C6340000}"/>
    <cellStyle name="Percent 4 3 2 5 41" xfId="13585" xr:uid="{00000000-0005-0000-0000-0000C7340000}"/>
    <cellStyle name="Percent 4 3 2 5 42" xfId="13586" xr:uid="{00000000-0005-0000-0000-0000C8340000}"/>
    <cellStyle name="Percent 4 3 2 5 43" xfId="13587" xr:uid="{00000000-0005-0000-0000-0000C9340000}"/>
    <cellStyle name="Percent 4 3 2 5 5" xfId="13588" xr:uid="{00000000-0005-0000-0000-0000CA340000}"/>
    <cellStyle name="Percent 4 3 2 5 6" xfId="13589" xr:uid="{00000000-0005-0000-0000-0000CB340000}"/>
    <cellStyle name="Percent 4 3 2 5 7" xfId="13590" xr:uid="{00000000-0005-0000-0000-0000CC340000}"/>
    <cellStyle name="Percent 4 3 2 5 8" xfId="13591" xr:uid="{00000000-0005-0000-0000-0000CD340000}"/>
    <cellStyle name="Percent 4 3 2 5 9" xfId="13592" xr:uid="{00000000-0005-0000-0000-0000CE340000}"/>
    <cellStyle name="Percent 4 3 2 6" xfId="13593" xr:uid="{00000000-0005-0000-0000-0000CF340000}"/>
    <cellStyle name="Percent 4 3 2 7" xfId="13594" xr:uid="{00000000-0005-0000-0000-0000D0340000}"/>
    <cellStyle name="Percent 4 3 2 8" xfId="13595" xr:uid="{00000000-0005-0000-0000-0000D1340000}"/>
    <cellStyle name="Percent 4 3 2 9" xfId="13596" xr:uid="{00000000-0005-0000-0000-0000D2340000}"/>
    <cellStyle name="Percent 4 3 20" xfId="13597" xr:uid="{00000000-0005-0000-0000-0000D3340000}"/>
    <cellStyle name="Percent 4 3 21" xfId="13598" xr:uid="{00000000-0005-0000-0000-0000D4340000}"/>
    <cellStyle name="Percent 4 3 22" xfId="13599" xr:uid="{00000000-0005-0000-0000-0000D5340000}"/>
    <cellStyle name="Percent 4 3 23" xfId="13600" xr:uid="{00000000-0005-0000-0000-0000D6340000}"/>
    <cellStyle name="Percent 4 3 24" xfId="13601" xr:uid="{00000000-0005-0000-0000-0000D7340000}"/>
    <cellStyle name="Percent 4 3 25" xfId="13602" xr:uid="{00000000-0005-0000-0000-0000D8340000}"/>
    <cellStyle name="Percent 4 3 26" xfId="13603" xr:uid="{00000000-0005-0000-0000-0000D9340000}"/>
    <cellStyle name="Percent 4 3 27" xfId="13604" xr:uid="{00000000-0005-0000-0000-0000DA340000}"/>
    <cellStyle name="Percent 4 3 28" xfId="13605" xr:uid="{00000000-0005-0000-0000-0000DB340000}"/>
    <cellStyle name="Percent 4 3 29" xfId="13606" xr:uid="{00000000-0005-0000-0000-0000DC340000}"/>
    <cellStyle name="Percent 4 3 3" xfId="13607" xr:uid="{00000000-0005-0000-0000-0000DD340000}"/>
    <cellStyle name="Percent 4 3 3 10" xfId="13608" xr:uid="{00000000-0005-0000-0000-0000DE340000}"/>
    <cellStyle name="Percent 4 3 3 11" xfId="13609" xr:uid="{00000000-0005-0000-0000-0000DF340000}"/>
    <cellStyle name="Percent 4 3 3 12" xfId="13610" xr:uid="{00000000-0005-0000-0000-0000E0340000}"/>
    <cellStyle name="Percent 4 3 3 13" xfId="13611" xr:uid="{00000000-0005-0000-0000-0000E1340000}"/>
    <cellStyle name="Percent 4 3 3 14" xfId="13612" xr:uid="{00000000-0005-0000-0000-0000E2340000}"/>
    <cellStyle name="Percent 4 3 3 15" xfId="13613" xr:uid="{00000000-0005-0000-0000-0000E3340000}"/>
    <cellStyle name="Percent 4 3 3 16" xfId="13614" xr:uid="{00000000-0005-0000-0000-0000E4340000}"/>
    <cellStyle name="Percent 4 3 3 17" xfId="13615" xr:uid="{00000000-0005-0000-0000-0000E5340000}"/>
    <cellStyle name="Percent 4 3 3 18" xfId="13616" xr:uid="{00000000-0005-0000-0000-0000E6340000}"/>
    <cellStyle name="Percent 4 3 3 19" xfId="13617" xr:uid="{00000000-0005-0000-0000-0000E7340000}"/>
    <cellStyle name="Percent 4 3 3 2" xfId="13618" xr:uid="{00000000-0005-0000-0000-0000E8340000}"/>
    <cellStyle name="Percent 4 3 3 20" xfId="13619" xr:uid="{00000000-0005-0000-0000-0000E9340000}"/>
    <cellStyle name="Percent 4 3 3 21" xfId="13620" xr:uid="{00000000-0005-0000-0000-0000EA340000}"/>
    <cellStyle name="Percent 4 3 3 22" xfId="13621" xr:uid="{00000000-0005-0000-0000-0000EB340000}"/>
    <cellStyle name="Percent 4 3 3 23" xfId="13622" xr:uid="{00000000-0005-0000-0000-0000EC340000}"/>
    <cellStyle name="Percent 4 3 3 24" xfId="13623" xr:uid="{00000000-0005-0000-0000-0000ED340000}"/>
    <cellStyle name="Percent 4 3 3 25" xfId="13624" xr:uid="{00000000-0005-0000-0000-0000EE340000}"/>
    <cellStyle name="Percent 4 3 3 26" xfId="13625" xr:uid="{00000000-0005-0000-0000-0000EF340000}"/>
    <cellStyle name="Percent 4 3 3 27" xfId="13626" xr:uid="{00000000-0005-0000-0000-0000F0340000}"/>
    <cellStyle name="Percent 4 3 3 28" xfId="13627" xr:uid="{00000000-0005-0000-0000-0000F1340000}"/>
    <cellStyle name="Percent 4 3 3 29" xfId="13628" xr:uid="{00000000-0005-0000-0000-0000F2340000}"/>
    <cellStyle name="Percent 4 3 3 3" xfId="13629" xr:uid="{00000000-0005-0000-0000-0000F3340000}"/>
    <cellStyle name="Percent 4 3 3 30" xfId="13630" xr:uid="{00000000-0005-0000-0000-0000F4340000}"/>
    <cellStyle name="Percent 4 3 3 31" xfId="13631" xr:uid="{00000000-0005-0000-0000-0000F5340000}"/>
    <cellStyle name="Percent 4 3 3 32" xfId="13632" xr:uid="{00000000-0005-0000-0000-0000F6340000}"/>
    <cellStyle name="Percent 4 3 3 33" xfId="13633" xr:uid="{00000000-0005-0000-0000-0000F7340000}"/>
    <cellStyle name="Percent 4 3 3 34" xfId="13634" xr:uid="{00000000-0005-0000-0000-0000F8340000}"/>
    <cellStyle name="Percent 4 3 3 35" xfId="13635" xr:uid="{00000000-0005-0000-0000-0000F9340000}"/>
    <cellStyle name="Percent 4 3 3 36" xfId="13636" xr:uid="{00000000-0005-0000-0000-0000FA340000}"/>
    <cellStyle name="Percent 4 3 3 37" xfId="13637" xr:uid="{00000000-0005-0000-0000-0000FB340000}"/>
    <cellStyle name="Percent 4 3 3 38" xfId="13638" xr:uid="{00000000-0005-0000-0000-0000FC340000}"/>
    <cellStyle name="Percent 4 3 3 39" xfId="13639" xr:uid="{00000000-0005-0000-0000-0000FD340000}"/>
    <cellStyle name="Percent 4 3 3 4" xfId="13640" xr:uid="{00000000-0005-0000-0000-0000FE340000}"/>
    <cellStyle name="Percent 4 3 3 40" xfId="13641" xr:uid="{00000000-0005-0000-0000-0000FF340000}"/>
    <cellStyle name="Percent 4 3 3 41" xfId="13642" xr:uid="{00000000-0005-0000-0000-000000350000}"/>
    <cellStyle name="Percent 4 3 3 42" xfId="13643" xr:uid="{00000000-0005-0000-0000-000001350000}"/>
    <cellStyle name="Percent 4 3 3 43" xfId="13644" xr:uid="{00000000-0005-0000-0000-000002350000}"/>
    <cellStyle name="Percent 4 3 3 5" xfId="13645" xr:uid="{00000000-0005-0000-0000-000003350000}"/>
    <cellStyle name="Percent 4 3 3 6" xfId="13646" xr:uid="{00000000-0005-0000-0000-000004350000}"/>
    <cellStyle name="Percent 4 3 3 7" xfId="13647" xr:uid="{00000000-0005-0000-0000-000005350000}"/>
    <cellStyle name="Percent 4 3 3 8" xfId="13648" xr:uid="{00000000-0005-0000-0000-000006350000}"/>
    <cellStyle name="Percent 4 3 3 9" xfId="13649" xr:uid="{00000000-0005-0000-0000-000007350000}"/>
    <cellStyle name="Percent 4 3 30" xfId="13650" xr:uid="{00000000-0005-0000-0000-000008350000}"/>
    <cellStyle name="Percent 4 3 31" xfId="13651" xr:uid="{00000000-0005-0000-0000-000009350000}"/>
    <cellStyle name="Percent 4 3 32" xfId="13652" xr:uid="{00000000-0005-0000-0000-00000A350000}"/>
    <cellStyle name="Percent 4 3 33" xfId="13653" xr:uid="{00000000-0005-0000-0000-00000B350000}"/>
    <cellStyle name="Percent 4 3 34" xfId="13654" xr:uid="{00000000-0005-0000-0000-00000C350000}"/>
    <cellStyle name="Percent 4 3 35" xfId="13655" xr:uid="{00000000-0005-0000-0000-00000D350000}"/>
    <cellStyle name="Percent 4 3 36" xfId="13656" xr:uid="{00000000-0005-0000-0000-00000E350000}"/>
    <cellStyle name="Percent 4 3 37" xfId="13657" xr:uid="{00000000-0005-0000-0000-00000F350000}"/>
    <cellStyle name="Percent 4 3 38" xfId="13658" xr:uid="{00000000-0005-0000-0000-000010350000}"/>
    <cellStyle name="Percent 4 3 39" xfId="13659" xr:uid="{00000000-0005-0000-0000-000011350000}"/>
    <cellStyle name="Percent 4 3 4" xfId="13660" xr:uid="{00000000-0005-0000-0000-000012350000}"/>
    <cellStyle name="Percent 4 3 4 10" xfId="13661" xr:uid="{00000000-0005-0000-0000-000013350000}"/>
    <cellStyle name="Percent 4 3 4 11" xfId="13662" xr:uid="{00000000-0005-0000-0000-000014350000}"/>
    <cellStyle name="Percent 4 3 4 12" xfId="13663" xr:uid="{00000000-0005-0000-0000-000015350000}"/>
    <cellStyle name="Percent 4 3 4 13" xfId="13664" xr:uid="{00000000-0005-0000-0000-000016350000}"/>
    <cellStyle name="Percent 4 3 4 14" xfId="13665" xr:uid="{00000000-0005-0000-0000-000017350000}"/>
    <cellStyle name="Percent 4 3 4 15" xfId="13666" xr:uid="{00000000-0005-0000-0000-000018350000}"/>
    <cellStyle name="Percent 4 3 4 16" xfId="13667" xr:uid="{00000000-0005-0000-0000-000019350000}"/>
    <cellStyle name="Percent 4 3 4 17" xfId="13668" xr:uid="{00000000-0005-0000-0000-00001A350000}"/>
    <cellStyle name="Percent 4 3 4 18" xfId="13669" xr:uid="{00000000-0005-0000-0000-00001B350000}"/>
    <cellStyle name="Percent 4 3 4 19" xfId="13670" xr:uid="{00000000-0005-0000-0000-00001C350000}"/>
    <cellStyle name="Percent 4 3 4 2" xfId="13671" xr:uid="{00000000-0005-0000-0000-00001D350000}"/>
    <cellStyle name="Percent 4 3 4 20" xfId="13672" xr:uid="{00000000-0005-0000-0000-00001E350000}"/>
    <cellStyle name="Percent 4 3 4 21" xfId="13673" xr:uid="{00000000-0005-0000-0000-00001F350000}"/>
    <cellStyle name="Percent 4 3 4 22" xfId="13674" xr:uid="{00000000-0005-0000-0000-000020350000}"/>
    <cellStyle name="Percent 4 3 4 23" xfId="13675" xr:uid="{00000000-0005-0000-0000-000021350000}"/>
    <cellStyle name="Percent 4 3 4 24" xfId="13676" xr:uid="{00000000-0005-0000-0000-000022350000}"/>
    <cellStyle name="Percent 4 3 4 25" xfId="13677" xr:uid="{00000000-0005-0000-0000-000023350000}"/>
    <cellStyle name="Percent 4 3 4 26" xfId="13678" xr:uid="{00000000-0005-0000-0000-000024350000}"/>
    <cellStyle name="Percent 4 3 4 27" xfId="13679" xr:uid="{00000000-0005-0000-0000-000025350000}"/>
    <cellStyle name="Percent 4 3 4 28" xfId="13680" xr:uid="{00000000-0005-0000-0000-000026350000}"/>
    <cellStyle name="Percent 4 3 4 29" xfId="13681" xr:uid="{00000000-0005-0000-0000-000027350000}"/>
    <cellStyle name="Percent 4 3 4 3" xfId="13682" xr:uid="{00000000-0005-0000-0000-000028350000}"/>
    <cellStyle name="Percent 4 3 4 30" xfId="13683" xr:uid="{00000000-0005-0000-0000-000029350000}"/>
    <cellStyle name="Percent 4 3 4 31" xfId="13684" xr:uid="{00000000-0005-0000-0000-00002A350000}"/>
    <cellStyle name="Percent 4 3 4 32" xfId="13685" xr:uid="{00000000-0005-0000-0000-00002B350000}"/>
    <cellStyle name="Percent 4 3 4 33" xfId="13686" xr:uid="{00000000-0005-0000-0000-00002C350000}"/>
    <cellStyle name="Percent 4 3 4 34" xfId="13687" xr:uid="{00000000-0005-0000-0000-00002D350000}"/>
    <cellStyle name="Percent 4 3 4 35" xfId="13688" xr:uid="{00000000-0005-0000-0000-00002E350000}"/>
    <cellStyle name="Percent 4 3 4 36" xfId="13689" xr:uid="{00000000-0005-0000-0000-00002F350000}"/>
    <cellStyle name="Percent 4 3 4 37" xfId="13690" xr:uid="{00000000-0005-0000-0000-000030350000}"/>
    <cellStyle name="Percent 4 3 4 38" xfId="13691" xr:uid="{00000000-0005-0000-0000-000031350000}"/>
    <cellStyle name="Percent 4 3 4 39" xfId="13692" xr:uid="{00000000-0005-0000-0000-000032350000}"/>
    <cellStyle name="Percent 4 3 4 4" xfId="13693" xr:uid="{00000000-0005-0000-0000-000033350000}"/>
    <cellStyle name="Percent 4 3 4 40" xfId="13694" xr:uid="{00000000-0005-0000-0000-000034350000}"/>
    <cellStyle name="Percent 4 3 4 41" xfId="13695" xr:uid="{00000000-0005-0000-0000-000035350000}"/>
    <cellStyle name="Percent 4 3 4 42" xfId="13696" xr:uid="{00000000-0005-0000-0000-000036350000}"/>
    <cellStyle name="Percent 4 3 4 43" xfId="13697" xr:uid="{00000000-0005-0000-0000-000037350000}"/>
    <cellStyle name="Percent 4 3 4 5" xfId="13698" xr:uid="{00000000-0005-0000-0000-000038350000}"/>
    <cellStyle name="Percent 4 3 4 6" xfId="13699" xr:uid="{00000000-0005-0000-0000-000039350000}"/>
    <cellStyle name="Percent 4 3 4 7" xfId="13700" xr:uid="{00000000-0005-0000-0000-00003A350000}"/>
    <cellStyle name="Percent 4 3 4 8" xfId="13701" xr:uid="{00000000-0005-0000-0000-00003B350000}"/>
    <cellStyle name="Percent 4 3 4 9" xfId="13702" xr:uid="{00000000-0005-0000-0000-00003C350000}"/>
    <cellStyle name="Percent 4 3 40" xfId="13703" xr:uid="{00000000-0005-0000-0000-00003D350000}"/>
    <cellStyle name="Percent 4 3 41" xfId="13704" xr:uid="{00000000-0005-0000-0000-00003E350000}"/>
    <cellStyle name="Percent 4 3 42" xfId="13705" xr:uid="{00000000-0005-0000-0000-00003F350000}"/>
    <cellStyle name="Percent 4 3 43" xfId="13706" xr:uid="{00000000-0005-0000-0000-000040350000}"/>
    <cellStyle name="Percent 4 3 44" xfId="13707" xr:uid="{00000000-0005-0000-0000-000041350000}"/>
    <cellStyle name="Percent 4 3 45" xfId="13708" xr:uid="{00000000-0005-0000-0000-000042350000}"/>
    <cellStyle name="Percent 4 3 46" xfId="13709" xr:uid="{00000000-0005-0000-0000-000043350000}"/>
    <cellStyle name="Percent 4 3 47" xfId="13710" xr:uid="{00000000-0005-0000-0000-000044350000}"/>
    <cellStyle name="Percent 4 3 48" xfId="13711" xr:uid="{00000000-0005-0000-0000-000045350000}"/>
    <cellStyle name="Percent 4 3 5" xfId="13712" xr:uid="{00000000-0005-0000-0000-000046350000}"/>
    <cellStyle name="Percent 4 3 5 10" xfId="13713" xr:uid="{00000000-0005-0000-0000-000047350000}"/>
    <cellStyle name="Percent 4 3 5 11" xfId="13714" xr:uid="{00000000-0005-0000-0000-000048350000}"/>
    <cellStyle name="Percent 4 3 5 12" xfId="13715" xr:uid="{00000000-0005-0000-0000-000049350000}"/>
    <cellStyle name="Percent 4 3 5 13" xfId="13716" xr:uid="{00000000-0005-0000-0000-00004A350000}"/>
    <cellStyle name="Percent 4 3 5 14" xfId="13717" xr:uid="{00000000-0005-0000-0000-00004B350000}"/>
    <cellStyle name="Percent 4 3 5 15" xfId="13718" xr:uid="{00000000-0005-0000-0000-00004C350000}"/>
    <cellStyle name="Percent 4 3 5 16" xfId="13719" xr:uid="{00000000-0005-0000-0000-00004D350000}"/>
    <cellStyle name="Percent 4 3 5 17" xfId="13720" xr:uid="{00000000-0005-0000-0000-00004E350000}"/>
    <cellStyle name="Percent 4 3 5 18" xfId="13721" xr:uid="{00000000-0005-0000-0000-00004F350000}"/>
    <cellStyle name="Percent 4 3 5 19" xfId="13722" xr:uid="{00000000-0005-0000-0000-000050350000}"/>
    <cellStyle name="Percent 4 3 5 2" xfId="13723" xr:uid="{00000000-0005-0000-0000-000051350000}"/>
    <cellStyle name="Percent 4 3 5 20" xfId="13724" xr:uid="{00000000-0005-0000-0000-000052350000}"/>
    <cellStyle name="Percent 4 3 5 21" xfId="13725" xr:uid="{00000000-0005-0000-0000-000053350000}"/>
    <cellStyle name="Percent 4 3 5 22" xfId="13726" xr:uid="{00000000-0005-0000-0000-000054350000}"/>
    <cellStyle name="Percent 4 3 5 23" xfId="13727" xr:uid="{00000000-0005-0000-0000-000055350000}"/>
    <cellStyle name="Percent 4 3 5 24" xfId="13728" xr:uid="{00000000-0005-0000-0000-000056350000}"/>
    <cellStyle name="Percent 4 3 5 25" xfId="13729" xr:uid="{00000000-0005-0000-0000-000057350000}"/>
    <cellStyle name="Percent 4 3 5 26" xfId="13730" xr:uid="{00000000-0005-0000-0000-000058350000}"/>
    <cellStyle name="Percent 4 3 5 27" xfId="13731" xr:uid="{00000000-0005-0000-0000-000059350000}"/>
    <cellStyle name="Percent 4 3 5 28" xfId="13732" xr:uid="{00000000-0005-0000-0000-00005A350000}"/>
    <cellStyle name="Percent 4 3 5 29" xfId="13733" xr:uid="{00000000-0005-0000-0000-00005B350000}"/>
    <cellStyle name="Percent 4 3 5 3" xfId="13734" xr:uid="{00000000-0005-0000-0000-00005C350000}"/>
    <cellStyle name="Percent 4 3 5 30" xfId="13735" xr:uid="{00000000-0005-0000-0000-00005D350000}"/>
    <cellStyle name="Percent 4 3 5 31" xfId="13736" xr:uid="{00000000-0005-0000-0000-00005E350000}"/>
    <cellStyle name="Percent 4 3 5 32" xfId="13737" xr:uid="{00000000-0005-0000-0000-00005F350000}"/>
    <cellStyle name="Percent 4 3 5 33" xfId="13738" xr:uid="{00000000-0005-0000-0000-000060350000}"/>
    <cellStyle name="Percent 4 3 5 34" xfId="13739" xr:uid="{00000000-0005-0000-0000-000061350000}"/>
    <cellStyle name="Percent 4 3 5 35" xfId="13740" xr:uid="{00000000-0005-0000-0000-000062350000}"/>
    <cellStyle name="Percent 4 3 5 36" xfId="13741" xr:uid="{00000000-0005-0000-0000-000063350000}"/>
    <cellStyle name="Percent 4 3 5 37" xfId="13742" xr:uid="{00000000-0005-0000-0000-000064350000}"/>
    <cellStyle name="Percent 4 3 5 38" xfId="13743" xr:uid="{00000000-0005-0000-0000-000065350000}"/>
    <cellStyle name="Percent 4 3 5 39" xfId="13744" xr:uid="{00000000-0005-0000-0000-000066350000}"/>
    <cellStyle name="Percent 4 3 5 4" xfId="13745" xr:uid="{00000000-0005-0000-0000-000067350000}"/>
    <cellStyle name="Percent 4 3 5 40" xfId="13746" xr:uid="{00000000-0005-0000-0000-000068350000}"/>
    <cellStyle name="Percent 4 3 5 41" xfId="13747" xr:uid="{00000000-0005-0000-0000-000069350000}"/>
    <cellStyle name="Percent 4 3 5 42" xfId="13748" xr:uid="{00000000-0005-0000-0000-00006A350000}"/>
    <cellStyle name="Percent 4 3 5 43" xfId="13749" xr:uid="{00000000-0005-0000-0000-00006B350000}"/>
    <cellStyle name="Percent 4 3 5 5" xfId="13750" xr:uid="{00000000-0005-0000-0000-00006C350000}"/>
    <cellStyle name="Percent 4 3 5 6" xfId="13751" xr:uid="{00000000-0005-0000-0000-00006D350000}"/>
    <cellStyle name="Percent 4 3 5 7" xfId="13752" xr:uid="{00000000-0005-0000-0000-00006E350000}"/>
    <cellStyle name="Percent 4 3 5 8" xfId="13753" xr:uid="{00000000-0005-0000-0000-00006F350000}"/>
    <cellStyle name="Percent 4 3 5 9" xfId="13754" xr:uid="{00000000-0005-0000-0000-000070350000}"/>
    <cellStyle name="Percent 4 3 6" xfId="13755" xr:uid="{00000000-0005-0000-0000-000071350000}"/>
    <cellStyle name="Percent 4 3 6 10" xfId="13756" xr:uid="{00000000-0005-0000-0000-000072350000}"/>
    <cellStyle name="Percent 4 3 6 11" xfId="13757" xr:uid="{00000000-0005-0000-0000-000073350000}"/>
    <cellStyle name="Percent 4 3 6 12" xfId="13758" xr:uid="{00000000-0005-0000-0000-000074350000}"/>
    <cellStyle name="Percent 4 3 6 13" xfId="13759" xr:uid="{00000000-0005-0000-0000-000075350000}"/>
    <cellStyle name="Percent 4 3 6 14" xfId="13760" xr:uid="{00000000-0005-0000-0000-000076350000}"/>
    <cellStyle name="Percent 4 3 6 15" xfId="13761" xr:uid="{00000000-0005-0000-0000-000077350000}"/>
    <cellStyle name="Percent 4 3 6 16" xfId="13762" xr:uid="{00000000-0005-0000-0000-000078350000}"/>
    <cellStyle name="Percent 4 3 6 17" xfId="13763" xr:uid="{00000000-0005-0000-0000-000079350000}"/>
    <cellStyle name="Percent 4 3 6 18" xfId="13764" xr:uid="{00000000-0005-0000-0000-00007A350000}"/>
    <cellStyle name="Percent 4 3 6 19" xfId="13765" xr:uid="{00000000-0005-0000-0000-00007B350000}"/>
    <cellStyle name="Percent 4 3 6 2" xfId="13766" xr:uid="{00000000-0005-0000-0000-00007C350000}"/>
    <cellStyle name="Percent 4 3 6 20" xfId="13767" xr:uid="{00000000-0005-0000-0000-00007D350000}"/>
    <cellStyle name="Percent 4 3 6 21" xfId="13768" xr:uid="{00000000-0005-0000-0000-00007E350000}"/>
    <cellStyle name="Percent 4 3 6 22" xfId="13769" xr:uid="{00000000-0005-0000-0000-00007F350000}"/>
    <cellStyle name="Percent 4 3 6 23" xfId="13770" xr:uid="{00000000-0005-0000-0000-000080350000}"/>
    <cellStyle name="Percent 4 3 6 24" xfId="13771" xr:uid="{00000000-0005-0000-0000-000081350000}"/>
    <cellStyle name="Percent 4 3 6 25" xfId="13772" xr:uid="{00000000-0005-0000-0000-000082350000}"/>
    <cellStyle name="Percent 4 3 6 26" xfId="13773" xr:uid="{00000000-0005-0000-0000-000083350000}"/>
    <cellStyle name="Percent 4 3 6 27" xfId="13774" xr:uid="{00000000-0005-0000-0000-000084350000}"/>
    <cellStyle name="Percent 4 3 6 28" xfId="13775" xr:uid="{00000000-0005-0000-0000-000085350000}"/>
    <cellStyle name="Percent 4 3 6 29" xfId="13776" xr:uid="{00000000-0005-0000-0000-000086350000}"/>
    <cellStyle name="Percent 4 3 6 3" xfId="13777" xr:uid="{00000000-0005-0000-0000-000087350000}"/>
    <cellStyle name="Percent 4 3 6 30" xfId="13778" xr:uid="{00000000-0005-0000-0000-000088350000}"/>
    <cellStyle name="Percent 4 3 6 31" xfId="13779" xr:uid="{00000000-0005-0000-0000-000089350000}"/>
    <cellStyle name="Percent 4 3 6 32" xfId="13780" xr:uid="{00000000-0005-0000-0000-00008A350000}"/>
    <cellStyle name="Percent 4 3 6 33" xfId="13781" xr:uid="{00000000-0005-0000-0000-00008B350000}"/>
    <cellStyle name="Percent 4 3 6 34" xfId="13782" xr:uid="{00000000-0005-0000-0000-00008C350000}"/>
    <cellStyle name="Percent 4 3 6 35" xfId="13783" xr:uid="{00000000-0005-0000-0000-00008D350000}"/>
    <cellStyle name="Percent 4 3 6 36" xfId="13784" xr:uid="{00000000-0005-0000-0000-00008E350000}"/>
    <cellStyle name="Percent 4 3 6 37" xfId="13785" xr:uid="{00000000-0005-0000-0000-00008F350000}"/>
    <cellStyle name="Percent 4 3 6 38" xfId="13786" xr:uid="{00000000-0005-0000-0000-000090350000}"/>
    <cellStyle name="Percent 4 3 6 39" xfId="13787" xr:uid="{00000000-0005-0000-0000-000091350000}"/>
    <cellStyle name="Percent 4 3 6 4" xfId="13788" xr:uid="{00000000-0005-0000-0000-000092350000}"/>
    <cellStyle name="Percent 4 3 6 40" xfId="13789" xr:uid="{00000000-0005-0000-0000-000093350000}"/>
    <cellStyle name="Percent 4 3 6 41" xfId="13790" xr:uid="{00000000-0005-0000-0000-000094350000}"/>
    <cellStyle name="Percent 4 3 6 42" xfId="13791" xr:uid="{00000000-0005-0000-0000-000095350000}"/>
    <cellStyle name="Percent 4 3 6 43" xfId="13792" xr:uid="{00000000-0005-0000-0000-000096350000}"/>
    <cellStyle name="Percent 4 3 6 5" xfId="13793" xr:uid="{00000000-0005-0000-0000-000097350000}"/>
    <cellStyle name="Percent 4 3 6 6" xfId="13794" xr:uid="{00000000-0005-0000-0000-000098350000}"/>
    <cellStyle name="Percent 4 3 6 7" xfId="13795" xr:uid="{00000000-0005-0000-0000-000099350000}"/>
    <cellStyle name="Percent 4 3 6 8" xfId="13796" xr:uid="{00000000-0005-0000-0000-00009A350000}"/>
    <cellStyle name="Percent 4 3 6 9" xfId="13797" xr:uid="{00000000-0005-0000-0000-00009B350000}"/>
    <cellStyle name="Percent 4 3 7" xfId="13798" xr:uid="{00000000-0005-0000-0000-00009C350000}"/>
    <cellStyle name="Percent 4 3 8" xfId="13799" xr:uid="{00000000-0005-0000-0000-00009D350000}"/>
    <cellStyle name="Percent 4 3 9" xfId="13800" xr:uid="{00000000-0005-0000-0000-00009E350000}"/>
    <cellStyle name="Percent 4 30" xfId="13801" xr:uid="{00000000-0005-0000-0000-00009F350000}"/>
    <cellStyle name="Percent 4 31" xfId="13802" xr:uid="{00000000-0005-0000-0000-0000A0350000}"/>
    <cellStyle name="Percent 4 32" xfId="13803" xr:uid="{00000000-0005-0000-0000-0000A1350000}"/>
    <cellStyle name="Percent 4 33" xfId="13804" xr:uid="{00000000-0005-0000-0000-0000A2350000}"/>
    <cellStyle name="Percent 4 34" xfId="13805" xr:uid="{00000000-0005-0000-0000-0000A3350000}"/>
    <cellStyle name="Percent 4 35" xfId="13806" xr:uid="{00000000-0005-0000-0000-0000A4350000}"/>
    <cellStyle name="Percent 4 36" xfId="13807" xr:uid="{00000000-0005-0000-0000-0000A5350000}"/>
    <cellStyle name="Percent 4 37" xfId="13808" xr:uid="{00000000-0005-0000-0000-0000A6350000}"/>
    <cellStyle name="Percent 4 38" xfId="13809" xr:uid="{00000000-0005-0000-0000-0000A7350000}"/>
    <cellStyle name="Percent 4 39" xfId="13810" xr:uid="{00000000-0005-0000-0000-0000A8350000}"/>
    <cellStyle name="Percent 4 4" xfId="13811" xr:uid="{00000000-0005-0000-0000-0000A9350000}"/>
    <cellStyle name="Percent 4 4 10" xfId="13812" xr:uid="{00000000-0005-0000-0000-0000AA350000}"/>
    <cellStyle name="Percent 4 4 11" xfId="13813" xr:uid="{00000000-0005-0000-0000-0000AB350000}"/>
    <cellStyle name="Percent 4 4 12" xfId="13814" xr:uid="{00000000-0005-0000-0000-0000AC350000}"/>
    <cellStyle name="Percent 4 4 13" xfId="13815" xr:uid="{00000000-0005-0000-0000-0000AD350000}"/>
    <cellStyle name="Percent 4 4 14" xfId="13816" xr:uid="{00000000-0005-0000-0000-0000AE350000}"/>
    <cellStyle name="Percent 4 4 15" xfId="13817" xr:uid="{00000000-0005-0000-0000-0000AF350000}"/>
    <cellStyle name="Percent 4 4 16" xfId="13818" xr:uid="{00000000-0005-0000-0000-0000B0350000}"/>
    <cellStyle name="Percent 4 4 17" xfId="13819" xr:uid="{00000000-0005-0000-0000-0000B1350000}"/>
    <cellStyle name="Percent 4 4 18" xfId="13820" xr:uid="{00000000-0005-0000-0000-0000B2350000}"/>
    <cellStyle name="Percent 4 4 19" xfId="13821" xr:uid="{00000000-0005-0000-0000-0000B3350000}"/>
    <cellStyle name="Percent 4 4 2" xfId="13822" xr:uid="{00000000-0005-0000-0000-0000B4350000}"/>
    <cellStyle name="Percent 4 4 2 10" xfId="13823" xr:uid="{00000000-0005-0000-0000-0000B5350000}"/>
    <cellStyle name="Percent 4 4 2 11" xfId="13824" xr:uid="{00000000-0005-0000-0000-0000B6350000}"/>
    <cellStyle name="Percent 4 4 2 12" xfId="13825" xr:uid="{00000000-0005-0000-0000-0000B7350000}"/>
    <cellStyle name="Percent 4 4 2 13" xfId="13826" xr:uid="{00000000-0005-0000-0000-0000B8350000}"/>
    <cellStyle name="Percent 4 4 2 14" xfId="13827" xr:uid="{00000000-0005-0000-0000-0000B9350000}"/>
    <cellStyle name="Percent 4 4 2 15" xfId="13828" xr:uid="{00000000-0005-0000-0000-0000BA350000}"/>
    <cellStyle name="Percent 4 4 2 16" xfId="13829" xr:uid="{00000000-0005-0000-0000-0000BB350000}"/>
    <cellStyle name="Percent 4 4 2 17" xfId="13830" xr:uid="{00000000-0005-0000-0000-0000BC350000}"/>
    <cellStyle name="Percent 4 4 2 18" xfId="13831" xr:uid="{00000000-0005-0000-0000-0000BD350000}"/>
    <cellStyle name="Percent 4 4 2 19" xfId="13832" xr:uid="{00000000-0005-0000-0000-0000BE350000}"/>
    <cellStyle name="Percent 4 4 2 2" xfId="13833" xr:uid="{00000000-0005-0000-0000-0000BF350000}"/>
    <cellStyle name="Percent 4 4 2 2 10" xfId="13834" xr:uid="{00000000-0005-0000-0000-0000C0350000}"/>
    <cellStyle name="Percent 4 4 2 2 11" xfId="13835" xr:uid="{00000000-0005-0000-0000-0000C1350000}"/>
    <cellStyle name="Percent 4 4 2 2 12" xfId="13836" xr:uid="{00000000-0005-0000-0000-0000C2350000}"/>
    <cellStyle name="Percent 4 4 2 2 13" xfId="13837" xr:uid="{00000000-0005-0000-0000-0000C3350000}"/>
    <cellStyle name="Percent 4 4 2 2 14" xfId="13838" xr:uid="{00000000-0005-0000-0000-0000C4350000}"/>
    <cellStyle name="Percent 4 4 2 2 15" xfId="13839" xr:uid="{00000000-0005-0000-0000-0000C5350000}"/>
    <cellStyle name="Percent 4 4 2 2 16" xfId="13840" xr:uid="{00000000-0005-0000-0000-0000C6350000}"/>
    <cellStyle name="Percent 4 4 2 2 17" xfId="13841" xr:uid="{00000000-0005-0000-0000-0000C7350000}"/>
    <cellStyle name="Percent 4 4 2 2 18" xfId="13842" xr:uid="{00000000-0005-0000-0000-0000C8350000}"/>
    <cellStyle name="Percent 4 4 2 2 19" xfId="13843" xr:uid="{00000000-0005-0000-0000-0000C9350000}"/>
    <cellStyle name="Percent 4 4 2 2 2" xfId="13844" xr:uid="{00000000-0005-0000-0000-0000CA350000}"/>
    <cellStyle name="Percent 4 4 2 2 20" xfId="13845" xr:uid="{00000000-0005-0000-0000-0000CB350000}"/>
    <cellStyle name="Percent 4 4 2 2 21" xfId="13846" xr:uid="{00000000-0005-0000-0000-0000CC350000}"/>
    <cellStyle name="Percent 4 4 2 2 22" xfId="13847" xr:uid="{00000000-0005-0000-0000-0000CD350000}"/>
    <cellStyle name="Percent 4 4 2 2 23" xfId="13848" xr:uid="{00000000-0005-0000-0000-0000CE350000}"/>
    <cellStyle name="Percent 4 4 2 2 24" xfId="13849" xr:uid="{00000000-0005-0000-0000-0000CF350000}"/>
    <cellStyle name="Percent 4 4 2 2 25" xfId="13850" xr:uid="{00000000-0005-0000-0000-0000D0350000}"/>
    <cellStyle name="Percent 4 4 2 2 26" xfId="13851" xr:uid="{00000000-0005-0000-0000-0000D1350000}"/>
    <cellStyle name="Percent 4 4 2 2 27" xfId="13852" xr:uid="{00000000-0005-0000-0000-0000D2350000}"/>
    <cellStyle name="Percent 4 4 2 2 28" xfId="13853" xr:uid="{00000000-0005-0000-0000-0000D3350000}"/>
    <cellStyle name="Percent 4 4 2 2 29" xfId="13854" xr:uid="{00000000-0005-0000-0000-0000D4350000}"/>
    <cellStyle name="Percent 4 4 2 2 3" xfId="13855" xr:uid="{00000000-0005-0000-0000-0000D5350000}"/>
    <cellStyle name="Percent 4 4 2 2 30" xfId="13856" xr:uid="{00000000-0005-0000-0000-0000D6350000}"/>
    <cellStyle name="Percent 4 4 2 2 31" xfId="13857" xr:uid="{00000000-0005-0000-0000-0000D7350000}"/>
    <cellStyle name="Percent 4 4 2 2 32" xfId="13858" xr:uid="{00000000-0005-0000-0000-0000D8350000}"/>
    <cellStyle name="Percent 4 4 2 2 33" xfId="13859" xr:uid="{00000000-0005-0000-0000-0000D9350000}"/>
    <cellStyle name="Percent 4 4 2 2 34" xfId="13860" xr:uid="{00000000-0005-0000-0000-0000DA350000}"/>
    <cellStyle name="Percent 4 4 2 2 35" xfId="13861" xr:uid="{00000000-0005-0000-0000-0000DB350000}"/>
    <cellStyle name="Percent 4 4 2 2 36" xfId="13862" xr:uid="{00000000-0005-0000-0000-0000DC350000}"/>
    <cellStyle name="Percent 4 4 2 2 37" xfId="13863" xr:uid="{00000000-0005-0000-0000-0000DD350000}"/>
    <cellStyle name="Percent 4 4 2 2 38" xfId="13864" xr:uid="{00000000-0005-0000-0000-0000DE350000}"/>
    <cellStyle name="Percent 4 4 2 2 39" xfId="13865" xr:uid="{00000000-0005-0000-0000-0000DF350000}"/>
    <cellStyle name="Percent 4 4 2 2 4" xfId="13866" xr:uid="{00000000-0005-0000-0000-0000E0350000}"/>
    <cellStyle name="Percent 4 4 2 2 40" xfId="13867" xr:uid="{00000000-0005-0000-0000-0000E1350000}"/>
    <cellStyle name="Percent 4 4 2 2 41" xfId="13868" xr:uid="{00000000-0005-0000-0000-0000E2350000}"/>
    <cellStyle name="Percent 4 4 2 2 42" xfId="13869" xr:uid="{00000000-0005-0000-0000-0000E3350000}"/>
    <cellStyle name="Percent 4 4 2 2 43" xfId="13870" xr:uid="{00000000-0005-0000-0000-0000E4350000}"/>
    <cellStyle name="Percent 4 4 2 2 5" xfId="13871" xr:uid="{00000000-0005-0000-0000-0000E5350000}"/>
    <cellStyle name="Percent 4 4 2 2 6" xfId="13872" xr:uid="{00000000-0005-0000-0000-0000E6350000}"/>
    <cellStyle name="Percent 4 4 2 2 7" xfId="13873" xr:uid="{00000000-0005-0000-0000-0000E7350000}"/>
    <cellStyle name="Percent 4 4 2 2 8" xfId="13874" xr:uid="{00000000-0005-0000-0000-0000E8350000}"/>
    <cellStyle name="Percent 4 4 2 2 9" xfId="13875" xr:uid="{00000000-0005-0000-0000-0000E9350000}"/>
    <cellStyle name="Percent 4 4 2 20" xfId="13876" xr:uid="{00000000-0005-0000-0000-0000EA350000}"/>
    <cellStyle name="Percent 4 4 2 21" xfId="13877" xr:uid="{00000000-0005-0000-0000-0000EB350000}"/>
    <cellStyle name="Percent 4 4 2 22" xfId="13878" xr:uid="{00000000-0005-0000-0000-0000EC350000}"/>
    <cellStyle name="Percent 4 4 2 23" xfId="13879" xr:uid="{00000000-0005-0000-0000-0000ED350000}"/>
    <cellStyle name="Percent 4 4 2 24" xfId="13880" xr:uid="{00000000-0005-0000-0000-0000EE350000}"/>
    <cellStyle name="Percent 4 4 2 25" xfId="13881" xr:uid="{00000000-0005-0000-0000-0000EF350000}"/>
    <cellStyle name="Percent 4 4 2 26" xfId="13882" xr:uid="{00000000-0005-0000-0000-0000F0350000}"/>
    <cellStyle name="Percent 4 4 2 27" xfId="13883" xr:uid="{00000000-0005-0000-0000-0000F1350000}"/>
    <cellStyle name="Percent 4 4 2 28" xfId="13884" xr:uid="{00000000-0005-0000-0000-0000F2350000}"/>
    <cellStyle name="Percent 4 4 2 29" xfId="13885" xr:uid="{00000000-0005-0000-0000-0000F3350000}"/>
    <cellStyle name="Percent 4 4 2 3" xfId="13886" xr:uid="{00000000-0005-0000-0000-0000F4350000}"/>
    <cellStyle name="Percent 4 4 2 3 10" xfId="13887" xr:uid="{00000000-0005-0000-0000-0000F5350000}"/>
    <cellStyle name="Percent 4 4 2 3 11" xfId="13888" xr:uid="{00000000-0005-0000-0000-0000F6350000}"/>
    <cellStyle name="Percent 4 4 2 3 12" xfId="13889" xr:uid="{00000000-0005-0000-0000-0000F7350000}"/>
    <cellStyle name="Percent 4 4 2 3 13" xfId="13890" xr:uid="{00000000-0005-0000-0000-0000F8350000}"/>
    <cellStyle name="Percent 4 4 2 3 14" xfId="13891" xr:uid="{00000000-0005-0000-0000-0000F9350000}"/>
    <cellStyle name="Percent 4 4 2 3 15" xfId="13892" xr:uid="{00000000-0005-0000-0000-0000FA350000}"/>
    <cellStyle name="Percent 4 4 2 3 16" xfId="13893" xr:uid="{00000000-0005-0000-0000-0000FB350000}"/>
    <cellStyle name="Percent 4 4 2 3 17" xfId="13894" xr:uid="{00000000-0005-0000-0000-0000FC350000}"/>
    <cellStyle name="Percent 4 4 2 3 18" xfId="13895" xr:uid="{00000000-0005-0000-0000-0000FD350000}"/>
    <cellStyle name="Percent 4 4 2 3 19" xfId="13896" xr:uid="{00000000-0005-0000-0000-0000FE350000}"/>
    <cellStyle name="Percent 4 4 2 3 2" xfId="13897" xr:uid="{00000000-0005-0000-0000-0000FF350000}"/>
    <cellStyle name="Percent 4 4 2 3 20" xfId="13898" xr:uid="{00000000-0005-0000-0000-000000360000}"/>
    <cellStyle name="Percent 4 4 2 3 21" xfId="13899" xr:uid="{00000000-0005-0000-0000-000001360000}"/>
    <cellStyle name="Percent 4 4 2 3 22" xfId="13900" xr:uid="{00000000-0005-0000-0000-000002360000}"/>
    <cellStyle name="Percent 4 4 2 3 23" xfId="13901" xr:uid="{00000000-0005-0000-0000-000003360000}"/>
    <cellStyle name="Percent 4 4 2 3 24" xfId="13902" xr:uid="{00000000-0005-0000-0000-000004360000}"/>
    <cellStyle name="Percent 4 4 2 3 25" xfId="13903" xr:uid="{00000000-0005-0000-0000-000005360000}"/>
    <cellStyle name="Percent 4 4 2 3 26" xfId="13904" xr:uid="{00000000-0005-0000-0000-000006360000}"/>
    <cellStyle name="Percent 4 4 2 3 27" xfId="13905" xr:uid="{00000000-0005-0000-0000-000007360000}"/>
    <cellStyle name="Percent 4 4 2 3 28" xfId="13906" xr:uid="{00000000-0005-0000-0000-000008360000}"/>
    <cellStyle name="Percent 4 4 2 3 29" xfId="13907" xr:uid="{00000000-0005-0000-0000-000009360000}"/>
    <cellStyle name="Percent 4 4 2 3 3" xfId="13908" xr:uid="{00000000-0005-0000-0000-00000A360000}"/>
    <cellStyle name="Percent 4 4 2 3 30" xfId="13909" xr:uid="{00000000-0005-0000-0000-00000B360000}"/>
    <cellStyle name="Percent 4 4 2 3 31" xfId="13910" xr:uid="{00000000-0005-0000-0000-00000C360000}"/>
    <cellStyle name="Percent 4 4 2 3 32" xfId="13911" xr:uid="{00000000-0005-0000-0000-00000D360000}"/>
    <cellStyle name="Percent 4 4 2 3 33" xfId="13912" xr:uid="{00000000-0005-0000-0000-00000E360000}"/>
    <cellStyle name="Percent 4 4 2 3 34" xfId="13913" xr:uid="{00000000-0005-0000-0000-00000F360000}"/>
    <cellStyle name="Percent 4 4 2 3 35" xfId="13914" xr:uid="{00000000-0005-0000-0000-000010360000}"/>
    <cellStyle name="Percent 4 4 2 3 36" xfId="13915" xr:uid="{00000000-0005-0000-0000-000011360000}"/>
    <cellStyle name="Percent 4 4 2 3 37" xfId="13916" xr:uid="{00000000-0005-0000-0000-000012360000}"/>
    <cellStyle name="Percent 4 4 2 3 38" xfId="13917" xr:uid="{00000000-0005-0000-0000-000013360000}"/>
    <cellStyle name="Percent 4 4 2 3 39" xfId="13918" xr:uid="{00000000-0005-0000-0000-000014360000}"/>
    <cellStyle name="Percent 4 4 2 3 4" xfId="13919" xr:uid="{00000000-0005-0000-0000-000015360000}"/>
    <cellStyle name="Percent 4 4 2 3 40" xfId="13920" xr:uid="{00000000-0005-0000-0000-000016360000}"/>
    <cellStyle name="Percent 4 4 2 3 41" xfId="13921" xr:uid="{00000000-0005-0000-0000-000017360000}"/>
    <cellStyle name="Percent 4 4 2 3 42" xfId="13922" xr:uid="{00000000-0005-0000-0000-000018360000}"/>
    <cellStyle name="Percent 4 4 2 3 43" xfId="13923" xr:uid="{00000000-0005-0000-0000-000019360000}"/>
    <cellStyle name="Percent 4 4 2 3 5" xfId="13924" xr:uid="{00000000-0005-0000-0000-00001A360000}"/>
    <cellStyle name="Percent 4 4 2 3 6" xfId="13925" xr:uid="{00000000-0005-0000-0000-00001B360000}"/>
    <cellStyle name="Percent 4 4 2 3 7" xfId="13926" xr:uid="{00000000-0005-0000-0000-00001C360000}"/>
    <cellStyle name="Percent 4 4 2 3 8" xfId="13927" xr:uid="{00000000-0005-0000-0000-00001D360000}"/>
    <cellStyle name="Percent 4 4 2 3 9" xfId="13928" xr:uid="{00000000-0005-0000-0000-00001E360000}"/>
    <cellStyle name="Percent 4 4 2 30" xfId="13929" xr:uid="{00000000-0005-0000-0000-00001F360000}"/>
    <cellStyle name="Percent 4 4 2 31" xfId="13930" xr:uid="{00000000-0005-0000-0000-000020360000}"/>
    <cellStyle name="Percent 4 4 2 32" xfId="13931" xr:uid="{00000000-0005-0000-0000-000021360000}"/>
    <cellStyle name="Percent 4 4 2 33" xfId="13932" xr:uid="{00000000-0005-0000-0000-000022360000}"/>
    <cellStyle name="Percent 4 4 2 34" xfId="13933" xr:uid="{00000000-0005-0000-0000-000023360000}"/>
    <cellStyle name="Percent 4 4 2 35" xfId="13934" xr:uid="{00000000-0005-0000-0000-000024360000}"/>
    <cellStyle name="Percent 4 4 2 36" xfId="13935" xr:uid="{00000000-0005-0000-0000-000025360000}"/>
    <cellStyle name="Percent 4 4 2 37" xfId="13936" xr:uid="{00000000-0005-0000-0000-000026360000}"/>
    <cellStyle name="Percent 4 4 2 38" xfId="13937" xr:uid="{00000000-0005-0000-0000-000027360000}"/>
    <cellStyle name="Percent 4 4 2 39" xfId="13938" xr:uid="{00000000-0005-0000-0000-000028360000}"/>
    <cellStyle name="Percent 4 4 2 4" xfId="13939" xr:uid="{00000000-0005-0000-0000-000029360000}"/>
    <cellStyle name="Percent 4 4 2 4 10" xfId="13940" xr:uid="{00000000-0005-0000-0000-00002A360000}"/>
    <cellStyle name="Percent 4 4 2 4 11" xfId="13941" xr:uid="{00000000-0005-0000-0000-00002B360000}"/>
    <cellStyle name="Percent 4 4 2 4 12" xfId="13942" xr:uid="{00000000-0005-0000-0000-00002C360000}"/>
    <cellStyle name="Percent 4 4 2 4 13" xfId="13943" xr:uid="{00000000-0005-0000-0000-00002D360000}"/>
    <cellStyle name="Percent 4 4 2 4 14" xfId="13944" xr:uid="{00000000-0005-0000-0000-00002E360000}"/>
    <cellStyle name="Percent 4 4 2 4 15" xfId="13945" xr:uid="{00000000-0005-0000-0000-00002F360000}"/>
    <cellStyle name="Percent 4 4 2 4 16" xfId="13946" xr:uid="{00000000-0005-0000-0000-000030360000}"/>
    <cellStyle name="Percent 4 4 2 4 17" xfId="13947" xr:uid="{00000000-0005-0000-0000-000031360000}"/>
    <cellStyle name="Percent 4 4 2 4 18" xfId="13948" xr:uid="{00000000-0005-0000-0000-000032360000}"/>
    <cellStyle name="Percent 4 4 2 4 19" xfId="13949" xr:uid="{00000000-0005-0000-0000-000033360000}"/>
    <cellStyle name="Percent 4 4 2 4 2" xfId="13950" xr:uid="{00000000-0005-0000-0000-000034360000}"/>
    <cellStyle name="Percent 4 4 2 4 20" xfId="13951" xr:uid="{00000000-0005-0000-0000-000035360000}"/>
    <cellStyle name="Percent 4 4 2 4 21" xfId="13952" xr:uid="{00000000-0005-0000-0000-000036360000}"/>
    <cellStyle name="Percent 4 4 2 4 22" xfId="13953" xr:uid="{00000000-0005-0000-0000-000037360000}"/>
    <cellStyle name="Percent 4 4 2 4 23" xfId="13954" xr:uid="{00000000-0005-0000-0000-000038360000}"/>
    <cellStyle name="Percent 4 4 2 4 24" xfId="13955" xr:uid="{00000000-0005-0000-0000-000039360000}"/>
    <cellStyle name="Percent 4 4 2 4 25" xfId="13956" xr:uid="{00000000-0005-0000-0000-00003A360000}"/>
    <cellStyle name="Percent 4 4 2 4 26" xfId="13957" xr:uid="{00000000-0005-0000-0000-00003B360000}"/>
    <cellStyle name="Percent 4 4 2 4 27" xfId="13958" xr:uid="{00000000-0005-0000-0000-00003C360000}"/>
    <cellStyle name="Percent 4 4 2 4 28" xfId="13959" xr:uid="{00000000-0005-0000-0000-00003D360000}"/>
    <cellStyle name="Percent 4 4 2 4 29" xfId="13960" xr:uid="{00000000-0005-0000-0000-00003E360000}"/>
    <cellStyle name="Percent 4 4 2 4 3" xfId="13961" xr:uid="{00000000-0005-0000-0000-00003F360000}"/>
    <cellStyle name="Percent 4 4 2 4 30" xfId="13962" xr:uid="{00000000-0005-0000-0000-000040360000}"/>
    <cellStyle name="Percent 4 4 2 4 31" xfId="13963" xr:uid="{00000000-0005-0000-0000-000041360000}"/>
    <cellStyle name="Percent 4 4 2 4 32" xfId="13964" xr:uid="{00000000-0005-0000-0000-000042360000}"/>
    <cellStyle name="Percent 4 4 2 4 33" xfId="13965" xr:uid="{00000000-0005-0000-0000-000043360000}"/>
    <cellStyle name="Percent 4 4 2 4 34" xfId="13966" xr:uid="{00000000-0005-0000-0000-000044360000}"/>
    <cellStyle name="Percent 4 4 2 4 35" xfId="13967" xr:uid="{00000000-0005-0000-0000-000045360000}"/>
    <cellStyle name="Percent 4 4 2 4 36" xfId="13968" xr:uid="{00000000-0005-0000-0000-000046360000}"/>
    <cellStyle name="Percent 4 4 2 4 37" xfId="13969" xr:uid="{00000000-0005-0000-0000-000047360000}"/>
    <cellStyle name="Percent 4 4 2 4 38" xfId="13970" xr:uid="{00000000-0005-0000-0000-000048360000}"/>
    <cellStyle name="Percent 4 4 2 4 39" xfId="13971" xr:uid="{00000000-0005-0000-0000-000049360000}"/>
    <cellStyle name="Percent 4 4 2 4 4" xfId="13972" xr:uid="{00000000-0005-0000-0000-00004A360000}"/>
    <cellStyle name="Percent 4 4 2 4 40" xfId="13973" xr:uid="{00000000-0005-0000-0000-00004B360000}"/>
    <cellStyle name="Percent 4 4 2 4 41" xfId="13974" xr:uid="{00000000-0005-0000-0000-00004C360000}"/>
    <cellStyle name="Percent 4 4 2 4 42" xfId="13975" xr:uid="{00000000-0005-0000-0000-00004D360000}"/>
    <cellStyle name="Percent 4 4 2 4 43" xfId="13976" xr:uid="{00000000-0005-0000-0000-00004E360000}"/>
    <cellStyle name="Percent 4 4 2 4 5" xfId="13977" xr:uid="{00000000-0005-0000-0000-00004F360000}"/>
    <cellStyle name="Percent 4 4 2 4 6" xfId="13978" xr:uid="{00000000-0005-0000-0000-000050360000}"/>
    <cellStyle name="Percent 4 4 2 4 7" xfId="13979" xr:uid="{00000000-0005-0000-0000-000051360000}"/>
    <cellStyle name="Percent 4 4 2 4 8" xfId="13980" xr:uid="{00000000-0005-0000-0000-000052360000}"/>
    <cellStyle name="Percent 4 4 2 4 9" xfId="13981" xr:uid="{00000000-0005-0000-0000-000053360000}"/>
    <cellStyle name="Percent 4 4 2 40" xfId="13982" xr:uid="{00000000-0005-0000-0000-000054360000}"/>
    <cellStyle name="Percent 4 4 2 41" xfId="13983" xr:uid="{00000000-0005-0000-0000-000055360000}"/>
    <cellStyle name="Percent 4 4 2 42" xfId="13984" xr:uid="{00000000-0005-0000-0000-000056360000}"/>
    <cellStyle name="Percent 4 4 2 43" xfId="13985" xr:uid="{00000000-0005-0000-0000-000057360000}"/>
    <cellStyle name="Percent 4 4 2 44" xfId="13986" xr:uid="{00000000-0005-0000-0000-000058360000}"/>
    <cellStyle name="Percent 4 4 2 45" xfId="13987" xr:uid="{00000000-0005-0000-0000-000059360000}"/>
    <cellStyle name="Percent 4 4 2 46" xfId="13988" xr:uid="{00000000-0005-0000-0000-00005A360000}"/>
    <cellStyle name="Percent 4 4 2 47" xfId="13989" xr:uid="{00000000-0005-0000-0000-00005B360000}"/>
    <cellStyle name="Percent 4 4 2 5" xfId="13990" xr:uid="{00000000-0005-0000-0000-00005C360000}"/>
    <cellStyle name="Percent 4 4 2 5 10" xfId="13991" xr:uid="{00000000-0005-0000-0000-00005D360000}"/>
    <cellStyle name="Percent 4 4 2 5 11" xfId="13992" xr:uid="{00000000-0005-0000-0000-00005E360000}"/>
    <cellStyle name="Percent 4 4 2 5 12" xfId="13993" xr:uid="{00000000-0005-0000-0000-00005F360000}"/>
    <cellStyle name="Percent 4 4 2 5 13" xfId="13994" xr:uid="{00000000-0005-0000-0000-000060360000}"/>
    <cellStyle name="Percent 4 4 2 5 14" xfId="13995" xr:uid="{00000000-0005-0000-0000-000061360000}"/>
    <cellStyle name="Percent 4 4 2 5 15" xfId="13996" xr:uid="{00000000-0005-0000-0000-000062360000}"/>
    <cellStyle name="Percent 4 4 2 5 16" xfId="13997" xr:uid="{00000000-0005-0000-0000-000063360000}"/>
    <cellStyle name="Percent 4 4 2 5 17" xfId="13998" xr:uid="{00000000-0005-0000-0000-000064360000}"/>
    <cellStyle name="Percent 4 4 2 5 18" xfId="13999" xr:uid="{00000000-0005-0000-0000-000065360000}"/>
    <cellStyle name="Percent 4 4 2 5 19" xfId="14000" xr:uid="{00000000-0005-0000-0000-000066360000}"/>
    <cellStyle name="Percent 4 4 2 5 2" xfId="14001" xr:uid="{00000000-0005-0000-0000-000067360000}"/>
    <cellStyle name="Percent 4 4 2 5 20" xfId="14002" xr:uid="{00000000-0005-0000-0000-000068360000}"/>
    <cellStyle name="Percent 4 4 2 5 21" xfId="14003" xr:uid="{00000000-0005-0000-0000-000069360000}"/>
    <cellStyle name="Percent 4 4 2 5 22" xfId="14004" xr:uid="{00000000-0005-0000-0000-00006A360000}"/>
    <cellStyle name="Percent 4 4 2 5 23" xfId="14005" xr:uid="{00000000-0005-0000-0000-00006B360000}"/>
    <cellStyle name="Percent 4 4 2 5 24" xfId="14006" xr:uid="{00000000-0005-0000-0000-00006C360000}"/>
    <cellStyle name="Percent 4 4 2 5 25" xfId="14007" xr:uid="{00000000-0005-0000-0000-00006D360000}"/>
    <cellStyle name="Percent 4 4 2 5 26" xfId="14008" xr:uid="{00000000-0005-0000-0000-00006E360000}"/>
    <cellStyle name="Percent 4 4 2 5 27" xfId="14009" xr:uid="{00000000-0005-0000-0000-00006F360000}"/>
    <cellStyle name="Percent 4 4 2 5 28" xfId="14010" xr:uid="{00000000-0005-0000-0000-000070360000}"/>
    <cellStyle name="Percent 4 4 2 5 29" xfId="14011" xr:uid="{00000000-0005-0000-0000-000071360000}"/>
    <cellStyle name="Percent 4 4 2 5 3" xfId="14012" xr:uid="{00000000-0005-0000-0000-000072360000}"/>
    <cellStyle name="Percent 4 4 2 5 30" xfId="14013" xr:uid="{00000000-0005-0000-0000-000073360000}"/>
    <cellStyle name="Percent 4 4 2 5 31" xfId="14014" xr:uid="{00000000-0005-0000-0000-000074360000}"/>
    <cellStyle name="Percent 4 4 2 5 32" xfId="14015" xr:uid="{00000000-0005-0000-0000-000075360000}"/>
    <cellStyle name="Percent 4 4 2 5 33" xfId="14016" xr:uid="{00000000-0005-0000-0000-000076360000}"/>
    <cellStyle name="Percent 4 4 2 5 34" xfId="14017" xr:uid="{00000000-0005-0000-0000-000077360000}"/>
    <cellStyle name="Percent 4 4 2 5 35" xfId="14018" xr:uid="{00000000-0005-0000-0000-000078360000}"/>
    <cellStyle name="Percent 4 4 2 5 36" xfId="14019" xr:uid="{00000000-0005-0000-0000-000079360000}"/>
    <cellStyle name="Percent 4 4 2 5 37" xfId="14020" xr:uid="{00000000-0005-0000-0000-00007A360000}"/>
    <cellStyle name="Percent 4 4 2 5 38" xfId="14021" xr:uid="{00000000-0005-0000-0000-00007B360000}"/>
    <cellStyle name="Percent 4 4 2 5 39" xfId="14022" xr:uid="{00000000-0005-0000-0000-00007C360000}"/>
    <cellStyle name="Percent 4 4 2 5 4" xfId="14023" xr:uid="{00000000-0005-0000-0000-00007D360000}"/>
    <cellStyle name="Percent 4 4 2 5 40" xfId="14024" xr:uid="{00000000-0005-0000-0000-00007E360000}"/>
    <cellStyle name="Percent 4 4 2 5 41" xfId="14025" xr:uid="{00000000-0005-0000-0000-00007F360000}"/>
    <cellStyle name="Percent 4 4 2 5 42" xfId="14026" xr:uid="{00000000-0005-0000-0000-000080360000}"/>
    <cellStyle name="Percent 4 4 2 5 43" xfId="14027" xr:uid="{00000000-0005-0000-0000-000081360000}"/>
    <cellStyle name="Percent 4 4 2 5 5" xfId="14028" xr:uid="{00000000-0005-0000-0000-000082360000}"/>
    <cellStyle name="Percent 4 4 2 5 6" xfId="14029" xr:uid="{00000000-0005-0000-0000-000083360000}"/>
    <cellStyle name="Percent 4 4 2 5 7" xfId="14030" xr:uid="{00000000-0005-0000-0000-000084360000}"/>
    <cellStyle name="Percent 4 4 2 5 8" xfId="14031" xr:uid="{00000000-0005-0000-0000-000085360000}"/>
    <cellStyle name="Percent 4 4 2 5 9" xfId="14032" xr:uid="{00000000-0005-0000-0000-000086360000}"/>
    <cellStyle name="Percent 4 4 2 6" xfId="14033" xr:uid="{00000000-0005-0000-0000-000087360000}"/>
    <cellStyle name="Percent 4 4 2 7" xfId="14034" xr:uid="{00000000-0005-0000-0000-000088360000}"/>
    <cellStyle name="Percent 4 4 2 8" xfId="14035" xr:uid="{00000000-0005-0000-0000-000089360000}"/>
    <cellStyle name="Percent 4 4 2 9" xfId="14036" xr:uid="{00000000-0005-0000-0000-00008A360000}"/>
    <cellStyle name="Percent 4 4 20" xfId="14037" xr:uid="{00000000-0005-0000-0000-00008B360000}"/>
    <cellStyle name="Percent 4 4 21" xfId="14038" xr:uid="{00000000-0005-0000-0000-00008C360000}"/>
    <cellStyle name="Percent 4 4 22" xfId="14039" xr:uid="{00000000-0005-0000-0000-00008D360000}"/>
    <cellStyle name="Percent 4 4 23" xfId="14040" xr:uid="{00000000-0005-0000-0000-00008E360000}"/>
    <cellStyle name="Percent 4 4 24" xfId="14041" xr:uid="{00000000-0005-0000-0000-00008F360000}"/>
    <cellStyle name="Percent 4 4 25" xfId="14042" xr:uid="{00000000-0005-0000-0000-000090360000}"/>
    <cellStyle name="Percent 4 4 26" xfId="14043" xr:uid="{00000000-0005-0000-0000-000091360000}"/>
    <cellStyle name="Percent 4 4 27" xfId="14044" xr:uid="{00000000-0005-0000-0000-000092360000}"/>
    <cellStyle name="Percent 4 4 28" xfId="14045" xr:uid="{00000000-0005-0000-0000-000093360000}"/>
    <cellStyle name="Percent 4 4 29" xfId="14046" xr:uid="{00000000-0005-0000-0000-000094360000}"/>
    <cellStyle name="Percent 4 4 3" xfId="14047" xr:uid="{00000000-0005-0000-0000-000095360000}"/>
    <cellStyle name="Percent 4 4 3 10" xfId="14048" xr:uid="{00000000-0005-0000-0000-000096360000}"/>
    <cellStyle name="Percent 4 4 3 11" xfId="14049" xr:uid="{00000000-0005-0000-0000-000097360000}"/>
    <cellStyle name="Percent 4 4 3 12" xfId="14050" xr:uid="{00000000-0005-0000-0000-000098360000}"/>
    <cellStyle name="Percent 4 4 3 13" xfId="14051" xr:uid="{00000000-0005-0000-0000-000099360000}"/>
    <cellStyle name="Percent 4 4 3 14" xfId="14052" xr:uid="{00000000-0005-0000-0000-00009A360000}"/>
    <cellStyle name="Percent 4 4 3 15" xfId="14053" xr:uid="{00000000-0005-0000-0000-00009B360000}"/>
    <cellStyle name="Percent 4 4 3 16" xfId="14054" xr:uid="{00000000-0005-0000-0000-00009C360000}"/>
    <cellStyle name="Percent 4 4 3 17" xfId="14055" xr:uid="{00000000-0005-0000-0000-00009D360000}"/>
    <cellStyle name="Percent 4 4 3 18" xfId="14056" xr:uid="{00000000-0005-0000-0000-00009E360000}"/>
    <cellStyle name="Percent 4 4 3 19" xfId="14057" xr:uid="{00000000-0005-0000-0000-00009F360000}"/>
    <cellStyle name="Percent 4 4 3 2" xfId="14058" xr:uid="{00000000-0005-0000-0000-0000A0360000}"/>
    <cellStyle name="Percent 4 4 3 20" xfId="14059" xr:uid="{00000000-0005-0000-0000-0000A1360000}"/>
    <cellStyle name="Percent 4 4 3 21" xfId="14060" xr:uid="{00000000-0005-0000-0000-0000A2360000}"/>
    <cellStyle name="Percent 4 4 3 22" xfId="14061" xr:uid="{00000000-0005-0000-0000-0000A3360000}"/>
    <cellStyle name="Percent 4 4 3 23" xfId="14062" xr:uid="{00000000-0005-0000-0000-0000A4360000}"/>
    <cellStyle name="Percent 4 4 3 24" xfId="14063" xr:uid="{00000000-0005-0000-0000-0000A5360000}"/>
    <cellStyle name="Percent 4 4 3 25" xfId="14064" xr:uid="{00000000-0005-0000-0000-0000A6360000}"/>
    <cellStyle name="Percent 4 4 3 26" xfId="14065" xr:uid="{00000000-0005-0000-0000-0000A7360000}"/>
    <cellStyle name="Percent 4 4 3 27" xfId="14066" xr:uid="{00000000-0005-0000-0000-0000A8360000}"/>
    <cellStyle name="Percent 4 4 3 28" xfId="14067" xr:uid="{00000000-0005-0000-0000-0000A9360000}"/>
    <cellStyle name="Percent 4 4 3 29" xfId="14068" xr:uid="{00000000-0005-0000-0000-0000AA360000}"/>
    <cellStyle name="Percent 4 4 3 3" xfId="14069" xr:uid="{00000000-0005-0000-0000-0000AB360000}"/>
    <cellStyle name="Percent 4 4 3 30" xfId="14070" xr:uid="{00000000-0005-0000-0000-0000AC360000}"/>
    <cellStyle name="Percent 4 4 3 31" xfId="14071" xr:uid="{00000000-0005-0000-0000-0000AD360000}"/>
    <cellStyle name="Percent 4 4 3 32" xfId="14072" xr:uid="{00000000-0005-0000-0000-0000AE360000}"/>
    <cellStyle name="Percent 4 4 3 33" xfId="14073" xr:uid="{00000000-0005-0000-0000-0000AF360000}"/>
    <cellStyle name="Percent 4 4 3 34" xfId="14074" xr:uid="{00000000-0005-0000-0000-0000B0360000}"/>
    <cellStyle name="Percent 4 4 3 35" xfId="14075" xr:uid="{00000000-0005-0000-0000-0000B1360000}"/>
    <cellStyle name="Percent 4 4 3 36" xfId="14076" xr:uid="{00000000-0005-0000-0000-0000B2360000}"/>
    <cellStyle name="Percent 4 4 3 37" xfId="14077" xr:uid="{00000000-0005-0000-0000-0000B3360000}"/>
    <cellStyle name="Percent 4 4 3 38" xfId="14078" xr:uid="{00000000-0005-0000-0000-0000B4360000}"/>
    <cellStyle name="Percent 4 4 3 39" xfId="14079" xr:uid="{00000000-0005-0000-0000-0000B5360000}"/>
    <cellStyle name="Percent 4 4 3 4" xfId="14080" xr:uid="{00000000-0005-0000-0000-0000B6360000}"/>
    <cellStyle name="Percent 4 4 3 40" xfId="14081" xr:uid="{00000000-0005-0000-0000-0000B7360000}"/>
    <cellStyle name="Percent 4 4 3 41" xfId="14082" xr:uid="{00000000-0005-0000-0000-0000B8360000}"/>
    <cellStyle name="Percent 4 4 3 42" xfId="14083" xr:uid="{00000000-0005-0000-0000-0000B9360000}"/>
    <cellStyle name="Percent 4 4 3 43" xfId="14084" xr:uid="{00000000-0005-0000-0000-0000BA360000}"/>
    <cellStyle name="Percent 4 4 3 5" xfId="14085" xr:uid="{00000000-0005-0000-0000-0000BB360000}"/>
    <cellStyle name="Percent 4 4 3 6" xfId="14086" xr:uid="{00000000-0005-0000-0000-0000BC360000}"/>
    <cellStyle name="Percent 4 4 3 7" xfId="14087" xr:uid="{00000000-0005-0000-0000-0000BD360000}"/>
    <cellStyle name="Percent 4 4 3 8" xfId="14088" xr:uid="{00000000-0005-0000-0000-0000BE360000}"/>
    <cellStyle name="Percent 4 4 3 9" xfId="14089" xr:uid="{00000000-0005-0000-0000-0000BF360000}"/>
    <cellStyle name="Percent 4 4 30" xfId="14090" xr:uid="{00000000-0005-0000-0000-0000C0360000}"/>
    <cellStyle name="Percent 4 4 31" xfId="14091" xr:uid="{00000000-0005-0000-0000-0000C1360000}"/>
    <cellStyle name="Percent 4 4 32" xfId="14092" xr:uid="{00000000-0005-0000-0000-0000C2360000}"/>
    <cellStyle name="Percent 4 4 33" xfId="14093" xr:uid="{00000000-0005-0000-0000-0000C3360000}"/>
    <cellStyle name="Percent 4 4 34" xfId="14094" xr:uid="{00000000-0005-0000-0000-0000C4360000}"/>
    <cellStyle name="Percent 4 4 35" xfId="14095" xr:uid="{00000000-0005-0000-0000-0000C5360000}"/>
    <cellStyle name="Percent 4 4 36" xfId="14096" xr:uid="{00000000-0005-0000-0000-0000C6360000}"/>
    <cellStyle name="Percent 4 4 37" xfId="14097" xr:uid="{00000000-0005-0000-0000-0000C7360000}"/>
    <cellStyle name="Percent 4 4 38" xfId="14098" xr:uid="{00000000-0005-0000-0000-0000C8360000}"/>
    <cellStyle name="Percent 4 4 39" xfId="14099" xr:uid="{00000000-0005-0000-0000-0000C9360000}"/>
    <cellStyle name="Percent 4 4 4" xfId="14100" xr:uid="{00000000-0005-0000-0000-0000CA360000}"/>
    <cellStyle name="Percent 4 4 4 10" xfId="14101" xr:uid="{00000000-0005-0000-0000-0000CB360000}"/>
    <cellStyle name="Percent 4 4 4 11" xfId="14102" xr:uid="{00000000-0005-0000-0000-0000CC360000}"/>
    <cellStyle name="Percent 4 4 4 12" xfId="14103" xr:uid="{00000000-0005-0000-0000-0000CD360000}"/>
    <cellStyle name="Percent 4 4 4 13" xfId="14104" xr:uid="{00000000-0005-0000-0000-0000CE360000}"/>
    <cellStyle name="Percent 4 4 4 14" xfId="14105" xr:uid="{00000000-0005-0000-0000-0000CF360000}"/>
    <cellStyle name="Percent 4 4 4 15" xfId="14106" xr:uid="{00000000-0005-0000-0000-0000D0360000}"/>
    <cellStyle name="Percent 4 4 4 16" xfId="14107" xr:uid="{00000000-0005-0000-0000-0000D1360000}"/>
    <cellStyle name="Percent 4 4 4 17" xfId="14108" xr:uid="{00000000-0005-0000-0000-0000D2360000}"/>
    <cellStyle name="Percent 4 4 4 18" xfId="14109" xr:uid="{00000000-0005-0000-0000-0000D3360000}"/>
    <cellStyle name="Percent 4 4 4 19" xfId="14110" xr:uid="{00000000-0005-0000-0000-0000D4360000}"/>
    <cellStyle name="Percent 4 4 4 2" xfId="14111" xr:uid="{00000000-0005-0000-0000-0000D5360000}"/>
    <cellStyle name="Percent 4 4 4 20" xfId="14112" xr:uid="{00000000-0005-0000-0000-0000D6360000}"/>
    <cellStyle name="Percent 4 4 4 21" xfId="14113" xr:uid="{00000000-0005-0000-0000-0000D7360000}"/>
    <cellStyle name="Percent 4 4 4 22" xfId="14114" xr:uid="{00000000-0005-0000-0000-0000D8360000}"/>
    <cellStyle name="Percent 4 4 4 23" xfId="14115" xr:uid="{00000000-0005-0000-0000-0000D9360000}"/>
    <cellStyle name="Percent 4 4 4 24" xfId="14116" xr:uid="{00000000-0005-0000-0000-0000DA360000}"/>
    <cellStyle name="Percent 4 4 4 25" xfId="14117" xr:uid="{00000000-0005-0000-0000-0000DB360000}"/>
    <cellStyle name="Percent 4 4 4 26" xfId="14118" xr:uid="{00000000-0005-0000-0000-0000DC360000}"/>
    <cellStyle name="Percent 4 4 4 27" xfId="14119" xr:uid="{00000000-0005-0000-0000-0000DD360000}"/>
    <cellStyle name="Percent 4 4 4 28" xfId="14120" xr:uid="{00000000-0005-0000-0000-0000DE360000}"/>
    <cellStyle name="Percent 4 4 4 29" xfId="14121" xr:uid="{00000000-0005-0000-0000-0000DF360000}"/>
    <cellStyle name="Percent 4 4 4 3" xfId="14122" xr:uid="{00000000-0005-0000-0000-0000E0360000}"/>
    <cellStyle name="Percent 4 4 4 30" xfId="14123" xr:uid="{00000000-0005-0000-0000-0000E1360000}"/>
    <cellStyle name="Percent 4 4 4 31" xfId="14124" xr:uid="{00000000-0005-0000-0000-0000E2360000}"/>
    <cellStyle name="Percent 4 4 4 32" xfId="14125" xr:uid="{00000000-0005-0000-0000-0000E3360000}"/>
    <cellStyle name="Percent 4 4 4 33" xfId="14126" xr:uid="{00000000-0005-0000-0000-0000E4360000}"/>
    <cellStyle name="Percent 4 4 4 34" xfId="14127" xr:uid="{00000000-0005-0000-0000-0000E5360000}"/>
    <cellStyle name="Percent 4 4 4 35" xfId="14128" xr:uid="{00000000-0005-0000-0000-0000E6360000}"/>
    <cellStyle name="Percent 4 4 4 36" xfId="14129" xr:uid="{00000000-0005-0000-0000-0000E7360000}"/>
    <cellStyle name="Percent 4 4 4 37" xfId="14130" xr:uid="{00000000-0005-0000-0000-0000E8360000}"/>
    <cellStyle name="Percent 4 4 4 38" xfId="14131" xr:uid="{00000000-0005-0000-0000-0000E9360000}"/>
    <cellStyle name="Percent 4 4 4 39" xfId="14132" xr:uid="{00000000-0005-0000-0000-0000EA360000}"/>
    <cellStyle name="Percent 4 4 4 4" xfId="14133" xr:uid="{00000000-0005-0000-0000-0000EB360000}"/>
    <cellStyle name="Percent 4 4 4 40" xfId="14134" xr:uid="{00000000-0005-0000-0000-0000EC360000}"/>
    <cellStyle name="Percent 4 4 4 41" xfId="14135" xr:uid="{00000000-0005-0000-0000-0000ED360000}"/>
    <cellStyle name="Percent 4 4 4 42" xfId="14136" xr:uid="{00000000-0005-0000-0000-0000EE360000}"/>
    <cellStyle name="Percent 4 4 4 43" xfId="14137" xr:uid="{00000000-0005-0000-0000-0000EF360000}"/>
    <cellStyle name="Percent 4 4 4 5" xfId="14138" xr:uid="{00000000-0005-0000-0000-0000F0360000}"/>
    <cellStyle name="Percent 4 4 4 6" xfId="14139" xr:uid="{00000000-0005-0000-0000-0000F1360000}"/>
    <cellStyle name="Percent 4 4 4 7" xfId="14140" xr:uid="{00000000-0005-0000-0000-0000F2360000}"/>
    <cellStyle name="Percent 4 4 4 8" xfId="14141" xr:uid="{00000000-0005-0000-0000-0000F3360000}"/>
    <cellStyle name="Percent 4 4 4 9" xfId="14142" xr:uid="{00000000-0005-0000-0000-0000F4360000}"/>
    <cellStyle name="Percent 4 4 40" xfId="14143" xr:uid="{00000000-0005-0000-0000-0000F5360000}"/>
    <cellStyle name="Percent 4 4 41" xfId="14144" xr:uid="{00000000-0005-0000-0000-0000F6360000}"/>
    <cellStyle name="Percent 4 4 42" xfId="14145" xr:uid="{00000000-0005-0000-0000-0000F7360000}"/>
    <cellStyle name="Percent 4 4 43" xfId="14146" xr:uid="{00000000-0005-0000-0000-0000F8360000}"/>
    <cellStyle name="Percent 4 4 44" xfId="14147" xr:uid="{00000000-0005-0000-0000-0000F9360000}"/>
    <cellStyle name="Percent 4 4 45" xfId="14148" xr:uid="{00000000-0005-0000-0000-0000FA360000}"/>
    <cellStyle name="Percent 4 4 46" xfId="14149" xr:uid="{00000000-0005-0000-0000-0000FB360000}"/>
    <cellStyle name="Percent 4 4 47" xfId="14150" xr:uid="{00000000-0005-0000-0000-0000FC360000}"/>
    <cellStyle name="Percent 4 4 48" xfId="14151" xr:uid="{00000000-0005-0000-0000-0000FD360000}"/>
    <cellStyle name="Percent 4 4 5" xfId="14152" xr:uid="{00000000-0005-0000-0000-0000FE360000}"/>
    <cellStyle name="Percent 4 4 5 10" xfId="14153" xr:uid="{00000000-0005-0000-0000-0000FF360000}"/>
    <cellStyle name="Percent 4 4 5 11" xfId="14154" xr:uid="{00000000-0005-0000-0000-000000370000}"/>
    <cellStyle name="Percent 4 4 5 12" xfId="14155" xr:uid="{00000000-0005-0000-0000-000001370000}"/>
    <cellStyle name="Percent 4 4 5 13" xfId="14156" xr:uid="{00000000-0005-0000-0000-000002370000}"/>
    <cellStyle name="Percent 4 4 5 14" xfId="14157" xr:uid="{00000000-0005-0000-0000-000003370000}"/>
    <cellStyle name="Percent 4 4 5 15" xfId="14158" xr:uid="{00000000-0005-0000-0000-000004370000}"/>
    <cellStyle name="Percent 4 4 5 16" xfId="14159" xr:uid="{00000000-0005-0000-0000-000005370000}"/>
    <cellStyle name="Percent 4 4 5 17" xfId="14160" xr:uid="{00000000-0005-0000-0000-000006370000}"/>
    <cellStyle name="Percent 4 4 5 18" xfId="14161" xr:uid="{00000000-0005-0000-0000-000007370000}"/>
    <cellStyle name="Percent 4 4 5 19" xfId="14162" xr:uid="{00000000-0005-0000-0000-000008370000}"/>
    <cellStyle name="Percent 4 4 5 2" xfId="14163" xr:uid="{00000000-0005-0000-0000-000009370000}"/>
    <cellStyle name="Percent 4 4 5 20" xfId="14164" xr:uid="{00000000-0005-0000-0000-00000A370000}"/>
    <cellStyle name="Percent 4 4 5 21" xfId="14165" xr:uid="{00000000-0005-0000-0000-00000B370000}"/>
    <cellStyle name="Percent 4 4 5 22" xfId="14166" xr:uid="{00000000-0005-0000-0000-00000C370000}"/>
    <cellStyle name="Percent 4 4 5 23" xfId="14167" xr:uid="{00000000-0005-0000-0000-00000D370000}"/>
    <cellStyle name="Percent 4 4 5 24" xfId="14168" xr:uid="{00000000-0005-0000-0000-00000E370000}"/>
    <cellStyle name="Percent 4 4 5 25" xfId="14169" xr:uid="{00000000-0005-0000-0000-00000F370000}"/>
    <cellStyle name="Percent 4 4 5 26" xfId="14170" xr:uid="{00000000-0005-0000-0000-000010370000}"/>
    <cellStyle name="Percent 4 4 5 27" xfId="14171" xr:uid="{00000000-0005-0000-0000-000011370000}"/>
    <cellStyle name="Percent 4 4 5 28" xfId="14172" xr:uid="{00000000-0005-0000-0000-000012370000}"/>
    <cellStyle name="Percent 4 4 5 29" xfId="14173" xr:uid="{00000000-0005-0000-0000-000013370000}"/>
    <cellStyle name="Percent 4 4 5 3" xfId="14174" xr:uid="{00000000-0005-0000-0000-000014370000}"/>
    <cellStyle name="Percent 4 4 5 30" xfId="14175" xr:uid="{00000000-0005-0000-0000-000015370000}"/>
    <cellStyle name="Percent 4 4 5 31" xfId="14176" xr:uid="{00000000-0005-0000-0000-000016370000}"/>
    <cellStyle name="Percent 4 4 5 32" xfId="14177" xr:uid="{00000000-0005-0000-0000-000017370000}"/>
    <cellStyle name="Percent 4 4 5 33" xfId="14178" xr:uid="{00000000-0005-0000-0000-000018370000}"/>
    <cellStyle name="Percent 4 4 5 34" xfId="14179" xr:uid="{00000000-0005-0000-0000-000019370000}"/>
    <cellStyle name="Percent 4 4 5 35" xfId="14180" xr:uid="{00000000-0005-0000-0000-00001A370000}"/>
    <cellStyle name="Percent 4 4 5 36" xfId="14181" xr:uid="{00000000-0005-0000-0000-00001B370000}"/>
    <cellStyle name="Percent 4 4 5 37" xfId="14182" xr:uid="{00000000-0005-0000-0000-00001C370000}"/>
    <cellStyle name="Percent 4 4 5 38" xfId="14183" xr:uid="{00000000-0005-0000-0000-00001D370000}"/>
    <cellStyle name="Percent 4 4 5 39" xfId="14184" xr:uid="{00000000-0005-0000-0000-00001E370000}"/>
    <cellStyle name="Percent 4 4 5 4" xfId="14185" xr:uid="{00000000-0005-0000-0000-00001F370000}"/>
    <cellStyle name="Percent 4 4 5 40" xfId="14186" xr:uid="{00000000-0005-0000-0000-000020370000}"/>
    <cellStyle name="Percent 4 4 5 41" xfId="14187" xr:uid="{00000000-0005-0000-0000-000021370000}"/>
    <cellStyle name="Percent 4 4 5 42" xfId="14188" xr:uid="{00000000-0005-0000-0000-000022370000}"/>
    <cellStyle name="Percent 4 4 5 43" xfId="14189" xr:uid="{00000000-0005-0000-0000-000023370000}"/>
    <cellStyle name="Percent 4 4 5 5" xfId="14190" xr:uid="{00000000-0005-0000-0000-000024370000}"/>
    <cellStyle name="Percent 4 4 5 6" xfId="14191" xr:uid="{00000000-0005-0000-0000-000025370000}"/>
    <cellStyle name="Percent 4 4 5 7" xfId="14192" xr:uid="{00000000-0005-0000-0000-000026370000}"/>
    <cellStyle name="Percent 4 4 5 8" xfId="14193" xr:uid="{00000000-0005-0000-0000-000027370000}"/>
    <cellStyle name="Percent 4 4 5 9" xfId="14194" xr:uid="{00000000-0005-0000-0000-000028370000}"/>
    <cellStyle name="Percent 4 4 6" xfId="14195" xr:uid="{00000000-0005-0000-0000-000029370000}"/>
    <cellStyle name="Percent 4 4 6 10" xfId="14196" xr:uid="{00000000-0005-0000-0000-00002A370000}"/>
    <cellStyle name="Percent 4 4 6 11" xfId="14197" xr:uid="{00000000-0005-0000-0000-00002B370000}"/>
    <cellStyle name="Percent 4 4 6 12" xfId="14198" xr:uid="{00000000-0005-0000-0000-00002C370000}"/>
    <cellStyle name="Percent 4 4 6 13" xfId="14199" xr:uid="{00000000-0005-0000-0000-00002D370000}"/>
    <cellStyle name="Percent 4 4 6 14" xfId="14200" xr:uid="{00000000-0005-0000-0000-00002E370000}"/>
    <cellStyle name="Percent 4 4 6 15" xfId="14201" xr:uid="{00000000-0005-0000-0000-00002F370000}"/>
    <cellStyle name="Percent 4 4 6 16" xfId="14202" xr:uid="{00000000-0005-0000-0000-000030370000}"/>
    <cellStyle name="Percent 4 4 6 17" xfId="14203" xr:uid="{00000000-0005-0000-0000-000031370000}"/>
    <cellStyle name="Percent 4 4 6 18" xfId="14204" xr:uid="{00000000-0005-0000-0000-000032370000}"/>
    <cellStyle name="Percent 4 4 6 19" xfId="14205" xr:uid="{00000000-0005-0000-0000-000033370000}"/>
    <cellStyle name="Percent 4 4 6 2" xfId="14206" xr:uid="{00000000-0005-0000-0000-000034370000}"/>
    <cellStyle name="Percent 4 4 6 20" xfId="14207" xr:uid="{00000000-0005-0000-0000-000035370000}"/>
    <cellStyle name="Percent 4 4 6 21" xfId="14208" xr:uid="{00000000-0005-0000-0000-000036370000}"/>
    <cellStyle name="Percent 4 4 6 22" xfId="14209" xr:uid="{00000000-0005-0000-0000-000037370000}"/>
    <cellStyle name="Percent 4 4 6 23" xfId="14210" xr:uid="{00000000-0005-0000-0000-000038370000}"/>
    <cellStyle name="Percent 4 4 6 24" xfId="14211" xr:uid="{00000000-0005-0000-0000-000039370000}"/>
    <cellStyle name="Percent 4 4 6 25" xfId="14212" xr:uid="{00000000-0005-0000-0000-00003A370000}"/>
    <cellStyle name="Percent 4 4 6 26" xfId="14213" xr:uid="{00000000-0005-0000-0000-00003B370000}"/>
    <cellStyle name="Percent 4 4 6 27" xfId="14214" xr:uid="{00000000-0005-0000-0000-00003C370000}"/>
    <cellStyle name="Percent 4 4 6 28" xfId="14215" xr:uid="{00000000-0005-0000-0000-00003D370000}"/>
    <cellStyle name="Percent 4 4 6 29" xfId="14216" xr:uid="{00000000-0005-0000-0000-00003E370000}"/>
    <cellStyle name="Percent 4 4 6 3" xfId="14217" xr:uid="{00000000-0005-0000-0000-00003F370000}"/>
    <cellStyle name="Percent 4 4 6 30" xfId="14218" xr:uid="{00000000-0005-0000-0000-000040370000}"/>
    <cellStyle name="Percent 4 4 6 31" xfId="14219" xr:uid="{00000000-0005-0000-0000-000041370000}"/>
    <cellStyle name="Percent 4 4 6 32" xfId="14220" xr:uid="{00000000-0005-0000-0000-000042370000}"/>
    <cellStyle name="Percent 4 4 6 33" xfId="14221" xr:uid="{00000000-0005-0000-0000-000043370000}"/>
    <cellStyle name="Percent 4 4 6 34" xfId="14222" xr:uid="{00000000-0005-0000-0000-000044370000}"/>
    <cellStyle name="Percent 4 4 6 35" xfId="14223" xr:uid="{00000000-0005-0000-0000-000045370000}"/>
    <cellStyle name="Percent 4 4 6 36" xfId="14224" xr:uid="{00000000-0005-0000-0000-000046370000}"/>
    <cellStyle name="Percent 4 4 6 37" xfId="14225" xr:uid="{00000000-0005-0000-0000-000047370000}"/>
    <cellStyle name="Percent 4 4 6 38" xfId="14226" xr:uid="{00000000-0005-0000-0000-000048370000}"/>
    <cellStyle name="Percent 4 4 6 39" xfId="14227" xr:uid="{00000000-0005-0000-0000-000049370000}"/>
    <cellStyle name="Percent 4 4 6 4" xfId="14228" xr:uid="{00000000-0005-0000-0000-00004A370000}"/>
    <cellStyle name="Percent 4 4 6 40" xfId="14229" xr:uid="{00000000-0005-0000-0000-00004B370000}"/>
    <cellStyle name="Percent 4 4 6 41" xfId="14230" xr:uid="{00000000-0005-0000-0000-00004C370000}"/>
    <cellStyle name="Percent 4 4 6 42" xfId="14231" xr:uid="{00000000-0005-0000-0000-00004D370000}"/>
    <cellStyle name="Percent 4 4 6 43" xfId="14232" xr:uid="{00000000-0005-0000-0000-00004E370000}"/>
    <cellStyle name="Percent 4 4 6 5" xfId="14233" xr:uid="{00000000-0005-0000-0000-00004F370000}"/>
    <cellStyle name="Percent 4 4 6 6" xfId="14234" xr:uid="{00000000-0005-0000-0000-000050370000}"/>
    <cellStyle name="Percent 4 4 6 7" xfId="14235" xr:uid="{00000000-0005-0000-0000-000051370000}"/>
    <cellStyle name="Percent 4 4 6 8" xfId="14236" xr:uid="{00000000-0005-0000-0000-000052370000}"/>
    <cellStyle name="Percent 4 4 6 9" xfId="14237" xr:uid="{00000000-0005-0000-0000-000053370000}"/>
    <cellStyle name="Percent 4 4 7" xfId="14238" xr:uid="{00000000-0005-0000-0000-000054370000}"/>
    <cellStyle name="Percent 4 4 8" xfId="14239" xr:uid="{00000000-0005-0000-0000-000055370000}"/>
    <cellStyle name="Percent 4 4 9" xfId="14240" xr:uid="{00000000-0005-0000-0000-000056370000}"/>
    <cellStyle name="Percent 4 40" xfId="14241" xr:uid="{00000000-0005-0000-0000-000057370000}"/>
    <cellStyle name="Percent 4 41" xfId="14242" xr:uid="{00000000-0005-0000-0000-000058370000}"/>
    <cellStyle name="Percent 4 42" xfId="14243" xr:uid="{00000000-0005-0000-0000-000059370000}"/>
    <cellStyle name="Percent 4 43" xfId="14244" xr:uid="{00000000-0005-0000-0000-00005A370000}"/>
    <cellStyle name="Percent 4 44" xfId="14245" xr:uid="{00000000-0005-0000-0000-00005B370000}"/>
    <cellStyle name="Percent 4 45" xfId="14246" xr:uid="{00000000-0005-0000-0000-00005C370000}"/>
    <cellStyle name="Percent 4 46" xfId="14247" xr:uid="{00000000-0005-0000-0000-00005D370000}"/>
    <cellStyle name="Percent 4 47" xfId="14248" xr:uid="{00000000-0005-0000-0000-00005E370000}"/>
    <cellStyle name="Percent 4 48" xfId="14249" xr:uid="{00000000-0005-0000-0000-00005F370000}"/>
    <cellStyle name="Percent 4 49" xfId="14250" xr:uid="{00000000-0005-0000-0000-000060370000}"/>
    <cellStyle name="Percent 4 5" xfId="14251" xr:uid="{00000000-0005-0000-0000-000061370000}"/>
    <cellStyle name="Percent 4 5 10" xfId="14252" xr:uid="{00000000-0005-0000-0000-000062370000}"/>
    <cellStyle name="Percent 4 5 11" xfId="14253" xr:uid="{00000000-0005-0000-0000-000063370000}"/>
    <cellStyle name="Percent 4 5 12" xfId="14254" xr:uid="{00000000-0005-0000-0000-000064370000}"/>
    <cellStyle name="Percent 4 5 13" xfId="14255" xr:uid="{00000000-0005-0000-0000-000065370000}"/>
    <cellStyle name="Percent 4 5 14" xfId="14256" xr:uid="{00000000-0005-0000-0000-000066370000}"/>
    <cellStyle name="Percent 4 5 15" xfId="14257" xr:uid="{00000000-0005-0000-0000-000067370000}"/>
    <cellStyle name="Percent 4 5 16" xfId="14258" xr:uid="{00000000-0005-0000-0000-000068370000}"/>
    <cellStyle name="Percent 4 5 17" xfId="14259" xr:uid="{00000000-0005-0000-0000-000069370000}"/>
    <cellStyle name="Percent 4 5 18" xfId="14260" xr:uid="{00000000-0005-0000-0000-00006A370000}"/>
    <cellStyle name="Percent 4 5 19" xfId="14261" xr:uid="{00000000-0005-0000-0000-00006B370000}"/>
    <cellStyle name="Percent 4 5 2" xfId="14262" xr:uid="{00000000-0005-0000-0000-00006C370000}"/>
    <cellStyle name="Percent 4 5 2 10" xfId="14263" xr:uid="{00000000-0005-0000-0000-00006D370000}"/>
    <cellStyle name="Percent 4 5 2 11" xfId="14264" xr:uid="{00000000-0005-0000-0000-00006E370000}"/>
    <cellStyle name="Percent 4 5 2 12" xfId="14265" xr:uid="{00000000-0005-0000-0000-00006F370000}"/>
    <cellStyle name="Percent 4 5 2 13" xfId="14266" xr:uid="{00000000-0005-0000-0000-000070370000}"/>
    <cellStyle name="Percent 4 5 2 14" xfId="14267" xr:uid="{00000000-0005-0000-0000-000071370000}"/>
    <cellStyle name="Percent 4 5 2 15" xfId="14268" xr:uid="{00000000-0005-0000-0000-000072370000}"/>
    <cellStyle name="Percent 4 5 2 16" xfId="14269" xr:uid="{00000000-0005-0000-0000-000073370000}"/>
    <cellStyle name="Percent 4 5 2 17" xfId="14270" xr:uid="{00000000-0005-0000-0000-000074370000}"/>
    <cellStyle name="Percent 4 5 2 18" xfId="14271" xr:uid="{00000000-0005-0000-0000-000075370000}"/>
    <cellStyle name="Percent 4 5 2 19" xfId="14272" xr:uid="{00000000-0005-0000-0000-000076370000}"/>
    <cellStyle name="Percent 4 5 2 2" xfId="14273" xr:uid="{00000000-0005-0000-0000-000077370000}"/>
    <cellStyle name="Percent 4 5 2 2 10" xfId="14274" xr:uid="{00000000-0005-0000-0000-000078370000}"/>
    <cellStyle name="Percent 4 5 2 2 11" xfId="14275" xr:uid="{00000000-0005-0000-0000-000079370000}"/>
    <cellStyle name="Percent 4 5 2 2 12" xfId="14276" xr:uid="{00000000-0005-0000-0000-00007A370000}"/>
    <cellStyle name="Percent 4 5 2 2 13" xfId="14277" xr:uid="{00000000-0005-0000-0000-00007B370000}"/>
    <cellStyle name="Percent 4 5 2 2 14" xfId="14278" xr:uid="{00000000-0005-0000-0000-00007C370000}"/>
    <cellStyle name="Percent 4 5 2 2 15" xfId="14279" xr:uid="{00000000-0005-0000-0000-00007D370000}"/>
    <cellStyle name="Percent 4 5 2 2 16" xfId="14280" xr:uid="{00000000-0005-0000-0000-00007E370000}"/>
    <cellStyle name="Percent 4 5 2 2 17" xfId="14281" xr:uid="{00000000-0005-0000-0000-00007F370000}"/>
    <cellStyle name="Percent 4 5 2 2 18" xfId="14282" xr:uid="{00000000-0005-0000-0000-000080370000}"/>
    <cellStyle name="Percent 4 5 2 2 19" xfId="14283" xr:uid="{00000000-0005-0000-0000-000081370000}"/>
    <cellStyle name="Percent 4 5 2 2 2" xfId="14284" xr:uid="{00000000-0005-0000-0000-000082370000}"/>
    <cellStyle name="Percent 4 5 2 2 20" xfId="14285" xr:uid="{00000000-0005-0000-0000-000083370000}"/>
    <cellStyle name="Percent 4 5 2 2 21" xfId="14286" xr:uid="{00000000-0005-0000-0000-000084370000}"/>
    <cellStyle name="Percent 4 5 2 2 22" xfId="14287" xr:uid="{00000000-0005-0000-0000-000085370000}"/>
    <cellStyle name="Percent 4 5 2 2 23" xfId="14288" xr:uid="{00000000-0005-0000-0000-000086370000}"/>
    <cellStyle name="Percent 4 5 2 2 24" xfId="14289" xr:uid="{00000000-0005-0000-0000-000087370000}"/>
    <cellStyle name="Percent 4 5 2 2 25" xfId="14290" xr:uid="{00000000-0005-0000-0000-000088370000}"/>
    <cellStyle name="Percent 4 5 2 2 26" xfId="14291" xr:uid="{00000000-0005-0000-0000-000089370000}"/>
    <cellStyle name="Percent 4 5 2 2 27" xfId="14292" xr:uid="{00000000-0005-0000-0000-00008A370000}"/>
    <cellStyle name="Percent 4 5 2 2 28" xfId="14293" xr:uid="{00000000-0005-0000-0000-00008B370000}"/>
    <cellStyle name="Percent 4 5 2 2 29" xfId="14294" xr:uid="{00000000-0005-0000-0000-00008C370000}"/>
    <cellStyle name="Percent 4 5 2 2 3" xfId="14295" xr:uid="{00000000-0005-0000-0000-00008D370000}"/>
    <cellStyle name="Percent 4 5 2 2 30" xfId="14296" xr:uid="{00000000-0005-0000-0000-00008E370000}"/>
    <cellStyle name="Percent 4 5 2 2 31" xfId="14297" xr:uid="{00000000-0005-0000-0000-00008F370000}"/>
    <cellStyle name="Percent 4 5 2 2 32" xfId="14298" xr:uid="{00000000-0005-0000-0000-000090370000}"/>
    <cellStyle name="Percent 4 5 2 2 33" xfId="14299" xr:uid="{00000000-0005-0000-0000-000091370000}"/>
    <cellStyle name="Percent 4 5 2 2 34" xfId="14300" xr:uid="{00000000-0005-0000-0000-000092370000}"/>
    <cellStyle name="Percent 4 5 2 2 35" xfId="14301" xr:uid="{00000000-0005-0000-0000-000093370000}"/>
    <cellStyle name="Percent 4 5 2 2 36" xfId="14302" xr:uid="{00000000-0005-0000-0000-000094370000}"/>
    <cellStyle name="Percent 4 5 2 2 37" xfId="14303" xr:uid="{00000000-0005-0000-0000-000095370000}"/>
    <cellStyle name="Percent 4 5 2 2 38" xfId="14304" xr:uid="{00000000-0005-0000-0000-000096370000}"/>
    <cellStyle name="Percent 4 5 2 2 39" xfId="14305" xr:uid="{00000000-0005-0000-0000-000097370000}"/>
    <cellStyle name="Percent 4 5 2 2 4" xfId="14306" xr:uid="{00000000-0005-0000-0000-000098370000}"/>
    <cellStyle name="Percent 4 5 2 2 40" xfId="14307" xr:uid="{00000000-0005-0000-0000-000099370000}"/>
    <cellStyle name="Percent 4 5 2 2 41" xfId="14308" xr:uid="{00000000-0005-0000-0000-00009A370000}"/>
    <cellStyle name="Percent 4 5 2 2 42" xfId="14309" xr:uid="{00000000-0005-0000-0000-00009B370000}"/>
    <cellStyle name="Percent 4 5 2 2 43" xfId="14310" xr:uid="{00000000-0005-0000-0000-00009C370000}"/>
    <cellStyle name="Percent 4 5 2 2 5" xfId="14311" xr:uid="{00000000-0005-0000-0000-00009D370000}"/>
    <cellStyle name="Percent 4 5 2 2 6" xfId="14312" xr:uid="{00000000-0005-0000-0000-00009E370000}"/>
    <cellStyle name="Percent 4 5 2 2 7" xfId="14313" xr:uid="{00000000-0005-0000-0000-00009F370000}"/>
    <cellStyle name="Percent 4 5 2 2 8" xfId="14314" xr:uid="{00000000-0005-0000-0000-0000A0370000}"/>
    <cellStyle name="Percent 4 5 2 2 9" xfId="14315" xr:uid="{00000000-0005-0000-0000-0000A1370000}"/>
    <cellStyle name="Percent 4 5 2 20" xfId="14316" xr:uid="{00000000-0005-0000-0000-0000A2370000}"/>
    <cellStyle name="Percent 4 5 2 21" xfId="14317" xr:uid="{00000000-0005-0000-0000-0000A3370000}"/>
    <cellStyle name="Percent 4 5 2 22" xfId="14318" xr:uid="{00000000-0005-0000-0000-0000A4370000}"/>
    <cellStyle name="Percent 4 5 2 23" xfId="14319" xr:uid="{00000000-0005-0000-0000-0000A5370000}"/>
    <cellStyle name="Percent 4 5 2 24" xfId="14320" xr:uid="{00000000-0005-0000-0000-0000A6370000}"/>
    <cellStyle name="Percent 4 5 2 25" xfId="14321" xr:uid="{00000000-0005-0000-0000-0000A7370000}"/>
    <cellStyle name="Percent 4 5 2 26" xfId="14322" xr:uid="{00000000-0005-0000-0000-0000A8370000}"/>
    <cellStyle name="Percent 4 5 2 27" xfId="14323" xr:uid="{00000000-0005-0000-0000-0000A9370000}"/>
    <cellStyle name="Percent 4 5 2 28" xfId="14324" xr:uid="{00000000-0005-0000-0000-0000AA370000}"/>
    <cellStyle name="Percent 4 5 2 29" xfId="14325" xr:uid="{00000000-0005-0000-0000-0000AB370000}"/>
    <cellStyle name="Percent 4 5 2 3" xfId="14326" xr:uid="{00000000-0005-0000-0000-0000AC370000}"/>
    <cellStyle name="Percent 4 5 2 3 10" xfId="14327" xr:uid="{00000000-0005-0000-0000-0000AD370000}"/>
    <cellStyle name="Percent 4 5 2 3 11" xfId="14328" xr:uid="{00000000-0005-0000-0000-0000AE370000}"/>
    <cellStyle name="Percent 4 5 2 3 12" xfId="14329" xr:uid="{00000000-0005-0000-0000-0000AF370000}"/>
    <cellStyle name="Percent 4 5 2 3 13" xfId="14330" xr:uid="{00000000-0005-0000-0000-0000B0370000}"/>
    <cellStyle name="Percent 4 5 2 3 14" xfId="14331" xr:uid="{00000000-0005-0000-0000-0000B1370000}"/>
    <cellStyle name="Percent 4 5 2 3 15" xfId="14332" xr:uid="{00000000-0005-0000-0000-0000B2370000}"/>
    <cellStyle name="Percent 4 5 2 3 16" xfId="14333" xr:uid="{00000000-0005-0000-0000-0000B3370000}"/>
    <cellStyle name="Percent 4 5 2 3 17" xfId="14334" xr:uid="{00000000-0005-0000-0000-0000B4370000}"/>
    <cellStyle name="Percent 4 5 2 3 18" xfId="14335" xr:uid="{00000000-0005-0000-0000-0000B5370000}"/>
    <cellStyle name="Percent 4 5 2 3 19" xfId="14336" xr:uid="{00000000-0005-0000-0000-0000B6370000}"/>
    <cellStyle name="Percent 4 5 2 3 2" xfId="14337" xr:uid="{00000000-0005-0000-0000-0000B7370000}"/>
    <cellStyle name="Percent 4 5 2 3 20" xfId="14338" xr:uid="{00000000-0005-0000-0000-0000B8370000}"/>
    <cellStyle name="Percent 4 5 2 3 21" xfId="14339" xr:uid="{00000000-0005-0000-0000-0000B9370000}"/>
    <cellStyle name="Percent 4 5 2 3 22" xfId="14340" xr:uid="{00000000-0005-0000-0000-0000BA370000}"/>
    <cellStyle name="Percent 4 5 2 3 23" xfId="14341" xr:uid="{00000000-0005-0000-0000-0000BB370000}"/>
    <cellStyle name="Percent 4 5 2 3 24" xfId="14342" xr:uid="{00000000-0005-0000-0000-0000BC370000}"/>
    <cellStyle name="Percent 4 5 2 3 25" xfId="14343" xr:uid="{00000000-0005-0000-0000-0000BD370000}"/>
    <cellStyle name="Percent 4 5 2 3 26" xfId="14344" xr:uid="{00000000-0005-0000-0000-0000BE370000}"/>
    <cellStyle name="Percent 4 5 2 3 27" xfId="14345" xr:uid="{00000000-0005-0000-0000-0000BF370000}"/>
    <cellStyle name="Percent 4 5 2 3 28" xfId="14346" xr:uid="{00000000-0005-0000-0000-0000C0370000}"/>
    <cellStyle name="Percent 4 5 2 3 29" xfId="14347" xr:uid="{00000000-0005-0000-0000-0000C1370000}"/>
    <cellStyle name="Percent 4 5 2 3 3" xfId="14348" xr:uid="{00000000-0005-0000-0000-0000C2370000}"/>
    <cellStyle name="Percent 4 5 2 3 30" xfId="14349" xr:uid="{00000000-0005-0000-0000-0000C3370000}"/>
    <cellStyle name="Percent 4 5 2 3 31" xfId="14350" xr:uid="{00000000-0005-0000-0000-0000C4370000}"/>
    <cellStyle name="Percent 4 5 2 3 32" xfId="14351" xr:uid="{00000000-0005-0000-0000-0000C5370000}"/>
    <cellStyle name="Percent 4 5 2 3 33" xfId="14352" xr:uid="{00000000-0005-0000-0000-0000C6370000}"/>
    <cellStyle name="Percent 4 5 2 3 34" xfId="14353" xr:uid="{00000000-0005-0000-0000-0000C7370000}"/>
    <cellStyle name="Percent 4 5 2 3 35" xfId="14354" xr:uid="{00000000-0005-0000-0000-0000C8370000}"/>
    <cellStyle name="Percent 4 5 2 3 36" xfId="14355" xr:uid="{00000000-0005-0000-0000-0000C9370000}"/>
    <cellStyle name="Percent 4 5 2 3 37" xfId="14356" xr:uid="{00000000-0005-0000-0000-0000CA370000}"/>
    <cellStyle name="Percent 4 5 2 3 38" xfId="14357" xr:uid="{00000000-0005-0000-0000-0000CB370000}"/>
    <cellStyle name="Percent 4 5 2 3 39" xfId="14358" xr:uid="{00000000-0005-0000-0000-0000CC370000}"/>
    <cellStyle name="Percent 4 5 2 3 4" xfId="14359" xr:uid="{00000000-0005-0000-0000-0000CD370000}"/>
    <cellStyle name="Percent 4 5 2 3 40" xfId="14360" xr:uid="{00000000-0005-0000-0000-0000CE370000}"/>
    <cellStyle name="Percent 4 5 2 3 41" xfId="14361" xr:uid="{00000000-0005-0000-0000-0000CF370000}"/>
    <cellStyle name="Percent 4 5 2 3 42" xfId="14362" xr:uid="{00000000-0005-0000-0000-0000D0370000}"/>
    <cellStyle name="Percent 4 5 2 3 43" xfId="14363" xr:uid="{00000000-0005-0000-0000-0000D1370000}"/>
    <cellStyle name="Percent 4 5 2 3 5" xfId="14364" xr:uid="{00000000-0005-0000-0000-0000D2370000}"/>
    <cellStyle name="Percent 4 5 2 3 6" xfId="14365" xr:uid="{00000000-0005-0000-0000-0000D3370000}"/>
    <cellStyle name="Percent 4 5 2 3 7" xfId="14366" xr:uid="{00000000-0005-0000-0000-0000D4370000}"/>
    <cellStyle name="Percent 4 5 2 3 8" xfId="14367" xr:uid="{00000000-0005-0000-0000-0000D5370000}"/>
    <cellStyle name="Percent 4 5 2 3 9" xfId="14368" xr:uid="{00000000-0005-0000-0000-0000D6370000}"/>
    <cellStyle name="Percent 4 5 2 30" xfId="14369" xr:uid="{00000000-0005-0000-0000-0000D7370000}"/>
    <cellStyle name="Percent 4 5 2 31" xfId="14370" xr:uid="{00000000-0005-0000-0000-0000D8370000}"/>
    <cellStyle name="Percent 4 5 2 32" xfId="14371" xr:uid="{00000000-0005-0000-0000-0000D9370000}"/>
    <cellStyle name="Percent 4 5 2 33" xfId="14372" xr:uid="{00000000-0005-0000-0000-0000DA370000}"/>
    <cellStyle name="Percent 4 5 2 34" xfId="14373" xr:uid="{00000000-0005-0000-0000-0000DB370000}"/>
    <cellStyle name="Percent 4 5 2 35" xfId="14374" xr:uid="{00000000-0005-0000-0000-0000DC370000}"/>
    <cellStyle name="Percent 4 5 2 36" xfId="14375" xr:uid="{00000000-0005-0000-0000-0000DD370000}"/>
    <cellStyle name="Percent 4 5 2 37" xfId="14376" xr:uid="{00000000-0005-0000-0000-0000DE370000}"/>
    <cellStyle name="Percent 4 5 2 38" xfId="14377" xr:uid="{00000000-0005-0000-0000-0000DF370000}"/>
    <cellStyle name="Percent 4 5 2 39" xfId="14378" xr:uid="{00000000-0005-0000-0000-0000E0370000}"/>
    <cellStyle name="Percent 4 5 2 4" xfId="14379" xr:uid="{00000000-0005-0000-0000-0000E1370000}"/>
    <cellStyle name="Percent 4 5 2 4 10" xfId="14380" xr:uid="{00000000-0005-0000-0000-0000E2370000}"/>
    <cellStyle name="Percent 4 5 2 4 11" xfId="14381" xr:uid="{00000000-0005-0000-0000-0000E3370000}"/>
    <cellStyle name="Percent 4 5 2 4 12" xfId="14382" xr:uid="{00000000-0005-0000-0000-0000E4370000}"/>
    <cellStyle name="Percent 4 5 2 4 13" xfId="14383" xr:uid="{00000000-0005-0000-0000-0000E5370000}"/>
    <cellStyle name="Percent 4 5 2 4 14" xfId="14384" xr:uid="{00000000-0005-0000-0000-0000E6370000}"/>
    <cellStyle name="Percent 4 5 2 4 15" xfId="14385" xr:uid="{00000000-0005-0000-0000-0000E7370000}"/>
    <cellStyle name="Percent 4 5 2 4 16" xfId="14386" xr:uid="{00000000-0005-0000-0000-0000E8370000}"/>
    <cellStyle name="Percent 4 5 2 4 17" xfId="14387" xr:uid="{00000000-0005-0000-0000-0000E9370000}"/>
    <cellStyle name="Percent 4 5 2 4 18" xfId="14388" xr:uid="{00000000-0005-0000-0000-0000EA370000}"/>
    <cellStyle name="Percent 4 5 2 4 19" xfId="14389" xr:uid="{00000000-0005-0000-0000-0000EB370000}"/>
    <cellStyle name="Percent 4 5 2 4 2" xfId="14390" xr:uid="{00000000-0005-0000-0000-0000EC370000}"/>
    <cellStyle name="Percent 4 5 2 4 20" xfId="14391" xr:uid="{00000000-0005-0000-0000-0000ED370000}"/>
    <cellStyle name="Percent 4 5 2 4 21" xfId="14392" xr:uid="{00000000-0005-0000-0000-0000EE370000}"/>
    <cellStyle name="Percent 4 5 2 4 22" xfId="14393" xr:uid="{00000000-0005-0000-0000-0000EF370000}"/>
    <cellStyle name="Percent 4 5 2 4 23" xfId="14394" xr:uid="{00000000-0005-0000-0000-0000F0370000}"/>
    <cellStyle name="Percent 4 5 2 4 24" xfId="14395" xr:uid="{00000000-0005-0000-0000-0000F1370000}"/>
    <cellStyle name="Percent 4 5 2 4 25" xfId="14396" xr:uid="{00000000-0005-0000-0000-0000F2370000}"/>
    <cellStyle name="Percent 4 5 2 4 26" xfId="14397" xr:uid="{00000000-0005-0000-0000-0000F3370000}"/>
    <cellStyle name="Percent 4 5 2 4 27" xfId="14398" xr:uid="{00000000-0005-0000-0000-0000F4370000}"/>
    <cellStyle name="Percent 4 5 2 4 28" xfId="14399" xr:uid="{00000000-0005-0000-0000-0000F5370000}"/>
    <cellStyle name="Percent 4 5 2 4 29" xfId="14400" xr:uid="{00000000-0005-0000-0000-0000F6370000}"/>
    <cellStyle name="Percent 4 5 2 4 3" xfId="14401" xr:uid="{00000000-0005-0000-0000-0000F7370000}"/>
    <cellStyle name="Percent 4 5 2 4 30" xfId="14402" xr:uid="{00000000-0005-0000-0000-0000F8370000}"/>
    <cellStyle name="Percent 4 5 2 4 31" xfId="14403" xr:uid="{00000000-0005-0000-0000-0000F9370000}"/>
    <cellStyle name="Percent 4 5 2 4 32" xfId="14404" xr:uid="{00000000-0005-0000-0000-0000FA370000}"/>
    <cellStyle name="Percent 4 5 2 4 33" xfId="14405" xr:uid="{00000000-0005-0000-0000-0000FB370000}"/>
    <cellStyle name="Percent 4 5 2 4 34" xfId="14406" xr:uid="{00000000-0005-0000-0000-0000FC370000}"/>
    <cellStyle name="Percent 4 5 2 4 35" xfId="14407" xr:uid="{00000000-0005-0000-0000-0000FD370000}"/>
    <cellStyle name="Percent 4 5 2 4 36" xfId="14408" xr:uid="{00000000-0005-0000-0000-0000FE370000}"/>
    <cellStyle name="Percent 4 5 2 4 37" xfId="14409" xr:uid="{00000000-0005-0000-0000-0000FF370000}"/>
    <cellStyle name="Percent 4 5 2 4 38" xfId="14410" xr:uid="{00000000-0005-0000-0000-000000380000}"/>
    <cellStyle name="Percent 4 5 2 4 39" xfId="14411" xr:uid="{00000000-0005-0000-0000-000001380000}"/>
    <cellStyle name="Percent 4 5 2 4 4" xfId="14412" xr:uid="{00000000-0005-0000-0000-000002380000}"/>
    <cellStyle name="Percent 4 5 2 4 40" xfId="14413" xr:uid="{00000000-0005-0000-0000-000003380000}"/>
    <cellStyle name="Percent 4 5 2 4 41" xfId="14414" xr:uid="{00000000-0005-0000-0000-000004380000}"/>
    <cellStyle name="Percent 4 5 2 4 42" xfId="14415" xr:uid="{00000000-0005-0000-0000-000005380000}"/>
    <cellStyle name="Percent 4 5 2 4 43" xfId="14416" xr:uid="{00000000-0005-0000-0000-000006380000}"/>
    <cellStyle name="Percent 4 5 2 4 5" xfId="14417" xr:uid="{00000000-0005-0000-0000-000007380000}"/>
    <cellStyle name="Percent 4 5 2 4 6" xfId="14418" xr:uid="{00000000-0005-0000-0000-000008380000}"/>
    <cellStyle name="Percent 4 5 2 4 7" xfId="14419" xr:uid="{00000000-0005-0000-0000-000009380000}"/>
    <cellStyle name="Percent 4 5 2 4 8" xfId="14420" xr:uid="{00000000-0005-0000-0000-00000A380000}"/>
    <cellStyle name="Percent 4 5 2 4 9" xfId="14421" xr:uid="{00000000-0005-0000-0000-00000B380000}"/>
    <cellStyle name="Percent 4 5 2 40" xfId="14422" xr:uid="{00000000-0005-0000-0000-00000C380000}"/>
    <cellStyle name="Percent 4 5 2 41" xfId="14423" xr:uid="{00000000-0005-0000-0000-00000D380000}"/>
    <cellStyle name="Percent 4 5 2 42" xfId="14424" xr:uid="{00000000-0005-0000-0000-00000E380000}"/>
    <cellStyle name="Percent 4 5 2 43" xfId="14425" xr:uid="{00000000-0005-0000-0000-00000F380000}"/>
    <cellStyle name="Percent 4 5 2 44" xfId="14426" xr:uid="{00000000-0005-0000-0000-000010380000}"/>
    <cellStyle name="Percent 4 5 2 45" xfId="14427" xr:uid="{00000000-0005-0000-0000-000011380000}"/>
    <cellStyle name="Percent 4 5 2 46" xfId="14428" xr:uid="{00000000-0005-0000-0000-000012380000}"/>
    <cellStyle name="Percent 4 5 2 47" xfId="14429" xr:uid="{00000000-0005-0000-0000-000013380000}"/>
    <cellStyle name="Percent 4 5 2 5" xfId="14430" xr:uid="{00000000-0005-0000-0000-000014380000}"/>
    <cellStyle name="Percent 4 5 2 5 10" xfId="14431" xr:uid="{00000000-0005-0000-0000-000015380000}"/>
    <cellStyle name="Percent 4 5 2 5 11" xfId="14432" xr:uid="{00000000-0005-0000-0000-000016380000}"/>
    <cellStyle name="Percent 4 5 2 5 12" xfId="14433" xr:uid="{00000000-0005-0000-0000-000017380000}"/>
    <cellStyle name="Percent 4 5 2 5 13" xfId="14434" xr:uid="{00000000-0005-0000-0000-000018380000}"/>
    <cellStyle name="Percent 4 5 2 5 14" xfId="14435" xr:uid="{00000000-0005-0000-0000-000019380000}"/>
    <cellStyle name="Percent 4 5 2 5 15" xfId="14436" xr:uid="{00000000-0005-0000-0000-00001A380000}"/>
    <cellStyle name="Percent 4 5 2 5 16" xfId="14437" xr:uid="{00000000-0005-0000-0000-00001B380000}"/>
    <cellStyle name="Percent 4 5 2 5 17" xfId="14438" xr:uid="{00000000-0005-0000-0000-00001C380000}"/>
    <cellStyle name="Percent 4 5 2 5 18" xfId="14439" xr:uid="{00000000-0005-0000-0000-00001D380000}"/>
    <cellStyle name="Percent 4 5 2 5 19" xfId="14440" xr:uid="{00000000-0005-0000-0000-00001E380000}"/>
    <cellStyle name="Percent 4 5 2 5 2" xfId="14441" xr:uid="{00000000-0005-0000-0000-00001F380000}"/>
    <cellStyle name="Percent 4 5 2 5 20" xfId="14442" xr:uid="{00000000-0005-0000-0000-000020380000}"/>
    <cellStyle name="Percent 4 5 2 5 21" xfId="14443" xr:uid="{00000000-0005-0000-0000-000021380000}"/>
    <cellStyle name="Percent 4 5 2 5 22" xfId="14444" xr:uid="{00000000-0005-0000-0000-000022380000}"/>
    <cellStyle name="Percent 4 5 2 5 23" xfId="14445" xr:uid="{00000000-0005-0000-0000-000023380000}"/>
    <cellStyle name="Percent 4 5 2 5 24" xfId="14446" xr:uid="{00000000-0005-0000-0000-000024380000}"/>
    <cellStyle name="Percent 4 5 2 5 25" xfId="14447" xr:uid="{00000000-0005-0000-0000-000025380000}"/>
    <cellStyle name="Percent 4 5 2 5 26" xfId="14448" xr:uid="{00000000-0005-0000-0000-000026380000}"/>
    <cellStyle name="Percent 4 5 2 5 27" xfId="14449" xr:uid="{00000000-0005-0000-0000-000027380000}"/>
    <cellStyle name="Percent 4 5 2 5 28" xfId="14450" xr:uid="{00000000-0005-0000-0000-000028380000}"/>
    <cellStyle name="Percent 4 5 2 5 29" xfId="14451" xr:uid="{00000000-0005-0000-0000-000029380000}"/>
    <cellStyle name="Percent 4 5 2 5 3" xfId="14452" xr:uid="{00000000-0005-0000-0000-00002A380000}"/>
    <cellStyle name="Percent 4 5 2 5 30" xfId="14453" xr:uid="{00000000-0005-0000-0000-00002B380000}"/>
    <cellStyle name="Percent 4 5 2 5 31" xfId="14454" xr:uid="{00000000-0005-0000-0000-00002C380000}"/>
    <cellStyle name="Percent 4 5 2 5 32" xfId="14455" xr:uid="{00000000-0005-0000-0000-00002D380000}"/>
    <cellStyle name="Percent 4 5 2 5 33" xfId="14456" xr:uid="{00000000-0005-0000-0000-00002E380000}"/>
    <cellStyle name="Percent 4 5 2 5 34" xfId="14457" xr:uid="{00000000-0005-0000-0000-00002F380000}"/>
    <cellStyle name="Percent 4 5 2 5 35" xfId="14458" xr:uid="{00000000-0005-0000-0000-000030380000}"/>
    <cellStyle name="Percent 4 5 2 5 36" xfId="14459" xr:uid="{00000000-0005-0000-0000-000031380000}"/>
    <cellStyle name="Percent 4 5 2 5 37" xfId="14460" xr:uid="{00000000-0005-0000-0000-000032380000}"/>
    <cellStyle name="Percent 4 5 2 5 38" xfId="14461" xr:uid="{00000000-0005-0000-0000-000033380000}"/>
    <cellStyle name="Percent 4 5 2 5 39" xfId="14462" xr:uid="{00000000-0005-0000-0000-000034380000}"/>
    <cellStyle name="Percent 4 5 2 5 4" xfId="14463" xr:uid="{00000000-0005-0000-0000-000035380000}"/>
    <cellStyle name="Percent 4 5 2 5 40" xfId="14464" xr:uid="{00000000-0005-0000-0000-000036380000}"/>
    <cellStyle name="Percent 4 5 2 5 41" xfId="14465" xr:uid="{00000000-0005-0000-0000-000037380000}"/>
    <cellStyle name="Percent 4 5 2 5 42" xfId="14466" xr:uid="{00000000-0005-0000-0000-000038380000}"/>
    <cellStyle name="Percent 4 5 2 5 43" xfId="14467" xr:uid="{00000000-0005-0000-0000-000039380000}"/>
    <cellStyle name="Percent 4 5 2 5 5" xfId="14468" xr:uid="{00000000-0005-0000-0000-00003A380000}"/>
    <cellStyle name="Percent 4 5 2 5 6" xfId="14469" xr:uid="{00000000-0005-0000-0000-00003B380000}"/>
    <cellStyle name="Percent 4 5 2 5 7" xfId="14470" xr:uid="{00000000-0005-0000-0000-00003C380000}"/>
    <cellStyle name="Percent 4 5 2 5 8" xfId="14471" xr:uid="{00000000-0005-0000-0000-00003D380000}"/>
    <cellStyle name="Percent 4 5 2 5 9" xfId="14472" xr:uid="{00000000-0005-0000-0000-00003E380000}"/>
    <cellStyle name="Percent 4 5 2 6" xfId="14473" xr:uid="{00000000-0005-0000-0000-00003F380000}"/>
    <cellStyle name="Percent 4 5 2 7" xfId="14474" xr:uid="{00000000-0005-0000-0000-000040380000}"/>
    <cellStyle name="Percent 4 5 2 8" xfId="14475" xr:uid="{00000000-0005-0000-0000-000041380000}"/>
    <cellStyle name="Percent 4 5 2 9" xfId="14476" xr:uid="{00000000-0005-0000-0000-000042380000}"/>
    <cellStyle name="Percent 4 5 20" xfId="14477" xr:uid="{00000000-0005-0000-0000-000043380000}"/>
    <cellStyle name="Percent 4 5 21" xfId="14478" xr:uid="{00000000-0005-0000-0000-000044380000}"/>
    <cellStyle name="Percent 4 5 22" xfId="14479" xr:uid="{00000000-0005-0000-0000-000045380000}"/>
    <cellStyle name="Percent 4 5 23" xfId="14480" xr:uid="{00000000-0005-0000-0000-000046380000}"/>
    <cellStyle name="Percent 4 5 24" xfId="14481" xr:uid="{00000000-0005-0000-0000-000047380000}"/>
    <cellStyle name="Percent 4 5 25" xfId="14482" xr:uid="{00000000-0005-0000-0000-000048380000}"/>
    <cellStyle name="Percent 4 5 26" xfId="14483" xr:uid="{00000000-0005-0000-0000-000049380000}"/>
    <cellStyle name="Percent 4 5 27" xfId="14484" xr:uid="{00000000-0005-0000-0000-00004A380000}"/>
    <cellStyle name="Percent 4 5 28" xfId="14485" xr:uid="{00000000-0005-0000-0000-00004B380000}"/>
    <cellStyle name="Percent 4 5 29" xfId="14486" xr:uid="{00000000-0005-0000-0000-00004C380000}"/>
    <cellStyle name="Percent 4 5 3" xfId="14487" xr:uid="{00000000-0005-0000-0000-00004D380000}"/>
    <cellStyle name="Percent 4 5 3 10" xfId="14488" xr:uid="{00000000-0005-0000-0000-00004E380000}"/>
    <cellStyle name="Percent 4 5 3 11" xfId="14489" xr:uid="{00000000-0005-0000-0000-00004F380000}"/>
    <cellStyle name="Percent 4 5 3 12" xfId="14490" xr:uid="{00000000-0005-0000-0000-000050380000}"/>
    <cellStyle name="Percent 4 5 3 13" xfId="14491" xr:uid="{00000000-0005-0000-0000-000051380000}"/>
    <cellStyle name="Percent 4 5 3 14" xfId="14492" xr:uid="{00000000-0005-0000-0000-000052380000}"/>
    <cellStyle name="Percent 4 5 3 15" xfId="14493" xr:uid="{00000000-0005-0000-0000-000053380000}"/>
    <cellStyle name="Percent 4 5 3 16" xfId="14494" xr:uid="{00000000-0005-0000-0000-000054380000}"/>
    <cellStyle name="Percent 4 5 3 17" xfId="14495" xr:uid="{00000000-0005-0000-0000-000055380000}"/>
    <cellStyle name="Percent 4 5 3 18" xfId="14496" xr:uid="{00000000-0005-0000-0000-000056380000}"/>
    <cellStyle name="Percent 4 5 3 19" xfId="14497" xr:uid="{00000000-0005-0000-0000-000057380000}"/>
    <cellStyle name="Percent 4 5 3 2" xfId="14498" xr:uid="{00000000-0005-0000-0000-000058380000}"/>
    <cellStyle name="Percent 4 5 3 20" xfId="14499" xr:uid="{00000000-0005-0000-0000-000059380000}"/>
    <cellStyle name="Percent 4 5 3 21" xfId="14500" xr:uid="{00000000-0005-0000-0000-00005A380000}"/>
    <cellStyle name="Percent 4 5 3 22" xfId="14501" xr:uid="{00000000-0005-0000-0000-00005B380000}"/>
    <cellStyle name="Percent 4 5 3 23" xfId="14502" xr:uid="{00000000-0005-0000-0000-00005C380000}"/>
    <cellStyle name="Percent 4 5 3 24" xfId="14503" xr:uid="{00000000-0005-0000-0000-00005D380000}"/>
    <cellStyle name="Percent 4 5 3 25" xfId="14504" xr:uid="{00000000-0005-0000-0000-00005E380000}"/>
    <cellStyle name="Percent 4 5 3 26" xfId="14505" xr:uid="{00000000-0005-0000-0000-00005F380000}"/>
    <cellStyle name="Percent 4 5 3 27" xfId="14506" xr:uid="{00000000-0005-0000-0000-000060380000}"/>
    <cellStyle name="Percent 4 5 3 28" xfId="14507" xr:uid="{00000000-0005-0000-0000-000061380000}"/>
    <cellStyle name="Percent 4 5 3 29" xfId="14508" xr:uid="{00000000-0005-0000-0000-000062380000}"/>
    <cellStyle name="Percent 4 5 3 3" xfId="14509" xr:uid="{00000000-0005-0000-0000-000063380000}"/>
    <cellStyle name="Percent 4 5 3 30" xfId="14510" xr:uid="{00000000-0005-0000-0000-000064380000}"/>
    <cellStyle name="Percent 4 5 3 31" xfId="14511" xr:uid="{00000000-0005-0000-0000-000065380000}"/>
    <cellStyle name="Percent 4 5 3 32" xfId="14512" xr:uid="{00000000-0005-0000-0000-000066380000}"/>
    <cellStyle name="Percent 4 5 3 33" xfId="14513" xr:uid="{00000000-0005-0000-0000-000067380000}"/>
    <cellStyle name="Percent 4 5 3 34" xfId="14514" xr:uid="{00000000-0005-0000-0000-000068380000}"/>
    <cellStyle name="Percent 4 5 3 35" xfId="14515" xr:uid="{00000000-0005-0000-0000-000069380000}"/>
    <cellStyle name="Percent 4 5 3 36" xfId="14516" xr:uid="{00000000-0005-0000-0000-00006A380000}"/>
    <cellStyle name="Percent 4 5 3 37" xfId="14517" xr:uid="{00000000-0005-0000-0000-00006B380000}"/>
    <cellStyle name="Percent 4 5 3 38" xfId="14518" xr:uid="{00000000-0005-0000-0000-00006C380000}"/>
    <cellStyle name="Percent 4 5 3 39" xfId="14519" xr:uid="{00000000-0005-0000-0000-00006D380000}"/>
    <cellStyle name="Percent 4 5 3 4" xfId="14520" xr:uid="{00000000-0005-0000-0000-00006E380000}"/>
    <cellStyle name="Percent 4 5 3 40" xfId="14521" xr:uid="{00000000-0005-0000-0000-00006F380000}"/>
    <cellStyle name="Percent 4 5 3 41" xfId="14522" xr:uid="{00000000-0005-0000-0000-000070380000}"/>
    <cellStyle name="Percent 4 5 3 42" xfId="14523" xr:uid="{00000000-0005-0000-0000-000071380000}"/>
    <cellStyle name="Percent 4 5 3 43" xfId="14524" xr:uid="{00000000-0005-0000-0000-000072380000}"/>
    <cellStyle name="Percent 4 5 3 5" xfId="14525" xr:uid="{00000000-0005-0000-0000-000073380000}"/>
    <cellStyle name="Percent 4 5 3 6" xfId="14526" xr:uid="{00000000-0005-0000-0000-000074380000}"/>
    <cellStyle name="Percent 4 5 3 7" xfId="14527" xr:uid="{00000000-0005-0000-0000-000075380000}"/>
    <cellStyle name="Percent 4 5 3 8" xfId="14528" xr:uid="{00000000-0005-0000-0000-000076380000}"/>
    <cellStyle name="Percent 4 5 3 9" xfId="14529" xr:uid="{00000000-0005-0000-0000-000077380000}"/>
    <cellStyle name="Percent 4 5 30" xfId="14530" xr:uid="{00000000-0005-0000-0000-000078380000}"/>
    <cellStyle name="Percent 4 5 31" xfId="14531" xr:uid="{00000000-0005-0000-0000-000079380000}"/>
    <cellStyle name="Percent 4 5 32" xfId="14532" xr:uid="{00000000-0005-0000-0000-00007A380000}"/>
    <cellStyle name="Percent 4 5 33" xfId="14533" xr:uid="{00000000-0005-0000-0000-00007B380000}"/>
    <cellStyle name="Percent 4 5 34" xfId="14534" xr:uid="{00000000-0005-0000-0000-00007C380000}"/>
    <cellStyle name="Percent 4 5 35" xfId="14535" xr:uid="{00000000-0005-0000-0000-00007D380000}"/>
    <cellStyle name="Percent 4 5 36" xfId="14536" xr:uid="{00000000-0005-0000-0000-00007E380000}"/>
    <cellStyle name="Percent 4 5 37" xfId="14537" xr:uid="{00000000-0005-0000-0000-00007F380000}"/>
    <cellStyle name="Percent 4 5 38" xfId="14538" xr:uid="{00000000-0005-0000-0000-000080380000}"/>
    <cellStyle name="Percent 4 5 39" xfId="14539" xr:uid="{00000000-0005-0000-0000-000081380000}"/>
    <cellStyle name="Percent 4 5 4" xfId="14540" xr:uid="{00000000-0005-0000-0000-000082380000}"/>
    <cellStyle name="Percent 4 5 4 10" xfId="14541" xr:uid="{00000000-0005-0000-0000-000083380000}"/>
    <cellStyle name="Percent 4 5 4 11" xfId="14542" xr:uid="{00000000-0005-0000-0000-000084380000}"/>
    <cellStyle name="Percent 4 5 4 12" xfId="14543" xr:uid="{00000000-0005-0000-0000-000085380000}"/>
    <cellStyle name="Percent 4 5 4 13" xfId="14544" xr:uid="{00000000-0005-0000-0000-000086380000}"/>
    <cellStyle name="Percent 4 5 4 14" xfId="14545" xr:uid="{00000000-0005-0000-0000-000087380000}"/>
    <cellStyle name="Percent 4 5 4 15" xfId="14546" xr:uid="{00000000-0005-0000-0000-000088380000}"/>
    <cellStyle name="Percent 4 5 4 16" xfId="14547" xr:uid="{00000000-0005-0000-0000-000089380000}"/>
    <cellStyle name="Percent 4 5 4 17" xfId="14548" xr:uid="{00000000-0005-0000-0000-00008A380000}"/>
    <cellStyle name="Percent 4 5 4 18" xfId="14549" xr:uid="{00000000-0005-0000-0000-00008B380000}"/>
    <cellStyle name="Percent 4 5 4 19" xfId="14550" xr:uid="{00000000-0005-0000-0000-00008C380000}"/>
    <cellStyle name="Percent 4 5 4 2" xfId="14551" xr:uid="{00000000-0005-0000-0000-00008D380000}"/>
    <cellStyle name="Percent 4 5 4 20" xfId="14552" xr:uid="{00000000-0005-0000-0000-00008E380000}"/>
    <cellStyle name="Percent 4 5 4 21" xfId="14553" xr:uid="{00000000-0005-0000-0000-00008F380000}"/>
    <cellStyle name="Percent 4 5 4 22" xfId="14554" xr:uid="{00000000-0005-0000-0000-000090380000}"/>
    <cellStyle name="Percent 4 5 4 23" xfId="14555" xr:uid="{00000000-0005-0000-0000-000091380000}"/>
    <cellStyle name="Percent 4 5 4 24" xfId="14556" xr:uid="{00000000-0005-0000-0000-000092380000}"/>
    <cellStyle name="Percent 4 5 4 25" xfId="14557" xr:uid="{00000000-0005-0000-0000-000093380000}"/>
    <cellStyle name="Percent 4 5 4 26" xfId="14558" xr:uid="{00000000-0005-0000-0000-000094380000}"/>
    <cellStyle name="Percent 4 5 4 27" xfId="14559" xr:uid="{00000000-0005-0000-0000-000095380000}"/>
    <cellStyle name="Percent 4 5 4 28" xfId="14560" xr:uid="{00000000-0005-0000-0000-000096380000}"/>
    <cellStyle name="Percent 4 5 4 29" xfId="14561" xr:uid="{00000000-0005-0000-0000-000097380000}"/>
    <cellStyle name="Percent 4 5 4 3" xfId="14562" xr:uid="{00000000-0005-0000-0000-000098380000}"/>
    <cellStyle name="Percent 4 5 4 30" xfId="14563" xr:uid="{00000000-0005-0000-0000-000099380000}"/>
    <cellStyle name="Percent 4 5 4 31" xfId="14564" xr:uid="{00000000-0005-0000-0000-00009A380000}"/>
    <cellStyle name="Percent 4 5 4 32" xfId="14565" xr:uid="{00000000-0005-0000-0000-00009B380000}"/>
    <cellStyle name="Percent 4 5 4 33" xfId="14566" xr:uid="{00000000-0005-0000-0000-00009C380000}"/>
    <cellStyle name="Percent 4 5 4 34" xfId="14567" xr:uid="{00000000-0005-0000-0000-00009D380000}"/>
    <cellStyle name="Percent 4 5 4 35" xfId="14568" xr:uid="{00000000-0005-0000-0000-00009E380000}"/>
    <cellStyle name="Percent 4 5 4 36" xfId="14569" xr:uid="{00000000-0005-0000-0000-00009F380000}"/>
    <cellStyle name="Percent 4 5 4 37" xfId="14570" xr:uid="{00000000-0005-0000-0000-0000A0380000}"/>
    <cellStyle name="Percent 4 5 4 38" xfId="14571" xr:uid="{00000000-0005-0000-0000-0000A1380000}"/>
    <cellStyle name="Percent 4 5 4 39" xfId="14572" xr:uid="{00000000-0005-0000-0000-0000A2380000}"/>
    <cellStyle name="Percent 4 5 4 4" xfId="14573" xr:uid="{00000000-0005-0000-0000-0000A3380000}"/>
    <cellStyle name="Percent 4 5 4 40" xfId="14574" xr:uid="{00000000-0005-0000-0000-0000A4380000}"/>
    <cellStyle name="Percent 4 5 4 41" xfId="14575" xr:uid="{00000000-0005-0000-0000-0000A5380000}"/>
    <cellStyle name="Percent 4 5 4 42" xfId="14576" xr:uid="{00000000-0005-0000-0000-0000A6380000}"/>
    <cellStyle name="Percent 4 5 4 43" xfId="14577" xr:uid="{00000000-0005-0000-0000-0000A7380000}"/>
    <cellStyle name="Percent 4 5 4 5" xfId="14578" xr:uid="{00000000-0005-0000-0000-0000A8380000}"/>
    <cellStyle name="Percent 4 5 4 6" xfId="14579" xr:uid="{00000000-0005-0000-0000-0000A9380000}"/>
    <cellStyle name="Percent 4 5 4 7" xfId="14580" xr:uid="{00000000-0005-0000-0000-0000AA380000}"/>
    <cellStyle name="Percent 4 5 4 8" xfId="14581" xr:uid="{00000000-0005-0000-0000-0000AB380000}"/>
    <cellStyle name="Percent 4 5 4 9" xfId="14582" xr:uid="{00000000-0005-0000-0000-0000AC380000}"/>
    <cellStyle name="Percent 4 5 40" xfId="14583" xr:uid="{00000000-0005-0000-0000-0000AD380000}"/>
    <cellStyle name="Percent 4 5 41" xfId="14584" xr:uid="{00000000-0005-0000-0000-0000AE380000}"/>
    <cellStyle name="Percent 4 5 42" xfId="14585" xr:uid="{00000000-0005-0000-0000-0000AF380000}"/>
    <cellStyle name="Percent 4 5 43" xfId="14586" xr:uid="{00000000-0005-0000-0000-0000B0380000}"/>
    <cellStyle name="Percent 4 5 44" xfId="14587" xr:uid="{00000000-0005-0000-0000-0000B1380000}"/>
    <cellStyle name="Percent 4 5 45" xfId="14588" xr:uid="{00000000-0005-0000-0000-0000B2380000}"/>
    <cellStyle name="Percent 4 5 46" xfId="14589" xr:uid="{00000000-0005-0000-0000-0000B3380000}"/>
    <cellStyle name="Percent 4 5 47" xfId="14590" xr:uid="{00000000-0005-0000-0000-0000B4380000}"/>
    <cellStyle name="Percent 4 5 48" xfId="14591" xr:uid="{00000000-0005-0000-0000-0000B5380000}"/>
    <cellStyle name="Percent 4 5 5" xfId="14592" xr:uid="{00000000-0005-0000-0000-0000B6380000}"/>
    <cellStyle name="Percent 4 5 5 10" xfId="14593" xr:uid="{00000000-0005-0000-0000-0000B7380000}"/>
    <cellStyle name="Percent 4 5 5 11" xfId="14594" xr:uid="{00000000-0005-0000-0000-0000B8380000}"/>
    <cellStyle name="Percent 4 5 5 12" xfId="14595" xr:uid="{00000000-0005-0000-0000-0000B9380000}"/>
    <cellStyle name="Percent 4 5 5 13" xfId="14596" xr:uid="{00000000-0005-0000-0000-0000BA380000}"/>
    <cellStyle name="Percent 4 5 5 14" xfId="14597" xr:uid="{00000000-0005-0000-0000-0000BB380000}"/>
    <cellStyle name="Percent 4 5 5 15" xfId="14598" xr:uid="{00000000-0005-0000-0000-0000BC380000}"/>
    <cellStyle name="Percent 4 5 5 16" xfId="14599" xr:uid="{00000000-0005-0000-0000-0000BD380000}"/>
    <cellStyle name="Percent 4 5 5 17" xfId="14600" xr:uid="{00000000-0005-0000-0000-0000BE380000}"/>
    <cellStyle name="Percent 4 5 5 18" xfId="14601" xr:uid="{00000000-0005-0000-0000-0000BF380000}"/>
    <cellStyle name="Percent 4 5 5 19" xfId="14602" xr:uid="{00000000-0005-0000-0000-0000C0380000}"/>
    <cellStyle name="Percent 4 5 5 2" xfId="14603" xr:uid="{00000000-0005-0000-0000-0000C1380000}"/>
    <cellStyle name="Percent 4 5 5 20" xfId="14604" xr:uid="{00000000-0005-0000-0000-0000C2380000}"/>
    <cellStyle name="Percent 4 5 5 21" xfId="14605" xr:uid="{00000000-0005-0000-0000-0000C3380000}"/>
    <cellStyle name="Percent 4 5 5 22" xfId="14606" xr:uid="{00000000-0005-0000-0000-0000C4380000}"/>
    <cellStyle name="Percent 4 5 5 23" xfId="14607" xr:uid="{00000000-0005-0000-0000-0000C5380000}"/>
    <cellStyle name="Percent 4 5 5 24" xfId="14608" xr:uid="{00000000-0005-0000-0000-0000C6380000}"/>
    <cellStyle name="Percent 4 5 5 25" xfId="14609" xr:uid="{00000000-0005-0000-0000-0000C7380000}"/>
    <cellStyle name="Percent 4 5 5 26" xfId="14610" xr:uid="{00000000-0005-0000-0000-0000C8380000}"/>
    <cellStyle name="Percent 4 5 5 27" xfId="14611" xr:uid="{00000000-0005-0000-0000-0000C9380000}"/>
    <cellStyle name="Percent 4 5 5 28" xfId="14612" xr:uid="{00000000-0005-0000-0000-0000CA380000}"/>
    <cellStyle name="Percent 4 5 5 29" xfId="14613" xr:uid="{00000000-0005-0000-0000-0000CB380000}"/>
    <cellStyle name="Percent 4 5 5 3" xfId="14614" xr:uid="{00000000-0005-0000-0000-0000CC380000}"/>
    <cellStyle name="Percent 4 5 5 30" xfId="14615" xr:uid="{00000000-0005-0000-0000-0000CD380000}"/>
    <cellStyle name="Percent 4 5 5 31" xfId="14616" xr:uid="{00000000-0005-0000-0000-0000CE380000}"/>
    <cellStyle name="Percent 4 5 5 32" xfId="14617" xr:uid="{00000000-0005-0000-0000-0000CF380000}"/>
    <cellStyle name="Percent 4 5 5 33" xfId="14618" xr:uid="{00000000-0005-0000-0000-0000D0380000}"/>
    <cellStyle name="Percent 4 5 5 34" xfId="14619" xr:uid="{00000000-0005-0000-0000-0000D1380000}"/>
    <cellStyle name="Percent 4 5 5 35" xfId="14620" xr:uid="{00000000-0005-0000-0000-0000D2380000}"/>
    <cellStyle name="Percent 4 5 5 36" xfId="14621" xr:uid="{00000000-0005-0000-0000-0000D3380000}"/>
    <cellStyle name="Percent 4 5 5 37" xfId="14622" xr:uid="{00000000-0005-0000-0000-0000D4380000}"/>
    <cellStyle name="Percent 4 5 5 38" xfId="14623" xr:uid="{00000000-0005-0000-0000-0000D5380000}"/>
    <cellStyle name="Percent 4 5 5 39" xfId="14624" xr:uid="{00000000-0005-0000-0000-0000D6380000}"/>
    <cellStyle name="Percent 4 5 5 4" xfId="14625" xr:uid="{00000000-0005-0000-0000-0000D7380000}"/>
    <cellStyle name="Percent 4 5 5 40" xfId="14626" xr:uid="{00000000-0005-0000-0000-0000D8380000}"/>
    <cellStyle name="Percent 4 5 5 41" xfId="14627" xr:uid="{00000000-0005-0000-0000-0000D9380000}"/>
    <cellStyle name="Percent 4 5 5 42" xfId="14628" xr:uid="{00000000-0005-0000-0000-0000DA380000}"/>
    <cellStyle name="Percent 4 5 5 43" xfId="14629" xr:uid="{00000000-0005-0000-0000-0000DB380000}"/>
    <cellStyle name="Percent 4 5 5 5" xfId="14630" xr:uid="{00000000-0005-0000-0000-0000DC380000}"/>
    <cellStyle name="Percent 4 5 5 6" xfId="14631" xr:uid="{00000000-0005-0000-0000-0000DD380000}"/>
    <cellStyle name="Percent 4 5 5 7" xfId="14632" xr:uid="{00000000-0005-0000-0000-0000DE380000}"/>
    <cellStyle name="Percent 4 5 5 8" xfId="14633" xr:uid="{00000000-0005-0000-0000-0000DF380000}"/>
    <cellStyle name="Percent 4 5 5 9" xfId="14634" xr:uid="{00000000-0005-0000-0000-0000E0380000}"/>
    <cellStyle name="Percent 4 5 6" xfId="14635" xr:uid="{00000000-0005-0000-0000-0000E1380000}"/>
    <cellStyle name="Percent 4 5 6 10" xfId="14636" xr:uid="{00000000-0005-0000-0000-0000E2380000}"/>
    <cellStyle name="Percent 4 5 6 11" xfId="14637" xr:uid="{00000000-0005-0000-0000-0000E3380000}"/>
    <cellStyle name="Percent 4 5 6 12" xfId="14638" xr:uid="{00000000-0005-0000-0000-0000E4380000}"/>
    <cellStyle name="Percent 4 5 6 13" xfId="14639" xr:uid="{00000000-0005-0000-0000-0000E5380000}"/>
    <cellStyle name="Percent 4 5 6 14" xfId="14640" xr:uid="{00000000-0005-0000-0000-0000E6380000}"/>
    <cellStyle name="Percent 4 5 6 15" xfId="14641" xr:uid="{00000000-0005-0000-0000-0000E7380000}"/>
    <cellStyle name="Percent 4 5 6 16" xfId="14642" xr:uid="{00000000-0005-0000-0000-0000E8380000}"/>
    <cellStyle name="Percent 4 5 6 17" xfId="14643" xr:uid="{00000000-0005-0000-0000-0000E9380000}"/>
    <cellStyle name="Percent 4 5 6 18" xfId="14644" xr:uid="{00000000-0005-0000-0000-0000EA380000}"/>
    <cellStyle name="Percent 4 5 6 19" xfId="14645" xr:uid="{00000000-0005-0000-0000-0000EB380000}"/>
    <cellStyle name="Percent 4 5 6 2" xfId="14646" xr:uid="{00000000-0005-0000-0000-0000EC380000}"/>
    <cellStyle name="Percent 4 5 6 20" xfId="14647" xr:uid="{00000000-0005-0000-0000-0000ED380000}"/>
    <cellStyle name="Percent 4 5 6 21" xfId="14648" xr:uid="{00000000-0005-0000-0000-0000EE380000}"/>
    <cellStyle name="Percent 4 5 6 22" xfId="14649" xr:uid="{00000000-0005-0000-0000-0000EF380000}"/>
    <cellStyle name="Percent 4 5 6 23" xfId="14650" xr:uid="{00000000-0005-0000-0000-0000F0380000}"/>
    <cellStyle name="Percent 4 5 6 24" xfId="14651" xr:uid="{00000000-0005-0000-0000-0000F1380000}"/>
    <cellStyle name="Percent 4 5 6 25" xfId="14652" xr:uid="{00000000-0005-0000-0000-0000F2380000}"/>
    <cellStyle name="Percent 4 5 6 26" xfId="14653" xr:uid="{00000000-0005-0000-0000-0000F3380000}"/>
    <cellStyle name="Percent 4 5 6 27" xfId="14654" xr:uid="{00000000-0005-0000-0000-0000F4380000}"/>
    <cellStyle name="Percent 4 5 6 28" xfId="14655" xr:uid="{00000000-0005-0000-0000-0000F5380000}"/>
    <cellStyle name="Percent 4 5 6 29" xfId="14656" xr:uid="{00000000-0005-0000-0000-0000F6380000}"/>
    <cellStyle name="Percent 4 5 6 3" xfId="14657" xr:uid="{00000000-0005-0000-0000-0000F7380000}"/>
    <cellStyle name="Percent 4 5 6 30" xfId="14658" xr:uid="{00000000-0005-0000-0000-0000F8380000}"/>
    <cellStyle name="Percent 4 5 6 31" xfId="14659" xr:uid="{00000000-0005-0000-0000-0000F9380000}"/>
    <cellStyle name="Percent 4 5 6 32" xfId="14660" xr:uid="{00000000-0005-0000-0000-0000FA380000}"/>
    <cellStyle name="Percent 4 5 6 33" xfId="14661" xr:uid="{00000000-0005-0000-0000-0000FB380000}"/>
    <cellStyle name="Percent 4 5 6 34" xfId="14662" xr:uid="{00000000-0005-0000-0000-0000FC380000}"/>
    <cellStyle name="Percent 4 5 6 35" xfId="14663" xr:uid="{00000000-0005-0000-0000-0000FD380000}"/>
    <cellStyle name="Percent 4 5 6 36" xfId="14664" xr:uid="{00000000-0005-0000-0000-0000FE380000}"/>
    <cellStyle name="Percent 4 5 6 37" xfId="14665" xr:uid="{00000000-0005-0000-0000-0000FF380000}"/>
    <cellStyle name="Percent 4 5 6 38" xfId="14666" xr:uid="{00000000-0005-0000-0000-000000390000}"/>
    <cellStyle name="Percent 4 5 6 39" xfId="14667" xr:uid="{00000000-0005-0000-0000-000001390000}"/>
    <cellStyle name="Percent 4 5 6 4" xfId="14668" xr:uid="{00000000-0005-0000-0000-000002390000}"/>
    <cellStyle name="Percent 4 5 6 40" xfId="14669" xr:uid="{00000000-0005-0000-0000-000003390000}"/>
    <cellStyle name="Percent 4 5 6 41" xfId="14670" xr:uid="{00000000-0005-0000-0000-000004390000}"/>
    <cellStyle name="Percent 4 5 6 42" xfId="14671" xr:uid="{00000000-0005-0000-0000-000005390000}"/>
    <cellStyle name="Percent 4 5 6 43" xfId="14672" xr:uid="{00000000-0005-0000-0000-000006390000}"/>
    <cellStyle name="Percent 4 5 6 5" xfId="14673" xr:uid="{00000000-0005-0000-0000-000007390000}"/>
    <cellStyle name="Percent 4 5 6 6" xfId="14674" xr:uid="{00000000-0005-0000-0000-000008390000}"/>
    <cellStyle name="Percent 4 5 6 7" xfId="14675" xr:uid="{00000000-0005-0000-0000-000009390000}"/>
    <cellStyle name="Percent 4 5 6 8" xfId="14676" xr:uid="{00000000-0005-0000-0000-00000A390000}"/>
    <cellStyle name="Percent 4 5 6 9" xfId="14677" xr:uid="{00000000-0005-0000-0000-00000B390000}"/>
    <cellStyle name="Percent 4 5 7" xfId="14678" xr:uid="{00000000-0005-0000-0000-00000C390000}"/>
    <cellStyle name="Percent 4 5 8" xfId="14679" xr:uid="{00000000-0005-0000-0000-00000D390000}"/>
    <cellStyle name="Percent 4 5 9" xfId="14680" xr:uid="{00000000-0005-0000-0000-00000E390000}"/>
    <cellStyle name="Percent 4 50" xfId="14681" xr:uid="{00000000-0005-0000-0000-00000F390000}"/>
    <cellStyle name="Percent 4 51" xfId="14682" xr:uid="{00000000-0005-0000-0000-000010390000}"/>
    <cellStyle name="Percent 4 52" xfId="14683" xr:uid="{00000000-0005-0000-0000-000011390000}"/>
    <cellStyle name="Percent 4 53" xfId="14684" xr:uid="{00000000-0005-0000-0000-000012390000}"/>
    <cellStyle name="Percent 4 6" xfId="14685" xr:uid="{00000000-0005-0000-0000-000013390000}"/>
    <cellStyle name="Percent 4 6 10" xfId="14686" xr:uid="{00000000-0005-0000-0000-000014390000}"/>
    <cellStyle name="Percent 4 6 11" xfId="14687" xr:uid="{00000000-0005-0000-0000-000015390000}"/>
    <cellStyle name="Percent 4 6 12" xfId="14688" xr:uid="{00000000-0005-0000-0000-000016390000}"/>
    <cellStyle name="Percent 4 6 13" xfId="14689" xr:uid="{00000000-0005-0000-0000-000017390000}"/>
    <cellStyle name="Percent 4 6 14" xfId="14690" xr:uid="{00000000-0005-0000-0000-000018390000}"/>
    <cellStyle name="Percent 4 6 15" xfId="14691" xr:uid="{00000000-0005-0000-0000-000019390000}"/>
    <cellStyle name="Percent 4 6 16" xfId="14692" xr:uid="{00000000-0005-0000-0000-00001A390000}"/>
    <cellStyle name="Percent 4 6 17" xfId="14693" xr:uid="{00000000-0005-0000-0000-00001B390000}"/>
    <cellStyle name="Percent 4 6 18" xfId="14694" xr:uid="{00000000-0005-0000-0000-00001C390000}"/>
    <cellStyle name="Percent 4 6 19" xfId="14695" xr:uid="{00000000-0005-0000-0000-00001D390000}"/>
    <cellStyle name="Percent 4 6 2" xfId="14696" xr:uid="{00000000-0005-0000-0000-00001E390000}"/>
    <cellStyle name="Percent 4 6 2 10" xfId="14697" xr:uid="{00000000-0005-0000-0000-00001F390000}"/>
    <cellStyle name="Percent 4 6 2 11" xfId="14698" xr:uid="{00000000-0005-0000-0000-000020390000}"/>
    <cellStyle name="Percent 4 6 2 12" xfId="14699" xr:uid="{00000000-0005-0000-0000-000021390000}"/>
    <cellStyle name="Percent 4 6 2 13" xfId="14700" xr:uid="{00000000-0005-0000-0000-000022390000}"/>
    <cellStyle name="Percent 4 6 2 14" xfId="14701" xr:uid="{00000000-0005-0000-0000-000023390000}"/>
    <cellStyle name="Percent 4 6 2 15" xfId="14702" xr:uid="{00000000-0005-0000-0000-000024390000}"/>
    <cellStyle name="Percent 4 6 2 16" xfId="14703" xr:uid="{00000000-0005-0000-0000-000025390000}"/>
    <cellStyle name="Percent 4 6 2 17" xfId="14704" xr:uid="{00000000-0005-0000-0000-000026390000}"/>
    <cellStyle name="Percent 4 6 2 18" xfId="14705" xr:uid="{00000000-0005-0000-0000-000027390000}"/>
    <cellStyle name="Percent 4 6 2 19" xfId="14706" xr:uid="{00000000-0005-0000-0000-000028390000}"/>
    <cellStyle name="Percent 4 6 2 2" xfId="14707" xr:uid="{00000000-0005-0000-0000-000029390000}"/>
    <cellStyle name="Percent 4 6 2 20" xfId="14708" xr:uid="{00000000-0005-0000-0000-00002A390000}"/>
    <cellStyle name="Percent 4 6 2 21" xfId="14709" xr:uid="{00000000-0005-0000-0000-00002B390000}"/>
    <cellStyle name="Percent 4 6 2 22" xfId="14710" xr:uid="{00000000-0005-0000-0000-00002C390000}"/>
    <cellStyle name="Percent 4 6 2 23" xfId="14711" xr:uid="{00000000-0005-0000-0000-00002D390000}"/>
    <cellStyle name="Percent 4 6 2 24" xfId="14712" xr:uid="{00000000-0005-0000-0000-00002E390000}"/>
    <cellStyle name="Percent 4 6 2 25" xfId="14713" xr:uid="{00000000-0005-0000-0000-00002F390000}"/>
    <cellStyle name="Percent 4 6 2 26" xfId="14714" xr:uid="{00000000-0005-0000-0000-000030390000}"/>
    <cellStyle name="Percent 4 6 2 27" xfId="14715" xr:uid="{00000000-0005-0000-0000-000031390000}"/>
    <cellStyle name="Percent 4 6 2 28" xfId="14716" xr:uid="{00000000-0005-0000-0000-000032390000}"/>
    <cellStyle name="Percent 4 6 2 29" xfId="14717" xr:uid="{00000000-0005-0000-0000-000033390000}"/>
    <cellStyle name="Percent 4 6 2 3" xfId="14718" xr:uid="{00000000-0005-0000-0000-000034390000}"/>
    <cellStyle name="Percent 4 6 2 30" xfId="14719" xr:uid="{00000000-0005-0000-0000-000035390000}"/>
    <cellStyle name="Percent 4 6 2 31" xfId="14720" xr:uid="{00000000-0005-0000-0000-000036390000}"/>
    <cellStyle name="Percent 4 6 2 32" xfId="14721" xr:uid="{00000000-0005-0000-0000-000037390000}"/>
    <cellStyle name="Percent 4 6 2 33" xfId="14722" xr:uid="{00000000-0005-0000-0000-000038390000}"/>
    <cellStyle name="Percent 4 6 2 34" xfId="14723" xr:uid="{00000000-0005-0000-0000-000039390000}"/>
    <cellStyle name="Percent 4 6 2 35" xfId="14724" xr:uid="{00000000-0005-0000-0000-00003A390000}"/>
    <cellStyle name="Percent 4 6 2 36" xfId="14725" xr:uid="{00000000-0005-0000-0000-00003B390000}"/>
    <cellStyle name="Percent 4 6 2 37" xfId="14726" xr:uid="{00000000-0005-0000-0000-00003C390000}"/>
    <cellStyle name="Percent 4 6 2 38" xfId="14727" xr:uid="{00000000-0005-0000-0000-00003D390000}"/>
    <cellStyle name="Percent 4 6 2 39" xfId="14728" xr:uid="{00000000-0005-0000-0000-00003E390000}"/>
    <cellStyle name="Percent 4 6 2 4" xfId="14729" xr:uid="{00000000-0005-0000-0000-00003F390000}"/>
    <cellStyle name="Percent 4 6 2 40" xfId="14730" xr:uid="{00000000-0005-0000-0000-000040390000}"/>
    <cellStyle name="Percent 4 6 2 41" xfId="14731" xr:uid="{00000000-0005-0000-0000-000041390000}"/>
    <cellStyle name="Percent 4 6 2 42" xfId="14732" xr:uid="{00000000-0005-0000-0000-000042390000}"/>
    <cellStyle name="Percent 4 6 2 43" xfId="14733" xr:uid="{00000000-0005-0000-0000-000043390000}"/>
    <cellStyle name="Percent 4 6 2 5" xfId="14734" xr:uid="{00000000-0005-0000-0000-000044390000}"/>
    <cellStyle name="Percent 4 6 2 6" xfId="14735" xr:uid="{00000000-0005-0000-0000-000045390000}"/>
    <cellStyle name="Percent 4 6 2 7" xfId="14736" xr:uid="{00000000-0005-0000-0000-000046390000}"/>
    <cellStyle name="Percent 4 6 2 8" xfId="14737" xr:uid="{00000000-0005-0000-0000-000047390000}"/>
    <cellStyle name="Percent 4 6 2 9" xfId="14738" xr:uid="{00000000-0005-0000-0000-000048390000}"/>
    <cellStyle name="Percent 4 6 20" xfId="14739" xr:uid="{00000000-0005-0000-0000-000049390000}"/>
    <cellStyle name="Percent 4 6 21" xfId="14740" xr:uid="{00000000-0005-0000-0000-00004A390000}"/>
    <cellStyle name="Percent 4 6 22" xfId="14741" xr:uid="{00000000-0005-0000-0000-00004B390000}"/>
    <cellStyle name="Percent 4 6 23" xfId="14742" xr:uid="{00000000-0005-0000-0000-00004C390000}"/>
    <cellStyle name="Percent 4 6 24" xfId="14743" xr:uid="{00000000-0005-0000-0000-00004D390000}"/>
    <cellStyle name="Percent 4 6 25" xfId="14744" xr:uid="{00000000-0005-0000-0000-00004E390000}"/>
    <cellStyle name="Percent 4 6 26" xfId="14745" xr:uid="{00000000-0005-0000-0000-00004F390000}"/>
    <cellStyle name="Percent 4 6 27" xfId="14746" xr:uid="{00000000-0005-0000-0000-000050390000}"/>
    <cellStyle name="Percent 4 6 28" xfId="14747" xr:uid="{00000000-0005-0000-0000-000051390000}"/>
    <cellStyle name="Percent 4 6 29" xfId="14748" xr:uid="{00000000-0005-0000-0000-000052390000}"/>
    <cellStyle name="Percent 4 6 3" xfId="14749" xr:uid="{00000000-0005-0000-0000-000053390000}"/>
    <cellStyle name="Percent 4 6 3 10" xfId="14750" xr:uid="{00000000-0005-0000-0000-000054390000}"/>
    <cellStyle name="Percent 4 6 3 11" xfId="14751" xr:uid="{00000000-0005-0000-0000-000055390000}"/>
    <cellStyle name="Percent 4 6 3 12" xfId="14752" xr:uid="{00000000-0005-0000-0000-000056390000}"/>
    <cellStyle name="Percent 4 6 3 13" xfId="14753" xr:uid="{00000000-0005-0000-0000-000057390000}"/>
    <cellStyle name="Percent 4 6 3 14" xfId="14754" xr:uid="{00000000-0005-0000-0000-000058390000}"/>
    <cellStyle name="Percent 4 6 3 15" xfId="14755" xr:uid="{00000000-0005-0000-0000-000059390000}"/>
    <cellStyle name="Percent 4 6 3 16" xfId="14756" xr:uid="{00000000-0005-0000-0000-00005A390000}"/>
    <cellStyle name="Percent 4 6 3 17" xfId="14757" xr:uid="{00000000-0005-0000-0000-00005B390000}"/>
    <cellStyle name="Percent 4 6 3 18" xfId="14758" xr:uid="{00000000-0005-0000-0000-00005C390000}"/>
    <cellStyle name="Percent 4 6 3 19" xfId="14759" xr:uid="{00000000-0005-0000-0000-00005D390000}"/>
    <cellStyle name="Percent 4 6 3 2" xfId="14760" xr:uid="{00000000-0005-0000-0000-00005E390000}"/>
    <cellStyle name="Percent 4 6 3 20" xfId="14761" xr:uid="{00000000-0005-0000-0000-00005F390000}"/>
    <cellStyle name="Percent 4 6 3 21" xfId="14762" xr:uid="{00000000-0005-0000-0000-000060390000}"/>
    <cellStyle name="Percent 4 6 3 22" xfId="14763" xr:uid="{00000000-0005-0000-0000-000061390000}"/>
    <cellStyle name="Percent 4 6 3 23" xfId="14764" xr:uid="{00000000-0005-0000-0000-000062390000}"/>
    <cellStyle name="Percent 4 6 3 24" xfId="14765" xr:uid="{00000000-0005-0000-0000-000063390000}"/>
    <cellStyle name="Percent 4 6 3 25" xfId="14766" xr:uid="{00000000-0005-0000-0000-000064390000}"/>
    <cellStyle name="Percent 4 6 3 26" xfId="14767" xr:uid="{00000000-0005-0000-0000-000065390000}"/>
    <cellStyle name="Percent 4 6 3 27" xfId="14768" xr:uid="{00000000-0005-0000-0000-000066390000}"/>
    <cellStyle name="Percent 4 6 3 28" xfId="14769" xr:uid="{00000000-0005-0000-0000-000067390000}"/>
    <cellStyle name="Percent 4 6 3 29" xfId="14770" xr:uid="{00000000-0005-0000-0000-000068390000}"/>
    <cellStyle name="Percent 4 6 3 3" xfId="14771" xr:uid="{00000000-0005-0000-0000-000069390000}"/>
    <cellStyle name="Percent 4 6 3 30" xfId="14772" xr:uid="{00000000-0005-0000-0000-00006A390000}"/>
    <cellStyle name="Percent 4 6 3 31" xfId="14773" xr:uid="{00000000-0005-0000-0000-00006B390000}"/>
    <cellStyle name="Percent 4 6 3 32" xfId="14774" xr:uid="{00000000-0005-0000-0000-00006C390000}"/>
    <cellStyle name="Percent 4 6 3 33" xfId="14775" xr:uid="{00000000-0005-0000-0000-00006D390000}"/>
    <cellStyle name="Percent 4 6 3 34" xfId="14776" xr:uid="{00000000-0005-0000-0000-00006E390000}"/>
    <cellStyle name="Percent 4 6 3 35" xfId="14777" xr:uid="{00000000-0005-0000-0000-00006F390000}"/>
    <cellStyle name="Percent 4 6 3 36" xfId="14778" xr:uid="{00000000-0005-0000-0000-000070390000}"/>
    <cellStyle name="Percent 4 6 3 37" xfId="14779" xr:uid="{00000000-0005-0000-0000-000071390000}"/>
    <cellStyle name="Percent 4 6 3 38" xfId="14780" xr:uid="{00000000-0005-0000-0000-000072390000}"/>
    <cellStyle name="Percent 4 6 3 39" xfId="14781" xr:uid="{00000000-0005-0000-0000-000073390000}"/>
    <cellStyle name="Percent 4 6 3 4" xfId="14782" xr:uid="{00000000-0005-0000-0000-000074390000}"/>
    <cellStyle name="Percent 4 6 3 40" xfId="14783" xr:uid="{00000000-0005-0000-0000-000075390000}"/>
    <cellStyle name="Percent 4 6 3 41" xfId="14784" xr:uid="{00000000-0005-0000-0000-000076390000}"/>
    <cellStyle name="Percent 4 6 3 42" xfId="14785" xr:uid="{00000000-0005-0000-0000-000077390000}"/>
    <cellStyle name="Percent 4 6 3 43" xfId="14786" xr:uid="{00000000-0005-0000-0000-000078390000}"/>
    <cellStyle name="Percent 4 6 3 5" xfId="14787" xr:uid="{00000000-0005-0000-0000-000079390000}"/>
    <cellStyle name="Percent 4 6 3 6" xfId="14788" xr:uid="{00000000-0005-0000-0000-00007A390000}"/>
    <cellStyle name="Percent 4 6 3 7" xfId="14789" xr:uid="{00000000-0005-0000-0000-00007B390000}"/>
    <cellStyle name="Percent 4 6 3 8" xfId="14790" xr:uid="{00000000-0005-0000-0000-00007C390000}"/>
    <cellStyle name="Percent 4 6 3 9" xfId="14791" xr:uid="{00000000-0005-0000-0000-00007D390000}"/>
    <cellStyle name="Percent 4 6 30" xfId="14792" xr:uid="{00000000-0005-0000-0000-00007E390000}"/>
    <cellStyle name="Percent 4 6 31" xfId="14793" xr:uid="{00000000-0005-0000-0000-00007F390000}"/>
    <cellStyle name="Percent 4 6 32" xfId="14794" xr:uid="{00000000-0005-0000-0000-000080390000}"/>
    <cellStyle name="Percent 4 6 33" xfId="14795" xr:uid="{00000000-0005-0000-0000-000081390000}"/>
    <cellStyle name="Percent 4 6 34" xfId="14796" xr:uid="{00000000-0005-0000-0000-000082390000}"/>
    <cellStyle name="Percent 4 6 35" xfId="14797" xr:uid="{00000000-0005-0000-0000-000083390000}"/>
    <cellStyle name="Percent 4 6 36" xfId="14798" xr:uid="{00000000-0005-0000-0000-000084390000}"/>
    <cellStyle name="Percent 4 6 37" xfId="14799" xr:uid="{00000000-0005-0000-0000-000085390000}"/>
    <cellStyle name="Percent 4 6 38" xfId="14800" xr:uid="{00000000-0005-0000-0000-000086390000}"/>
    <cellStyle name="Percent 4 6 39" xfId="14801" xr:uid="{00000000-0005-0000-0000-000087390000}"/>
    <cellStyle name="Percent 4 6 4" xfId="14802" xr:uid="{00000000-0005-0000-0000-000088390000}"/>
    <cellStyle name="Percent 4 6 4 10" xfId="14803" xr:uid="{00000000-0005-0000-0000-000089390000}"/>
    <cellStyle name="Percent 4 6 4 11" xfId="14804" xr:uid="{00000000-0005-0000-0000-00008A390000}"/>
    <cellStyle name="Percent 4 6 4 12" xfId="14805" xr:uid="{00000000-0005-0000-0000-00008B390000}"/>
    <cellStyle name="Percent 4 6 4 13" xfId="14806" xr:uid="{00000000-0005-0000-0000-00008C390000}"/>
    <cellStyle name="Percent 4 6 4 14" xfId="14807" xr:uid="{00000000-0005-0000-0000-00008D390000}"/>
    <cellStyle name="Percent 4 6 4 15" xfId="14808" xr:uid="{00000000-0005-0000-0000-00008E390000}"/>
    <cellStyle name="Percent 4 6 4 16" xfId="14809" xr:uid="{00000000-0005-0000-0000-00008F390000}"/>
    <cellStyle name="Percent 4 6 4 17" xfId="14810" xr:uid="{00000000-0005-0000-0000-000090390000}"/>
    <cellStyle name="Percent 4 6 4 18" xfId="14811" xr:uid="{00000000-0005-0000-0000-000091390000}"/>
    <cellStyle name="Percent 4 6 4 19" xfId="14812" xr:uid="{00000000-0005-0000-0000-000092390000}"/>
    <cellStyle name="Percent 4 6 4 2" xfId="14813" xr:uid="{00000000-0005-0000-0000-000093390000}"/>
    <cellStyle name="Percent 4 6 4 20" xfId="14814" xr:uid="{00000000-0005-0000-0000-000094390000}"/>
    <cellStyle name="Percent 4 6 4 21" xfId="14815" xr:uid="{00000000-0005-0000-0000-000095390000}"/>
    <cellStyle name="Percent 4 6 4 22" xfId="14816" xr:uid="{00000000-0005-0000-0000-000096390000}"/>
    <cellStyle name="Percent 4 6 4 23" xfId="14817" xr:uid="{00000000-0005-0000-0000-000097390000}"/>
    <cellStyle name="Percent 4 6 4 24" xfId="14818" xr:uid="{00000000-0005-0000-0000-000098390000}"/>
    <cellStyle name="Percent 4 6 4 25" xfId="14819" xr:uid="{00000000-0005-0000-0000-000099390000}"/>
    <cellStyle name="Percent 4 6 4 26" xfId="14820" xr:uid="{00000000-0005-0000-0000-00009A390000}"/>
    <cellStyle name="Percent 4 6 4 27" xfId="14821" xr:uid="{00000000-0005-0000-0000-00009B390000}"/>
    <cellStyle name="Percent 4 6 4 28" xfId="14822" xr:uid="{00000000-0005-0000-0000-00009C390000}"/>
    <cellStyle name="Percent 4 6 4 29" xfId="14823" xr:uid="{00000000-0005-0000-0000-00009D390000}"/>
    <cellStyle name="Percent 4 6 4 3" xfId="14824" xr:uid="{00000000-0005-0000-0000-00009E390000}"/>
    <cellStyle name="Percent 4 6 4 30" xfId="14825" xr:uid="{00000000-0005-0000-0000-00009F390000}"/>
    <cellStyle name="Percent 4 6 4 31" xfId="14826" xr:uid="{00000000-0005-0000-0000-0000A0390000}"/>
    <cellStyle name="Percent 4 6 4 32" xfId="14827" xr:uid="{00000000-0005-0000-0000-0000A1390000}"/>
    <cellStyle name="Percent 4 6 4 33" xfId="14828" xr:uid="{00000000-0005-0000-0000-0000A2390000}"/>
    <cellStyle name="Percent 4 6 4 34" xfId="14829" xr:uid="{00000000-0005-0000-0000-0000A3390000}"/>
    <cellStyle name="Percent 4 6 4 35" xfId="14830" xr:uid="{00000000-0005-0000-0000-0000A4390000}"/>
    <cellStyle name="Percent 4 6 4 36" xfId="14831" xr:uid="{00000000-0005-0000-0000-0000A5390000}"/>
    <cellStyle name="Percent 4 6 4 37" xfId="14832" xr:uid="{00000000-0005-0000-0000-0000A6390000}"/>
    <cellStyle name="Percent 4 6 4 38" xfId="14833" xr:uid="{00000000-0005-0000-0000-0000A7390000}"/>
    <cellStyle name="Percent 4 6 4 39" xfId="14834" xr:uid="{00000000-0005-0000-0000-0000A8390000}"/>
    <cellStyle name="Percent 4 6 4 4" xfId="14835" xr:uid="{00000000-0005-0000-0000-0000A9390000}"/>
    <cellStyle name="Percent 4 6 4 40" xfId="14836" xr:uid="{00000000-0005-0000-0000-0000AA390000}"/>
    <cellStyle name="Percent 4 6 4 41" xfId="14837" xr:uid="{00000000-0005-0000-0000-0000AB390000}"/>
    <cellStyle name="Percent 4 6 4 42" xfId="14838" xr:uid="{00000000-0005-0000-0000-0000AC390000}"/>
    <cellStyle name="Percent 4 6 4 43" xfId="14839" xr:uid="{00000000-0005-0000-0000-0000AD390000}"/>
    <cellStyle name="Percent 4 6 4 5" xfId="14840" xr:uid="{00000000-0005-0000-0000-0000AE390000}"/>
    <cellStyle name="Percent 4 6 4 6" xfId="14841" xr:uid="{00000000-0005-0000-0000-0000AF390000}"/>
    <cellStyle name="Percent 4 6 4 7" xfId="14842" xr:uid="{00000000-0005-0000-0000-0000B0390000}"/>
    <cellStyle name="Percent 4 6 4 8" xfId="14843" xr:uid="{00000000-0005-0000-0000-0000B1390000}"/>
    <cellStyle name="Percent 4 6 4 9" xfId="14844" xr:uid="{00000000-0005-0000-0000-0000B2390000}"/>
    <cellStyle name="Percent 4 6 40" xfId="14845" xr:uid="{00000000-0005-0000-0000-0000B3390000}"/>
    <cellStyle name="Percent 4 6 41" xfId="14846" xr:uid="{00000000-0005-0000-0000-0000B4390000}"/>
    <cellStyle name="Percent 4 6 42" xfId="14847" xr:uid="{00000000-0005-0000-0000-0000B5390000}"/>
    <cellStyle name="Percent 4 6 43" xfId="14848" xr:uid="{00000000-0005-0000-0000-0000B6390000}"/>
    <cellStyle name="Percent 4 6 44" xfId="14849" xr:uid="{00000000-0005-0000-0000-0000B7390000}"/>
    <cellStyle name="Percent 4 6 45" xfId="14850" xr:uid="{00000000-0005-0000-0000-0000B8390000}"/>
    <cellStyle name="Percent 4 6 46" xfId="14851" xr:uid="{00000000-0005-0000-0000-0000B9390000}"/>
    <cellStyle name="Percent 4 6 47" xfId="14852" xr:uid="{00000000-0005-0000-0000-0000BA390000}"/>
    <cellStyle name="Percent 4 6 5" xfId="14853" xr:uid="{00000000-0005-0000-0000-0000BB390000}"/>
    <cellStyle name="Percent 4 6 5 10" xfId="14854" xr:uid="{00000000-0005-0000-0000-0000BC390000}"/>
    <cellStyle name="Percent 4 6 5 11" xfId="14855" xr:uid="{00000000-0005-0000-0000-0000BD390000}"/>
    <cellStyle name="Percent 4 6 5 12" xfId="14856" xr:uid="{00000000-0005-0000-0000-0000BE390000}"/>
    <cellStyle name="Percent 4 6 5 13" xfId="14857" xr:uid="{00000000-0005-0000-0000-0000BF390000}"/>
    <cellStyle name="Percent 4 6 5 14" xfId="14858" xr:uid="{00000000-0005-0000-0000-0000C0390000}"/>
    <cellStyle name="Percent 4 6 5 15" xfId="14859" xr:uid="{00000000-0005-0000-0000-0000C1390000}"/>
    <cellStyle name="Percent 4 6 5 16" xfId="14860" xr:uid="{00000000-0005-0000-0000-0000C2390000}"/>
    <cellStyle name="Percent 4 6 5 17" xfId="14861" xr:uid="{00000000-0005-0000-0000-0000C3390000}"/>
    <cellStyle name="Percent 4 6 5 18" xfId="14862" xr:uid="{00000000-0005-0000-0000-0000C4390000}"/>
    <cellStyle name="Percent 4 6 5 19" xfId="14863" xr:uid="{00000000-0005-0000-0000-0000C5390000}"/>
    <cellStyle name="Percent 4 6 5 2" xfId="14864" xr:uid="{00000000-0005-0000-0000-0000C6390000}"/>
    <cellStyle name="Percent 4 6 5 20" xfId="14865" xr:uid="{00000000-0005-0000-0000-0000C7390000}"/>
    <cellStyle name="Percent 4 6 5 21" xfId="14866" xr:uid="{00000000-0005-0000-0000-0000C8390000}"/>
    <cellStyle name="Percent 4 6 5 22" xfId="14867" xr:uid="{00000000-0005-0000-0000-0000C9390000}"/>
    <cellStyle name="Percent 4 6 5 23" xfId="14868" xr:uid="{00000000-0005-0000-0000-0000CA390000}"/>
    <cellStyle name="Percent 4 6 5 24" xfId="14869" xr:uid="{00000000-0005-0000-0000-0000CB390000}"/>
    <cellStyle name="Percent 4 6 5 25" xfId="14870" xr:uid="{00000000-0005-0000-0000-0000CC390000}"/>
    <cellStyle name="Percent 4 6 5 26" xfId="14871" xr:uid="{00000000-0005-0000-0000-0000CD390000}"/>
    <cellStyle name="Percent 4 6 5 27" xfId="14872" xr:uid="{00000000-0005-0000-0000-0000CE390000}"/>
    <cellStyle name="Percent 4 6 5 28" xfId="14873" xr:uid="{00000000-0005-0000-0000-0000CF390000}"/>
    <cellStyle name="Percent 4 6 5 29" xfId="14874" xr:uid="{00000000-0005-0000-0000-0000D0390000}"/>
    <cellStyle name="Percent 4 6 5 3" xfId="14875" xr:uid="{00000000-0005-0000-0000-0000D1390000}"/>
    <cellStyle name="Percent 4 6 5 30" xfId="14876" xr:uid="{00000000-0005-0000-0000-0000D2390000}"/>
    <cellStyle name="Percent 4 6 5 31" xfId="14877" xr:uid="{00000000-0005-0000-0000-0000D3390000}"/>
    <cellStyle name="Percent 4 6 5 32" xfId="14878" xr:uid="{00000000-0005-0000-0000-0000D4390000}"/>
    <cellStyle name="Percent 4 6 5 33" xfId="14879" xr:uid="{00000000-0005-0000-0000-0000D5390000}"/>
    <cellStyle name="Percent 4 6 5 34" xfId="14880" xr:uid="{00000000-0005-0000-0000-0000D6390000}"/>
    <cellStyle name="Percent 4 6 5 35" xfId="14881" xr:uid="{00000000-0005-0000-0000-0000D7390000}"/>
    <cellStyle name="Percent 4 6 5 36" xfId="14882" xr:uid="{00000000-0005-0000-0000-0000D8390000}"/>
    <cellStyle name="Percent 4 6 5 37" xfId="14883" xr:uid="{00000000-0005-0000-0000-0000D9390000}"/>
    <cellStyle name="Percent 4 6 5 38" xfId="14884" xr:uid="{00000000-0005-0000-0000-0000DA390000}"/>
    <cellStyle name="Percent 4 6 5 39" xfId="14885" xr:uid="{00000000-0005-0000-0000-0000DB390000}"/>
    <cellStyle name="Percent 4 6 5 4" xfId="14886" xr:uid="{00000000-0005-0000-0000-0000DC390000}"/>
    <cellStyle name="Percent 4 6 5 40" xfId="14887" xr:uid="{00000000-0005-0000-0000-0000DD390000}"/>
    <cellStyle name="Percent 4 6 5 41" xfId="14888" xr:uid="{00000000-0005-0000-0000-0000DE390000}"/>
    <cellStyle name="Percent 4 6 5 42" xfId="14889" xr:uid="{00000000-0005-0000-0000-0000DF390000}"/>
    <cellStyle name="Percent 4 6 5 43" xfId="14890" xr:uid="{00000000-0005-0000-0000-0000E0390000}"/>
    <cellStyle name="Percent 4 6 5 5" xfId="14891" xr:uid="{00000000-0005-0000-0000-0000E1390000}"/>
    <cellStyle name="Percent 4 6 5 6" xfId="14892" xr:uid="{00000000-0005-0000-0000-0000E2390000}"/>
    <cellStyle name="Percent 4 6 5 7" xfId="14893" xr:uid="{00000000-0005-0000-0000-0000E3390000}"/>
    <cellStyle name="Percent 4 6 5 8" xfId="14894" xr:uid="{00000000-0005-0000-0000-0000E4390000}"/>
    <cellStyle name="Percent 4 6 5 9" xfId="14895" xr:uid="{00000000-0005-0000-0000-0000E5390000}"/>
    <cellStyle name="Percent 4 6 6" xfId="14896" xr:uid="{00000000-0005-0000-0000-0000E6390000}"/>
    <cellStyle name="Percent 4 6 7" xfId="14897" xr:uid="{00000000-0005-0000-0000-0000E7390000}"/>
    <cellStyle name="Percent 4 6 8" xfId="14898" xr:uid="{00000000-0005-0000-0000-0000E8390000}"/>
    <cellStyle name="Percent 4 6 9" xfId="14899" xr:uid="{00000000-0005-0000-0000-0000E9390000}"/>
    <cellStyle name="Percent 4 7" xfId="14900" xr:uid="{00000000-0005-0000-0000-0000EA390000}"/>
    <cellStyle name="Percent 4 7 10" xfId="14901" xr:uid="{00000000-0005-0000-0000-0000EB390000}"/>
    <cellStyle name="Percent 4 7 11" xfId="14902" xr:uid="{00000000-0005-0000-0000-0000EC390000}"/>
    <cellStyle name="Percent 4 7 12" xfId="14903" xr:uid="{00000000-0005-0000-0000-0000ED390000}"/>
    <cellStyle name="Percent 4 7 13" xfId="14904" xr:uid="{00000000-0005-0000-0000-0000EE390000}"/>
    <cellStyle name="Percent 4 7 14" xfId="14905" xr:uid="{00000000-0005-0000-0000-0000EF390000}"/>
    <cellStyle name="Percent 4 7 15" xfId="14906" xr:uid="{00000000-0005-0000-0000-0000F0390000}"/>
    <cellStyle name="Percent 4 7 16" xfId="14907" xr:uid="{00000000-0005-0000-0000-0000F1390000}"/>
    <cellStyle name="Percent 4 7 17" xfId="14908" xr:uid="{00000000-0005-0000-0000-0000F2390000}"/>
    <cellStyle name="Percent 4 7 18" xfId="14909" xr:uid="{00000000-0005-0000-0000-0000F3390000}"/>
    <cellStyle name="Percent 4 7 19" xfId="14910" xr:uid="{00000000-0005-0000-0000-0000F4390000}"/>
    <cellStyle name="Percent 4 7 2" xfId="14911" xr:uid="{00000000-0005-0000-0000-0000F5390000}"/>
    <cellStyle name="Percent 4 7 20" xfId="14912" xr:uid="{00000000-0005-0000-0000-0000F6390000}"/>
    <cellStyle name="Percent 4 7 21" xfId="14913" xr:uid="{00000000-0005-0000-0000-0000F7390000}"/>
    <cellStyle name="Percent 4 7 22" xfId="14914" xr:uid="{00000000-0005-0000-0000-0000F8390000}"/>
    <cellStyle name="Percent 4 7 23" xfId="14915" xr:uid="{00000000-0005-0000-0000-0000F9390000}"/>
    <cellStyle name="Percent 4 7 24" xfId="14916" xr:uid="{00000000-0005-0000-0000-0000FA390000}"/>
    <cellStyle name="Percent 4 7 25" xfId="14917" xr:uid="{00000000-0005-0000-0000-0000FB390000}"/>
    <cellStyle name="Percent 4 7 26" xfId="14918" xr:uid="{00000000-0005-0000-0000-0000FC390000}"/>
    <cellStyle name="Percent 4 7 27" xfId="14919" xr:uid="{00000000-0005-0000-0000-0000FD390000}"/>
    <cellStyle name="Percent 4 7 28" xfId="14920" xr:uid="{00000000-0005-0000-0000-0000FE390000}"/>
    <cellStyle name="Percent 4 7 29" xfId="14921" xr:uid="{00000000-0005-0000-0000-0000FF390000}"/>
    <cellStyle name="Percent 4 7 3" xfId="14922" xr:uid="{00000000-0005-0000-0000-0000003A0000}"/>
    <cellStyle name="Percent 4 7 30" xfId="14923" xr:uid="{00000000-0005-0000-0000-0000013A0000}"/>
    <cellStyle name="Percent 4 7 31" xfId="14924" xr:uid="{00000000-0005-0000-0000-0000023A0000}"/>
    <cellStyle name="Percent 4 7 32" xfId="14925" xr:uid="{00000000-0005-0000-0000-0000033A0000}"/>
    <cellStyle name="Percent 4 7 33" xfId="14926" xr:uid="{00000000-0005-0000-0000-0000043A0000}"/>
    <cellStyle name="Percent 4 7 34" xfId="14927" xr:uid="{00000000-0005-0000-0000-0000053A0000}"/>
    <cellStyle name="Percent 4 7 35" xfId="14928" xr:uid="{00000000-0005-0000-0000-0000063A0000}"/>
    <cellStyle name="Percent 4 7 36" xfId="14929" xr:uid="{00000000-0005-0000-0000-0000073A0000}"/>
    <cellStyle name="Percent 4 7 37" xfId="14930" xr:uid="{00000000-0005-0000-0000-0000083A0000}"/>
    <cellStyle name="Percent 4 7 38" xfId="14931" xr:uid="{00000000-0005-0000-0000-0000093A0000}"/>
    <cellStyle name="Percent 4 7 39" xfId="14932" xr:uid="{00000000-0005-0000-0000-00000A3A0000}"/>
    <cellStyle name="Percent 4 7 4" xfId="14933" xr:uid="{00000000-0005-0000-0000-00000B3A0000}"/>
    <cellStyle name="Percent 4 7 40" xfId="14934" xr:uid="{00000000-0005-0000-0000-00000C3A0000}"/>
    <cellStyle name="Percent 4 7 41" xfId="14935" xr:uid="{00000000-0005-0000-0000-00000D3A0000}"/>
    <cellStyle name="Percent 4 7 42" xfId="14936" xr:uid="{00000000-0005-0000-0000-00000E3A0000}"/>
    <cellStyle name="Percent 4 7 43" xfId="14937" xr:uid="{00000000-0005-0000-0000-00000F3A0000}"/>
    <cellStyle name="Percent 4 7 5" xfId="14938" xr:uid="{00000000-0005-0000-0000-0000103A0000}"/>
    <cellStyle name="Percent 4 7 6" xfId="14939" xr:uid="{00000000-0005-0000-0000-0000113A0000}"/>
    <cellStyle name="Percent 4 7 7" xfId="14940" xr:uid="{00000000-0005-0000-0000-0000123A0000}"/>
    <cellStyle name="Percent 4 7 8" xfId="14941" xr:uid="{00000000-0005-0000-0000-0000133A0000}"/>
    <cellStyle name="Percent 4 7 9" xfId="14942" xr:uid="{00000000-0005-0000-0000-0000143A0000}"/>
    <cellStyle name="Percent 4 8" xfId="14943" xr:uid="{00000000-0005-0000-0000-0000153A0000}"/>
    <cellStyle name="Percent 4 8 10" xfId="14944" xr:uid="{00000000-0005-0000-0000-0000163A0000}"/>
    <cellStyle name="Percent 4 8 11" xfId="14945" xr:uid="{00000000-0005-0000-0000-0000173A0000}"/>
    <cellStyle name="Percent 4 8 12" xfId="14946" xr:uid="{00000000-0005-0000-0000-0000183A0000}"/>
    <cellStyle name="Percent 4 8 13" xfId="14947" xr:uid="{00000000-0005-0000-0000-0000193A0000}"/>
    <cellStyle name="Percent 4 8 14" xfId="14948" xr:uid="{00000000-0005-0000-0000-00001A3A0000}"/>
    <cellStyle name="Percent 4 8 15" xfId="14949" xr:uid="{00000000-0005-0000-0000-00001B3A0000}"/>
    <cellStyle name="Percent 4 8 16" xfId="14950" xr:uid="{00000000-0005-0000-0000-00001C3A0000}"/>
    <cellStyle name="Percent 4 8 17" xfId="14951" xr:uid="{00000000-0005-0000-0000-00001D3A0000}"/>
    <cellStyle name="Percent 4 8 18" xfId="14952" xr:uid="{00000000-0005-0000-0000-00001E3A0000}"/>
    <cellStyle name="Percent 4 8 19" xfId="14953" xr:uid="{00000000-0005-0000-0000-00001F3A0000}"/>
    <cellStyle name="Percent 4 8 2" xfId="14954" xr:uid="{00000000-0005-0000-0000-0000203A0000}"/>
    <cellStyle name="Percent 4 8 20" xfId="14955" xr:uid="{00000000-0005-0000-0000-0000213A0000}"/>
    <cellStyle name="Percent 4 8 21" xfId="14956" xr:uid="{00000000-0005-0000-0000-0000223A0000}"/>
    <cellStyle name="Percent 4 8 22" xfId="14957" xr:uid="{00000000-0005-0000-0000-0000233A0000}"/>
    <cellStyle name="Percent 4 8 23" xfId="14958" xr:uid="{00000000-0005-0000-0000-0000243A0000}"/>
    <cellStyle name="Percent 4 8 24" xfId="14959" xr:uid="{00000000-0005-0000-0000-0000253A0000}"/>
    <cellStyle name="Percent 4 8 25" xfId="14960" xr:uid="{00000000-0005-0000-0000-0000263A0000}"/>
    <cellStyle name="Percent 4 8 26" xfId="14961" xr:uid="{00000000-0005-0000-0000-0000273A0000}"/>
    <cellStyle name="Percent 4 8 27" xfId="14962" xr:uid="{00000000-0005-0000-0000-0000283A0000}"/>
    <cellStyle name="Percent 4 8 28" xfId="14963" xr:uid="{00000000-0005-0000-0000-0000293A0000}"/>
    <cellStyle name="Percent 4 8 29" xfId="14964" xr:uid="{00000000-0005-0000-0000-00002A3A0000}"/>
    <cellStyle name="Percent 4 8 3" xfId="14965" xr:uid="{00000000-0005-0000-0000-00002B3A0000}"/>
    <cellStyle name="Percent 4 8 30" xfId="14966" xr:uid="{00000000-0005-0000-0000-00002C3A0000}"/>
    <cellStyle name="Percent 4 8 31" xfId="14967" xr:uid="{00000000-0005-0000-0000-00002D3A0000}"/>
    <cellStyle name="Percent 4 8 32" xfId="14968" xr:uid="{00000000-0005-0000-0000-00002E3A0000}"/>
    <cellStyle name="Percent 4 8 33" xfId="14969" xr:uid="{00000000-0005-0000-0000-00002F3A0000}"/>
    <cellStyle name="Percent 4 8 34" xfId="14970" xr:uid="{00000000-0005-0000-0000-0000303A0000}"/>
    <cellStyle name="Percent 4 8 35" xfId="14971" xr:uid="{00000000-0005-0000-0000-0000313A0000}"/>
    <cellStyle name="Percent 4 8 36" xfId="14972" xr:uid="{00000000-0005-0000-0000-0000323A0000}"/>
    <cellStyle name="Percent 4 8 37" xfId="14973" xr:uid="{00000000-0005-0000-0000-0000333A0000}"/>
    <cellStyle name="Percent 4 8 38" xfId="14974" xr:uid="{00000000-0005-0000-0000-0000343A0000}"/>
    <cellStyle name="Percent 4 8 39" xfId="14975" xr:uid="{00000000-0005-0000-0000-0000353A0000}"/>
    <cellStyle name="Percent 4 8 4" xfId="14976" xr:uid="{00000000-0005-0000-0000-0000363A0000}"/>
    <cellStyle name="Percent 4 8 40" xfId="14977" xr:uid="{00000000-0005-0000-0000-0000373A0000}"/>
    <cellStyle name="Percent 4 8 41" xfId="14978" xr:uid="{00000000-0005-0000-0000-0000383A0000}"/>
    <cellStyle name="Percent 4 8 42" xfId="14979" xr:uid="{00000000-0005-0000-0000-0000393A0000}"/>
    <cellStyle name="Percent 4 8 43" xfId="14980" xr:uid="{00000000-0005-0000-0000-00003A3A0000}"/>
    <cellStyle name="Percent 4 8 5" xfId="14981" xr:uid="{00000000-0005-0000-0000-00003B3A0000}"/>
    <cellStyle name="Percent 4 8 6" xfId="14982" xr:uid="{00000000-0005-0000-0000-00003C3A0000}"/>
    <cellStyle name="Percent 4 8 7" xfId="14983" xr:uid="{00000000-0005-0000-0000-00003D3A0000}"/>
    <cellStyle name="Percent 4 8 8" xfId="14984" xr:uid="{00000000-0005-0000-0000-00003E3A0000}"/>
    <cellStyle name="Percent 4 8 9" xfId="14985" xr:uid="{00000000-0005-0000-0000-00003F3A0000}"/>
    <cellStyle name="Percent 4 9" xfId="14986" xr:uid="{00000000-0005-0000-0000-0000403A0000}"/>
    <cellStyle name="Percent 4 9 10" xfId="14987" xr:uid="{00000000-0005-0000-0000-0000413A0000}"/>
    <cellStyle name="Percent 4 9 11" xfId="14988" xr:uid="{00000000-0005-0000-0000-0000423A0000}"/>
    <cellStyle name="Percent 4 9 12" xfId="14989" xr:uid="{00000000-0005-0000-0000-0000433A0000}"/>
    <cellStyle name="Percent 4 9 13" xfId="14990" xr:uid="{00000000-0005-0000-0000-0000443A0000}"/>
    <cellStyle name="Percent 4 9 14" xfId="14991" xr:uid="{00000000-0005-0000-0000-0000453A0000}"/>
    <cellStyle name="Percent 4 9 15" xfId="14992" xr:uid="{00000000-0005-0000-0000-0000463A0000}"/>
    <cellStyle name="Percent 4 9 16" xfId="14993" xr:uid="{00000000-0005-0000-0000-0000473A0000}"/>
    <cellStyle name="Percent 4 9 17" xfId="14994" xr:uid="{00000000-0005-0000-0000-0000483A0000}"/>
    <cellStyle name="Percent 4 9 18" xfId="14995" xr:uid="{00000000-0005-0000-0000-0000493A0000}"/>
    <cellStyle name="Percent 4 9 19" xfId="14996" xr:uid="{00000000-0005-0000-0000-00004A3A0000}"/>
    <cellStyle name="Percent 4 9 2" xfId="14997" xr:uid="{00000000-0005-0000-0000-00004B3A0000}"/>
    <cellStyle name="Percent 4 9 20" xfId="14998" xr:uid="{00000000-0005-0000-0000-00004C3A0000}"/>
    <cellStyle name="Percent 4 9 21" xfId="14999" xr:uid="{00000000-0005-0000-0000-00004D3A0000}"/>
    <cellStyle name="Percent 4 9 22" xfId="15000" xr:uid="{00000000-0005-0000-0000-00004E3A0000}"/>
    <cellStyle name="Percent 4 9 23" xfId="15001" xr:uid="{00000000-0005-0000-0000-00004F3A0000}"/>
    <cellStyle name="Percent 4 9 24" xfId="15002" xr:uid="{00000000-0005-0000-0000-0000503A0000}"/>
    <cellStyle name="Percent 4 9 25" xfId="15003" xr:uid="{00000000-0005-0000-0000-0000513A0000}"/>
    <cellStyle name="Percent 4 9 26" xfId="15004" xr:uid="{00000000-0005-0000-0000-0000523A0000}"/>
    <cellStyle name="Percent 4 9 27" xfId="15005" xr:uid="{00000000-0005-0000-0000-0000533A0000}"/>
    <cellStyle name="Percent 4 9 28" xfId="15006" xr:uid="{00000000-0005-0000-0000-0000543A0000}"/>
    <cellStyle name="Percent 4 9 29" xfId="15007" xr:uid="{00000000-0005-0000-0000-0000553A0000}"/>
    <cellStyle name="Percent 4 9 3" xfId="15008" xr:uid="{00000000-0005-0000-0000-0000563A0000}"/>
    <cellStyle name="Percent 4 9 30" xfId="15009" xr:uid="{00000000-0005-0000-0000-0000573A0000}"/>
    <cellStyle name="Percent 4 9 31" xfId="15010" xr:uid="{00000000-0005-0000-0000-0000583A0000}"/>
    <cellStyle name="Percent 4 9 32" xfId="15011" xr:uid="{00000000-0005-0000-0000-0000593A0000}"/>
    <cellStyle name="Percent 4 9 33" xfId="15012" xr:uid="{00000000-0005-0000-0000-00005A3A0000}"/>
    <cellStyle name="Percent 4 9 34" xfId="15013" xr:uid="{00000000-0005-0000-0000-00005B3A0000}"/>
    <cellStyle name="Percent 4 9 35" xfId="15014" xr:uid="{00000000-0005-0000-0000-00005C3A0000}"/>
    <cellStyle name="Percent 4 9 36" xfId="15015" xr:uid="{00000000-0005-0000-0000-00005D3A0000}"/>
    <cellStyle name="Percent 4 9 37" xfId="15016" xr:uid="{00000000-0005-0000-0000-00005E3A0000}"/>
    <cellStyle name="Percent 4 9 38" xfId="15017" xr:uid="{00000000-0005-0000-0000-00005F3A0000}"/>
    <cellStyle name="Percent 4 9 39" xfId="15018" xr:uid="{00000000-0005-0000-0000-0000603A0000}"/>
    <cellStyle name="Percent 4 9 4" xfId="15019" xr:uid="{00000000-0005-0000-0000-0000613A0000}"/>
    <cellStyle name="Percent 4 9 40" xfId="15020" xr:uid="{00000000-0005-0000-0000-0000623A0000}"/>
    <cellStyle name="Percent 4 9 41" xfId="15021" xr:uid="{00000000-0005-0000-0000-0000633A0000}"/>
    <cellStyle name="Percent 4 9 42" xfId="15022" xr:uid="{00000000-0005-0000-0000-0000643A0000}"/>
    <cellStyle name="Percent 4 9 43" xfId="15023" xr:uid="{00000000-0005-0000-0000-0000653A0000}"/>
    <cellStyle name="Percent 4 9 5" xfId="15024" xr:uid="{00000000-0005-0000-0000-0000663A0000}"/>
    <cellStyle name="Percent 4 9 6" xfId="15025" xr:uid="{00000000-0005-0000-0000-0000673A0000}"/>
    <cellStyle name="Percent 4 9 7" xfId="15026" xr:uid="{00000000-0005-0000-0000-0000683A0000}"/>
    <cellStyle name="Percent 4 9 8" xfId="15027" xr:uid="{00000000-0005-0000-0000-0000693A0000}"/>
    <cellStyle name="Percent 4 9 9" xfId="15028" xr:uid="{00000000-0005-0000-0000-00006A3A0000}"/>
    <cellStyle name="Percent 5" xfId="15029" xr:uid="{00000000-0005-0000-0000-00006B3A0000}"/>
    <cellStyle name="Percent 6" xfId="15030" xr:uid="{00000000-0005-0000-0000-00006C3A0000}"/>
    <cellStyle name="Percent 6 10" xfId="15031" xr:uid="{00000000-0005-0000-0000-00006D3A0000}"/>
    <cellStyle name="Percent 6 11" xfId="15032" xr:uid="{00000000-0005-0000-0000-00006E3A0000}"/>
    <cellStyle name="Percent 6 12" xfId="15033" xr:uid="{00000000-0005-0000-0000-00006F3A0000}"/>
    <cellStyle name="Percent 6 13" xfId="15034" xr:uid="{00000000-0005-0000-0000-0000703A0000}"/>
    <cellStyle name="Percent 6 14" xfId="15035" xr:uid="{00000000-0005-0000-0000-0000713A0000}"/>
    <cellStyle name="Percent 6 15" xfId="15036" xr:uid="{00000000-0005-0000-0000-0000723A0000}"/>
    <cellStyle name="Percent 6 16" xfId="15037" xr:uid="{00000000-0005-0000-0000-0000733A0000}"/>
    <cellStyle name="Percent 6 17" xfId="15038" xr:uid="{00000000-0005-0000-0000-0000743A0000}"/>
    <cellStyle name="Percent 6 18" xfId="15039" xr:uid="{00000000-0005-0000-0000-0000753A0000}"/>
    <cellStyle name="Percent 6 19" xfId="15040" xr:uid="{00000000-0005-0000-0000-0000763A0000}"/>
    <cellStyle name="Percent 6 2" xfId="15041" xr:uid="{00000000-0005-0000-0000-0000773A0000}"/>
    <cellStyle name="Percent 6 2 10" xfId="15042" xr:uid="{00000000-0005-0000-0000-0000783A0000}"/>
    <cellStyle name="Percent 6 2 11" xfId="15043" xr:uid="{00000000-0005-0000-0000-0000793A0000}"/>
    <cellStyle name="Percent 6 2 12" xfId="15044" xr:uid="{00000000-0005-0000-0000-00007A3A0000}"/>
    <cellStyle name="Percent 6 2 13" xfId="15045" xr:uid="{00000000-0005-0000-0000-00007B3A0000}"/>
    <cellStyle name="Percent 6 2 14" xfId="15046" xr:uid="{00000000-0005-0000-0000-00007C3A0000}"/>
    <cellStyle name="Percent 6 2 15" xfId="15047" xr:uid="{00000000-0005-0000-0000-00007D3A0000}"/>
    <cellStyle name="Percent 6 2 16" xfId="15048" xr:uid="{00000000-0005-0000-0000-00007E3A0000}"/>
    <cellStyle name="Percent 6 2 17" xfId="15049" xr:uid="{00000000-0005-0000-0000-00007F3A0000}"/>
    <cellStyle name="Percent 6 2 18" xfId="15050" xr:uid="{00000000-0005-0000-0000-0000803A0000}"/>
    <cellStyle name="Percent 6 2 19" xfId="15051" xr:uid="{00000000-0005-0000-0000-0000813A0000}"/>
    <cellStyle name="Percent 6 2 2" xfId="15052" xr:uid="{00000000-0005-0000-0000-0000823A0000}"/>
    <cellStyle name="Percent 6 2 2 10" xfId="15053" xr:uid="{00000000-0005-0000-0000-0000833A0000}"/>
    <cellStyle name="Percent 6 2 2 11" xfId="15054" xr:uid="{00000000-0005-0000-0000-0000843A0000}"/>
    <cellStyle name="Percent 6 2 2 12" xfId="15055" xr:uid="{00000000-0005-0000-0000-0000853A0000}"/>
    <cellStyle name="Percent 6 2 2 13" xfId="15056" xr:uid="{00000000-0005-0000-0000-0000863A0000}"/>
    <cellStyle name="Percent 6 2 2 14" xfId="15057" xr:uid="{00000000-0005-0000-0000-0000873A0000}"/>
    <cellStyle name="Percent 6 2 2 15" xfId="15058" xr:uid="{00000000-0005-0000-0000-0000883A0000}"/>
    <cellStyle name="Percent 6 2 2 16" xfId="15059" xr:uid="{00000000-0005-0000-0000-0000893A0000}"/>
    <cellStyle name="Percent 6 2 2 17" xfId="15060" xr:uid="{00000000-0005-0000-0000-00008A3A0000}"/>
    <cellStyle name="Percent 6 2 2 18" xfId="15061" xr:uid="{00000000-0005-0000-0000-00008B3A0000}"/>
    <cellStyle name="Percent 6 2 2 19" xfId="15062" xr:uid="{00000000-0005-0000-0000-00008C3A0000}"/>
    <cellStyle name="Percent 6 2 2 2" xfId="15063" xr:uid="{00000000-0005-0000-0000-00008D3A0000}"/>
    <cellStyle name="Percent 6 2 2 20" xfId="15064" xr:uid="{00000000-0005-0000-0000-00008E3A0000}"/>
    <cellStyle name="Percent 6 2 2 21" xfId="15065" xr:uid="{00000000-0005-0000-0000-00008F3A0000}"/>
    <cellStyle name="Percent 6 2 2 22" xfId="15066" xr:uid="{00000000-0005-0000-0000-0000903A0000}"/>
    <cellStyle name="Percent 6 2 2 23" xfId="15067" xr:uid="{00000000-0005-0000-0000-0000913A0000}"/>
    <cellStyle name="Percent 6 2 2 24" xfId="15068" xr:uid="{00000000-0005-0000-0000-0000923A0000}"/>
    <cellStyle name="Percent 6 2 2 25" xfId="15069" xr:uid="{00000000-0005-0000-0000-0000933A0000}"/>
    <cellStyle name="Percent 6 2 2 26" xfId="15070" xr:uid="{00000000-0005-0000-0000-0000943A0000}"/>
    <cellStyle name="Percent 6 2 2 27" xfId="15071" xr:uid="{00000000-0005-0000-0000-0000953A0000}"/>
    <cellStyle name="Percent 6 2 2 28" xfId="15072" xr:uid="{00000000-0005-0000-0000-0000963A0000}"/>
    <cellStyle name="Percent 6 2 2 29" xfId="15073" xr:uid="{00000000-0005-0000-0000-0000973A0000}"/>
    <cellStyle name="Percent 6 2 2 3" xfId="15074" xr:uid="{00000000-0005-0000-0000-0000983A0000}"/>
    <cellStyle name="Percent 6 2 2 30" xfId="15075" xr:uid="{00000000-0005-0000-0000-0000993A0000}"/>
    <cellStyle name="Percent 6 2 2 31" xfId="15076" xr:uid="{00000000-0005-0000-0000-00009A3A0000}"/>
    <cellStyle name="Percent 6 2 2 32" xfId="15077" xr:uid="{00000000-0005-0000-0000-00009B3A0000}"/>
    <cellStyle name="Percent 6 2 2 33" xfId="15078" xr:uid="{00000000-0005-0000-0000-00009C3A0000}"/>
    <cellStyle name="Percent 6 2 2 34" xfId="15079" xr:uid="{00000000-0005-0000-0000-00009D3A0000}"/>
    <cellStyle name="Percent 6 2 2 35" xfId="15080" xr:uid="{00000000-0005-0000-0000-00009E3A0000}"/>
    <cellStyle name="Percent 6 2 2 36" xfId="15081" xr:uid="{00000000-0005-0000-0000-00009F3A0000}"/>
    <cellStyle name="Percent 6 2 2 37" xfId="15082" xr:uid="{00000000-0005-0000-0000-0000A03A0000}"/>
    <cellStyle name="Percent 6 2 2 38" xfId="15083" xr:uid="{00000000-0005-0000-0000-0000A13A0000}"/>
    <cellStyle name="Percent 6 2 2 39" xfId="15084" xr:uid="{00000000-0005-0000-0000-0000A23A0000}"/>
    <cellStyle name="Percent 6 2 2 4" xfId="15085" xr:uid="{00000000-0005-0000-0000-0000A33A0000}"/>
    <cellStyle name="Percent 6 2 2 40" xfId="15086" xr:uid="{00000000-0005-0000-0000-0000A43A0000}"/>
    <cellStyle name="Percent 6 2 2 41" xfId="15087" xr:uid="{00000000-0005-0000-0000-0000A53A0000}"/>
    <cellStyle name="Percent 6 2 2 42" xfId="15088" xr:uid="{00000000-0005-0000-0000-0000A63A0000}"/>
    <cellStyle name="Percent 6 2 2 43" xfId="15089" xr:uid="{00000000-0005-0000-0000-0000A73A0000}"/>
    <cellStyle name="Percent 6 2 2 5" xfId="15090" xr:uid="{00000000-0005-0000-0000-0000A83A0000}"/>
    <cellStyle name="Percent 6 2 2 6" xfId="15091" xr:uid="{00000000-0005-0000-0000-0000A93A0000}"/>
    <cellStyle name="Percent 6 2 2 7" xfId="15092" xr:uid="{00000000-0005-0000-0000-0000AA3A0000}"/>
    <cellStyle name="Percent 6 2 2 8" xfId="15093" xr:uid="{00000000-0005-0000-0000-0000AB3A0000}"/>
    <cellStyle name="Percent 6 2 2 9" xfId="15094" xr:uid="{00000000-0005-0000-0000-0000AC3A0000}"/>
    <cellStyle name="Percent 6 2 20" xfId="15095" xr:uid="{00000000-0005-0000-0000-0000AD3A0000}"/>
    <cellStyle name="Percent 6 2 21" xfId="15096" xr:uid="{00000000-0005-0000-0000-0000AE3A0000}"/>
    <cellStyle name="Percent 6 2 22" xfId="15097" xr:uid="{00000000-0005-0000-0000-0000AF3A0000}"/>
    <cellStyle name="Percent 6 2 23" xfId="15098" xr:uid="{00000000-0005-0000-0000-0000B03A0000}"/>
    <cellStyle name="Percent 6 2 24" xfId="15099" xr:uid="{00000000-0005-0000-0000-0000B13A0000}"/>
    <cellStyle name="Percent 6 2 25" xfId="15100" xr:uid="{00000000-0005-0000-0000-0000B23A0000}"/>
    <cellStyle name="Percent 6 2 26" xfId="15101" xr:uid="{00000000-0005-0000-0000-0000B33A0000}"/>
    <cellStyle name="Percent 6 2 27" xfId="15102" xr:uid="{00000000-0005-0000-0000-0000B43A0000}"/>
    <cellStyle name="Percent 6 2 28" xfId="15103" xr:uid="{00000000-0005-0000-0000-0000B53A0000}"/>
    <cellStyle name="Percent 6 2 29" xfId="15104" xr:uid="{00000000-0005-0000-0000-0000B63A0000}"/>
    <cellStyle name="Percent 6 2 3" xfId="15105" xr:uid="{00000000-0005-0000-0000-0000B73A0000}"/>
    <cellStyle name="Percent 6 2 3 10" xfId="15106" xr:uid="{00000000-0005-0000-0000-0000B83A0000}"/>
    <cellStyle name="Percent 6 2 3 11" xfId="15107" xr:uid="{00000000-0005-0000-0000-0000B93A0000}"/>
    <cellStyle name="Percent 6 2 3 12" xfId="15108" xr:uid="{00000000-0005-0000-0000-0000BA3A0000}"/>
    <cellStyle name="Percent 6 2 3 13" xfId="15109" xr:uid="{00000000-0005-0000-0000-0000BB3A0000}"/>
    <cellStyle name="Percent 6 2 3 14" xfId="15110" xr:uid="{00000000-0005-0000-0000-0000BC3A0000}"/>
    <cellStyle name="Percent 6 2 3 15" xfId="15111" xr:uid="{00000000-0005-0000-0000-0000BD3A0000}"/>
    <cellStyle name="Percent 6 2 3 16" xfId="15112" xr:uid="{00000000-0005-0000-0000-0000BE3A0000}"/>
    <cellStyle name="Percent 6 2 3 17" xfId="15113" xr:uid="{00000000-0005-0000-0000-0000BF3A0000}"/>
    <cellStyle name="Percent 6 2 3 18" xfId="15114" xr:uid="{00000000-0005-0000-0000-0000C03A0000}"/>
    <cellStyle name="Percent 6 2 3 19" xfId="15115" xr:uid="{00000000-0005-0000-0000-0000C13A0000}"/>
    <cellStyle name="Percent 6 2 3 2" xfId="15116" xr:uid="{00000000-0005-0000-0000-0000C23A0000}"/>
    <cellStyle name="Percent 6 2 3 20" xfId="15117" xr:uid="{00000000-0005-0000-0000-0000C33A0000}"/>
    <cellStyle name="Percent 6 2 3 21" xfId="15118" xr:uid="{00000000-0005-0000-0000-0000C43A0000}"/>
    <cellStyle name="Percent 6 2 3 22" xfId="15119" xr:uid="{00000000-0005-0000-0000-0000C53A0000}"/>
    <cellStyle name="Percent 6 2 3 23" xfId="15120" xr:uid="{00000000-0005-0000-0000-0000C63A0000}"/>
    <cellStyle name="Percent 6 2 3 24" xfId="15121" xr:uid="{00000000-0005-0000-0000-0000C73A0000}"/>
    <cellStyle name="Percent 6 2 3 25" xfId="15122" xr:uid="{00000000-0005-0000-0000-0000C83A0000}"/>
    <cellStyle name="Percent 6 2 3 26" xfId="15123" xr:uid="{00000000-0005-0000-0000-0000C93A0000}"/>
    <cellStyle name="Percent 6 2 3 27" xfId="15124" xr:uid="{00000000-0005-0000-0000-0000CA3A0000}"/>
    <cellStyle name="Percent 6 2 3 28" xfId="15125" xr:uid="{00000000-0005-0000-0000-0000CB3A0000}"/>
    <cellStyle name="Percent 6 2 3 29" xfId="15126" xr:uid="{00000000-0005-0000-0000-0000CC3A0000}"/>
    <cellStyle name="Percent 6 2 3 3" xfId="15127" xr:uid="{00000000-0005-0000-0000-0000CD3A0000}"/>
    <cellStyle name="Percent 6 2 3 30" xfId="15128" xr:uid="{00000000-0005-0000-0000-0000CE3A0000}"/>
    <cellStyle name="Percent 6 2 3 31" xfId="15129" xr:uid="{00000000-0005-0000-0000-0000CF3A0000}"/>
    <cellStyle name="Percent 6 2 3 32" xfId="15130" xr:uid="{00000000-0005-0000-0000-0000D03A0000}"/>
    <cellStyle name="Percent 6 2 3 33" xfId="15131" xr:uid="{00000000-0005-0000-0000-0000D13A0000}"/>
    <cellStyle name="Percent 6 2 3 34" xfId="15132" xr:uid="{00000000-0005-0000-0000-0000D23A0000}"/>
    <cellStyle name="Percent 6 2 3 35" xfId="15133" xr:uid="{00000000-0005-0000-0000-0000D33A0000}"/>
    <cellStyle name="Percent 6 2 3 36" xfId="15134" xr:uid="{00000000-0005-0000-0000-0000D43A0000}"/>
    <cellStyle name="Percent 6 2 3 37" xfId="15135" xr:uid="{00000000-0005-0000-0000-0000D53A0000}"/>
    <cellStyle name="Percent 6 2 3 38" xfId="15136" xr:uid="{00000000-0005-0000-0000-0000D63A0000}"/>
    <cellStyle name="Percent 6 2 3 39" xfId="15137" xr:uid="{00000000-0005-0000-0000-0000D73A0000}"/>
    <cellStyle name="Percent 6 2 3 4" xfId="15138" xr:uid="{00000000-0005-0000-0000-0000D83A0000}"/>
    <cellStyle name="Percent 6 2 3 40" xfId="15139" xr:uid="{00000000-0005-0000-0000-0000D93A0000}"/>
    <cellStyle name="Percent 6 2 3 41" xfId="15140" xr:uid="{00000000-0005-0000-0000-0000DA3A0000}"/>
    <cellStyle name="Percent 6 2 3 42" xfId="15141" xr:uid="{00000000-0005-0000-0000-0000DB3A0000}"/>
    <cellStyle name="Percent 6 2 3 43" xfId="15142" xr:uid="{00000000-0005-0000-0000-0000DC3A0000}"/>
    <cellStyle name="Percent 6 2 3 5" xfId="15143" xr:uid="{00000000-0005-0000-0000-0000DD3A0000}"/>
    <cellStyle name="Percent 6 2 3 6" xfId="15144" xr:uid="{00000000-0005-0000-0000-0000DE3A0000}"/>
    <cellStyle name="Percent 6 2 3 7" xfId="15145" xr:uid="{00000000-0005-0000-0000-0000DF3A0000}"/>
    <cellStyle name="Percent 6 2 3 8" xfId="15146" xr:uid="{00000000-0005-0000-0000-0000E03A0000}"/>
    <cellStyle name="Percent 6 2 3 9" xfId="15147" xr:uid="{00000000-0005-0000-0000-0000E13A0000}"/>
    <cellStyle name="Percent 6 2 30" xfId="15148" xr:uid="{00000000-0005-0000-0000-0000E23A0000}"/>
    <cellStyle name="Percent 6 2 31" xfId="15149" xr:uid="{00000000-0005-0000-0000-0000E33A0000}"/>
    <cellStyle name="Percent 6 2 32" xfId="15150" xr:uid="{00000000-0005-0000-0000-0000E43A0000}"/>
    <cellStyle name="Percent 6 2 33" xfId="15151" xr:uid="{00000000-0005-0000-0000-0000E53A0000}"/>
    <cellStyle name="Percent 6 2 34" xfId="15152" xr:uid="{00000000-0005-0000-0000-0000E63A0000}"/>
    <cellStyle name="Percent 6 2 35" xfId="15153" xr:uid="{00000000-0005-0000-0000-0000E73A0000}"/>
    <cellStyle name="Percent 6 2 36" xfId="15154" xr:uid="{00000000-0005-0000-0000-0000E83A0000}"/>
    <cellStyle name="Percent 6 2 37" xfId="15155" xr:uid="{00000000-0005-0000-0000-0000E93A0000}"/>
    <cellStyle name="Percent 6 2 38" xfId="15156" xr:uid="{00000000-0005-0000-0000-0000EA3A0000}"/>
    <cellStyle name="Percent 6 2 39" xfId="15157" xr:uid="{00000000-0005-0000-0000-0000EB3A0000}"/>
    <cellStyle name="Percent 6 2 4" xfId="15158" xr:uid="{00000000-0005-0000-0000-0000EC3A0000}"/>
    <cellStyle name="Percent 6 2 4 10" xfId="15159" xr:uid="{00000000-0005-0000-0000-0000ED3A0000}"/>
    <cellStyle name="Percent 6 2 4 11" xfId="15160" xr:uid="{00000000-0005-0000-0000-0000EE3A0000}"/>
    <cellStyle name="Percent 6 2 4 12" xfId="15161" xr:uid="{00000000-0005-0000-0000-0000EF3A0000}"/>
    <cellStyle name="Percent 6 2 4 13" xfId="15162" xr:uid="{00000000-0005-0000-0000-0000F03A0000}"/>
    <cellStyle name="Percent 6 2 4 14" xfId="15163" xr:uid="{00000000-0005-0000-0000-0000F13A0000}"/>
    <cellStyle name="Percent 6 2 4 15" xfId="15164" xr:uid="{00000000-0005-0000-0000-0000F23A0000}"/>
    <cellStyle name="Percent 6 2 4 16" xfId="15165" xr:uid="{00000000-0005-0000-0000-0000F33A0000}"/>
    <cellStyle name="Percent 6 2 4 17" xfId="15166" xr:uid="{00000000-0005-0000-0000-0000F43A0000}"/>
    <cellStyle name="Percent 6 2 4 18" xfId="15167" xr:uid="{00000000-0005-0000-0000-0000F53A0000}"/>
    <cellStyle name="Percent 6 2 4 19" xfId="15168" xr:uid="{00000000-0005-0000-0000-0000F63A0000}"/>
    <cellStyle name="Percent 6 2 4 2" xfId="15169" xr:uid="{00000000-0005-0000-0000-0000F73A0000}"/>
    <cellStyle name="Percent 6 2 4 20" xfId="15170" xr:uid="{00000000-0005-0000-0000-0000F83A0000}"/>
    <cellStyle name="Percent 6 2 4 21" xfId="15171" xr:uid="{00000000-0005-0000-0000-0000F93A0000}"/>
    <cellStyle name="Percent 6 2 4 22" xfId="15172" xr:uid="{00000000-0005-0000-0000-0000FA3A0000}"/>
    <cellStyle name="Percent 6 2 4 23" xfId="15173" xr:uid="{00000000-0005-0000-0000-0000FB3A0000}"/>
    <cellStyle name="Percent 6 2 4 24" xfId="15174" xr:uid="{00000000-0005-0000-0000-0000FC3A0000}"/>
    <cellStyle name="Percent 6 2 4 25" xfId="15175" xr:uid="{00000000-0005-0000-0000-0000FD3A0000}"/>
    <cellStyle name="Percent 6 2 4 26" xfId="15176" xr:uid="{00000000-0005-0000-0000-0000FE3A0000}"/>
    <cellStyle name="Percent 6 2 4 27" xfId="15177" xr:uid="{00000000-0005-0000-0000-0000FF3A0000}"/>
    <cellStyle name="Percent 6 2 4 28" xfId="15178" xr:uid="{00000000-0005-0000-0000-0000003B0000}"/>
    <cellStyle name="Percent 6 2 4 29" xfId="15179" xr:uid="{00000000-0005-0000-0000-0000013B0000}"/>
    <cellStyle name="Percent 6 2 4 3" xfId="15180" xr:uid="{00000000-0005-0000-0000-0000023B0000}"/>
    <cellStyle name="Percent 6 2 4 30" xfId="15181" xr:uid="{00000000-0005-0000-0000-0000033B0000}"/>
    <cellStyle name="Percent 6 2 4 31" xfId="15182" xr:uid="{00000000-0005-0000-0000-0000043B0000}"/>
    <cellStyle name="Percent 6 2 4 32" xfId="15183" xr:uid="{00000000-0005-0000-0000-0000053B0000}"/>
    <cellStyle name="Percent 6 2 4 33" xfId="15184" xr:uid="{00000000-0005-0000-0000-0000063B0000}"/>
    <cellStyle name="Percent 6 2 4 34" xfId="15185" xr:uid="{00000000-0005-0000-0000-0000073B0000}"/>
    <cellStyle name="Percent 6 2 4 35" xfId="15186" xr:uid="{00000000-0005-0000-0000-0000083B0000}"/>
    <cellStyle name="Percent 6 2 4 36" xfId="15187" xr:uid="{00000000-0005-0000-0000-0000093B0000}"/>
    <cellStyle name="Percent 6 2 4 37" xfId="15188" xr:uid="{00000000-0005-0000-0000-00000A3B0000}"/>
    <cellStyle name="Percent 6 2 4 38" xfId="15189" xr:uid="{00000000-0005-0000-0000-00000B3B0000}"/>
    <cellStyle name="Percent 6 2 4 39" xfId="15190" xr:uid="{00000000-0005-0000-0000-00000C3B0000}"/>
    <cellStyle name="Percent 6 2 4 4" xfId="15191" xr:uid="{00000000-0005-0000-0000-00000D3B0000}"/>
    <cellStyle name="Percent 6 2 4 40" xfId="15192" xr:uid="{00000000-0005-0000-0000-00000E3B0000}"/>
    <cellStyle name="Percent 6 2 4 41" xfId="15193" xr:uid="{00000000-0005-0000-0000-00000F3B0000}"/>
    <cellStyle name="Percent 6 2 4 42" xfId="15194" xr:uid="{00000000-0005-0000-0000-0000103B0000}"/>
    <cellStyle name="Percent 6 2 4 43" xfId="15195" xr:uid="{00000000-0005-0000-0000-0000113B0000}"/>
    <cellStyle name="Percent 6 2 4 5" xfId="15196" xr:uid="{00000000-0005-0000-0000-0000123B0000}"/>
    <cellStyle name="Percent 6 2 4 6" xfId="15197" xr:uid="{00000000-0005-0000-0000-0000133B0000}"/>
    <cellStyle name="Percent 6 2 4 7" xfId="15198" xr:uid="{00000000-0005-0000-0000-0000143B0000}"/>
    <cellStyle name="Percent 6 2 4 8" xfId="15199" xr:uid="{00000000-0005-0000-0000-0000153B0000}"/>
    <cellStyle name="Percent 6 2 4 9" xfId="15200" xr:uid="{00000000-0005-0000-0000-0000163B0000}"/>
    <cellStyle name="Percent 6 2 40" xfId="15201" xr:uid="{00000000-0005-0000-0000-0000173B0000}"/>
    <cellStyle name="Percent 6 2 41" xfId="15202" xr:uid="{00000000-0005-0000-0000-0000183B0000}"/>
    <cellStyle name="Percent 6 2 42" xfId="15203" xr:uid="{00000000-0005-0000-0000-0000193B0000}"/>
    <cellStyle name="Percent 6 2 43" xfId="15204" xr:uid="{00000000-0005-0000-0000-00001A3B0000}"/>
    <cellStyle name="Percent 6 2 44" xfId="15205" xr:uid="{00000000-0005-0000-0000-00001B3B0000}"/>
    <cellStyle name="Percent 6 2 45" xfId="15206" xr:uid="{00000000-0005-0000-0000-00001C3B0000}"/>
    <cellStyle name="Percent 6 2 46" xfId="15207" xr:uid="{00000000-0005-0000-0000-00001D3B0000}"/>
    <cellStyle name="Percent 6 2 47" xfId="15208" xr:uid="{00000000-0005-0000-0000-00001E3B0000}"/>
    <cellStyle name="Percent 6 2 5" xfId="15209" xr:uid="{00000000-0005-0000-0000-00001F3B0000}"/>
    <cellStyle name="Percent 6 2 5 10" xfId="15210" xr:uid="{00000000-0005-0000-0000-0000203B0000}"/>
    <cellStyle name="Percent 6 2 5 11" xfId="15211" xr:uid="{00000000-0005-0000-0000-0000213B0000}"/>
    <cellStyle name="Percent 6 2 5 12" xfId="15212" xr:uid="{00000000-0005-0000-0000-0000223B0000}"/>
    <cellStyle name="Percent 6 2 5 13" xfId="15213" xr:uid="{00000000-0005-0000-0000-0000233B0000}"/>
    <cellStyle name="Percent 6 2 5 14" xfId="15214" xr:uid="{00000000-0005-0000-0000-0000243B0000}"/>
    <cellStyle name="Percent 6 2 5 15" xfId="15215" xr:uid="{00000000-0005-0000-0000-0000253B0000}"/>
    <cellStyle name="Percent 6 2 5 16" xfId="15216" xr:uid="{00000000-0005-0000-0000-0000263B0000}"/>
    <cellStyle name="Percent 6 2 5 17" xfId="15217" xr:uid="{00000000-0005-0000-0000-0000273B0000}"/>
    <cellStyle name="Percent 6 2 5 18" xfId="15218" xr:uid="{00000000-0005-0000-0000-0000283B0000}"/>
    <cellStyle name="Percent 6 2 5 19" xfId="15219" xr:uid="{00000000-0005-0000-0000-0000293B0000}"/>
    <cellStyle name="Percent 6 2 5 2" xfId="15220" xr:uid="{00000000-0005-0000-0000-00002A3B0000}"/>
    <cellStyle name="Percent 6 2 5 20" xfId="15221" xr:uid="{00000000-0005-0000-0000-00002B3B0000}"/>
    <cellStyle name="Percent 6 2 5 21" xfId="15222" xr:uid="{00000000-0005-0000-0000-00002C3B0000}"/>
    <cellStyle name="Percent 6 2 5 22" xfId="15223" xr:uid="{00000000-0005-0000-0000-00002D3B0000}"/>
    <cellStyle name="Percent 6 2 5 23" xfId="15224" xr:uid="{00000000-0005-0000-0000-00002E3B0000}"/>
    <cellStyle name="Percent 6 2 5 24" xfId="15225" xr:uid="{00000000-0005-0000-0000-00002F3B0000}"/>
    <cellStyle name="Percent 6 2 5 25" xfId="15226" xr:uid="{00000000-0005-0000-0000-0000303B0000}"/>
    <cellStyle name="Percent 6 2 5 26" xfId="15227" xr:uid="{00000000-0005-0000-0000-0000313B0000}"/>
    <cellStyle name="Percent 6 2 5 27" xfId="15228" xr:uid="{00000000-0005-0000-0000-0000323B0000}"/>
    <cellStyle name="Percent 6 2 5 28" xfId="15229" xr:uid="{00000000-0005-0000-0000-0000333B0000}"/>
    <cellStyle name="Percent 6 2 5 29" xfId="15230" xr:uid="{00000000-0005-0000-0000-0000343B0000}"/>
    <cellStyle name="Percent 6 2 5 3" xfId="15231" xr:uid="{00000000-0005-0000-0000-0000353B0000}"/>
    <cellStyle name="Percent 6 2 5 30" xfId="15232" xr:uid="{00000000-0005-0000-0000-0000363B0000}"/>
    <cellStyle name="Percent 6 2 5 31" xfId="15233" xr:uid="{00000000-0005-0000-0000-0000373B0000}"/>
    <cellStyle name="Percent 6 2 5 32" xfId="15234" xr:uid="{00000000-0005-0000-0000-0000383B0000}"/>
    <cellStyle name="Percent 6 2 5 33" xfId="15235" xr:uid="{00000000-0005-0000-0000-0000393B0000}"/>
    <cellStyle name="Percent 6 2 5 34" xfId="15236" xr:uid="{00000000-0005-0000-0000-00003A3B0000}"/>
    <cellStyle name="Percent 6 2 5 35" xfId="15237" xr:uid="{00000000-0005-0000-0000-00003B3B0000}"/>
    <cellStyle name="Percent 6 2 5 36" xfId="15238" xr:uid="{00000000-0005-0000-0000-00003C3B0000}"/>
    <cellStyle name="Percent 6 2 5 37" xfId="15239" xr:uid="{00000000-0005-0000-0000-00003D3B0000}"/>
    <cellStyle name="Percent 6 2 5 38" xfId="15240" xr:uid="{00000000-0005-0000-0000-00003E3B0000}"/>
    <cellStyle name="Percent 6 2 5 39" xfId="15241" xr:uid="{00000000-0005-0000-0000-00003F3B0000}"/>
    <cellStyle name="Percent 6 2 5 4" xfId="15242" xr:uid="{00000000-0005-0000-0000-0000403B0000}"/>
    <cellStyle name="Percent 6 2 5 40" xfId="15243" xr:uid="{00000000-0005-0000-0000-0000413B0000}"/>
    <cellStyle name="Percent 6 2 5 41" xfId="15244" xr:uid="{00000000-0005-0000-0000-0000423B0000}"/>
    <cellStyle name="Percent 6 2 5 42" xfId="15245" xr:uid="{00000000-0005-0000-0000-0000433B0000}"/>
    <cellStyle name="Percent 6 2 5 43" xfId="15246" xr:uid="{00000000-0005-0000-0000-0000443B0000}"/>
    <cellStyle name="Percent 6 2 5 5" xfId="15247" xr:uid="{00000000-0005-0000-0000-0000453B0000}"/>
    <cellStyle name="Percent 6 2 5 6" xfId="15248" xr:uid="{00000000-0005-0000-0000-0000463B0000}"/>
    <cellStyle name="Percent 6 2 5 7" xfId="15249" xr:uid="{00000000-0005-0000-0000-0000473B0000}"/>
    <cellStyle name="Percent 6 2 5 8" xfId="15250" xr:uid="{00000000-0005-0000-0000-0000483B0000}"/>
    <cellStyle name="Percent 6 2 5 9" xfId="15251" xr:uid="{00000000-0005-0000-0000-0000493B0000}"/>
    <cellStyle name="Percent 6 2 6" xfId="15252" xr:uid="{00000000-0005-0000-0000-00004A3B0000}"/>
    <cellStyle name="Percent 6 2 7" xfId="15253" xr:uid="{00000000-0005-0000-0000-00004B3B0000}"/>
    <cellStyle name="Percent 6 2 8" xfId="15254" xr:uid="{00000000-0005-0000-0000-00004C3B0000}"/>
    <cellStyle name="Percent 6 2 9" xfId="15255" xr:uid="{00000000-0005-0000-0000-00004D3B0000}"/>
    <cellStyle name="Percent 6 20" xfId="15256" xr:uid="{00000000-0005-0000-0000-00004E3B0000}"/>
    <cellStyle name="Percent 6 21" xfId="15257" xr:uid="{00000000-0005-0000-0000-00004F3B0000}"/>
    <cellStyle name="Percent 6 22" xfId="15258" xr:uid="{00000000-0005-0000-0000-0000503B0000}"/>
    <cellStyle name="Percent 6 23" xfId="15259" xr:uid="{00000000-0005-0000-0000-0000513B0000}"/>
    <cellStyle name="Percent 6 24" xfId="15260" xr:uid="{00000000-0005-0000-0000-0000523B0000}"/>
    <cellStyle name="Percent 6 25" xfId="15261" xr:uid="{00000000-0005-0000-0000-0000533B0000}"/>
    <cellStyle name="Percent 6 26" xfId="15262" xr:uid="{00000000-0005-0000-0000-0000543B0000}"/>
    <cellStyle name="Percent 6 27" xfId="15263" xr:uid="{00000000-0005-0000-0000-0000553B0000}"/>
    <cellStyle name="Percent 6 28" xfId="15264" xr:uid="{00000000-0005-0000-0000-0000563B0000}"/>
    <cellStyle name="Percent 6 29" xfId="15265" xr:uid="{00000000-0005-0000-0000-0000573B0000}"/>
    <cellStyle name="Percent 6 3" xfId="15266" xr:uid="{00000000-0005-0000-0000-0000583B0000}"/>
    <cellStyle name="Percent 6 3 10" xfId="15267" xr:uid="{00000000-0005-0000-0000-0000593B0000}"/>
    <cellStyle name="Percent 6 3 11" xfId="15268" xr:uid="{00000000-0005-0000-0000-00005A3B0000}"/>
    <cellStyle name="Percent 6 3 12" xfId="15269" xr:uid="{00000000-0005-0000-0000-00005B3B0000}"/>
    <cellStyle name="Percent 6 3 13" xfId="15270" xr:uid="{00000000-0005-0000-0000-00005C3B0000}"/>
    <cellStyle name="Percent 6 3 14" xfId="15271" xr:uid="{00000000-0005-0000-0000-00005D3B0000}"/>
    <cellStyle name="Percent 6 3 15" xfId="15272" xr:uid="{00000000-0005-0000-0000-00005E3B0000}"/>
    <cellStyle name="Percent 6 3 16" xfId="15273" xr:uid="{00000000-0005-0000-0000-00005F3B0000}"/>
    <cellStyle name="Percent 6 3 17" xfId="15274" xr:uid="{00000000-0005-0000-0000-0000603B0000}"/>
    <cellStyle name="Percent 6 3 18" xfId="15275" xr:uid="{00000000-0005-0000-0000-0000613B0000}"/>
    <cellStyle name="Percent 6 3 19" xfId="15276" xr:uid="{00000000-0005-0000-0000-0000623B0000}"/>
    <cellStyle name="Percent 6 3 2" xfId="15277" xr:uid="{00000000-0005-0000-0000-0000633B0000}"/>
    <cellStyle name="Percent 6 3 20" xfId="15278" xr:uid="{00000000-0005-0000-0000-0000643B0000}"/>
    <cellStyle name="Percent 6 3 21" xfId="15279" xr:uid="{00000000-0005-0000-0000-0000653B0000}"/>
    <cellStyle name="Percent 6 3 22" xfId="15280" xr:uid="{00000000-0005-0000-0000-0000663B0000}"/>
    <cellStyle name="Percent 6 3 23" xfId="15281" xr:uid="{00000000-0005-0000-0000-0000673B0000}"/>
    <cellStyle name="Percent 6 3 24" xfId="15282" xr:uid="{00000000-0005-0000-0000-0000683B0000}"/>
    <cellStyle name="Percent 6 3 25" xfId="15283" xr:uid="{00000000-0005-0000-0000-0000693B0000}"/>
    <cellStyle name="Percent 6 3 26" xfId="15284" xr:uid="{00000000-0005-0000-0000-00006A3B0000}"/>
    <cellStyle name="Percent 6 3 27" xfId="15285" xr:uid="{00000000-0005-0000-0000-00006B3B0000}"/>
    <cellStyle name="Percent 6 3 28" xfId="15286" xr:uid="{00000000-0005-0000-0000-00006C3B0000}"/>
    <cellStyle name="Percent 6 3 29" xfId="15287" xr:uid="{00000000-0005-0000-0000-00006D3B0000}"/>
    <cellStyle name="Percent 6 3 3" xfId="15288" xr:uid="{00000000-0005-0000-0000-00006E3B0000}"/>
    <cellStyle name="Percent 6 3 30" xfId="15289" xr:uid="{00000000-0005-0000-0000-00006F3B0000}"/>
    <cellStyle name="Percent 6 3 31" xfId="15290" xr:uid="{00000000-0005-0000-0000-0000703B0000}"/>
    <cellStyle name="Percent 6 3 32" xfId="15291" xr:uid="{00000000-0005-0000-0000-0000713B0000}"/>
    <cellStyle name="Percent 6 3 33" xfId="15292" xr:uid="{00000000-0005-0000-0000-0000723B0000}"/>
    <cellStyle name="Percent 6 3 34" xfId="15293" xr:uid="{00000000-0005-0000-0000-0000733B0000}"/>
    <cellStyle name="Percent 6 3 35" xfId="15294" xr:uid="{00000000-0005-0000-0000-0000743B0000}"/>
    <cellStyle name="Percent 6 3 36" xfId="15295" xr:uid="{00000000-0005-0000-0000-0000753B0000}"/>
    <cellStyle name="Percent 6 3 37" xfId="15296" xr:uid="{00000000-0005-0000-0000-0000763B0000}"/>
    <cellStyle name="Percent 6 3 38" xfId="15297" xr:uid="{00000000-0005-0000-0000-0000773B0000}"/>
    <cellStyle name="Percent 6 3 39" xfId="15298" xr:uid="{00000000-0005-0000-0000-0000783B0000}"/>
    <cellStyle name="Percent 6 3 4" xfId="15299" xr:uid="{00000000-0005-0000-0000-0000793B0000}"/>
    <cellStyle name="Percent 6 3 40" xfId="15300" xr:uid="{00000000-0005-0000-0000-00007A3B0000}"/>
    <cellStyle name="Percent 6 3 41" xfId="15301" xr:uid="{00000000-0005-0000-0000-00007B3B0000}"/>
    <cellStyle name="Percent 6 3 42" xfId="15302" xr:uid="{00000000-0005-0000-0000-00007C3B0000}"/>
    <cellStyle name="Percent 6 3 43" xfId="15303" xr:uid="{00000000-0005-0000-0000-00007D3B0000}"/>
    <cellStyle name="Percent 6 3 5" xfId="15304" xr:uid="{00000000-0005-0000-0000-00007E3B0000}"/>
    <cellStyle name="Percent 6 3 6" xfId="15305" xr:uid="{00000000-0005-0000-0000-00007F3B0000}"/>
    <cellStyle name="Percent 6 3 7" xfId="15306" xr:uid="{00000000-0005-0000-0000-0000803B0000}"/>
    <cellStyle name="Percent 6 3 8" xfId="15307" xr:uid="{00000000-0005-0000-0000-0000813B0000}"/>
    <cellStyle name="Percent 6 3 9" xfId="15308" xr:uid="{00000000-0005-0000-0000-0000823B0000}"/>
    <cellStyle name="Percent 6 30" xfId="15309" xr:uid="{00000000-0005-0000-0000-0000833B0000}"/>
    <cellStyle name="Percent 6 31" xfId="15310" xr:uid="{00000000-0005-0000-0000-0000843B0000}"/>
    <cellStyle name="Percent 6 32" xfId="15311" xr:uid="{00000000-0005-0000-0000-0000853B0000}"/>
    <cellStyle name="Percent 6 33" xfId="15312" xr:uid="{00000000-0005-0000-0000-0000863B0000}"/>
    <cellStyle name="Percent 6 34" xfId="15313" xr:uid="{00000000-0005-0000-0000-0000873B0000}"/>
    <cellStyle name="Percent 6 35" xfId="15314" xr:uid="{00000000-0005-0000-0000-0000883B0000}"/>
    <cellStyle name="Percent 6 36" xfId="15315" xr:uid="{00000000-0005-0000-0000-0000893B0000}"/>
    <cellStyle name="Percent 6 37" xfId="15316" xr:uid="{00000000-0005-0000-0000-00008A3B0000}"/>
    <cellStyle name="Percent 6 38" xfId="15317" xr:uid="{00000000-0005-0000-0000-00008B3B0000}"/>
    <cellStyle name="Percent 6 39" xfId="15318" xr:uid="{00000000-0005-0000-0000-00008C3B0000}"/>
    <cellStyle name="Percent 6 4" xfId="15319" xr:uid="{00000000-0005-0000-0000-00008D3B0000}"/>
    <cellStyle name="Percent 6 4 10" xfId="15320" xr:uid="{00000000-0005-0000-0000-00008E3B0000}"/>
    <cellStyle name="Percent 6 4 11" xfId="15321" xr:uid="{00000000-0005-0000-0000-00008F3B0000}"/>
    <cellStyle name="Percent 6 4 12" xfId="15322" xr:uid="{00000000-0005-0000-0000-0000903B0000}"/>
    <cellStyle name="Percent 6 4 13" xfId="15323" xr:uid="{00000000-0005-0000-0000-0000913B0000}"/>
    <cellStyle name="Percent 6 4 14" xfId="15324" xr:uid="{00000000-0005-0000-0000-0000923B0000}"/>
    <cellStyle name="Percent 6 4 15" xfId="15325" xr:uid="{00000000-0005-0000-0000-0000933B0000}"/>
    <cellStyle name="Percent 6 4 16" xfId="15326" xr:uid="{00000000-0005-0000-0000-0000943B0000}"/>
    <cellStyle name="Percent 6 4 17" xfId="15327" xr:uid="{00000000-0005-0000-0000-0000953B0000}"/>
    <cellStyle name="Percent 6 4 18" xfId="15328" xr:uid="{00000000-0005-0000-0000-0000963B0000}"/>
    <cellStyle name="Percent 6 4 19" xfId="15329" xr:uid="{00000000-0005-0000-0000-0000973B0000}"/>
    <cellStyle name="Percent 6 4 2" xfId="15330" xr:uid="{00000000-0005-0000-0000-0000983B0000}"/>
    <cellStyle name="Percent 6 4 20" xfId="15331" xr:uid="{00000000-0005-0000-0000-0000993B0000}"/>
    <cellStyle name="Percent 6 4 21" xfId="15332" xr:uid="{00000000-0005-0000-0000-00009A3B0000}"/>
    <cellStyle name="Percent 6 4 22" xfId="15333" xr:uid="{00000000-0005-0000-0000-00009B3B0000}"/>
    <cellStyle name="Percent 6 4 23" xfId="15334" xr:uid="{00000000-0005-0000-0000-00009C3B0000}"/>
    <cellStyle name="Percent 6 4 24" xfId="15335" xr:uid="{00000000-0005-0000-0000-00009D3B0000}"/>
    <cellStyle name="Percent 6 4 25" xfId="15336" xr:uid="{00000000-0005-0000-0000-00009E3B0000}"/>
    <cellStyle name="Percent 6 4 26" xfId="15337" xr:uid="{00000000-0005-0000-0000-00009F3B0000}"/>
    <cellStyle name="Percent 6 4 27" xfId="15338" xr:uid="{00000000-0005-0000-0000-0000A03B0000}"/>
    <cellStyle name="Percent 6 4 28" xfId="15339" xr:uid="{00000000-0005-0000-0000-0000A13B0000}"/>
    <cellStyle name="Percent 6 4 29" xfId="15340" xr:uid="{00000000-0005-0000-0000-0000A23B0000}"/>
    <cellStyle name="Percent 6 4 3" xfId="15341" xr:uid="{00000000-0005-0000-0000-0000A33B0000}"/>
    <cellStyle name="Percent 6 4 30" xfId="15342" xr:uid="{00000000-0005-0000-0000-0000A43B0000}"/>
    <cellStyle name="Percent 6 4 31" xfId="15343" xr:uid="{00000000-0005-0000-0000-0000A53B0000}"/>
    <cellStyle name="Percent 6 4 32" xfId="15344" xr:uid="{00000000-0005-0000-0000-0000A63B0000}"/>
    <cellStyle name="Percent 6 4 33" xfId="15345" xr:uid="{00000000-0005-0000-0000-0000A73B0000}"/>
    <cellStyle name="Percent 6 4 34" xfId="15346" xr:uid="{00000000-0005-0000-0000-0000A83B0000}"/>
    <cellStyle name="Percent 6 4 35" xfId="15347" xr:uid="{00000000-0005-0000-0000-0000A93B0000}"/>
    <cellStyle name="Percent 6 4 36" xfId="15348" xr:uid="{00000000-0005-0000-0000-0000AA3B0000}"/>
    <cellStyle name="Percent 6 4 37" xfId="15349" xr:uid="{00000000-0005-0000-0000-0000AB3B0000}"/>
    <cellStyle name="Percent 6 4 38" xfId="15350" xr:uid="{00000000-0005-0000-0000-0000AC3B0000}"/>
    <cellStyle name="Percent 6 4 39" xfId="15351" xr:uid="{00000000-0005-0000-0000-0000AD3B0000}"/>
    <cellStyle name="Percent 6 4 4" xfId="15352" xr:uid="{00000000-0005-0000-0000-0000AE3B0000}"/>
    <cellStyle name="Percent 6 4 40" xfId="15353" xr:uid="{00000000-0005-0000-0000-0000AF3B0000}"/>
    <cellStyle name="Percent 6 4 41" xfId="15354" xr:uid="{00000000-0005-0000-0000-0000B03B0000}"/>
    <cellStyle name="Percent 6 4 42" xfId="15355" xr:uid="{00000000-0005-0000-0000-0000B13B0000}"/>
    <cellStyle name="Percent 6 4 43" xfId="15356" xr:uid="{00000000-0005-0000-0000-0000B23B0000}"/>
    <cellStyle name="Percent 6 4 5" xfId="15357" xr:uid="{00000000-0005-0000-0000-0000B33B0000}"/>
    <cellStyle name="Percent 6 4 6" xfId="15358" xr:uid="{00000000-0005-0000-0000-0000B43B0000}"/>
    <cellStyle name="Percent 6 4 7" xfId="15359" xr:uid="{00000000-0005-0000-0000-0000B53B0000}"/>
    <cellStyle name="Percent 6 4 8" xfId="15360" xr:uid="{00000000-0005-0000-0000-0000B63B0000}"/>
    <cellStyle name="Percent 6 4 9" xfId="15361" xr:uid="{00000000-0005-0000-0000-0000B73B0000}"/>
    <cellStyle name="Percent 6 40" xfId="15362" xr:uid="{00000000-0005-0000-0000-0000B83B0000}"/>
    <cellStyle name="Percent 6 41" xfId="15363" xr:uid="{00000000-0005-0000-0000-0000B93B0000}"/>
    <cellStyle name="Percent 6 42" xfId="15364" xr:uid="{00000000-0005-0000-0000-0000BA3B0000}"/>
    <cellStyle name="Percent 6 43" xfId="15365" xr:uid="{00000000-0005-0000-0000-0000BB3B0000}"/>
    <cellStyle name="Percent 6 44" xfId="15366" xr:uid="{00000000-0005-0000-0000-0000BC3B0000}"/>
    <cellStyle name="Percent 6 45" xfId="15367" xr:uid="{00000000-0005-0000-0000-0000BD3B0000}"/>
    <cellStyle name="Percent 6 46" xfId="15368" xr:uid="{00000000-0005-0000-0000-0000BE3B0000}"/>
    <cellStyle name="Percent 6 47" xfId="15369" xr:uid="{00000000-0005-0000-0000-0000BF3B0000}"/>
    <cellStyle name="Percent 6 48" xfId="15370" xr:uid="{00000000-0005-0000-0000-0000C03B0000}"/>
    <cellStyle name="Percent 6 5" xfId="15371" xr:uid="{00000000-0005-0000-0000-0000C13B0000}"/>
    <cellStyle name="Percent 6 5 10" xfId="15372" xr:uid="{00000000-0005-0000-0000-0000C23B0000}"/>
    <cellStyle name="Percent 6 5 11" xfId="15373" xr:uid="{00000000-0005-0000-0000-0000C33B0000}"/>
    <cellStyle name="Percent 6 5 12" xfId="15374" xr:uid="{00000000-0005-0000-0000-0000C43B0000}"/>
    <cellStyle name="Percent 6 5 13" xfId="15375" xr:uid="{00000000-0005-0000-0000-0000C53B0000}"/>
    <cellStyle name="Percent 6 5 14" xfId="15376" xr:uid="{00000000-0005-0000-0000-0000C63B0000}"/>
    <cellStyle name="Percent 6 5 15" xfId="15377" xr:uid="{00000000-0005-0000-0000-0000C73B0000}"/>
    <cellStyle name="Percent 6 5 16" xfId="15378" xr:uid="{00000000-0005-0000-0000-0000C83B0000}"/>
    <cellStyle name="Percent 6 5 17" xfId="15379" xr:uid="{00000000-0005-0000-0000-0000C93B0000}"/>
    <cellStyle name="Percent 6 5 18" xfId="15380" xr:uid="{00000000-0005-0000-0000-0000CA3B0000}"/>
    <cellStyle name="Percent 6 5 19" xfId="15381" xr:uid="{00000000-0005-0000-0000-0000CB3B0000}"/>
    <cellStyle name="Percent 6 5 2" xfId="15382" xr:uid="{00000000-0005-0000-0000-0000CC3B0000}"/>
    <cellStyle name="Percent 6 5 20" xfId="15383" xr:uid="{00000000-0005-0000-0000-0000CD3B0000}"/>
    <cellStyle name="Percent 6 5 21" xfId="15384" xr:uid="{00000000-0005-0000-0000-0000CE3B0000}"/>
    <cellStyle name="Percent 6 5 22" xfId="15385" xr:uid="{00000000-0005-0000-0000-0000CF3B0000}"/>
    <cellStyle name="Percent 6 5 23" xfId="15386" xr:uid="{00000000-0005-0000-0000-0000D03B0000}"/>
    <cellStyle name="Percent 6 5 24" xfId="15387" xr:uid="{00000000-0005-0000-0000-0000D13B0000}"/>
    <cellStyle name="Percent 6 5 25" xfId="15388" xr:uid="{00000000-0005-0000-0000-0000D23B0000}"/>
    <cellStyle name="Percent 6 5 26" xfId="15389" xr:uid="{00000000-0005-0000-0000-0000D33B0000}"/>
    <cellStyle name="Percent 6 5 27" xfId="15390" xr:uid="{00000000-0005-0000-0000-0000D43B0000}"/>
    <cellStyle name="Percent 6 5 28" xfId="15391" xr:uid="{00000000-0005-0000-0000-0000D53B0000}"/>
    <cellStyle name="Percent 6 5 29" xfId="15392" xr:uid="{00000000-0005-0000-0000-0000D63B0000}"/>
    <cellStyle name="Percent 6 5 3" xfId="15393" xr:uid="{00000000-0005-0000-0000-0000D73B0000}"/>
    <cellStyle name="Percent 6 5 30" xfId="15394" xr:uid="{00000000-0005-0000-0000-0000D83B0000}"/>
    <cellStyle name="Percent 6 5 31" xfId="15395" xr:uid="{00000000-0005-0000-0000-0000D93B0000}"/>
    <cellStyle name="Percent 6 5 32" xfId="15396" xr:uid="{00000000-0005-0000-0000-0000DA3B0000}"/>
    <cellStyle name="Percent 6 5 33" xfId="15397" xr:uid="{00000000-0005-0000-0000-0000DB3B0000}"/>
    <cellStyle name="Percent 6 5 34" xfId="15398" xr:uid="{00000000-0005-0000-0000-0000DC3B0000}"/>
    <cellStyle name="Percent 6 5 35" xfId="15399" xr:uid="{00000000-0005-0000-0000-0000DD3B0000}"/>
    <cellStyle name="Percent 6 5 36" xfId="15400" xr:uid="{00000000-0005-0000-0000-0000DE3B0000}"/>
    <cellStyle name="Percent 6 5 37" xfId="15401" xr:uid="{00000000-0005-0000-0000-0000DF3B0000}"/>
    <cellStyle name="Percent 6 5 38" xfId="15402" xr:uid="{00000000-0005-0000-0000-0000E03B0000}"/>
    <cellStyle name="Percent 6 5 39" xfId="15403" xr:uid="{00000000-0005-0000-0000-0000E13B0000}"/>
    <cellStyle name="Percent 6 5 4" xfId="15404" xr:uid="{00000000-0005-0000-0000-0000E23B0000}"/>
    <cellStyle name="Percent 6 5 40" xfId="15405" xr:uid="{00000000-0005-0000-0000-0000E33B0000}"/>
    <cellStyle name="Percent 6 5 41" xfId="15406" xr:uid="{00000000-0005-0000-0000-0000E43B0000}"/>
    <cellStyle name="Percent 6 5 42" xfId="15407" xr:uid="{00000000-0005-0000-0000-0000E53B0000}"/>
    <cellStyle name="Percent 6 5 43" xfId="15408" xr:uid="{00000000-0005-0000-0000-0000E63B0000}"/>
    <cellStyle name="Percent 6 5 5" xfId="15409" xr:uid="{00000000-0005-0000-0000-0000E73B0000}"/>
    <cellStyle name="Percent 6 5 6" xfId="15410" xr:uid="{00000000-0005-0000-0000-0000E83B0000}"/>
    <cellStyle name="Percent 6 5 7" xfId="15411" xr:uid="{00000000-0005-0000-0000-0000E93B0000}"/>
    <cellStyle name="Percent 6 5 8" xfId="15412" xr:uid="{00000000-0005-0000-0000-0000EA3B0000}"/>
    <cellStyle name="Percent 6 5 9" xfId="15413" xr:uid="{00000000-0005-0000-0000-0000EB3B0000}"/>
    <cellStyle name="Percent 6 6" xfId="15414" xr:uid="{00000000-0005-0000-0000-0000EC3B0000}"/>
    <cellStyle name="Percent 6 6 10" xfId="15415" xr:uid="{00000000-0005-0000-0000-0000ED3B0000}"/>
    <cellStyle name="Percent 6 6 11" xfId="15416" xr:uid="{00000000-0005-0000-0000-0000EE3B0000}"/>
    <cellStyle name="Percent 6 6 12" xfId="15417" xr:uid="{00000000-0005-0000-0000-0000EF3B0000}"/>
    <cellStyle name="Percent 6 6 13" xfId="15418" xr:uid="{00000000-0005-0000-0000-0000F03B0000}"/>
    <cellStyle name="Percent 6 6 14" xfId="15419" xr:uid="{00000000-0005-0000-0000-0000F13B0000}"/>
    <cellStyle name="Percent 6 6 15" xfId="15420" xr:uid="{00000000-0005-0000-0000-0000F23B0000}"/>
    <cellStyle name="Percent 6 6 16" xfId="15421" xr:uid="{00000000-0005-0000-0000-0000F33B0000}"/>
    <cellStyle name="Percent 6 6 17" xfId="15422" xr:uid="{00000000-0005-0000-0000-0000F43B0000}"/>
    <cellStyle name="Percent 6 6 18" xfId="15423" xr:uid="{00000000-0005-0000-0000-0000F53B0000}"/>
    <cellStyle name="Percent 6 6 19" xfId="15424" xr:uid="{00000000-0005-0000-0000-0000F63B0000}"/>
    <cellStyle name="Percent 6 6 2" xfId="15425" xr:uid="{00000000-0005-0000-0000-0000F73B0000}"/>
    <cellStyle name="Percent 6 6 20" xfId="15426" xr:uid="{00000000-0005-0000-0000-0000F83B0000}"/>
    <cellStyle name="Percent 6 6 21" xfId="15427" xr:uid="{00000000-0005-0000-0000-0000F93B0000}"/>
    <cellStyle name="Percent 6 6 22" xfId="15428" xr:uid="{00000000-0005-0000-0000-0000FA3B0000}"/>
    <cellStyle name="Percent 6 6 23" xfId="15429" xr:uid="{00000000-0005-0000-0000-0000FB3B0000}"/>
    <cellStyle name="Percent 6 6 24" xfId="15430" xr:uid="{00000000-0005-0000-0000-0000FC3B0000}"/>
    <cellStyle name="Percent 6 6 25" xfId="15431" xr:uid="{00000000-0005-0000-0000-0000FD3B0000}"/>
    <cellStyle name="Percent 6 6 26" xfId="15432" xr:uid="{00000000-0005-0000-0000-0000FE3B0000}"/>
    <cellStyle name="Percent 6 6 27" xfId="15433" xr:uid="{00000000-0005-0000-0000-0000FF3B0000}"/>
    <cellStyle name="Percent 6 6 28" xfId="15434" xr:uid="{00000000-0005-0000-0000-0000003C0000}"/>
    <cellStyle name="Percent 6 6 29" xfId="15435" xr:uid="{00000000-0005-0000-0000-0000013C0000}"/>
    <cellStyle name="Percent 6 6 3" xfId="15436" xr:uid="{00000000-0005-0000-0000-0000023C0000}"/>
    <cellStyle name="Percent 6 6 30" xfId="15437" xr:uid="{00000000-0005-0000-0000-0000033C0000}"/>
    <cellStyle name="Percent 6 6 31" xfId="15438" xr:uid="{00000000-0005-0000-0000-0000043C0000}"/>
    <cellStyle name="Percent 6 6 32" xfId="15439" xr:uid="{00000000-0005-0000-0000-0000053C0000}"/>
    <cellStyle name="Percent 6 6 33" xfId="15440" xr:uid="{00000000-0005-0000-0000-0000063C0000}"/>
    <cellStyle name="Percent 6 6 34" xfId="15441" xr:uid="{00000000-0005-0000-0000-0000073C0000}"/>
    <cellStyle name="Percent 6 6 35" xfId="15442" xr:uid="{00000000-0005-0000-0000-0000083C0000}"/>
    <cellStyle name="Percent 6 6 36" xfId="15443" xr:uid="{00000000-0005-0000-0000-0000093C0000}"/>
    <cellStyle name="Percent 6 6 37" xfId="15444" xr:uid="{00000000-0005-0000-0000-00000A3C0000}"/>
    <cellStyle name="Percent 6 6 38" xfId="15445" xr:uid="{00000000-0005-0000-0000-00000B3C0000}"/>
    <cellStyle name="Percent 6 6 39" xfId="15446" xr:uid="{00000000-0005-0000-0000-00000C3C0000}"/>
    <cellStyle name="Percent 6 6 4" xfId="15447" xr:uid="{00000000-0005-0000-0000-00000D3C0000}"/>
    <cellStyle name="Percent 6 6 40" xfId="15448" xr:uid="{00000000-0005-0000-0000-00000E3C0000}"/>
    <cellStyle name="Percent 6 6 41" xfId="15449" xr:uid="{00000000-0005-0000-0000-00000F3C0000}"/>
    <cellStyle name="Percent 6 6 42" xfId="15450" xr:uid="{00000000-0005-0000-0000-0000103C0000}"/>
    <cellStyle name="Percent 6 6 43" xfId="15451" xr:uid="{00000000-0005-0000-0000-0000113C0000}"/>
    <cellStyle name="Percent 6 6 5" xfId="15452" xr:uid="{00000000-0005-0000-0000-0000123C0000}"/>
    <cellStyle name="Percent 6 6 6" xfId="15453" xr:uid="{00000000-0005-0000-0000-0000133C0000}"/>
    <cellStyle name="Percent 6 6 7" xfId="15454" xr:uid="{00000000-0005-0000-0000-0000143C0000}"/>
    <cellStyle name="Percent 6 6 8" xfId="15455" xr:uid="{00000000-0005-0000-0000-0000153C0000}"/>
    <cellStyle name="Percent 6 6 9" xfId="15456" xr:uid="{00000000-0005-0000-0000-0000163C0000}"/>
    <cellStyle name="Percent 6 7" xfId="15457" xr:uid="{00000000-0005-0000-0000-0000173C0000}"/>
    <cellStyle name="Percent 6 8" xfId="15458" xr:uid="{00000000-0005-0000-0000-0000183C0000}"/>
    <cellStyle name="Percent 6 9" xfId="15459" xr:uid="{00000000-0005-0000-0000-0000193C0000}"/>
    <cellStyle name="Percent 7" xfId="15460" xr:uid="{00000000-0005-0000-0000-00001A3C0000}"/>
    <cellStyle name="Percent 7 10" xfId="15461" xr:uid="{00000000-0005-0000-0000-00001B3C0000}"/>
    <cellStyle name="Percent 7 11" xfId="15462" xr:uid="{00000000-0005-0000-0000-00001C3C0000}"/>
    <cellStyle name="Percent 7 12" xfId="15463" xr:uid="{00000000-0005-0000-0000-00001D3C0000}"/>
    <cellStyle name="Percent 7 13" xfId="15464" xr:uid="{00000000-0005-0000-0000-00001E3C0000}"/>
    <cellStyle name="Percent 7 14" xfId="15465" xr:uid="{00000000-0005-0000-0000-00001F3C0000}"/>
    <cellStyle name="Percent 7 15" xfId="15466" xr:uid="{00000000-0005-0000-0000-0000203C0000}"/>
    <cellStyle name="Percent 7 16" xfId="15467" xr:uid="{00000000-0005-0000-0000-0000213C0000}"/>
    <cellStyle name="Percent 7 17" xfId="15468" xr:uid="{00000000-0005-0000-0000-0000223C0000}"/>
    <cellStyle name="Percent 7 18" xfId="15469" xr:uid="{00000000-0005-0000-0000-0000233C0000}"/>
    <cellStyle name="Percent 7 19" xfId="15470" xr:uid="{00000000-0005-0000-0000-0000243C0000}"/>
    <cellStyle name="Percent 7 2" xfId="15471" xr:uid="{00000000-0005-0000-0000-0000253C0000}"/>
    <cellStyle name="Percent 7 2 10" xfId="15472" xr:uid="{00000000-0005-0000-0000-0000263C0000}"/>
    <cellStyle name="Percent 7 2 11" xfId="15473" xr:uid="{00000000-0005-0000-0000-0000273C0000}"/>
    <cellStyle name="Percent 7 2 12" xfId="15474" xr:uid="{00000000-0005-0000-0000-0000283C0000}"/>
    <cellStyle name="Percent 7 2 13" xfId="15475" xr:uid="{00000000-0005-0000-0000-0000293C0000}"/>
    <cellStyle name="Percent 7 2 14" xfId="15476" xr:uid="{00000000-0005-0000-0000-00002A3C0000}"/>
    <cellStyle name="Percent 7 2 15" xfId="15477" xr:uid="{00000000-0005-0000-0000-00002B3C0000}"/>
    <cellStyle name="Percent 7 2 16" xfId="15478" xr:uid="{00000000-0005-0000-0000-00002C3C0000}"/>
    <cellStyle name="Percent 7 2 17" xfId="15479" xr:uid="{00000000-0005-0000-0000-00002D3C0000}"/>
    <cellStyle name="Percent 7 2 18" xfId="15480" xr:uid="{00000000-0005-0000-0000-00002E3C0000}"/>
    <cellStyle name="Percent 7 2 19" xfId="15481" xr:uid="{00000000-0005-0000-0000-00002F3C0000}"/>
    <cellStyle name="Percent 7 2 2" xfId="15482" xr:uid="{00000000-0005-0000-0000-0000303C0000}"/>
    <cellStyle name="Percent 7 2 2 10" xfId="15483" xr:uid="{00000000-0005-0000-0000-0000313C0000}"/>
    <cellStyle name="Percent 7 2 2 11" xfId="15484" xr:uid="{00000000-0005-0000-0000-0000323C0000}"/>
    <cellStyle name="Percent 7 2 2 12" xfId="15485" xr:uid="{00000000-0005-0000-0000-0000333C0000}"/>
    <cellStyle name="Percent 7 2 2 13" xfId="15486" xr:uid="{00000000-0005-0000-0000-0000343C0000}"/>
    <cellStyle name="Percent 7 2 2 14" xfId="15487" xr:uid="{00000000-0005-0000-0000-0000353C0000}"/>
    <cellStyle name="Percent 7 2 2 15" xfId="15488" xr:uid="{00000000-0005-0000-0000-0000363C0000}"/>
    <cellStyle name="Percent 7 2 2 16" xfId="15489" xr:uid="{00000000-0005-0000-0000-0000373C0000}"/>
    <cellStyle name="Percent 7 2 2 17" xfId="15490" xr:uid="{00000000-0005-0000-0000-0000383C0000}"/>
    <cellStyle name="Percent 7 2 2 18" xfId="15491" xr:uid="{00000000-0005-0000-0000-0000393C0000}"/>
    <cellStyle name="Percent 7 2 2 19" xfId="15492" xr:uid="{00000000-0005-0000-0000-00003A3C0000}"/>
    <cellStyle name="Percent 7 2 2 2" xfId="15493" xr:uid="{00000000-0005-0000-0000-00003B3C0000}"/>
    <cellStyle name="Percent 7 2 2 20" xfId="15494" xr:uid="{00000000-0005-0000-0000-00003C3C0000}"/>
    <cellStyle name="Percent 7 2 2 21" xfId="15495" xr:uid="{00000000-0005-0000-0000-00003D3C0000}"/>
    <cellStyle name="Percent 7 2 2 22" xfId="15496" xr:uid="{00000000-0005-0000-0000-00003E3C0000}"/>
    <cellStyle name="Percent 7 2 2 23" xfId="15497" xr:uid="{00000000-0005-0000-0000-00003F3C0000}"/>
    <cellStyle name="Percent 7 2 2 24" xfId="15498" xr:uid="{00000000-0005-0000-0000-0000403C0000}"/>
    <cellStyle name="Percent 7 2 2 25" xfId="15499" xr:uid="{00000000-0005-0000-0000-0000413C0000}"/>
    <cellStyle name="Percent 7 2 2 26" xfId="15500" xr:uid="{00000000-0005-0000-0000-0000423C0000}"/>
    <cellStyle name="Percent 7 2 2 27" xfId="15501" xr:uid="{00000000-0005-0000-0000-0000433C0000}"/>
    <cellStyle name="Percent 7 2 2 28" xfId="15502" xr:uid="{00000000-0005-0000-0000-0000443C0000}"/>
    <cellStyle name="Percent 7 2 2 29" xfId="15503" xr:uid="{00000000-0005-0000-0000-0000453C0000}"/>
    <cellStyle name="Percent 7 2 2 3" xfId="15504" xr:uid="{00000000-0005-0000-0000-0000463C0000}"/>
    <cellStyle name="Percent 7 2 2 30" xfId="15505" xr:uid="{00000000-0005-0000-0000-0000473C0000}"/>
    <cellStyle name="Percent 7 2 2 31" xfId="15506" xr:uid="{00000000-0005-0000-0000-0000483C0000}"/>
    <cellStyle name="Percent 7 2 2 32" xfId="15507" xr:uid="{00000000-0005-0000-0000-0000493C0000}"/>
    <cellStyle name="Percent 7 2 2 33" xfId="15508" xr:uid="{00000000-0005-0000-0000-00004A3C0000}"/>
    <cellStyle name="Percent 7 2 2 34" xfId="15509" xr:uid="{00000000-0005-0000-0000-00004B3C0000}"/>
    <cellStyle name="Percent 7 2 2 35" xfId="15510" xr:uid="{00000000-0005-0000-0000-00004C3C0000}"/>
    <cellStyle name="Percent 7 2 2 36" xfId="15511" xr:uid="{00000000-0005-0000-0000-00004D3C0000}"/>
    <cellStyle name="Percent 7 2 2 37" xfId="15512" xr:uid="{00000000-0005-0000-0000-00004E3C0000}"/>
    <cellStyle name="Percent 7 2 2 38" xfId="15513" xr:uid="{00000000-0005-0000-0000-00004F3C0000}"/>
    <cellStyle name="Percent 7 2 2 39" xfId="15514" xr:uid="{00000000-0005-0000-0000-0000503C0000}"/>
    <cellStyle name="Percent 7 2 2 4" xfId="15515" xr:uid="{00000000-0005-0000-0000-0000513C0000}"/>
    <cellStyle name="Percent 7 2 2 40" xfId="15516" xr:uid="{00000000-0005-0000-0000-0000523C0000}"/>
    <cellStyle name="Percent 7 2 2 41" xfId="15517" xr:uid="{00000000-0005-0000-0000-0000533C0000}"/>
    <cellStyle name="Percent 7 2 2 42" xfId="15518" xr:uid="{00000000-0005-0000-0000-0000543C0000}"/>
    <cellStyle name="Percent 7 2 2 43" xfId="15519" xr:uid="{00000000-0005-0000-0000-0000553C0000}"/>
    <cellStyle name="Percent 7 2 2 5" xfId="15520" xr:uid="{00000000-0005-0000-0000-0000563C0000}"/>
    <cellStyle name="Percent 7 2 2 6" xfId="15521" xr:uid="{00000000-0005-0000-0000-0000573C0000}"/>
    <cellStyle name="Percent 7 2 2 7" xfId="15522" xr:uid="{00000000-0005-0000-0000-0000583C0000}"/>
    <cellStyle name="Percent 7 2 2 8" xfId="15523" xr:uid="{00000000-0005-0000-0000-0000593C0000}"/>
    <cellStyle name="Percent 7 2 2 9" xfId="15524" xr:uid="{00000000-0005-0000-0000-00005A3C0000}"/>
    <cellStyle name="Percent 7 2 20" xfId="15525" xr:uid="{00000000-0005-0000-0000-00005B3C0000}"/>
    <cellStyle name="Percent 7 2 21" xfId="15526" xr:uid="{00000000-0005-0000-0000-00005C3C0000}"/>
    <cellStyle name="Percent 7 2 22" xfId="15527" xr:uid="{00000000-0005-0000-0000-00005D3C0000}"/>
    <cellStyle name="Percent 7 2 23" xfId="15528" xr:uid="{00000000-0005-0000-0000-00005E3C0000}"/>
    <cellStyle name="Percent 7 2 24" xfId="15529" xr:uid="{00000000-0005-0000-0000-00005F3C0000}"/>
    <cellStyle name="Percent 7 2 25" xfId="15530" xr:uid="{00000000-0005-0000-0000-0000603C0000}"/>
    <cellStyle name="Percent 7 2 26" xfId="15531" xr:uid="{00000000-0005-0000-0000-0000613C0000}"/>
    <cellStyle name="Percent 7 2 27" xfId="15532" xr:uid="{00000000-0005-0000-0000-0000623C0000}"/>
    <cellStyle name="Percent 7 2 28" xfId="15533" xr:uid="{00000000-0005-0000-0000-0000633C0000}"/>
    <cellStyle name="Percent 7 2 29" xfId="15534" xr:uid="{00000000-0005-0000-0000-0000643C0000}"/>
    <cellStyle name="Percent 7 2 3" xfId="15535" xr:uid="{00000000-0005-0000-0000-0000653C0000}"/>
    <cellStyle name="Percent 7 2 3 10" xfId="15536" xr:uid="{00000000-0005-0000-0000-0000663C0000}"/>
    <cellStyle name="Percent 7 2 3 11" xfId="15537" xr:uid="{00000000-0005-0000-0000-0000673C0000}"/>
    <cellStyle name="Percent 7 2 3 12" xfId="15538" xr:uid="{00000000-0005-0000-0000-0000683C0000}"/>
    <cellStyle name="Percent 7 2 3 13" xfId="15539" xr:uid="{00000000-0005-0000-0000-0000693C0000}"/>
    <cellStyle name="Percent 7 2 3 14" xfId="15540" xr:uid="{00000000-0005-0000-0000-00006A3C0000}"/>
    <cellStyle name="Percent 7 2 3 15" xfId="15541" xr:uid="{00000000-0005-0000-0000-00006B3C0000}"/>
    <cellStyle name="Percent 7 2 3 16" xfId="15542" xr:uid="{00000000-0005-0000-0000-00006C3C0000}"/>
    <cellStyle name="Percent 7 2 3 17" xfId="15543" xr:uid="{00000000-0005-0000-0000-00006D3C0000}"/>
    <cellStyle name="Percent 7 2 3 18" xfId="15544" xr:uid="{00000000-0005-0000-0000-00006E3C0000}"/>
    <cellStyle name="Percent 7 2 3 19" xfId="15545" xr:uid="{00000000-0005-0000-0000-00006F3C0000}"/>
    <cellStyle name="Percent 7 2 3 2" xfId="15546" xr:uid="{00000000-0005-0000-0000-0000703C0000}"/>
    <cellStyle name="Percent 7 2 3 20" xfId="15547" xr:uid="{00000000-0005-0000-0000-0000713C0000}"/>
    <cellStyle name="Percent 7 2 3 21" xfId="15548" xr:uid="{00000000-0005-0000-0000-0000723C0000}"/>
    <cellStyle name="Percent 7 2 3 22" xfId="15549" xr:uid="{00000000-0005-0000-0000-0000733C0000}"/>
    <cellStyle name="Percent 7 2 3 23" xfId="15550" xr:uid="{00000000-0005-0000-0000-0000743C0000}"/>
    <cellStyle name="Percent 7 2 3 24" xfId="15551" xr:uid="{00000000-0005-0000-0000-0000753C0000}"/>
    <cellStyle name="Percent 7 2 3 25" xfId="15552" xr:uid="{00000000-0005-0000-0000-0000763C0000}"/>
    <cellStyle name="Percent 7 2 3 26" xfId="15553" xr:uid="{00000000-0005-0000-0000-0000773C0000}"/>
    <cellStyle name="Percent 7 2 3 27" xfId="15554" xr:uid="{00000000-0005-0000-0000-0000783C0000}"/>
    <cellStyle name="Percent 7 2 3 28" xfId="15555" xr:uid="{00000000-0005-0000-0000-0000793C0000}"/>
    <cellStyle name="Percent 7 2 3 29" xfId="15556" xr:uid="{00000000-0005-0000-0000-00007A3C0000}"/>
    <cellStyle name="Percent 7 2 3 3" xfId="15557" xr:uid="{00000000-0005-0000-0000-00007B3C0000}"/>
    <cellStyle name="Percent 7 2 3 30" xfId="15558" xr:uid="{00000000-0005-0000-0000-00007C3C0000}"/>
    <cellStyle name="Percent 7 2 3 31" xfId="15559" xr:uid="{00000000-0005-0000-0000-00007D3C0000}"/>
    <cellStyle name="Percent 7 2 3 32" xfId="15560" xr:uid="{00000000-0005-0000-0000-00007E3C0000}"/>
    <cellStyle name="Percent 7 2 3 33" xfId="15561" xr:uid="{00000000-0005-0000-0000-00007F3C0000}"/>
    <cellStyle name="Percent 7 2 3 34" xfId="15562" xr:uid="{00000000-0005-0000-0000-0000803C0000}"/>
    <cellStyle name="Percent 7 2 3 35" xfId="15563" xr:uid="{00000000-0005-0000-0000-0000813C0000}"/>
    <cellStyle name="Percent 7 2 3 36" xfId="15564" xr:uid="{00000000-0005-0000-0000-0000823C0000}"/>
    <cellStyle name="Percent 7 2 3 37" xfId="15565" xr:uid="{00000000-0005-0000-0000-0000833C0000}"/>
    <cellStyle name="Percent 7 2 3 38" xfId="15566" xr:uid="{00000000-0005-0000-0000-0000843C0000}"/>
    <cellStyle name="Percent 7 2 3 39" xfId="15567" xr:uid="{00000000-0005-0000-0000-0000853C0000}"/>
    <cellStyle name="Percent 7 2 3 4" xfId="15568" xr:uid="{00000000-0005-0000-0000-0000863C0000}"/>
    <cellStyle name="Percent 7 2 3 40" xfId="15569" xr:uid="{00000000-0005-0000-0000-0000873C0000}"/>
    <cellStyle name="Percent 7 2 3 41" xfId="15570" xr:uid="{00000000-0005-0000-0000-0000883C0000}"/>
    <cellStyle name="Percent 7 2 3 42" xfId="15571" xr:uid="{00000000-0005-0000-0000-0000893C0000}"/>
    <cellStyle name="Percent 7 2 3 43" xfId="15572" xr:uid="{00000000-0005-0000-0000-00008A3C0000}"/>
    <cellStyle name="Percent 7 2 3 5" xfId="15573" xr:uid="{00000000-0005-0000-0000-00008B3C0000}"/>
    <cellStyle name="Percent 7 2 3 6" xfId="15574" xr:uid="{00000000-0005-0000-0000-00008C3C0000}"/>
    <cellStyle name="Percent 7 2 3 7" xfId="15575" xr:uid="{00000000-0005-0000-0000-00008D3C0000}"/>
    <cellStyle name="Percent 7 2 3 8" xfId="15576" xr:uid="{00000000-0005-0000-0000-00008E3C0000}"/>
    <cellStyle name="Percent 7 2 3 9" xfId="15577" xr:uid="{00000000-0005-0000-0000-00008F3C0000}"/>
    <cellStyle name="Percent 7 2 30" xfId="15578" xr:uid="{00000000-0005-0000-0000-0000903C0000}"/>
    <cellStyle name="Percent 7 2 31" xfId="15579" xr:uid="{00000000-0005-0000-0000-0000913C0000}"/>
    <cellStyle name="Percent 7 2 32" xfId="15580" xr:uid="{00000000-0005-0000-0000-0000923C0000}"/>
    <cellStyle name="Percent 7 2 33" xfId="15581" xr:uid="{00000000-0005-0000-0000-0000933C0000}"/>
    <cellStyle name="Percent 7 2 34" xfId="15582" xr:uid="{00000000-0005-0000-0000-0000943C0000}"/>
    <cellStyle name="Percent 7 2 35" xfId="15583" xr:uid="{00000000-0005-0000-0000-0000953C0000}"/>
    <cellStyle name="Percent 7 2 36" xfId="15584" xr:uid="{00000000-0005-0000-0000-0000963C0000}"/>
    <cellStyle name="Percent 7 2 37" xfId="15585" xr:uid="{00000000-0005-0000-0000-0000973C0000}"/>
    <cellStyle name="Percent 7 2 38" xfId="15586" xr:uid="{00000000-0005-0000-0000-0000983C0000}"/>
    <cellStyle name="Percent 7 2 39" xfId="15587" xr:uid="{00000000-0005-0000-0000-0000993C0000}"/>
    <cellStyle name="Percent 7 2 4" xfId="15588" xr:uid="{00000000-0005-0000-0000-00009A3C0000}"/>
    <cellStyle name="Percent 7 2 4 10" xfId="15589" xr:uid="{00000000-0005-0000-0000-00009B3C0000}"/>
    <cellStyle name="Percent 7 2 4 11" xfId="15590" xr:uid="{00000000-0005-0000-0000-00009C3C0000}"/>
    <cellStyle name="Percent 7 2 4 12" xfId="15591" xr:uid="{00000000-0005-0000-0000-00009D3C0000}"/>
    <cellStyle name="Percent 7 2 4 13" xfId="15592" xr:uid="{00000000-0005-0000-0000-00009E3C0000}"/>
    <cellStyle name="Percent 7 2 4 14" xfId="15593" xr:uid="{00000000-0005-0000-0000-00009F3C0000}"/>
    <cellStyle name="Percent 7 2 4 15" xfId="15594" xr:uid="{00000000-0005-0000-0000-0000A03C0000}"/>
    <cellStyle name="Percent 7 2 4 16" xfId="15595" xr:uid="{00000000-0005-0000-0000-0000A13C0000}"/>
    <cellStyle name="Percent 7 2 4 17" xfId="15596" xr:uid="{00000000-0005-0000-0000-0000A23C0000}"/>
    <cellStyle name="Percent 7 2 4 18" xfId="15597" xr:uid="{00000000-0005-0000-0000-0000A33C0000}"/>
    <cellStyle name="Percent 7 2 4 19" xfId="15598" xr:uid="{00000000-0005-0000-0000-0000A43C0000}"/>
    <cellStyle name="Percent 7 2 4 2" xfId="15599" xr:uid="{00000000-0005-0000-0000-0000A53C0000}"/>
    <cellStyle name="Percent 7 2 4 20" xfId="15600" xr:uid="{00000000-0005-0000-0000-0000A63C0000}"/>
    <cellStyle name="Percent 7 2 4 21" xfId="15601" xr:uid="{00000000-0005-0000-0000-0000A73C0000}"/>
    <cellStyle name="Percent 7 2 4 22" xfId="15602" xr:uid="{00000000-0005-0000-0000-0000A83C0000}"/>
    <cellStyle name="Percent 7 2 4 23" xfId="15603" xr:uid="{00000000-0005-0000-0000-0000A93C0000}"/>
    <cellStyle name="Percent 7 2 4 24" xfId="15604" xr:uid="{00000000-0005-0000-0000-0000AA3C0000}"/>
    <cellStyle name="Percent 7 2 4 25" xfId="15605" xr:uid="{00000000-0005-0000-0000-0000AB3C0000}"/>
    <cellStyle name="Percent 7 2 4 26" xfId="15606" xr:uid="{00000000-0005-0000-0000-0000AC3C0000}"/>
    <cellStyle name="Percent 7 2 4 27" xfId="15607" xr:uid="{00000000-0005-0000-0000-0000AD3C0000}"/>
    <cellStyle name="Percent 7 2 4 28" xfId="15608" xr:uid="{00000000-0005-0000-0000-0000AE3C0000}"/>
    <cellStyle name="Percent 7 2 4 29" xfId="15609" xr:uid="{00000000-0005-0000-0000-0000AF3C0000}"/>
    <cellStyle name="Percent 7 2 4 3" xfId="15610" xr:uid="{00000000-0005-0000-0000-0000B03C0000}"/>
    <cellStyle name="Percent 7 2 4 30" xfId="15611" xr:uid="{00000000-0005-0000-0000-0000B13C0000}"/>
    <cellStyle name="Percent 7 2 4 31" xfId="15612" xr:uid="{00000000-0005-0000-0000-0000B23C0000}"/>
    <cellStyle name="Percent 7 2 4 32" xfId="15613" xr:uid="{00000000-0005-0000-0000-0000B33C0000}"/>
    <cellStyle name="Percent 7 2 4 33" xfId="15614" xr:uid="{00000000-0005-0000-0000-0000B43C0000}"/>
    <cellStyle name="Percent 7 2 4 34" xfId="15615" xr:uid="{00000000-0005-0000-0000-0000B53C0000}"/>
    <cellStyle name="Percent 7 2 4 35" xfId="15616" xr:uid="{00000000-0005-0000-0000-0000B63C0000}"/>
    <cellStyle name="Percent 7 2 4 36" xfId="15617" xr:uid="{00000000-0005-0000-0000-0000B73C0000}"/>
    <cellStyle name="Percent 7 2 4 37" xfId="15618" xr:uid="{00000000-0005-0000-0000-0000B83C0000}"/>
    <cellStyle name="Percent 7 2 4 38" xfId="15619" xr:uid="{00000000-0005-0000-0000-0000B93C0000}"/>
    <cellStyle name="Percent 7 2 4 39" xfId="15620" xr:uid="{00000000-0005-0000-0000-0000BA3C0000}"/>
    <cellStyle name="Percent 7 2 4 4" xfId="15621" xr:uid="{00000000-0005-0000-0000-0000BB3C0000}"/>
    <cellStyle name="Percent 7 2 4 40" xfId="15622" xr:uid="{00000000-0005-0000-0000-0000BC3C0000}"/>
    <cellStyle name="Percent 7 2 4 41" xfId="15623" xr:uid="{00000000-0005-0000-0000-0000BD3C0000}"/>
    <cellStyle name="Percent 7 2 4 42" xfId="15624" xr:uid="{00000000-0005-0000-0000-0000BE3C0000}"/>
    <cellStyle name="Percent 7 2 4 43" xfId="15625" xr:uid="{00000000-0005-0000-0000-0000BF3C0000}"/>
    <cellStyle name="Percent 7 2 4 5" xfId="15626" xr:uid="{00000000-0005-0000-0000-0000C03C0000}"/>
    <cellStyle name="Percent 7 2 4 6" xfId="15627" xr:uid="{00000000-0005-0000-0000-0000C13C0000}"/>
    <cellStyle name="Percent 7 2 4 7" xfId="15628" xr:uid="{00000000-0005-0000-0000-0000C23C0000}"/>
    <cellStyle name="Percent 7 2 4 8" xfId="15629" xr:uid="{00000000-0005-0000-0000-0000C33C0000}"/>
    <cellStyle name="Percent 7 2 4 9" xfId="15630" xr:uid="{00000000-0005-0000-0000-0000C43C0000}"/>
    <cellStyle name="Percent 7 2 40" xfId="15631" xr:uid="{00000000-0005-0000-0000-0000C53C0000}"/>
    <cellStyle name="Percent 7 2 41" xfId="15632" xr:uid="{00000000-0005-0000-0000-0000C63C0000}"/>
    <cellStyle name="Percent 7 2 42" xfId="15633" xr:uid="{00000000-0005-0000-0000-0000C73C0000}"/>
    <cellStyle name="Percent 7 2 43" xfId="15634" xr:uid="{00000000-0005-0000-0000-0000C83C0000}"/>
    <cellStyle name="Percent 7 2 44" xfId="15635" xr:uid="{00000000-0005-0000-0000-0000C93C0000}"/>
    <cellStyle name="Percent 7 2 45" xfId="15636" xr:uid="{00000000-0005-0000-0000-0000CA3C0000}"/>
    <cellStyle name="Percent 7 2 46" xfId="15637" xr:uid="{00000000-0005-0000-0000-0000CB3C0000}"/>
    <cellStyle name="Percent 7 2 47" xfId="15638" xr:uid="{00000000-0005-0000-0000-0000CC3C0000}"/>
    <cellStyle name="Percent 7 2 5" xfId="15639" xr:uid="{00000000-0005-0000-0000-0000CD3C0000}"/>
    <cellStyle name="Percent 7 2 5 10" xfId="15640" xr:uid="{00000000-0005-0000-0000-0000CE3C0000}"/>
    <cellStyle name="Percent 7 2 5 11" xfId="15641" xr:uid="{00000000-0005-0000-0000-0000CF3C0000}"/>
    <cellStyle name="Percent 7 2 5 12" xfId="15642" xr:uid="{00000000-0005-0000-0000-0000D03C0000}"/>
    <cellStyle name="Percent 7 2 5 13" xfId="15643" xr:uid="{00000000-0005-0000-0000-0000D13C0000}"/>
    <cellStyle name="Percent 7 2 5 14" xfId="15644" xr:uid="{00000000-0005-0000-0000-0000D23C0000}"/>
    <cellStyle name="Percent 7 2 5 15" xfId="15645" xr:uid="{00000000-0005-0000-0000-0000D33C0000}"/>
    <cellStyle name="Percent 7 2 5 16" xfId="15646" xr:uid="{00000000-0005-0000-0000-0000D43C0000}"/>
    <cellStyle name="Percent 7 2 5 17" xfId="15647" xr:uid="{00000000-0005-0000-0000-0000D53C0000}"/>
    <cellStyle name="Percent 7 2 5 18" xfId="15648" xr:uid="{00000000-0005-0000-0000-0000D63C0000}"/>
    <cellStyle name="Percent 7 2 5 19" xfId="15649" xr:uid="{00000000-0005-0000-0000-0000D73C0000}"/>
    <cellStyle name="Percent 7 2 5 2" xfId="15650" xr:uid="{00000000-0005-0000-0000-0000D83C0000}"/>
    <cellStyle name="Percent 7 2 5 20" xfId="15651" xr:uid="{00000000-0005-0000-0000-0000D93C0000}"/>
    <cellStyle name="Percent 7 2 5 21" xfId="15652" xr:uid="{00000000-0005-0000-0000-0000DA3C0000}"/>
    <cellStyle name="Percent 7 2 5 22" xfId="15653" xr:uid="{00000000-0005-0000-0000-0000DB3C0000}"/>
    <cellStyle name="Percent 7 2 5 23" xfId="15654" xr:uid="{00000000-0005-0000-0000-0000DC3C0000}"/>
    <cellStyle name="Percent 7 2 5 24" xfId="15655" xr:uid="{00000000-0005-0000-0000-0000DD3C0000}"/>
    <cellStyle name="Percent 7 2 5 25" xfId="15656" xr:uid="{00000000-0005-0000-0000-0000DE3C0000}"/>
    <cellStyle name="Percent 7 2 5 26" xfId="15657" xr:uid="{00000000-0005-0000-0000-0000DF3C0000}"/>
    <cellStyle name="Percent 7 2 5 27" xfId="15658" xr:uid="{00000000-0005-0000-0000-0000E03C0000}"/>
    <cellStyle name="Percent 7 2 5 28" xfId="15659" xr:uid="{00000000-0005-0000-0000-0000E13C0000}"/>
    <cellStyle name="Percent 7 2 5 29" xfId="15660" xr:uid="{00000000-0005-0000-0000-0000E23C0000}"/>
    <cellStyle name="Percent 7 2 5 3" xfId="15661" xr:uid="{00000000-0005-0000-0000-0000E33C0000}"/>
    <cellStyle name="Percent 7 2 5 30" xfId="15662" xr:uid="{00000000-0005-0000-0000-0000E43C0000}"/>
    <cellStyle name="Percent 7 2 5 31" xfId="15663" xr:uid="{00000000-0005-0000-0000-0000E53C0000}"/>
    <cellStyle name="Percent 7 2 5 32" xfId="15664" xr:uid="{00000000-0005-0000-0000-0000E63C0000}"/>
    <cellStyle name="Percent 7 2 5 33" xfId="15665" xr:uid="{00000000-0005-0000-0000-0000E73C0000}"/>
    <cellStyle name="Percent 7 2 5 34" xfId="15666" xr:uid="{00000000-0005-0000-0000-0000E83C0000}"/>
    <cellStyle name="Percent 7 2 5 35" xfId="15667" xr:uid="{00000000-0005-0000-0000-0000E93C0000}"/>
    <cellStyle name="Percent 7 2 5 36" xfId="15668" xr:uid="{00000000-0005-0000-0000-0000EA3C0000}"/>
    <cellStyle name="Percent 7 2 5 37" xfId="15669" xr:uid="{00000000-0005-0000-0000-0000EB3C0000}"/>
    <cellStyle name="Percent 7 2 5 38" xfId="15670" xr:uid="{00000000-0005-0000-0000-0000EC3C0000}"/>
    <cellStyle name="Percent 7 2 5 39" xfId="15671" xr:uid="{00000000-0005-0000-0000-0000ED3C0000}"/>
    <cellStyle name="Percent 7 2 5 4" xfId="15672" xr:uid="{00000000-0005-0000-0000-0000EE3C0000}"/>
    <cellStyle name="Percent 7 2 5 40" xfId="15673" xr:uid="{00000000-0005-0000-0000-0000EF3C0000}"/>
    <cellStyle name="Percent 7 2 5 41" xfId="15674" xr:uid="{00000000-0005-0000-0000-0000F03C0000}"/>
    <cellStyle name="Percent 7 2 5 42" xfId="15675" xr:uid="{00000000-0005-0000-0000-0000F13C0000}"/>
    <cellStyle name="Percent 7 2 5 43" xfId="15676" xr:uid="{00000000-0005-0000-0000-0000F23C0000}"/>
    <cellStyle name="Percent 7 2 5 5" xfId="15677" xr:uid="{00000000-0005-0000-0000-0000F33C0000}"/>
    <cellStyle name="Percent 7 2 5 6" xfId="15678" xr:uid="{00000000-0005-0000-0000-0000F43C0000}"/>
    <cellStyle name="Percent 7 2 5 7" xfId="15679" xr:uid="{00000000-0005-0000-0000-0000F53C0000}"/>
    <cellStyle name="Percent 7 2 5 8" xfId="15680" xr:uid="{00000000-0005-0000-0000-0000F63C0000}"/>
    <cellStyle name="Percent 7 2 5 9" xfId="15681" xr:uid="{00000000-0005-0000-0000-0000F73C0000}"/>
    <cellStyle name="Percent 7 2 6" xfId="15682" xr:uid="{00000000-0005-0000-0000-0000F83C0000}"/>
    <cellStyle name="Percent 7 2 7" xfId="15683" xr:uid="{00000000-0005-0000-0000-0000F93C0000}"/>
    <cellStyle name="Percent 7 2 8" xfId="15684" xr:uid="{00000000-0005-0000-0000-0000FA3C0000}"/>
    <cellStyle name="Percent 7 2 9" xfId="15685" xr:uid="{00000000-0005-0000-0000-0000FB3C0000}"/>
    <cellStyle name="Percent 7 20" xfId="15686" xr:uid="{00000000-0005-0000-0000-0000FC3C0000}"/>
    <cellStyle name="Percent 7 21" xfId="15687" xr:uid="{00000000-0005-0000-0000-0000FD3C0000}"/>
    <cellStyle name="Percent 7 22" xfId="15688" xr:uid="{00000000-0005-0000-0000-0000FE3C0000}"/>
    <cellStyle name="Percent 7 23" xfId="15689" xr:uid="{00000000-0005-0000-0000-0000FF3C0000}"/>
    <cellStyle name="Percent 7 24" xfId="15690" xr:uid="{00000000-0005-0000-0000-0000003D0000}"/>
    <cellStyle name="Percent 7 25" xfId="15691" xr:uid="{00000000-0005-0000-0000-0000013D0000}"/>
    <cellStyle name="Percent 7 26" xfId="15692" xr:uid="{00000000-0005-0000-0000-0000023D0000}"/>
    <cellStyle name="Percent 7 27" xfId="15693" xr:uid="{00000000-0005-0000-0000-0000033D0000}"/>
    <cellStyle name="Percent 7 28" xfId="15694" xr:uid="{00000000-0005-0000-0000-0000043D0000}"/>
    <cellStyle name="Percent 7 29" xfId="15695" xr:uid="{00000000-0005-0000-0000-0000053D0000}"/>
    <cellStyle name="Percent 7 3" xfId="15696" xr:uid="{00000000-0005-0000-0000-0000063D0000}"/>
    <cellStyle name="Percent 7 3 10" xfId="15697" xr:uid="{00000000-0005-0000-0000-0000073D0000}"/>
    <cellStyle name="Percent 7 3 11" xfId="15698" xr:uid="{00000000-0005-0000-0000-0000083D0000}"/>
    <cellStyle name="Percent 7 3 12" xfId="15699" xr:uid="{00000000-0005-0000-0000-0000093D0000}"/>
    <cellStyle name="Percent 7 3 13" xfId="15700" xr:uid="{00000000-0005-0000-0000-00000A3D0000}"/>
    <cellStyle name="Percent 7 3 14" xfId="15701" xr:uid="{00000000-0005-0000-0000-00000B3D0000}"/>
    <cellStyle name="Percent 7 3 15" xfId="15702" xr:uid="{00000000-0005-0000-0000-00000C3D0000}"/>
    <cellStyle name="Percent 7 3 16" xfId="15703" xr:uid="{00000000-0005-0000-0000-00000D3D0000}"/>
    <cellStyle name="Percent 7 3 17" xfId="15704" xr:uid="{00000000-0005-0000-0000-00000E3D0000}"/>
    <cellStyle name="Percent 7 3 18" xfId="15705" xr:uid="{00000000-0005-0000-0000-00000F3D0000}"/>
    <cellStyle name="Percent 7 3 19" xfId="15706" xr:uid="{00000000-0005-0000-0000-0000103D0000}"/>
    <cellStyle name="Percent 7 3 2" xfId="15707" xr:uid="{00000000-0005-0000-0000-0000113D0000}"/>
    <cellStyle name="Percent 7 3 20" xfId="15708" xr:uid="{00000000-0005-0000-0000-0000123D0000}"/>
    <cellStyle name="Percent 7 3 21" xfId="15709" xr:uid="{00000000-0005-0000-0000-0000133D0000}"/>
    <cellStyle name="Percent 7 3 22" xfId="15710" xr:uid="{00000000-0005-0000-0000-0000143D0000}"/>
    <cellStyle name="Percent 7 3 23" xfId="15711" xr:uid="{00000000-0005-0000-0000-0000153D0000}"/>
    <cellStyle name="Percent 7 3 24" xfId="15712" xr:uid="{00000000-0005-0000-0000-0000163D0000}"/>
    <cellStyle name="Percent 7 3 25" xfId="15713" xr:uid="{00000000-0005-0000-0000-0000173D0000}"/>
    <cellStyle name="Percent 7 3 26" xfId="15714" xr:uid="{00000000-0005-0000-0000-0000183D0000}"/>
    <cellStyle name="Percent 7 3 27" xfId="15715" xr:uid="{00000000-0005-0000-0000-0000193D0000}"/>
    <cellStyle name="Percent 7 3 28" xfId="15716" xr:uid="{00000000-0005-0000-0000-00001A3D0000}"/>
    <cellStyle name="Percent 7 3 29" xfId="15717" xr:uid="{00000000-0005-0000-0000-00001B3D0000}"/>
    <cellStyle name="Percent 7 3 3" xfId="15718" xr:uid="{00000000-0005-0000-0000-00001C3D0000}"/>
    <cellStyle name="Percent 7 3 30" xfId="15719" xr:uid="{00000000-0005-0000-0000-00001D3D0000}"/>
    <cellStyle name="Percent 7 3 31" xfId="15720" xr:uid="{00000000-0005-0000-0000-00001E3D0000}"/>
    <cellStyle name="Percent 7 3 32" xfId="15721" xr:uid="{00000000-0005-0000-0000-00001F3D0000}"/>
    <cellStyle name="Percent 7 3 33" xfId="15722" xr:uid="{00000000-0005-0000-0000-0000203D0000}"/>
    <cellStyle name="Percent 7 3 34" xfId="15723" xr:uid="{00000000-0005-0000-0000-0000213D0000}"/>
    <cellStyle name="Percent 7 3 35" xfId="15724" xr:uid="{00000000-0005-0000-0000-0000223D0000}"/>
    <cellStyle name="Percent 7 3 36" xfId="15725" xr:uid="{00000000-0005-0000-0000-0000233D0000}"/>
    <cellStyle name="Percent 7 3 37" xfId="15726" xr:uid="{00000000-0005-0000-0000-0000243D0000}"/>
    <cellStyle name="Percent 7 3 38" xfId="15727" xr:uid="{00000000-0005-0000-0000-0000253D0000}"/>
    <cellStyle name="Percent 7 3 39" xfId="15728" xr:uid="{00000000-0005-0000-0000-0000263D0000}"/>
    <cellStyle name="Percent 7 3 4" xfId="15729" xr:uid="{00000000-0005-0000-0000-0000273D0000}"/>
    <cellStyle name="Percent 7 3 40" xfId="15730" xr:uid="{00000000-0005-0000-0000-0000283D0000}"/>
    <cellStyle name="Percent 7 3 41" xfId="15731" xr:uid="{00000000-0005-0000-0000-0000293D0000}"/>
    <cellStyle name="Percent 7 3 42" xfId="15732" xr:uid="{00000000-0005-0000-0000-00002A3D0000}"/>
    <cellStyle name="Percent 7 3 43" xfId="15733" xr:uid="{00000000-0005-0000-0000-00002B3D0000}"/>
    <cellStyle name="Percent 7 3 5" xfId="15734" xr:uid="{00000000-0005-0000-0000-00002C3D0000}"/>
    <cellStyle name="Percent 7 3 6" xfId="15735" xr:uid="{00000000-0005-0000-0000-00002D3D0000}"/>
    <cellStyle name="Percent 7 3 7" xfId="15736" xr:uid="{00000000-0005-0000-0000-00002E3D0000}"/>
    <cellStyle name="Percent 7 3 8" xfId="15737" xr:uid="{00000000-0005-0000-0000-00002F3D0000}"/>
    <cellStyle name="Percent 7 3 9" xfId="15738" xr:uid="{00000000-0005-0000-0000-0000303D0000}"/>
    <cellStyle name="Percent 7 30" xfId="15739" xr:uid="{00000000-0005-0000-0000-0000313D0000}"/>
    <cellStyle name="Percent 7 31" xfId="15740" xr:uid="{00000000-0005-0000-0000-0000323D0000}"/>
    <cellStyle name="Percent 7 32" xfId="15741" xr:uid="{00000000-0005-0000-0000-0000333D0000}"/>
    <cellStyle name="Percent 7 33" xfId="15742" xr:uid="{00000000-0005-0000-0000-0000343D0000}"/>
    <cellStyle name="Percent 7 34" xfId="15743" xr:uid="{00000000-0005-0000-0000-0000353D0000}"/>
    <cellStyle name="Percent 7 35" xfId="15744" xr:uid="{00000000-0005-0000-0000-0000363D0000}"/>
    <cellStyle name="Percent 7 36" xfId="15745" xr:uid="{00000000-0005-0000-0000-0000373D0000}"/>
    <cellStyle name="Percent 7 37" xfId="15746" xr:uid="{00000000-0005-0000-0000-0000383D0000}"/>
    <cellStyle name="Percent 7 38" xfId="15747" xr:uid="{00000000-0005-0000-0000-0000393D0000}"/>
    <cellStyle name="Percent 7 39" xfId="15748" xr:uid="{00000000-0005-0000-0000-00003A3D0000}"/>
    <cellStyle name="Percent 7 4" xfId="15749" xr:uid="{00000000-0005-0000-0000-00003B3D0000}"/>
    <cellStyle name="Percent 7 4 10" xfId="15750" xr:uid="{00000000-0005-0000-0000-00003C3D0000}"/>
    <cellStyle name="Percent 7 4 11" xfId="15751" xr:uid="{00000000-0005-0000-0000-00003D3D0000}"/>
    <cellStyle name="Percent 7 4 12" xfId="15752" xr:uid="{00000000-0005-0000-0000-00003E3D0000}"/>
    <cellStyle name="Percent 7 4 13" xfId="15753" xr:uid="{00000000-0005-0000-0000-00003F3D0000}"/>
    <cellStyle name="Percent 7 4 14" xfId="15754" xr:uid="{00000000-0005-0000-0000-0000403D0000}"/>
    <cellStyle name="Percent 7 4 15" xfId="15755" xr:uid="{00000000-0005-0000-0000-0000413D0000}"/>
    <cellStyle name="Percent 7 4 16" xfId="15756" xr:uid="{00000000-0005-0000-0000-0000423D0000}"/>
    <cellStyle name="Percent 7 4 17" xfId="15757" xr:uid="{00000000-0005-0000-0000-0000433D0000}"/>
    <cellStyle name="Percent 7 4 18" xfId="15758" xr:uid="{00000000-0005-0000-0000-0000443D0000}"/>
    <cellStyle name="Percent 7 4 19" xfId="15759" xr:uid="{00000000-0005-0000-0000-0000453D0000}"/>
    <cellStyle name="Percent 7 4 2" xfId="15760" xr:uid="{00000000-0005-0000-0000-0000463D0000}"/>
    <cellStyle name="Percent 7 4 20" xfId="15761" xr:uid="{00000000-0005-0000-0000-0000473D0000}"/>
    <cellStyle name="Percent 7 4 21" xfId="15762" xr:uid="{00000000-0005-0000-0000-0000483D0000}"/>
    <cellStyle name="Percent 7 4 22" xfId="15763" xr:uid="{00000000-0005-0000-0000-0000493D0000}"/>
    <cellStyle name="Percent 7 4 23" xfId="15764" xr:uid="{00000000-0005-0000-0000-00004A3D0000}"/>
    <cellStyle name="Percent 7 4 24" xfId="15765" xr:uid="{00000000-0005-0000-0000-00004B3D0000}"/>
    <cellStyle name="Percent 7 4 25" xfId="15766" xr:uid="{00000000-0005-0000-0000-00004C3D0000}"/>
    <cellStyle name="Percent 7 4 26" xfId="15767" xr:uid="{00000000-0005-0000-0000-00004D3D0000}"/>
    <cellStyle name="Percent 7 4 27" xfId="15768" xr:uid="{00000000-0005-0000-0000-00004E3D0000}"/>
    <cellStyle name="Percent 7 4 28" xfId="15769" xr:uid="{00000000-0005-0000-0000-00004F3D0000}"/>
    <cellStyle name="Percent 7 4 29" xfId="15770" xr:uid="{00000000-0005-0000-0000-0000503D0000}"/>
    <cellStyle name="Percent 7 4 3" xfId="15771" xr:uid="{00000000-0005-0000-0000-0000513D0000}"/>
    <cellStyle name="Percent 7 4 30" xfId="15772" xr:uid="{00000000-0005-0000-0000-0000523D0000}"/>
    <cellStyle name="Percent 7 4 31" xfId="15773" xr:uid="{00000000-0005-0000-0000-0000533D0000}"/>
    <cellStyle name="Percent 7 4 32" xfId="15774" xr:uid="{00000000-0005-0000-0000-0000543D0000}"/>
    <cellStyle name="Percent 7 4 33" xfId="15775" xr:uid="{00000000-0005-0000-0000-0000553D0000}"/>
    <cellStyle name="Percent 7 4 34" xfId="15776" xr:uid="{00000000-0005-0000-0000-0000563D0000}"/>
    <cellStyle name="Percent 7 4 35" xfId="15777" xr:uid="{00000000-0005-0000-0000-0000573D0000}"/>
    <cellStyle name="Percent 7 4 36" xfId="15778" xr:uid="{00000000-0005-0000-0000-0000583D0000}"/>
    <cellStyle name="Percent 7 4 37" xfId="15779" xr:uid="{00000000-0005-0000-0000-0000593D0000}"/>
    <cellStyle name="Percent 7 4 38" xfId="15780" xr:uid="{00000000-0005-0000-0000-00005A3D0000}"/>
    <cellStyle name="Percent 7 4 39" xfId="15781" xr:uid="{00000000-0005-0000-0000-00005B3D0000}"/>
    <cellStyle name="Percent 7 4 4" xfId="15782" xr:uid="{00000000-0005-0000-0000-00005C3D0000}"/>
    <cellStyle name="Percent 7 4 40" xfId="15783" xr:uid="{00000000-0005-0000-0000-00005D3D0000}"/>
    <cellStyle name="Percent 7 4 41" xfId="15784" xr:uid="{00000000-0005-0000-0000-00005E3D0000}"/>
    <cellStyle name="Percent 7 4 42" xfId="15785" xr:uid="{00000000-0005-0000-0000-00005F3D0000}"/>
    <cellStyle name="Percent 7 4 43" xfId="15786" xr:uid="{00000000-0005-0000-0000-0000603D0000}"/>
    <cellStyle name="Percent 7 4 5" xfId="15787" xr:uid="{00000000-0005-0000-0000-0000613D0000}"/>
    <cellStyle name="Percent 7 4 6" xfId="15788" xr:uid="{00000000-0005-0000-0000-0000623D0000}"/>
    <cellStyle name="Percent 7 4 7" xfId="15789" xr:uid="{00000000-0005-0000-0000-0000633D0000}"/>
    <cellStyle name="Percent 7 4 8" xfId="15790" xr:uid="{00000000-0005-0000-0000-0000643D0000}"/>
    <cellStyle name="Percent 7 4 9" xfId="15791" xr:uid="{00000000-0005-0000-0000-0000653D0000}"/>
    <cellStyle name="Percent 7 40" xfId="15792" xr:uid="{00000000-0005-0000-0000-0000663D0000}"/>
    <cellStyle name="Percent 7 41" xfId="15793" xr:uid="{00000000-0005-0000-0000-0000673D0000}"/>
    <cellStyle name="Percent 7 42" xfId="15794" xr:uid="{00000000-0005-0000-0000-0000683D0000}"/>
    <cellStyle name="Percent 7 43" xfId="15795" xr:uid="{00000000-0005-0000-0000-0000693D0000}"/>
    <cellStyle name="Percent 7 44" xfId="15796" xr:uid="{00000000-0005-0000-0000-00006A3D0000}"/>
    <cellStyle name="Percent 7 45" xfId="15797" xr:uid="{00000000-0005-0000-0000-00006B3D0000}"/>
    <cellStyle name="Percent 7 46" xfId="15798" xr:uid="{00000000-0005-0000-0000-00006C3D0000}"/>
    <cellStyle name="Percent 7 47" xfId="15799" xr:uid="{00000000-0005-0000-0000-00006D3D0000}"/>
    <cellStyle name="Percent 7 48" xfId="15800" xr:uid="{00000000-0005-0000-0000-00006E3D0000}"/>
    <cellStyle name="Percent 7 5" xfId="15801" xr:uid="{00000000-0005-0000-0000-00006F3D0000}"/>
    <cellStyle name="Percent 7 5 10" xfId="15802" xr:uid="{00000000-0005-0000-0000-0000703D0000}"/>
    <cellStyle name="Percent 7 5 11" xfId="15803" xr:uid="{00000000-0005-0000-0000-0000713D0000}"/>
    <cellStyle name="Percent 7 5 12" xfId="15804" xr:uid="{00000000-0005-0000-0000-0000723D0000}"/>
    <cellStyle name="Percent 7 5 13" xfId="15805" xr:uid="{00000000-0005-0000-0000-0000733D0000}"/>
    <cellStyle name="Percent 7 5 14" xfId="15806" xr:uid="{00000000-0005-0000-0000-0000743D0000}"/>
    <cellStyle name="Percent 7 5 15" xfId="15807" xr:uid="{00000000-0005-0000-0000-0000753D0000}"/>
    <cellStyle name="Percent 7 5 16" xfId="15808" xr:uid="{00000000-0005-0000-0000-0000763D0000}"/>
    <cellStyle name="Percent 7 5 17" xfId="15809" xr:uid="{00000000-0005-0000-0000-0000773D0000}"/>
    <cellStyle name="Percent 7 5 18" xfId="15810" xr:uid="{00000000-0005-0000-0000-0000783D0000}"/>
    <cellStyle name="Percent 7 5 19" xfId="15811" xr:uid="{00000000-0005-0000-0000-0000793D0000}"/>
    <cellStyle name="Percent 7 5 2" xfId="15812" xr:uid="{00000000-0005-0000-0000-00007A3D0000}"/>
    <cellStyle name="Percent 7 5 20" xfId="15813" xr:uid="{00000000-0005-0000-0000-00007B3D0000}"/>
    <cellStyle name="Percent 7 5 21" xfId="15814" xr:uid="{00000000-0005-0000-0000-00007C3D0000}"/>
    <cellStyle name="Percent 7 5 22" xfId="15815" xr:uid="{00000000-0005-0000-0000-00007D3D0000}"/>
    <cellStyle name="Percent 7 5 23" xfId="15816" xr:uid="{00000000-0005-0000-0000-00007E3D0000}"/>
    <cellStyle name="Percent 7 5 24" xfId="15817" xr:uid="{00000000-0005-0000-0000-00007F3D0000}"/>
    <cellStyle name="Percent 7 5 25" xfId="15818" xr:uid="{00000000-0005-0000-0000-0000803D0000}"/>
    <cellStyle name="Percent 7 5 26" xfId="15819" xr:uid="{00000000-0005-0000-0000-0000813D0000}"/>
    <cellStyle name="Percent 7 5 27" xfId="15820" xr:uid="{00000000-0005-0000-0000-0000823D0000}"/>
    <cellStyle name="Percent 7 5 28" xfId="15821" xr:uid="{00000000-0005-0000-0000-0000833D0000}"/>
    <cellStyle name="Percent 7 5 29" xfId="15822" xr:uid="{00000000-0005-0000-0000-0000843D0000}"/>
    <cellStyle name="Percent 7 5 3" xfId="15823" xr:uid="{00000000-0005-0000-0000-0000853D0000}"/>
    <cellStyle name="Percent 7 5 30" xfId="15824" xr:uid="{00000000-0005-0000-0000-0000863D0000}"/>
    <cellStyle name="Percent 7 5 31" xfId="15825" xr:uid="{00000000-0005-0000-0000-0000873D0000}"/>
    <cellStyle name="Percent 7 5 32" xfId="15826" xr:uid="{00000000-0005-0000-0000-0000883D0000}"/>
    <cellStyle name="Percent 7 5 33" xfId="15827" xr:uid="{00000000-0005-0000-0000-0000893D0000}"/>
    <cellStyle name="Percent 7 5 34" xfId="15828" xr:uid="{00000000-0005-0000-0000-00008A3D0000}"/>
    <cellStyle name="Percent 7 5 35" xfId="15829" xr:uid="{00000000-0005-0000-0000-00008B3D0000}"/>
    <cellStyle name="Percent 7 5 36" xfId="15830" xr:uid="{00000000-0005-0000-0000-00008C3D0000}"/>
    <cellStyle name="Percent 7 5 37" xfId="15831" xr:uid="{00000000-0005-0000-0000-00008D3D0000}"/>
    <cellStyle name="Percent 7 5 38" xfId="15832" xr:uid="{00000000-0005-0000-0000-00008E3D0000}"/>
    <cellStyle name="Percent 7 5 39" xfId="15833" xr:uid="{00000000-0005-0000-0000-00008F3D0000}"/>
    <cellStyle name="Percent 7 5 4" xfId="15834" xr:uid="{00000000-0005-0000-0000-0000903D0000}"/>
    <cellStyle name="Percent 7 5 40" xfId="15835" xr:uid="{00000000-0005-0000-0000-0000913D0000}"/>
    <cellStyle name="Percent 7 5 41" xfId="15836" xr:uid="{00000000-0005-0000-0000-0000923D0000}"/>
    <cellStyle name="Percent 7 5 42" xfId="15837" xr:uid="{00000000-0005-0000-0000-0000933D0000}"/>
    <cellStyle name="Percent 7 5 43" xfId="15838" xr:uid="{00000000-0005-0000-0000-0000943D0000}"/>
    <cellStyle name="Percent 7 5 5" xfId="15839" xr:uid="{00000000-0005-0000-0000-0000953D0000}"/>
    <cellStyle name="Percent 7 5 6" xfId="15840" xr:uid="{00000000-0005-0000-0000-0000963D0000}"/>
    <cellStyle name="Percent 7 5 7" xfId="15841" xr:uid="{00000000-0005-0000-0000-0000973D0000}"/>
    <cellStyle name="Percent 7 5 8" xfId="15842" xr:uid="{00000000-0005-0000-0000-0000983D0000}"/>
    <cellStyle name="Percent 7 5 9" xfId="15843" xr:uid="{00000000-0005-0000-0000-0000993D0000}"/>
    <cellStyle name="Percent 7 6" xfId="15844" xr:uid="{00000000-0005-0000-0000-00009A3D0000}"/>
    <cellStyle name="Percent 7 6 10" xfId="15845" xr:uid="{00000000-0005-0000-0000-00009B3D0000}"/>
    <cellStyle name="Percent 7 6 11" xfId="15846" xr:uid="{00000000-0005-0000-0000-00009C3D0000}"/>
    <cellStyle name="Percent 7 6 12" xfId="15847" xr:uid="{00000000-0005-0000-0000-00009D3D0000}"/>
    <cellStyle name="Percent 7 6 13" xfId="15848" xr:uid="{00000000-0005-0000-0000-00009E3D0000}"/>
    <cellStyle name="Percent 7 6 14" xfId="15849" xr:uid="{00000000-0005-0000-0000-00009F3D0000}"/>
    <cellStyle name="Percent 7 6 15" xfId="15850" xr:uid="{00000000-0005-0000-0000-0000A03D0000}"/>
    <cellStyle name="Percent 7 6 16" xfId="15851" xr:uid="{00000000-0005-0000-0000-0000A13D0000}"/>
    <cellStyle name="Percent 7 6 17" xfId="15852" xr:uid="{00000000-0005-0000-0000-0000A23D0000}"/>
    <cellStyle name="Percent 7 6 18" xfId="15853" xr:uid="{00000000-0005-0000-0000-0000A33D0000}"/>
    <cellStyle name="Percent 7 6 19" xfId="15854" xr:uid="{00000000-0005-0000-0000-0000A43D0000}"/>
    <cellStyle name="Percent 7 6 2" xfId="15855" xr:uid="{00000000-0005-0000-0000-0000A53D0000}"/>
    <cellStyle name="Percent 7 6 20" xfId="15856" xr:uid="{00000000-0005-0000-0000-0000A63D0000}"/>
    <cellStyle name="Percent 7 6 21" xfId="15857" xr:uid="{00000000-0005-0000-0000-0000A73D0000}"/>
    <cellStyle name="Percent 7 6 22" xfId="15858" xr:uid="{00000000-0005-0000-0000-0000A83D0000}"/>
    <cellStyle name="Percent 7 6 23" xfId="15859" xr:uid="{00000000-0005-0000-0000-0000A93D0000}"/>
    <cellStyle name="Percent 7 6 24" xfId="15860" xr:uid="{00000000-0005-0000-0000-0000AA3D0000}"/>
    <cellStyle name="Percent 7 6 25" xfId="15861" xr:uid="{00000000-0005-0000-0000-0000AB3D0000}"/>
    <cellStyle name="Percent 7 6 26" xfId="15862" xr:uid="{00000000-0005-0000-0000-0000AC3D0000}"/>
    <cellStyle name="Percent 7 6 27" xfId="15863" xr:uid="{00000000-0005-0000-0000-0000AD3D0000}"/>
    <cellStyle name="Percent 7 6 28" xfId="15864" xr:uid="{00000000-0005-0000-0000-0000AE3D0000}"/>
    <cellStyle name="Percent 7 6 29" xfId="15865" xr:uid="{00000000-0005-0000-0000-0000AF3D0000}"/>
    <cellStyle name="Percent 7 6 3" xfId="15866" xr:uid="{00000000-0005-0000-0000-0000B03D0000}"/>
    <cellStyle name="Percent 7 6 30" xfId="15867" xr:uid="{00000000-0005-0000-0000-0000B13D0000}"/>
    <cellStyle name="Percent 7 6 31" xfId="15868" xr:uid="{00000000-0005-0000-0000-0000B23D0000}"/>
    <cellStyle name="Percent 7 6 32" xfId="15869" xr:uid="{00000000-0005-0000-0000-0000B33D0000}"/>
    <cellStyle name="Percent 7 6 33" xfId="15870" xr:uid="{00000000-0005-0000-0000-0000B43D0000}"/>
    <cellStyle name="Percent 7 6 34" xfId="15871" xr:uid="{00000000-0005-0000-0000-0000B53D0000}"/>
    <cellStyle name="Percent 7 6 35" xfId="15872" xr:uid="{00000000-0005-0000-0000-0000B63D0000}"/>
    <cellStyle name="Percent 7 6 36" xfId="15873" xr:uid="{00000000-0005-0000-0000-0000B73D0000}"/>
    <cellStyle name="Percent 7 6 37" xfId="15874" xr:uid="{00000000-0005-0000-0000-0000B83D0000}"/>
    <cellStyle name="Percent 7 6 38" xfId="15875" xr:uid="{00000000-0005-0000-0000-0000B93D0000}"/>
    <cellStyle name="Percent 7 6 39" xfId="15876" xr:uid="{00000000-0005-0000-0000-0000BA3D0000}"/>
    <cellStyle name="Percent 7 6 4" xfId="15877" xr:uid="{00000000-0005-0000-0000-0000BB3D0000}"/>
    <cellStyle name="Percent 7 6 40" xfId="15878" xr:uid="{00000000-0005-0000-0000-0000BC3D0000}"/>
    <cellStyle name="Percent 7 6 41" xfId="15879" xr:uid="{00000000-0005-0000-0000-0000BD3D0000}"/>
    <cellStyle name="Percent 7 6 42" xfId="15880" xr:uid="{00000000-0005-0000-0000-0000BE3D0000}"/>
    <cellStyle name="Percent 7 6 43" xfId="15881" xr:uid="{00000000-0005-0000-0000-0000BF3D0000}"/>
    <cellStyle name="Percent 7 6 5" xfId="15882" xr:uid="{00000000-0005-0000-0000-0000C03D0000}"/>
    <cellStyle name="Percent 7 6 6" xfId="15883" xr:uid="{00000000-0005-0000-0000-0000C13D0000}"/>
    <cellStyle name="Percent 7 6 7" xfId="15884" xr:uid="{00000000-0005-0000-0000-0000C23D0000}"/>
    <cellStyle name="Percent 7 6 8" xfId="15885" xr:uid="{00000000-0005-0000-0000-0000C33D0000}"/>
    <cellStyle name="Percent 7 6 9" xfId="15886" xr:uid="{00000000-0005-0000-0000-0000C43D0000}"/>
    <cellStyle name="Percent 7 7" xfId="15887" xr:uid="{00000000-0005-0000-0000-0000C53D0000}"/>
    <cellStyle name="Percent 7 8" xfId="15888" xr:uid="{00000000-0005-0000-0000-0000C63D0000}"/>
    <cellStyle name="Percent 7 9" xfId="15889" xr:uid="{00000000-0005-0000-0000-0000C73D0000}"/>
    <cellStyle name="Percent 8" xfId="15890" xr:uid="{00000000-0005-0000-0000-0000C83D0000}"/>
    <cellStyle name="Percent 8 10" xfId="15891" xr:uid="{00000000-0005-0000-0000-0000C93D0000}"/>
    <cellStyle name="Percent 8 11" xfId="15892" xr:uid="{00000000-0005-0000-0000-0000CA3D0000}"/>
    <cellStyle name="Percent 8 12" xfId="15893" xr:uid="{00000000-0005-0000-0000-0000CB3D0000}"/>
    <cellStyle name="Percent 8 13" xfId="15894" xr:uid="{00000000-0005-0000-0000-0000CC3D0000}"/>
    <cellStyle name="Percent 8 14" xfId="15895" xr:uid="{00000000-0005-0000-0000-0000CD3D0000}"/>
    <cellStyle name="Percent 8 15" xfId="15896" xr:uid="{00000000-0005-0000-0000-0000CE3D0000}"/>
    <cellStyle name="Percent 8 16" xfId="15897" xr:uid="{00000000-0005-0000-0000-0000CF3D0000}"/>
    <cellStyle name="Percent 8 17" xfId="15898" xr:uid="{00000000-0005-0000-0000-0000D03D0000}"/>
    <cellStyle name="Percent 8 18" xfId="15899" xr:uid="{00000000-0005-0000-0000-0000D13D0000}"/>
    <cellStyle name="Percent 8 19" xfId="15900" xr:uid="{00000000-0005-0000-0000-0000D23D0000}"/>
    <cellStyle name="Percent 8 2" xfId="15901" xr:uid="{00000000-0005-0000-0000-0000D33D0000}"/>
    <cellStyle name="Percent 8 2 10" xfId="15902" xr:uid="{00000000-0005-0000-0000-0000D43D0000}"/>
    <cellStyle name="Percent 8 2 11" xfId="15903" xr:uid="{00000000-0005-0000-0000-0000D53D0000}"/>
    <cellStyle name="Percent 8 2 12" xfId="15904" xr:uid="{00000000-0005-0000-0000-0000D63D0000}"/>
    <cellStyle name="Percent 8 2 13" xfId="15905" xr:uid="{00000000-0005-0000-0000-0000D73D0000}"/>
    <cellStyle name="Percent 8 2 14" xfId="15906" xr:uid="{00000000-0005-0000-0000-0000D83D0000}"/>
    <cellStyle name="Percent 8 2 15" xfId="15907" xr:uid="{00000000-0005-0000-0000-0000D93D0000}"/>
    <cellStyle name="Percent 8 2 16" xfId="15908" xr:uid="{00000000-0005-0000-0000-0000DA3D0000}"/>
    <cellStyle name="Percent 8 2 17" xfId="15909" xr:uid="{00000000-0005-0000-0000-0000DB3D0000}"/>
    <cellStyle name="Percent 8 2 18" xfId="15910" xr:uid="{00000000-0005-0000-0000-0000DC3D0000}"/>
    <cellStyle name="Percent 8 2 19" xfId="15911" xr:uid="{00000000-0005-0000-0000-0000DD3D0000}"/>
    <cellStyle name="Percent 8 2 2" xfId="15912" xr:uid="{00000000-0005-0000-0000-0000DE3D0000}"/>
    <cellStyle name="Percent 8 2 2 10" xfId="15913" xr:uid="{00000000-0005-0000-0000-0000DF3D0000}"/>
    <cellStyle name="Percent 8 2 2 11" xfId="15914" xr:uid="{00000000-0005-0000-0000-0000E03D0000}"/>
    <cellStyle name="Percent 8 2 2 12" xfId="15915" xr:uid="{00000000-0005-0000-0000-0000E13D0000}"/>
    <cellStyle name="Percent 8 2 2 13" xfId="15916" xr:uid="{00000000-0005-0000-0000-0000E23D0000}"/>
    <cellStyle name="Percent 8 2 2 14" xfId="15917" xr:uid="{00000000-0005-0000-0000-0000E33D0000}"/>
    <cellStyle name="Percent 8 2 2 15" xfId="15918" xr:uid="{00000000-0005-0000-0000-0000E43D0000}"/>
    <cellStyle name="Percent 8 2 2 16" xfId="15919" xr:uid="{00000000-0005-0000-0000-0000E53D0000}"/>
    <cellStyle name="Percent 8 2 2 17" xfId="15920" xr:uid="{00000000-0005-0000-0000-0000E63D0000}"/>
    <cellStyle name="Percent 8 2 2 18" xfId="15921" xr:uid="{00000000-0005-0000-0000-0000E73D0000}"/>
    <cellStyle name="Percent 8 2 2 19" xfId="15922" xr:uid="{00000000-0005-0000-0000-0000E83D0000}"/>
    <cellStyle name="Percent 8 2 2 2" xfId="15923" xr:uid="{00000000-0005-0000-0000-0000E93D0000}"/>
    <cellStyle name="Percent 8 2 2 20" xfId="15924" xr:uid="{00000000-0005-0000-0000-0000EA3D0000}"/>
    <cellStyle name="Percent 8 2 2 21" xfId="15925" xr:uid="{00000000-0005-0000-0000-0000EB3D0000}"/>
    <cellStyle name="Percent 8 2 2 22" xfId="15926" xr:uid="{00000000-0005-0000-0000-0000EC3D0000}"/>
    <cellStyle name="Percent 8 2 2 23" xfId="15927" xr:uid="{00000000-0005-0000-0000-0000ED3D0000}"/>
    <cellStyle name="Percent 8 2 2 24" xfId="15928" xr:uid="{00000000-0005-0000-0000-0000EE3D0000}"/>
    <cellStyle name="Percent 8 2 2 25" xfId="15929" xr:uid="{00000000-0005-0000-0000-0000EF3D0000}"/>
    <cellStyle name="Percent 8 2 2 26" xfId="15930" xr:uid="{00000000-0005-0000-0000-0000F03D0000}"/>
    <cellStyle name="Percent 8 2 2 27" xfId="15931" xr:uid="{00000000-0005-0000-0000-0000F13D0000}"/>
    <cellStyle name="Percent 8 2 2 28" xfId="15932" xr:uid="{00000000-0005-0000-0000-0000F23D0000}"/>
    <cellStyle name="Percent 8 2 2 29" xfId="15933" xr:uid="{00000000-0005-0000-0000-0000F33D0000}"/>
    <cellStyle name="Percent 8 2 2 3" xfId="15934" xr:uid="{00000000-0005-0000-0000-0000F43D0000}"/>
    <cellStyle name="Percent 8 2 2 30" xfId="15935" xr:uid="{00000000-0005-0000-0000-0000F53D0000}"/>
    <cellStyle name="Percent 8 2 2 31" xfId="15936" xr:uid="{00000000-0005-0000-0000-0000F63D0000}"/>
    <cellStyle name="Percent 8 2 2 32" xfId="15937" xr:uid="{00000000-0005-0000-0000-0000F73D0000}"/>
    <cellStyle name="Percent 8 2 2 33" xfId="15938" xr:uid="{00000000-0005-0000-0000-0000F83D0000}"/>
    <cellStyle name="Percent 8 2 2 34" xfId="15939" xr:uid="{00000000-0005-0000-0000-0000F93D0000}"/>
    <cellStyle name="Percent 8 2 2 35" xfId="15940" xr:uid="{00000000-0005-0000-0000-0000FA3D0000}"/>
    <cellStyle name="Percent 8 2 2 36" xfId="15941" xr:uid="{00000000-0005-0000-0000-0000FB3D0000}"/>
    <cellStyle name="Percent 8 2 2 37" xfId="15942" xr:uid="{00000000-0005-0000-0000-0000FC3D0000}"/>
    <cellStyle name="Percent 8 2 2 38" xfId="15943" xr:uid="{00000000-0005-0000-0000-0000FD3D0000}"/>
    <cellStyle name="Percent 8 2 2 39" xfId="15944" xr:uid="{00000000-0005-0000-0000-0000FE3D0000}"/>
    <cellStyle name="Percent 8 2 2 4" xfId="15945" xr:uid="{00000000-0005-0000-0000-0000FF3D0000}"/>
    <cellStyle name="Percent 8 2 2 40" xfId="15946" xr:uid="{00000000-0005-0000-0000-0000003E0000}"/>
    <cellStyle name="Percent 8 2 2 41" xfId="15947" xr:uid="{00000000-0005-0000-0000-0000013E0000}"/>
    <cellStyle name="Percent 8 2 2 42" xfId="15948" xr:uid="{00000000-0005-0000-0000-0000023E0000}"/>
    <cellStyle name="Percent 8 2 2 43" xfId="15949" xr:uid="{00000000-0005-0000-0000-0000033E0000}"/>
    <cellStyle name="Percent 8 2 2 5" xfId="15950" xr:uid="{00000000-0005-0000-0000-0000043E0000}"/>
    <cellStyle name="Percent 8 2 2 6" xfId="15951" xr:uid="{00000000-0005-0000-0000-0000053E0000}"/>
    <cellStyle name="Percent 8 2 2 7" xfId="15952" xr:uid="{00000000-0005-0000-0000-0000063E0000}"/>
    <cellStyle name="Percent 8 2 2 8" xfId="15953" xr:uid="{00000000-0005-0000-0000-0000073E0000}"/>
    <cellStyle name="Percent 8 2 2 9" xfId="15954" xr:uid="{00000000-0005-0000-0000-0000083E0000}"/>
    <cellStyle name="Percent 8 2 20" xfId="15955" xr:uid="{00000000-0005-0000-0000-0000093E0000}"/>
    <cellStyle name="Percent 8 2 21" xfId="15956" xr:uid="{00000000-0005-0000-0000-00000A3E0000}"/>
    <cellStyle name="Percent 8 2 22" xfId="15957" xr:uid="{00000000-0005-0000-0000-00000B3E0000}"/>
    <cellStyle name="Percent 8 2 23" xfId="15958" xr:uid="{00000000-0005-0000-0000-00000C3E0000}"/>
    <cellStyle name="Percent 8 2 24" xfId="15959" xr:uid="{00000000-0005-0000-0000-00000D3E0000}"/>
    <cellStyle name="Percent 8 2 25" xfId="15960" xr:uid="{00000000-0005-0000-0000-00000E3E0000}"/>
    <cellStyle name="Percent 8 2 26" xfId="15961" xr:uid="{00000000-0005-0000-0000-00000F3E0000}"/>
    <cellStyle name="Percent 8 2 27" xfId="15962" xr:uid="{00000000-0005-0000-0000-0000103E0000}"/>
    <cellStyle name="Percent 8 2 28" xfId="15963" xr:uid="{00000000-0005-0000-0000-0000113E0000}"/>
    <cellStyle name="Percent 8 2 29" xfId="15964" xr:uid="{00000000-0005-0000-0000-0000123E0000}"/>
    <cellStyle name="Percent 8 2 3" xfId="15965" xr:uid="{00000000-0005-0000-0000-0000133E0000}"/>
    <cellStyle name="Percent 8 2 3 10" xfId="15966" xr:uid="{00000000-0005-0000-0000-0000143E0000}"/>
    <cellStyle name="Percent 8 2 3 11" xfId="15967" xr:uid="{00000000-0005-0000-0000-0000153E0000}"/>
    <cellStyle name="Percent 8 2 3 12" xfId="15968" xr:uid="{00000000-0005-0000-0000-0000163E0000}"/>
    <cellStyle name="Percent 8 2 3 13" xfId="15969" xr:uid="{00000000-0005-0000-0000-0000173E0000}"/>
    <cellStyle name="Percent 8 2 3 14" xfId="15970" xr:uid="{00000000-0005-0000-0000-0000183E0000}"/>
    <cellStyle name="Percent 8 2 3 15" xfId="15971" xr:uid="{00000000-0005-0000-0000-0000193E0000}"/>
    <cellStyle name="Percent 8 2 3 16" xfId="15972" xr:uid="{00000000-0005-0000-0000-00001A3E0000}"/>
    <cellStyle name="Percent 8 2 3 17" xfId="15973" xr:uid="{00000000-0005-0000-0000-00001B3E0000}"/>
    <cellStyle name="Percent 8 2 3 18" xfId="15974" xr:uid="{00000000-0005-0000-0000-00001C3E0000}"/>
    <cellStyle name="Percent 8 2 3 19" xfId="15975" xr:uid="{00000000-0005-0000-0000-00001D3E0000}"/>
    <cellStyle name="Percent 8 2 3 2" xfId="15976" xr:uid="{00000000-0005-0000-0000-00001E3E0000}"/>
    <cellStyle name="Percent 8 2 3 20" xfId="15977" xr:uid="{00000000-0005-0000-0000-00001F3E0000}"/>
    <cellStyle name="Percent 8 2 3 21" xfId="15978" xr:uid="{00000000-0005-0000-0000-0000203E0000}"/>
    <cellStyle name="Percent 8 2 3 22" xfId="15979" xr:uid="{00000000-0005-0000-0000-0000213E0000}"/>
    <cellStyle name="Percent 8 2 3 23" xfId="15980" xr:uid="{00000000-0005-0000-0000-0000223E0000}"/>
    <cellStyle name="Percent 8 2 3 24" xfId="15981" xr:uid="{00000000-0005-0000-0000-0000233E0000}"/>
    <cellStyle name="Percent 8 2 3 25" xfId="15982" xr:uid="{00000000-0005-0000-0000-0000243E0000}"/>
    <cellStyle name="Percent 8 2 3 26" xfId="15983" xr:uid="{00000000-0005-0000-0000-0000253E0000}"/>
    <cellStyle name="Percent 8 2 3 27" xfId="15984" xr:uid="{00000000-0005-0000-0000-0000263E0000}"/>
    <cellStyle name="Percent 8 2 3 28" xfId="15985" xr:uid="{00000000-0005-0000-0000-0000273E0000}"/>
    <cellStyle name="Percent 8 2 3 29" xfId="15986" xr:uid="{00000000-0005-0000-0000-0000283E0000}"/>
    <cellStyle name="Percent 8 2 3 3" xfId="15987" xr:uid="{00000000-0005-0000-0000-0000293E0000}"/>
    <cellStyle name="Percent 8 2 3 30" xfId="15988" xr:uid="{00000000-0005-0000-0000-00002A3E0000}"/>
    <cellStyle name="Percent 8 2 3 31" xfId="15989" xr:uid="{00000000-0005-0000-0000-00002B3E0000}"/>
    <cellStyle name="Percent 8 2 3 32" xfId="15990" xr:uid="{00000000-0005-0000-0000-00002C3E0000}"/>
    <cellStyle name="Percent 8 2 3 33" xfId="15991" xr:uid="{00000000-0005-0000-0000-00002D3E0000}"/>
    <cellStyle name="Percent 8 2 3 34" xfId="15992" xr:uid="{00000000-0005-0000-0000-00002E3E0000}"/>
    <cellStyle name="Percent 8 2 3 35" xfId="15993" xr:uid="{00000000-0005-0000-0000-00002F3E0000}"/>
    <cellStyle name="Percent 8 2 3 36" xfId="15994" xr:uid="{00000000-0005-0000-0000-0000303E0000}"/>
    <cellStyle name="Percent 8 2 3 37" xfId="15995" xr:uid="{00000000-0005-0000-0000-0000313E0000}"/>
    <cellStyle name="Percent 8 2 3 38" xfId="15996" xr:uid="{00000000-0005-0000-0000-0000323E0000}"/>
    <cellStyle name="Percent 8 2 3 39" xfId="15997" xr:uid="{00000000-0005-0000-0000-0000333E0000}"/>
    <cellStyle name="Percent 8 2 3 4" xfId="15998" xr:uid="{00000000-0005-0000-0000-0000343E0000}"/>
    <cellStyle name="Percent 8 2 3 40" xfId="15999" xr:uid="{00000000-0005-0000-0000-0000353E0000}"/>
    <cellStyle name="Percent 8 2 3 41" xfId="16000" xr:uid="{00000000-0005-0000-0000-0000363E0000}"/>
    <cellStyle name="Percent 8 2 3 42" xfId="16001" xr:uid="{00000000-0005-0000-0000-0000373E0000}"/>
    <cellStyle name="Percent 8 2 3 43" xfId="16002" xr:uid="{00000000-0005-0000-0000-0000383E0000}"/>
    <cellStyle name="Percent 8 2 3 5" xfId="16003" xr:uid="{00000000-0005-0000-0000-0000393E0000}"/>
    <cellStyle name="Percent 8 2 3 6" xfId="16004" xr:uid="{00000000-0005-0000-0000-00003A3E0000}"/>
    <cellStyle name="Percent 8 2 3 7" xfId="16005" xr:uid="{00000000-0005-0000-0000-00003B3E0000}"/>
    <cellStyle name="Percent 8 2 3 8" xfId="16006" xr:uid="{00000000-0005-0000-0000-00003C3E0000}"/>
    <cellStyle name="Percent 8 2 3 9" xfId="16007" xr:uid="{00000000-0005-0000-0000-00003D3E0000}"/>
    <cellStyle name="Percent 8 2 30" xfId="16008" xr:uid="{00000000-0005-0000-0000-00003E3E0000}"/>
    <cellStyle name="Percent 8 2 31" xfId="16009" xr:uid="{00000000-0005-0000-0000-00003F3E0000}"/>
    <cellStyle name="Percent 8 2 32" xfId="16010" xr:uid="{00000000-0005-0000-0000-0000403E0000}"/>
    <cellStyle name="Percent 8 2 33" xfId="16011" xr:uid="{00000000-0005-0000-0000-0000413E0000}"/>
    <cellStyle name="Percent 8 2 34" xfId="16012" xr:uid="{00000000-0005-0000-0000-0000423E0000}"/>
    <cellStyle name="Percent 8 2 35" xfId="16013" xr:uid="{00000000-0005-0000-0000-0000433E0000}"/>
    <cellStyle name="Percent 8 2 36" xfId="16014" xr:uid="{00000000-0005-0000-0000-0000443E0000}"/>
    <cellStyle name="Percent 8 2 37" xfId="16015" xr:uid="{00000000-0005-0000-0000-0000453E0000}"/>
    <cellStyle name="Percent 8 2 38" xfId="16016" xr:uid="{00000000-0005-0000-0000-0000463E0000}"/>
    <cellStyle name="Percent 8 2 39" xfId="16017" xr:uid="{00000000-0005-0000-0000-0000473E0000}"/>
    <cellStyle name="Percent 8 2 4" xfId="16018" xr:uid="{00000000-0005-0000-0000-0000483E0000}"/>
    <cellStyle name="Percent 8 2 4 10" xfId="16019" xr:uid="{00000000-0005-0000-0000-0000493E0000}"/>
    <cellStyle name="Percent 8 2 4 11" xfId="16020" xr:uid="{00000000-0005-0000-0000-00004A3E0000}"/>
    <cellStyle name="Percent 8 2 4 12" xfId="16021" xr:uid="{00000000-0005-0000-0000-00004B3E0000}"/>
    <cellStyle name="Percent 8 2 4 13" xfId="16022" xr:uid="{00000000-0005-0000-0000-00004C3E0000}"/>
    <cellStyle name="Percent 8 2 4 14" xfId="16023" xr:uid="{00000000-0005-0000-0000-00004D3E0000}"/>
    <cellStyle name="Percent 8 2 4 15" xfId="16024" xr:uid="{00000000-0005-0000-0000-00004E3E0000}"/>
    <cellStyle name="Percent 8 2 4 16" xfId="16025" xr:uid="{00000000-0005-0000-0000-00004F3E0000}"/>
    <cellStyle name="Percent 8 2 4 17" xfId="16026" xr:uid="{00000000-0005-0000-0000-0000503E0000}"/>
    <cellStyle name="Percent 8 2 4 18" xfId="16027" xr:uid="{00000000-0005-0000-0000-0000513E0000}"/>
    <cellStyle name="Percent 8 2 4 19" xfId="16028" xr:uid="{00000000-0005-0000-0000-0000523E0000}"/>
    <cellStyle name="Percent 8 2 4 2" xfId="16029" xr:uid="{00000000-0005-0000-0000-0000533E0000}"/>
    <cellStyle name="Percent 8 2 4 20" xfId="16030" xr:uid="{00000000-0005-0000-0000-0000543E0000}"/>
    <cellStyle name="Percent 8 2 4 21" xfId="16031" xr:uid="{00000000-0005-0000-0000-0000553E0000}"/>
    <cellStyle name="Percent 8 2 4 22" xfId="16032" xr:uid="{00000000-0005-0000-0000-0000563E0000}"/>
    <cellStyle name="Percent 8 2 4 23" xfId="16033" xr:uid="{00000000-0005-0000-0000-0000573E0000}"/>
    <cellStyle name="Percent 8 2 4 24" xfId="16034" xr:uid="{00000000-0005-0000-0000-0000583E0000}"/>
    <cellStyle name="Percent 8 2 4 25" xfId="16035" xr:uid="{00000000-0005-0000-0000-0000593E0000}"/>
    <cellStyle name="Percent 8 2 4 26" xfId="16036" xr:uid="{00000000-0005-0000-0000-00005A3E0000}"/>
    <cellStyle name="Percent 8 2 4 27" xfId="16037" xr:uid="{00000000-0005-0000-0000-00005B3E0000}"/>
    <cellStyle name="Percent 8 2 4 28" xfId="16038" xr:uid="{00000000-0005-0000-0000-00005C3E0000}"/>
    <cellStyle name="Percent 8 2 4 29" xfId="16039" xr:uid="{00000000-0005-0000-0000-00005D3E0000}"/>
    <cellStyle name="Percent 8 2 4 3" xfId="16040" xr:uid="{00000000-0005-0000-0000-00005E3E0000}"/>
    <cellStyle name="Percent 8 2 4 30" xfId="16041" xr:uid="{00000000-0005-0000-0000-00005F3E0000}"/>
    <cellStyle name="Percent 8 2 4 31" xfId="16042" xr:uid="{00000000-0005-0000-0000-0000603E0000}"/>
    <cellStyle name="Percent 8 2 4 32" xfId="16043" xr:uid="{00000000-0005-0000-0000-0000613E0000}"/>
    <cellStyle name="Percent 8 2 4 33" xfId="16044" xr:uid="{00000000-0005-0000-0000-0000623E0000}"/>
    <cellStyle name="Percent 8 2 4 34" xfId="16045" xr:uid="{00000000-0005-0000-0000-0000633E0000}"/>
    <cellStyle name="Percent 8 2 4 35" xfId="16046" xr:uid="{00000000-0005-0000-0000-0000643E0000}"/>
    <cellStyle name="Percent 8 2 4 36" xfId="16047" xr:uid="{00000000-0005-0000-0000-0000653E0000}"/>
    <cellStyle name="Percent 8 2 4 37" xfId="16048" xr:uid="{00000000-0005-0000-0000-0000663E0000}"/>
    <cellStyle name="Percent 8 2 4 38" xfId="16049" xr:uid="{00000000-0005-0000-0000-0000673E0000}"/>
    <cellStyle name="Percent 8 2 4 39" xfId="16050" xr:uid="{00000000-0005-0000-0000-0000683E0000}"/>
    <cellStyle name="Percent 8 2 4 4" xfId="16051" xr:uid="{00000000-0005-0000-0000-0000693E0000}"/>
    <cellStyle name="Percent 8 2 4 40" xfId="16052" xr:uid="{00000000-0005-0000-0000-00006A3E0000}"/>
    <cellStyle name="Percent 8 2 4 41" xfId="16053" xr:uid="{00000000-0005-0000-0000-00006B3E0000}"/>
    <cellStyle name="Percent 8 2 4 42" xfId="16054" xr:uid="{00000000-0005-0000-0000-00006C3E0000}"/>
    <cellStyle name="Percent 8 2 4 43" xfId="16055" xr:uid="{00000000-0005-0000-0000-00006D3E0000}"/>
    <cellStyle name="Percent 8 2 4 5" xfId="16056" xr:uid="{00000000-0005-0000-0000-00006E3E0000}"/>
    <cellStyle name="Percent 8 2 4 6" xfId="16057" xr:uid="{00000000-0005-0000-0000-00006F3E0000}"/>
    <cellStyle name="Percent 8 2 4 7" xfId="16058" xr:uid="{00000000-0005-0000-0000-0000703E0000}"/>
    <cellStyle name="Percent 8 2 4 8" xfId="16059" xr:uid="{00000000-0005-0000-0000-0000713E0000}"/>
    <cellStyle name="Percent 8 2 4 9" xfId="16060" xr:uid="{00000000-0005-0000-0000-0000723E0000}"/>
    <cellStyle name="Percent 8 2 40" xfId="16061" xr:uid="{00000000-0005-0000-0000-0000733E0000}"/>
    <cellStyle name="Percent 8 2 41" xfId="16062" xr:uid="{00000000-0005-0000-0000-0000743E0000}"/>
    <cellStyle name="Percent 8 2 42" xfId="16063" xr:uid="{00000000-0005-0000-0000-0000753E0000}"/>
    <cellStyle name="Percent 8 2 43" xfId="16064" xr:uid="{00000000-0005-0000-0000-0000763E0000}"/>
    <cellStyle name="Percent 8 2 44" xfId="16065" xr:uid="{00000000-0005-0000-0000-0000773E0000}"/>
    <cellStyle name="Percent 8 2 45" xfId="16066" xr:uid="{00000000-0005-0000-0000-0000783E0000}"/>
    <cellStyle name="Percent 8 2 46" xfId="16067" xr:uid="{00000000-0005-0000-0000-0000793E0000}"/>
    <cellStyle name="Percent 8 2 47" xfId="16068" xr:uid="{00000000-0005-0000-0000-00007A3E0000}"/>
    <cellStyle name="Percent 8 2 5" xfId="16069" xr:uid="{00000000-0005-0000-0000-00007B3E0000}"/>
    <cellStyle name="Percent 8 2 5 10" xfId="16070" xr:uid="{00000000-0005-0000-0000-00007C3E0000}"/>
    <cellStyle name="Percent 8 2 5 11" xfId="16071" xr:uid="{00000000-0005-0000-0000-00007D3E0000}"/>
    <cellStyle name="Percent 8 2 5 12" xfId="16072" xr:uid="{00000000-0005-0000-0000-00007E3E0000}"/>
    <cellStyle name="Percent 8 2 5 13" xfId="16073" xr:uid="{00000000-0005-0000-0000-00007F3E0000}"/>
    <cellStyle name="Percent 8 2 5 14" xfId="16074" xr:uid="{00000000-0005-0000-0000-0000803E0000}"/>
    <cellStyle name="Percent 8 2 5 15" xfId="16075" xr:uid="{00000000-0005-0000-0000-0000813E0000}"/>
    <cellStyle name="Percent 8 2 5 16" xfId="16076" xr:uid="{00000000-0005-0000-0000-0000823E0000}"/>
    <cellStyle name="Percent 8 2 5 17" xfId="16077" xr:uid="{00000000-0005-0000-0000-0000833E0000}"/>
    <cellStyle name="Percent 8 2 5 18" xfId="16078" xr:uid="{00000000-0005-0000-0000-0000843E0000}"/>
    <cellStyle name="Percent 8 2 5 19" xfId="16079" xr:uid="{00000000-0005-0000-0000-0000853E0000}"/>
    <cellStyle name="Percent 8 2 5 2" xfId="16080" xr:uid="{00000000-0005-0000-0000-0000863E0000}"/>
    <cellStyle name="Percent 8 2 5 20" xfId="16081" xr:uid="{00000000-0005-0000-0000-0000873E0000}"/>
    <cellStyle name="Percent 8 2 5 21" xfId="16082" xr:uid="{00000000-0005-0000-0000-0000883E0000}"/>
    <cellStyle name="Percent 8 2 5 22" xfId="16083" xr:uid="{00000000-0005-0000-0000-0000893E0000}"/>
    <cellStyle name="Percent 8 2 5 23" xfId="16084" xr:uid="{00000000-0005-0000-0000-00008A3E0000}"/>
    <cellStyle name="Percent 8 2 5 24" xfId="16085" xr:uid="{00000000-0005-0000-0000-00008B3E0000}"/>
    <cellStyle name="Percent 8 2 5 25" xfId="16086" xr:uid="{00000000-0005-0000-0000-00008C3E0000}"/>
    <cellStyle name="Percent 8 2 5 26" xfId="16087" xr:uid="{00000000-0005-0000-0000-00008D3E0000}"/>
    <cellStyle name="Percent 8 2 5 27" xfId="16088" xr:uid="{00000000-0005-0000-0000-00008E3E0000}"/>
    <cellStyle name="Percent 8 2 5 28" xfId="16089" xr:uid="{00000000-0005-0000-0000-00008F3E0000}"/>
    <cellStyle name="Percent 8 2 5 29" xfId="16090" xr:uid="{00000000-0005-0000-0000-0000903E0000}"/>
    <cellStyle name="Percent 8 2 5 3" xfId="16091" xr:uid="{00000000-0005-0000-0000-0000913E0000}"/>
    <cellStyle name="Percent 8 2 5 30" xfId="16092" xr:uid="{00000000-0005-0000-0000-0000923E0000}"/>
    <cellStyle name="Percent 8 2 5 31" xfId="16093" xr:uid="{00000000-0005-0000-0000-0000933E0000}"/>
    <cellStyle name="Percent 8 2 5 32" xfId="16094" xr:uid="{00000000-0005-0000-0000-0000943E0000}"/>
    <cellStyle name="Percent 8 2 5 33" xfId="16095" xr:uid="{00000000-0005-0000-0000-0000953E0000}"/>
    <cellStyle name="Percent 8 2 5 34" xfId="16096" xr:uid="{00000000-0005-0000-0000-0000963E0000}"/>
    <cellStyle name="Percent 8 2 5 35" xfId="16097" xr:uid="{00000000-0005-0000-0000-0000973E0000}"/>
    <cellStyle name="Percent 8 2 5 36" xfId="16098" xr:uid="{00000000-0005-0000-0000-0000983E0000}"/>
    <cellStyle name="Percent 8 2 5 37" xfId="16099" xr:uid="{00000000-0005-0000-0000-0000993E0000}"/>
    <cellStyle name="Percent 8 2 5 38" xfId="16100" xr:uid="{00000000-0005-0000-0000-00009A3E0000}"/>
    <cellStyle name="Percent 8 2 5 39" xfId="16101" xr:uid="{00000000-0005-0000-0000-00009B3E0000}"/>
    <cellStyle name="Percent 8 2 5 4" xfId="16102" xr:uid="{00000000-0005-0000-0000-00009C3E0000}"/>
    <cellStyle name="Percent 8 2 5 40" xfId="16103" xr:uid="{00000000-0005-0000-0000-00009D3E0000}"/>
    <cellStyle name="Percent 8 2 5 41" xfId="16104" xr:uid="{00000000-0005-0000-0000-00009E3E0000}"/>
    <cellStyle name="Percent 8 2 5 42" xfId="16105" xr:uid="{00000000-0005-0000-0000-00009F3E0000}"/>
    <cellStyle name="Percent 8 2 5 43" xfId="16106" xr:uid="{00000000-0005-0000-0000-0000A03E0000}"/>
    <cellStyle name="Percent 8 2 5 5" xfId="16107" xr:uid="{00000000-0005-0000-0000-0000A13E0000}"/>
    <cellStyle name="Percent 8 2 5 6" xfId="16108" xr:uid="{00000000-0005-0000-0000-0000A23E0000}"/>
    <cellStyle name="Percent 8 2 5 7" xfId="16109" xr:uid="{00000000-0005-0000-0000-0000A33E0000}"/>
    <cellStyle name="Percent 8 2 5 8" xfId="16110" xr:uid="{00000000-0005-0000-0000-0000A43E0000}"/>
    <cellStyle name="Percent 8 2 5 9" xfId="16111" xr:uid="{00000000-0005-0000-0000-0000A53E0000}"/>
    <cellStyle name="Percent 8 2 6" xfId="16112" xr:uid="{00000000-0005-0000-0000-0000A63E0000}"/>
    <cellStyle name="Percent 8 2 7" xfId="16113" xr:uid="{00000000-0005-0000-0000-0000A73E0000}"/>
    <cellStyle name="Percent 8 2 8" xfId="16114" xr:uid="{00000000-0005-0000-0000-0000A83E0000}"/>
    <cellStyle name="Percent 8 2 9" xfId="16115" xr:uid="{00000000-0005-0000-0000-0000A93E0000}"/>
    <cellStyle name="Percent 8 20" xfId="16116" xr:uid="{00000000-0005-0000-0000-0000AA3E0000}"/>
    <cellStyle name="Percent 8 21" xfId="16117" xr:uid="{00000000-0005-0000-0000-0000AB3E0000}"/>
    <cellStyle name="Percent 8 22" xfId="16118" xr:uid="{00000000-0005-0000-0000-0000AC3E0000}"/>
    <cellStyle name="Percent 8 23" xfId="16119" xr:uid="{00000000-0005-0000-0000-0000AD3E0000}"/>
    <cellStyle name="Percent 8 24" xfId="16120" xr:uid="{00000000-0005-0000-0000-0000AE3E0000}"/>
    <cellStyle name="Percent 8 25" xfId="16121" xr:uid="{00000000-0005-0000-0000-0000AF3E0000}"/>
    <cellStyle name="Percent 8 26" xfId="16122" xr:uid="{00000000-0005-0000-0000-0000B03E0000}"/>
    <cellStyle name="Percent 8 27" xfId="16123" xr:uid="{00000000-0005-0000-0000-0000B13E0000}"/>
    <cellStyle name="Percent 8 28" xfId="16124" xr:uid="{00000000-0005-0000-0000-0000B23E0000}"/>
    <cellStyle name="Percent 8 29" xfId="16125" xr:uid="{00000000-0005-0000-0000-0000B33E0000}"/>
    <cellStyle name="Percent 8 3" xfId="16126" xr:uid="{00000000-0005-0000-0000-0000B43E0000}"/>
    <cellStyle name="Percent 8 3 10" xfId="16127" xr:uid="{00000000-0005-0000-0000-0000B53E0000}"/>
    <cellStyle name="Percent 8 3 11" xfId="16128" xr:uid="{00000000-0005-0000-0000-0000B63E0000}"/>
    <cellStyle name="Percent 8 3 12" xfId="16129" xr:uid="{00000000-0005-0000-0000-0000B73E0000}"/>
    <cellStyle name="Percent 8 3 13" xfId="16130" xr:uid="{00000000-0005-0000-0000-0000B83E0000}"/>
    <cellStyle name="Percent 8 3 14" xfId="16131" xr:uid="{00000000-0005-0000-0000-0000B93E0000}"/>
    <cellStyle name="Percent 8 3 15" xfId="16132" xr:uid="{00000000-0005-0000-0000-0000BA3E0000}"/>
    <cellStyle name="Percent 8 3 16" xfId="16133" xr:uid="{00000000-0005-0000-0000-0000BB3E0000}"/>
    <cellStyle name="Percent 8 3 17" xfId="16134" xr:uid="{00000000-0005-0000-0000-0000BC3E0000}"/>
    <cellStyle name="Percent 8 3 18" xfId="16135" xr:uid="{00000000-0005-0000-0000-0000BD3E0000}"/>
    <cellStyle name="Percent 8 3 19" xfId="16136" xr:uid="{00000000-0005-0000-0000-0000BE3E0000}"/>
    <cellStyle name="Percent 8 3 2" xfId="16137" xr:uid="{00000000-0005-0000-0000-0000BF3E0000}"/>
    <cellStyle name="Percent 8 3 20" xfId="16138" xr:uid="{00000000-0005-0000-0000-0000C03E0000}"/>
    <cellStyle name="Percent 8 3 21" xfId="16139" xr:uid="{00000000-0005-0000-0000-0000C13E0000}"/>
    <cellStyle name="Percent 8 3 22" xfId="16140" xr:uid="{00000000-0005-0000-0000-0000C23E0000}"/>
    <cellStyle name="Percent 8 3 23" xfId="16141" xr:uid="{00000000-0005-0000-0000-0000C33E0000}"/>
    <cellStyle name="Percent 8 3 24" xfId="16142" xr:uid="{00000000-0005-0000-0000-0000C43E0000}"/>
    <cellStyle name="Percent 8 3 25" xfId="16143" xr:uid="{00000000-0005-0000-0000-0000C53E0000}"/>
    <cellStyle name="Percent 8 3 26" xfId="16144" xr:uid="{00000000-0005-0000-0000-0000C63E0000}"/>
    <cellStyle name="Percent 8 3 27" xfId="16145" xr:uid="{00000000-0005-0000-0000-0000C73E0000}"/>
    <cellStyle name="Percent 8 3 28" xfId="16146" xr:uid="{00000000-0005-0000-0000-0000C83E0000}"/>
    <cellStyle name="Percent 8 3 29" xfId="16147" xr:uid="{00000000-0005-0000-0000-0000C93E0000}"/>
    <cellStyle name="Percent 8 3 3" xfId="16148" xr:uid="{00000000-0005-0000-0000-0000CA3E0000}"/>
    <cellStyle name="Percent 8 3 30" xfId="16149" xr:uid="{00000000-0005-0000-0000-0000CB3E0000}"/>
    <cellStyle name="Percent 8 3 31" xfId="16150" xr:uid="{00000000-0005-0000-0000-0000CC3E0000}"/>
    <cellStyle name="Percent 8 3 32" xfId="16151" xr:uid="{00000000-0005-0000-0000-0000CD3E0000}"/>
    <cellStyle name="Percent 8 3 33" xfId="16152" xr:uid="{00000000-0005-0000-0000-0000CE3E0000}"/>
    <cellStyle name="Percent 8 3 34" xfId="16153" xr:uid="{00000000-0005-0000-0000-0000CF3E0000}"/>
    <cellStyle name="Percent 8 3 35" xfId="16154" xr:uid="{00000000-0005-0000-0000-0000D03E0000}"/>
    <cellStyle name="Percent 8 3 36" xfId="16155" xr:uid="{00000000-0005-0000-0000-0000D13E0000}"/>
    <cellStyle name="Percent 8 3 37" xfId="16156" xr:uid="{00000000-0005-0000-0000-0000D23E0000}"/>
    <cellStyle name="Percent 8 3 38" xfId="16157" xr:uid="{00000000-0005-0000-0000-0000D33E0000}"/>
    <cellStyle name="Percent 8 3 39" xfId="16158" xr:uid="{00000000-0005-0000-0000-0000D43E0000}"/>
    <cellStyle name="Percent 8 3 4" xfId="16159" xr:uid="{00000000-0005-0000-0000-0000D53E0000}"/>
    <cellStyle name="Percent 8 3 40" xfId="16160" xr:uid="{00000000-0005-0000-0000-0000D63E0000}"/>
    <cellStyle name="Percent 8 3 41" xfId="16161" xr:uid="{00000000-0005-0000-0000-0000D73E0000}"/>
    <cellStyle name="Percent 8 3 42" xfId="16162" xr:uid="{00000000-0005-0000-0000-0000D83E0000}"/>
    <cellStyle name="Percent 8 3 43" xfId="16163" xr:uid="{00000000-0005-0000-0000-0000D93E0000}"/>
    <cellStyle name="Percent 8 3 5" xfId="16164" xr:uid="{00000000-0005-0000-0000-0000DA3E0000}"/>
    <cellStyle name="Percent 8 3 6" xfId="16165" xr:uid="{00000000-0005-0000-0000-0000DB3E0000}"/>
    <cellStyle name="Percent 8 3 7" xfId="16166" xr:uid="{00000000-0005-0000-0000-0000DC3E0000}"/>
    <cellStyle name="Percent 8 3 8" xfId="16167" xr:uid="{00000000-0005-0000-0000-0000DD3E0000}"/>
    <cellStyle name="Percent 8 3 9" xfId="16168" xr:uid="{00000000-0005-0000-0000-0000DE3E0000}"/>
    <cellStyle name="Percent 8 30" xfId="16169" xr:uid="{00000000-0005-0000-0000-0000DF3E0000}"/>
    <cellStyle name="Percent 8 31" xfId="16170" xr:uid="{00000000-0005-0000-0000-0000E03E0000}"/>
    <cellStyle name="Percent 8 32" xfId="16171" xr:uid="{00000000-0005-0000-0000-0000E13E0000}"/>
    <cellStyle name="Percent 8 33" xfId="16172" xr:uid="{00000000-0005-0000-0000-0000E23E0000}"/>
    <cellStyle name="Percent 8 34" xfId="16173" xr:uid="{00000000-0005-0000-0000-0000E33E0000}"/>
    <cellStyle name="Percent 8 35" xfId="16174" xr:uid="{00000000-0005-0000-0000-0000E43E0000}"/>
    <cellStyle name="Percent 8 36" xfId="16175" xr:uid="{00000000-0005-0000-0000-0000E53E0000}"/>
    <cellStyle name="Percent 8 37" xfId="16176" xr:uid="{00000000-0005-0000-0000-0000E63E0000}"/>
    <cellStyle name="Percent 8 38" xfId="16177" xr:uid="{00000000-0005-0000-0000-0000E73E0000}"/>
    <cellStyle name="Percent 8 39" xfId="16178" xr:uid="{00000000-0005-0000-0000-0000E83E0000}"/>
    <cellStyle name="Percent 8 4" xfId="16179" xr:uid="{00000000-0005-0000-0000-0000E93E0000}"/>
    <cellStyle name="Percent 8 4 10" xfId="16180" xr:uid="{00000000-0005-0000-0000-0000EA3E0000}"/>
    <cellStyle name="Percent 8 4 11" xfId="16181" xr:uid="{00000000-0005-0000-0000-0000EB3E0000}"/>
    <cellStyle name="Percent 8 4 12" xfId="16182" xr:uid="{00000000-0005-0000-0000-0000EC3E0000}"/>
    <cellStyle name="Percent 8 4 13" xfId="16183" xr:uid="{00000000-0005-0000-0000-0000ED3E0000}"/>
    <cellStyle name="Percent 8 4 14" xfId="16184" xr:uid="{00000000-0005-0000-0000-0000EE3E0000}"/>
    <cellStyle name="Percent 8 4 15" xfId="16185" xr:uid="{00000000-0005-0000-0000-0000EF3E0000}"/>
    <cellStyle name="Percent 8 4 16" xfId="16186" xr:uid="{00000000-0005-0000-0000-0000F03E0000}"/>
    <cellStyle name="Percent 8 4 17" xfId="16187" xr:uid="{00000000-0005-0000-0000-0000F13E0000}"/>
    <cellStyle name="Percent 8 4 18" xfId="16188" xr:uid="{00000000-0005-0000-0000-0000F23E0000}"/>
    <cellStyle name="Percent 8 4 19" xfId="16189" xr:uid="{00000000-0005-0000-0000-0000F33E0000}"/>
    <cellStyle name="Percent 8 4 2" xfId="16190" xr:uid="{00000000-0005-0000-0000-0000F43E0000}"/>
    <cellStyle name="Percent 8 4 20" xfId="16191" xr:uid="{00000000-0005-0000-0000-0000F53E0000}"/>
    <cellStyle name="Percent 8 4 21" xfId="16192" xr:uid="{00000000-0005-0000-0000-0000F63E0000}"/>
    <cellStyle name="Percent 8 4 22" xfId="16193" xr:uid="{00000000-0005-0000-0000-0000F73E0000}"/>
    <cellStyle name="Percent 8 4 23" xfId="16194" xr:uid="{00000000-0005-0000-0000-0000F83E0000}"/>
    <cellStyle name="Percent 8 4 24" xfId="16195" xr:uid="{00000000-0005-0000-0000-0000F93E0000}"/>
    <cellStyle name="Percent 8 4 25" xfId="16196" xr:uid="{00000000-0005-0000-0000-0000FA3E0000}"/>
    <cellStyle name="Percent 8 4 26" xfId="16197" xr:uid="{00000000-0005-0000-0000-0000FB3E0000}"/>
    <cellStyle name="Percent 8 4 27" xfId="16198" xr:uid="{00000000-0005-0000-0000-0000FC3E0000}"/>
    <cellStyle name="Percent 8 4 28" xfId="16199" xr:uid="{00000000-0005-0000-0000-0000FD3E0000}"/>
    <cellStyle name="Percent 8 4 29" xfId="16200" xr:uid="{00000000-0005-0000-0000-0000FE3E0000}"/>
    <cellStyle name="Percent 8 4 3" xfId="16201" xr:uid="{00000000-0005-0000-0000-0000FF3E0000}"/>
    <cellStyle name="Percent 8 4 30" xfId="16202" xr:uid="{00000000-0005-0000-0000-0000003F0000}"/>
    <cellStyle name="Percent 8 4 31" xfId="16203" xr:uid="{00000000-0005-0000-0000-0000013F0000}"/>
    <cellStyle name="Percent 8 4 32" xfId="16204" xr:uid="{00000000-0005-0000-0000-0000023F0000}"/>
    <cellStyle name="Percent 8 4 33" xfId="16205" xr:uid="{00000000-0005-0000-0000-0000033F0000}"/>
    <cellStyle name="Percent 8 4 34" xfId="16206" xr:uid="{00000000-0005-0000-0000-0000043F0000}"/>
    <cellStyle name="Percent 8 4 35" xfId="16207" xr:uid="{00000000-0005-0000-0000-0000053F0000}"/>
    <cellStyle name="Percent 8 4 36" xfId="16208" xr:uid="{00000000-0005-0000-0000-0000063F0000}"/>
    <cellStyle name="Percent 8 4 37" xfId="16209" xr:uid="{00000000-0005-0000-0000-0000073F0000}"/>
    <cellStyle name="Percent 8 4 38" xfId="16210" xr:uid="{00000000-0005-0000-0000-0000083F0000}"/>
    <cellStyle name="Percent 8 4 39" xfId="16211" xr:uid="{00000000-0005-0000-0000-0000093F0000}"/>
    <cellStyle name="Percent 8 4 4" xfId="16212" xr:uid="{00000000-0005-0000-0000-00000A3F0000}"/>
    <cellStyle name="Percent 8 4 40" xfId="16213" xr:uid="{00000000-0005-0000-0000-00000B3F0000}"/>
    <cellStyle name="Percent 8 4 41" xfId="16214" xr:uid="{00000000-0005-0000-0000-00000C3F0000}"/>
    <cellStyle name="Percent 8 4 42" xfId="16215" xr:uid="{00000000-0005-0000-0000-00000D3F0000}"/>
    <cellStyle name="Percent 8 4 43" xfId="16216" xr:uid="{00000000-0005-0000-0000-00000E3F0000}"/>
    <cellStyle name="Percent 8 4 5" xfId="16217" xr:uid="{00000000-0005-0000-0000-00000F3F0000}"/>
    <cellStyle name="Percent 8 4 6" xfId="16218" xr:uid="{00000000-0005-0000-0000-0000103F0000}"/>
    <cellStyle name="Percent 8 4 7" xfId="16219" xr:uid="{00000000-0005-0000-0000-0000113F0000}"/>
    <cellStyle name="Percent 8 4 8" xfId="16220" xr:uid="{00000000-0005-0000-0000-0000123F0000}"/>
    <cellStyle name="Percent 8 4 9" xfId="16221" xr:uid="{00000000-0005-0000-0000-0000133F0000}"/>
    <cellStyle name="Percent 8 40" xfId="16222" xr:uid="{00000000-0005-0000-0000-0000143F0000}"/>
    <cellStyle name="Percent 8 41" xfId="16223" xr:uid="{00000000-0005-0000-0000-0000153F0000}"/>
    <cellStyle name="Percent 8 42" xfId="16224" xr:uid="{00000000-0005-0000-0000-0000163F0000}"/>
    <cellStyle name="Percent 8 43" xfId="16225" xr:uid="{00000000-0005-0000-0000-0000173F0000}"/>
    <cellStyle name="Percent 8 44" xfId="16226" xr:uid="{00000000-0005-0000-0000-0000183F0000}"/>
    <cellStyle name="Percent 8 45" xfId="16227" xr:uid="{00000000-0005-0000-0000-0000193F0000}"/>
    <cellStyle name="Percent 8 46" xfId="16228" xr:uid="{00000000-0005-0000-0000-00001A3F0000}"/>
    <cellStyle name="Percent 8 47" xfId="16229" xr:uid="{00000000-0005-0000-0000-00001B3F0000}"/>
    <cellStyle name="Percent 8 48" xfId="16230" xr:uid="{00000000-0005-0000-0000-00001C3F0000}"/>
    <cellStyle name="Percent 8 5" xfId="16231" xr:uid="{00000000-0005-0000-0000-00001D3F0000}"/>
    <cellStyle name="Percent 8 5 10" xfId="16232" xr:uid="{00000000-0005-0000-0000-00001E3F0000}"/>
    <cellStyle name="Percent 8 5 11" xfId="16233" xr:uid="{00000000-0005-0000-0000-00001F3F0000}"/>
    <cellStyle name="Percent 8 5 12" xfId="16234" xr:uid="{00000000-0005-0000-0000-0000203F0000}"/>
    <cellStyle name="Percent 8 5 13" xfId="16235" xr:uid="{00000000-0005-0000-0000-0000213F0000}"/>
    <cellStyle name="Percent 8 5 14" xfId="16236" xr:uid="{00000000-0005-0000-0000-0000223F0000}"/>
    <cellStyle name="Percent 8 5 15" xfId="16237" xr:uid="{00000000-0005-0000-0000-0000233F0000}"/>
    <cellStyle name="Percent 8 5 16" xfId="16238" xr:uid="{00000000-0005-0000-0000-0000243F0000}"/>
    <cellStyle name="Percent 8 5 17" xfId="16239" xr:uid="{00000000-0005-0000-0000-0000253F0000}"/>
    <cellStyle name="Percent 8 5 18" xfId="16240" xr:uid="{00000000-0005-0000-0000-0000263F0000}"/>
    <cellStyle name="Percent 8 5 19" xfId="16241" xr:uid="{00000000-0005-0000-0000-0000273F0000}"/>
    <cellStyle name="Percent 8 5 2" xfId="16242" xr:uid="{00000000-0005-0000-0000-0000283F0000}"/>
    <cellStyle name="Percent 8 5 20" xfId="16243" xr:uid="{00000000-0005-0000-0000-0000293F0000}"/>
    <cellStyle name="Percent 8 5 21" xfId="16244" xr:uid="{00000000-0005-0000-0000-00002A3F0000}"/>
    <cellStyle name="Percent 8 5 22" xfId="16245" xr:uid="{00000000-0005-0000-0000-00002B3F0000}"/>
    <cellStyle name="Percent 8 5 23" xfId="16246" xr:uid="{00000000-0005-0000-0000-00002C3F0000}"/>
    <cellStyle name="Percent 8 5 24" xfId="16247" xr:uid="{00000000-0005-0000-0000-00002D3F0000}"/>
    <cellStyle name="Percent 8 5 25" xfId="16248" xr:uid="{00000000-0005-0000-0000-00002E3F0000}"/>
    <cellStyle name="Percent 8 5 26" xfId="16249" xr:uid="{00000000-0005-0000-0000-00002F3F0000}"/>
    <cellStyle name="Percent 8 5 27" xfId="16250" xr:uid="{00000000-0005-0000-0000-0000303F0000}"/>
    <cellStyle name="Percent 8 5 28" xfId="16251" xr:uid="{00000000-0005-0000-0000-0000313F0000}"/>
    <cellStyle name="Percent 8 5 29" xfId="16252" xr:uid="{00000000-0005-0000-0000-0000323F0000}"/>
    <cellStyle name="Percent 8 5 3" xfId="16253" xr:uid="{00000000-0005-0000-0000-0000333F0000}"/>
    <cellStyle name="Percent 8 5 30" xfId="16254" xr:uid="{00000000-0005-0000-0000-0000343F0000}"/>
    <cellStyle name="Percent 8 5 31" xfId="16255" xr:uid="{00000000-0005-0000-0000-0000353F0000}"/>
    <cellStyle name="Percent 8 5 32" xfId="16256" xr:uid="{00000000-0005-0000-0000-0000363F0000}"/>
    <cellStyle name="Percent 8 5 33" xfId="16257" xr:uid="{00000000-0005-0000-0000-0000373F0000}"/>
    <cellStyle name="Percent 8 5 34" xfId="16258" xr:uid="{00000000-0005-0000-0000-0000383F0000}"/>
    <cellStyle name="Percent 8 5 35" xfId="16259" xr:uid="{00000000-0005-0000-0000-0000393F0000}"/>
    <cellStyle name="Percent 8 5 36" xfId="16260" xr:uid="{00000000-0005-0000-0000-00003A3F0000}"/>
    <cellStyle name="Percent 8 5 37" xfId="16261" xr:uid="{00000000-0005-0000-0000-00003B3F0000}"/>
    <cellStyle name="Percent 8 5 38" xfId="16262" xr:uid="{00000000-0005-0000-0000-00003C3F0000}"/>
    <cellStyle name="Percent 8 5 39" xfId="16263" xr:uid="{00000000-0005-0000-0000-00003D3F0000}"/>
    <cellStyle name="Percent 8 5 4" xfId="16264" xr:uid="{00000000-0005-0000-0000-00003E3F0000}"/>
    <cellStyle name="Percent 8 5 40" xfId="16265" xr:uid="{00000000-0005-0000-0000-00003F3F0000}"/>
    <cellStyle name="Percent 8 5 41" xfId="16266" xr:uid="{00000000-0005-0000-0000-0000403F0000}"/>
    <cellStyle name="Percent 8 5 42" xfId="16267" xr:uid="{00000000-0005-0000-0000-0000413F0000}"/>
    <cellStyle name="Percent 8 5 43" xfId="16268" xr:uid="{00000000-0005-0000-0000-0000423F0000}"/>
    <cellStyle name="Percent 8 5 5" xfId="16269" xr:uid="{00000000-0005-0000-0000-0000433F0000}"/>
    <cellStyle name="Percent 8 5 6" xfId="16270" xr:uid="{00000000-0005-0000-0000-0000443F0000}"/>
    <cellStyle name="Percent 8 5 7" xfId="16271" xr:uid="{00000000-0005-0000-0000-0000453F0000}"/>
    <cellStyle name="Percent 8 5 8" xfId="16272" xr:uid="{00000000-0005-0000-0000-0000463F0000}"/>
    <cellStyle name="Percent 8 5 9" xfId="16273" xr:uid="{00000000-0005-0000-0000-0000473F0000}"/>
    <cellStyle name="Percent 8 6" xfId="16274" xr:uid="{00000000-0005-0000-0000-0000483F0000}"/>
    <cellStyle name="Percent 8 6 10" xfId="16275" xr:uid="{00000000-0005-0000-0000-0000493F0000}"/>
    <cellStyle name="Percent 8 6 11" xfId="16276" xr:uid="{00000000-0005-0000-0000-00004A3F0000}"/>
    <cellStyle name="Percent 8 6 12" xfId="16277" xr:uid="{00000000-0005-0000-0000-00004B3F0000}"/>
    <cellStyle name="Percent 8 6 13" xfId="16278" xr:uid="{00000000-0005-0000-0000-00004C3F0000}"/>
    <cellStyle name="Percent 8 6 14" xfId="16279" xr:uid="{00000000-0005-0000-0000-00004D3F0000}"/>
    <cellStyle name="Percent 8 6 15" xfId="16280" xr:uid="{00000000-0005-0000-0000-00004E3F0000}"/>
    <cellStyle name="Percent 8 6 16" xfId="16281" xr:uid="{00000000-0005-0000-0000-00004F3F0000}"/>
    <cellStyle name="Percent 8 6 17" xfId="16282" xr:uid="{00000000-0005-0000-0000-0000503F0000}"/>
    <cellStyle name="Percent 8 6 18" xfId="16283" xr:uid="{00000000-0005-0000-0000-0000513F0000}"/>
    <cellStyle name="Percent 8 6 19" xfId="16284" xr:uid="{00000000-0005-0000-0000-0000523F0000}"/>
    <cellStyle name="Percent 8 6 2" xfId="16285" xr:uid="{00000000-0005-0000-0000-0000533F0000}"/>
    <cellStyle name="Percent 8 6 20" xfId="16286" xr:uid="{00000000-0005-0000-0000-0000543F0000}"/>
    <cellStyle name="Percent 8 6 21" xfId="16287" xr:uid="{00000000-0005-0000-0000-0000553F0000}"/>
    <cellStyle name="Percent 8 6 22" xfId="16288" xr:uid="{00000000-0005-0000-0000-0000563F0000}"/>
    <cellStyle name="Percent 8 6 23" xfId="16289" xr:uid="{00000000-0005-0000-0000-0000573F0000}"/>
    <cellStyle name="Percent 8 6 24" xfId="16290" xr:uid="{00000000-0005-0000-0000-0000583F0000}"/>
    <cellStyle name="Percent 8 6 25" xfId="16291" xr:uid="{00000000-0005-0000-0000-0000593F0000}"/>
    <cellStyle name="Percent 8 6 26" xfId="16292" xr:uid="{00000000-0005-0000-0000-00005A3F0000}"/>
    <cellStyle name="Percent 8 6 27" xfId="16293" xr:uid="{00000000-0005-0000-0000-00005B3F0000}"/>
    <cellStyle name="Percent 8 6 28" xfId="16294" xr:uid="{00000000-0005-0000-0000-00005C3F0000}"/>
    <cellStyle name="Percent 8 6 29" xfId="16295" xr:uid="{00000000-0005-0000-0000-00005D3F0000}"/>
    <cellStyle name="Percent 8 6 3" xfId="16296" xr:uid="{00000000-0005-0000-0000-00005E3F0000}"/>
    <cellStyle name="Percent 8 6 30" xfId="16297" xr:uid="{00000000-0005-0000-0000-00005F3F0000}"/>
    <cellStyle name="Percent 8 6 31" xfId="16298" xr:uid="{00000000-0005-0000-0000-0000603F0000}"/>
    <cellStyle name="Percent 8 6 32" xfId="16299" xr:uid="{00000000-0005-0000-0000-0000613F0000}"/>
    <cellStyle name="Percent 8 6 33" xfId="16300" xr:uid="{00000000-0005-0000-0000-0000623F0000}"/>
    <cellStyle name="Percent 8 6 34" xfId="16301" xr:uid="{00000000-0005-0000-0000-0000633F0000}"/>
    <cellStyle name="Percent 8 6 35" xfId="16302" xr:uid="{00000000-0005-0000-0000-0000643F0000}"/>
    <cellStyle name="Percent 8 6 36" xfId="16303" xr:uid="{00000000-0005-0000-0000-0000653F0000}"/>
    <cellStyle name="Percent 8 6 37" xfId="16304" xr:uid="{00000000-0005-0000-0000-0000663F0000}"/>
    <cellStyle name="Percent 8 6 38" xfId="16305" xr:uid="{00000000-0005-0000-0000-0000673F0000}"/>
    <cellStyle name="Percent 8 6 39" xfId="16306" xr:uid="{00000000-0005-0000-0000-0000683F0000}"/>
    <cellStyle name="Percent 8 6 4" xfId="16307" xr:uid="{00000000-0005-0000-0000-0000693F0000}"/>
    <cellStyle name="Percent 8 6 40" xfId="16308" xr:uid="{00000000-0005-0000-0000-00006A3F0000}"/>
    <cellStyle name="Percent 8 6 41" xfId="16309" xr:uid="{00000000-0005-0000-0000-00006B3F0000}"/>
    <cellStyle name="Percent 8 6 42" xfId="16310" xr:uid="{00000000-0005-0000-0000-00006C3F0000}"/>
    <cellStyle name="Percent 8 6 43" xfId="16311" xr:uid="{00000000-0005-0000-0000-00006D3F0000}"/>
    <cellStyle name="Percent 8 6 5" xfId="16312" xr:uid="{00000000-0005-0000-0000-00006E3F0000}"/>
    <cellStyle name="Percent 8 6 6" xfId="16313" xr:uid="{00000000-0005-0000-0000-00006F3F0000}"/>
    <cellStyle name="Percent 8 6 7" xfId="16314" xr:uid="{00000000-0005-0000-0000-0000703F0000}"/>
    <cellStyle name="Percent 8 6 8" xfId="16315" xr:uid="{00000000-0005-0000-0000-0000713F0000}"/>
    <cellStyle name="Percent 8 6 9" xfId="16316" xr:uid="{00000000-0005-0000-0000-0000723F0000}"/>
    <cellStyle name="Percent 8 7" xfId="16317" xr:uid="{00000000-0005-0000-0000-0000733F0000}"/>
    <cellStyle name="Percent 8 8" xfId="16318" xr:uid="{00000000-0005-0000-0000-0000743F0000}"/>
    <cellStyle name="Percent 8 9" xfId="16319" xr:uid="{00000000-0005-0000-0000-0000753F0000}"/>
    <cellStyle name="Percent 9" xfId="16967" xr:uid="{00000000-0005-0000-0000-0000763F0000}"/>
    <cellStyle name="Percent.1" xfId="16320" xr:uid="{00000000-0005-0000-0000-0000773F0000}"/>
    <cellStyle name="Percent0" xfId="16321" xr:uid="{00000000-0005-0000-0000-0000783F0000}"/>
    <cellStyle name="Percent1" xfId="158" xr:uid="{00000000-0005-0000-0000-0000793F0000}"/>
    <cellStyle name="Percent1 2" xfId="16322" xr:uid="{00000000-0005-0000-0000-00007A3F0000}"/>
    <cellStyle name="Percent2" xfId="16323" xr:uid="{00000000-0005-0000-0000-00007B3F0000}"/>
    <cellStyle name="Percentage" xfId="16324" xr:uid="{00000000-0005-0000-0000-00007C3F0000}"/>
    <cellStyle name="PercentChange" xfId="159" xr:uid="{00000000-0005-0000-0000-00007D3F0000}"/>
    <cellStyle name="PercentChange 2" xfId="16326" xr:uid="{00000000-0005-0000-0000-00007E3F0000}"/>
    <cellStyle name="PercentChange 3" xfId="16325" xr:uid="{00000000-0005-0000-0000-00007F3F0000}"/>
    <cellStyle name="PerShare" xfId="16327" xr:uid="{00000000-0005-0000-0000-0000803F0000}"/>
    <cellStyle name="PerShare 2" xfId="16328" xr:uid="{00000000-0005-0000-0000-0000813F0000}"/>
    <cellStyle name="PETable[1]" xfId="16329" xr:uid="{00000000-0005-0000-0000-0000823F0000}"/>
    <cellStyle name="pf" xfId="16330" xr:uid="{00000000-0005-0000-0000-0000833F0000}"/>
    <cellStyle name="pp" xfId="16331" xr:uid="{00000000-0005-0000-0000-0000843F0000}"/>
    <cellStyle name="ppp" xfId="16332" xr:uid="{00000000-0005-0000-0000-0000853F0000}"/>
    <cellStyle name="Price" xfId="160" xr:uid="{00000000-0005-0000-0000-0000863F0000}"/>
    <cellStyle name="PROJECT" xfId="161" xr:uid="{00000000-0005-0000-0000-0000873F0000}"/>
    <cellStyle name="PROJECT R" xfId="162" xr:uid="{00000000-0005-0000-0000-0000883F0000}"/>
    <cellStyle name="Purple" xfId="163" xr:uid="{00000000-0005-0000-0000-0000893F0000}"/>
    <cellStyle name="r" xfId="16333" xr:uid="{00000000-0005-0000-0000-00008A3F0000}"/>
    <cellStyle name="Ratios" xfId="16334" xr:uid="{00000000-0005-0000-0000-00008B3F0000}"/>
    <cellStyle name="Ratios 2" xfId="16335" xr:uid="{00000000-0005-0000-0000-00008C3F0000}"/>
    <cellStyle name="Ratios[1]" xfId="16336" xr:uid="{00000000-0005-0000-0000-00008D3F0000}"/>
    <cellStyle name="RatioX" xfId="164" xr:uid="{00000000-0005-0000-0000-00008E3F0000}"/>
    <cellStyle name="RatioX 2" xfId="16337" xr:uid="{00000000-0005-0000-0000-00008F3F0000}"/>
    <cellStyle name="RED" xfId="165" xr:uid="{00000000-0005-0000-0000-0000903F0000}"/>
    <cellStyle name="Red Text" xfId="166" xr:uid="{00000000-0005-0000-0000-0000913F0000}"/>
    <cellStyle name="Reference" xfId="167" xr:uid="{00000000-0005-0000-0000-0000923F0000}"/>
    <cellStyle name="Restruct" xfId="168" xr:uid="{00000000-0005-0000-0000-0000933F0000}"/>
    <cellStyle name="Right" xfId="169" xr:uid="{00000000-0005-0000-0000-0000943F0000}"/>
    <cellStyle name="Role" xfId="16338" xr:uid="{00000000-0005-0000-0000-0000953F0000}"/>
    <cellStyle name="s" xfId="16339" xr:uid="{00000000-0005-0000-0000-0000963F0000}"/>
    <cellStyle name="s_Cinderella Model v1" xfId="16340" xr:uid="{00000000-0005-0000-0000-0000973F0000}"/>
    <cellStyle name="s_Cinderella Model v1May 29" xfId="16341" xr:uid="{00000000-0005-0000-0000-0000983F0000}"/>
    <cellStyle name="s_Cinderella Model v8" xfId="16342" xr:uid="{00000000-0005-0000-0000-0000993F0000}"/>
    <cellStyle name="s_Cinderella Model v9_ML number" xfId="16343" xr:uid="{00000000-0005-0000-0000-00009A3F0000}"/>
    <cellStyle name="s_Country Garden" xfId="16344" xr:uid="{00000000-0005-0000-0000-00009B3F0000}"/>
    <cellStyle name="s_CRLand_13Oct2010" xfId="16345" xr:uid="{00000000-0005-0000-0000-00009C3F0000}"/>
    <cellStyle name="s_DCFLBO Code" xfId="16346" xr:uid="{00000000-0005-0000-0000-00009D3F0000}"/>
    <cellStyle name="s_DCFLBO Code_1" xfId="16347" xr:uid="{00000000-0005-0000-0000-00009E3F0000}"/>
    <cellStyle name="s_Design Yield" xfId="16348" xr:uid="{00000000-0005-0000-0000-00009F3F0000}"/>
    <cellStyle name="s_Evergrande_25Oct2010" xfId="16349" xr:uid="{00000000-0005-0000-0000-0000A03F0000}"/>
    <cellStyle name="s_Gazelle DDM May-15-2003" xfId="16350" xr:uid="{00000000-0005-0000-0000-0000A13F0000}"/>
    <cellStyle name="s_Hopson wip" xfId="16351" xr:uid="{00000000-0005-0000-0000-0000A23F0000}"/>
    <cellStyle name="s_Kaisa" xfId="16352" xr:uid="{00000000-0005-0000-0000-0000A33F0000}"/>
    <cellStyle name="s_KWG" xfId="16353" xr:uid="{00000000-0005-0000-0000-0000A43F0000}"/>
    <cellStyle name="s_RRC" xfId="16354" xr:uid="{00000000-0005-0000-0000-0000A53F0000}"/>
    <cellStyle name="s_SPRC" xfId="16355" xr:uid="{00000000-0005-0000-0000-0000A63F0000}"/>
    <cellStyle name="SB_Normal" xfId="170" xr:uid="{00000000-0005-0000-0000-0000A73F0000}"/>
    <cellStyle name="ScripFactor" xfId="171" xr:uid="{00000000-0005-0000-0000-0000A83F0000}"/>
    <cellStyle name="sd" xfId="16356" xr:uid="{00000000-0005-0000-0000-0000A93F0000}"/>
    <cellStyle name="SectionHeading" xfId="172" xr:uid="{00000000-0005-0000-0000-0000AA3F0000}"/>
    <cellStyle name="sf" xfId="16357" xr:uid="{00000000-0005-0000-0000-0000AB3F0000}"/>
    <cellStyle name="sff" xfId="16358" xr:uid="{00000000-0005-0000-0000-0000AC3F0000}"/>
    <cellStyle name="ShadedCells_Database" xfId="173" xr:uid="{00000000-0005-0000-0000-0000AD3F0000}"/>
    <cellStyle name="Shading" xfId="16359" xr:uid="{00000000-0005-0000-0000-0000AE3F0000}"/>
    <cellStyle name="Shading 2" xfId="16360" xr:uid="{00000000-0005-0000-0000-0000AF3F0000}"/>
    <cellStyle name="Share" xfId="174" xr:uid="{00000000-0005-0000-0000-0000B03F0000}"/>
    <cellStyle name="Shares" xfId="175" xr:uid="{00000000-0005-0000-0000-0000B13F0000}"/>
    <cellStyle name="Sheet Title" xfId="176" xr:uid="{00000000-0005-0000-0000-0000B23F0000}"/>
    <cellStyle name="Source" xfId="177" xr:uid="{00000000-0005-0000-0000-0000B33F0000}"/>
    <cellStyle name="Spreadsheet" xfId="16361" xr:uid="{00000000-0005-0000-0000-0000B43F0000}"/>
    <cellStyle name="Spreadsheet 2" xfId="16362" xr:uid="{00000000-0005-0000-0000-0000B53F0000}"/>
    <cellStyle name="ss" xfId="16363" xr:uid="{00000000-0005-0000-0000-0000B63F0000}"/>
    <cellStyle name="SS1000" xfId="178" xr:uid="{00000000-0005-0000-0000-0000B73F0000}"/>
    <cellStyle name="st" xfId="16364" xr:uid="{00000000-0005-0000-0000-0000B83F0000}"/>
    <cellStyle name="Standard_BLUE" xfId="179" xr:uid="{00000000-0005-0000-0000-0000B93F0000}"/>
    <cellStyle name="STYL1 - Style1" xfId="16365" xr:uid="{00000000-0005-0000-0000-0000BA3F0000}"/>
    <cellStyle name="Style 1" xfId="180" xr:uid="{00000000-0005-0000-0000-0000BB3F0000}"/>
    <cellStyle name="Style 1 2" xfId="16367" xr:uid="{00000000-0005-0000-0000-0000BC3F0000}"/>
    <cellStyle name="Style 1 3" xfId="16368" xr:uid="{00000000-0005-0000-0000-0000BD3F0000}"/>
    <cellStyle name="Style 1 4" xfId="16366" xr:uid="{00000000-0005-0000-0000-0000BE3F0000}"/>
    <cellStyle name="Style D" xfId="181" xr:uid="{00000000-0005-0000-0000-0000BF3F0000}"/>
    <cellStyle name="Style D green" xfId="182" xr:uid="{00000000-0005-0000-0000-0000C03F0000}"/>
    <cellStyle name="Style D_BPCitigroupWIP" xfId="183" xr:uid="{00000000-0005-0000-0000-0000C13F0000}"/>
    <cellStyle name="Style E" xfId="184" xr:uid="{00000000-0005-0000-0000-0000C23F0000}"/>
    <cellStyle name="Style G" xfId="185" xr:uid="{00000000-0005-0000-0000-0000C33F0000}"/>
    <cellStyle name="Sub Category Title" xfId="186" xr:uid="{00000000-0005-0000-0000-0000C43F0000}"/>
    <cellStyle name="Sub Category Title 2" xfId="16369" xr:uid="{00000000-0005-0000-0000-0000C53F0000}"/>
    <cellStyle name="Sub total" xfId="187" xr:uid="{00000000-0005-0000-0000-0000C63F0000}"/>
    <cellStyle name="Sub total 2" xfId="16370" xr:uid="{00000000-0005-0000-0000-0000C73F0000}"/>
    <cellStyle name="Subhead" xfId="188" xr:uid="{00000000-0005-0000-0000-0000C83F0000}"/>
    <cellStyle name="Subheadbldun" xfId="16371" xr:uid="{00000000-0005-0000-0000-0000C93F0000}"/>
    <cellStyle name="Subtitle" xfId="189" xr:uid="{00000000-0005-0000-0000-0000CA3F0000}"/>
    <cellStyle name="Subtitle 2" xfId="16373" xr:uid="{00000000-0005-0000-0000-0000CB3F0000}"/>
    <cellStyle name="Subtitle 3" xfId="16372" xr:uid="{00000000-0005-0000-0000-0000CC3F0000}"/>
    <cellStyle name="Subtotal_left" xfId="190" xr:uid="{00000000-0005-0000-0000-0000CD3F0000}"/>
    <cellStyle name="SubtotalData" xfId="16374" xr:uid="{00000000-0005-0000-0000-0000CE3F0000}"/>
    <cellStyle name="SubtotalData 2" xfId="16375" xr:uid="{00000000-0005-0000-0000-0000CF3F0000}"/>
    <cellStyle name="SymbolBlue" xfId="191" xr:uid="{00000000-0005-0000-0000-0000D03F0000}"/>
    <cellStyle name="SymbolBlue 2" xfId="16376" xr:uid="{00000000-0005-0000-0000-0000D13F0000}"/>
    <cellStyle name="t" xfId="16377" xr:uid="{00000000-0005-0000-0000-0000D23F0000}"/>
    <cellStyle name="t_293 HK-new" xfId="16378" xr:uid="{00000000-0005-0000-0000-0000D33F0000}"/>
    <cellStyle name="t_Cinderella Model v1" xfId="16379" xr:uid="{00000000-0005-0000-0000-0000D43F0000}"/>
    <cellStyle name="t_Cinderella Model v1May 29" xfId="16380" xr:uid="{00000000-0005-0000-0000-0000D53F0000}"/>
    <cellStyle name="t_Cinderella Model v8" xfId="16381" xr:uid="{00000000-0005-0000-0000-0000D63F0000}"/>
    <cellStyle name="t_Cinderella Model v9_ML number" xfId="16382" xr:uid="{00000000-0005-0000-0000-0000D73F0000}"/>
    <cellStyle name="t_Country Garden" xfId="16383" xr:uid="{00000000-0005-0000-0000-0000D83F0000}"/>
    <cellStyle name="t_CRLand_13Oct2010" xfId="16384" xr:uid="{00000000-0005-0000-0000-0000D93F0000}"/>
    <cellStyle name="t_Evergrande_25Oct2010" xfId="16385" xr:uid="{00000000-0005-0000-0000-0000DA3F0000}"/>
    <cellStyle name="t_Gazelle DDM May-15-2003" xfId="16386" xr:uid="{00000000-0005-0000-0000-0000DB3F0000}"/>
    <cellStyle name="t_Hopson wip" xfId="16387" xr:uid="{00000000-0005-0000-0000-0000DC3F0000}"/>
    <cellStyle name="t_Kaisa" xfId="16388" xr:uid="{00000000-0005-0000-0000-0000DD3F0000}"/>
    <cellStyle name="t_KWG" xfId="16389" xr:uid="{00000000-0005-0000-0000-0000DE3F0000}"/>
    <cellStyle name="t_Scenario_sample model_12_10_2009" xfId="16390" xr:uid="{00000000-0005-0000-0000-0000DF3F0000}"/>
    <cellStyle name="t1" xfId="16391" xr:uid="{00000000-0005-0000-0000-0000E03F0000}"/>
    <cellStyle name="Table end" xfId="192" xr:uid="{00000000-0005-0000-0000-0000E13F0000}"/>
    <cellStyle name="Table head" xfId="193" xr:uid="{00000000-0005-0000-0000-0000E23F0000}"/>
    <cellStyle name="Table Head Aligned" xfId="194" xr:uid="{00000000-0005-0000-0000-0000E33F0000}"/>
    <cellStyle name="Table Head Blue" xfId="195" xr:uid="{00000000-0005-0000-0000-0000E43F0000}"/>
    <cellStyle name="Table Head Green" xfId="196" xr:uid="{00000000-0005-0000-0000-0000E53F0000}"/>
    <cellStyle name="Table Head_BPCitigroupWIP" xfId="197" xr:uid="{00000000-0005-0000-0000-0000E63F0000}"/>
    <cellStyle name="Table Title" xfId="198" xr:uid="{00000000-0005-0000-0000-0000E73F0000}"/>
    <cellStyle name="Table Units" xfId="199" xr:uid="{00000000-0005-0000-0000-0000E83F0000}"/>
    <cellStyle name="Table-#" xfId="16392" xr:uid="{00000000-0005-0000-0000-0000E93F0000}"/>
    <cellStyle name="TableBody" xfId="200" xr:uid="{00000000-0005-0000-0000-0000EA3F0000}"/>
    <cellStyle name="TableBodyR" xfId="201" xr:uid="{00000000-0005-0000-0000-0000EB3F0000}"/>
    <cellStyle name="TableColHeads" xfId="202" xr:uid="{00000000-0005-0000-0000-0000EC3F0000}"/>
    <cellStyle name="Table-Headings" xfId="16393" xr:uid="{00000000-0005-0000-0000-0000ED3F0000}"/>
    <cellStyle name="Table-Headings 2" xfId="16394" xr:uid="{00000000-0005-0000-0000-0000EE3F0000}"/>
    <cellStyle name="Table-Titles" xfId="16395" xr:uid="{00000000-0005-0000-0000-0000EF3F0000}"/>
    <cellStyle name="TEST" xfId="16396" xr:uid="{00000000-0005-0000-0000-0000F03F0000}"/>
    <cellStyle name="TEST 2" xfId="16397" xr:uid="{00000000-0005-0000-0000-0000F13F0000}"/>
    <cellStyle name="Text" xfId="16398" xr:uid="{00000000-0005-0000-0000-0000F23F0000}"/>
    <cellStyle name="Text _Titles" xfId="16399" xr:uid="{00000000-0005-0000-0000-0000F33F0000}"/>
    <cellStyle name="Text 2" xfId="16400" xr:uid="{00000000-0005-0000-0000-0000F43F0000}"/>
    <cellStyle name="Text_Indent" xfId="16401" xr:uid="{00000000-0005-0000-0000-0000F53F0000}"/>
    <cellStyle name="threedecplace" xfId="203" xr:uid="{00000000-0005-0000-0000-0000F63F0000}"/>
    <cellStyle name="threedecplace 2" xfId="16402" xr:uid="{00000000-0005-0000-0000-0000F73F0000}"/>
    <cellStyle name="Times 12" xfId="16403" xr:uid="{00000000-0005-0000-0000-0000F83F0000}"/>
    <cellStyle name="Title 2" xfId="16404" xr:uid="{00000000-0005-0000-0000-0000F93F0000}"/>
    <cellStyle name="Title 3" xfId="16405" xr:uid="{00000000-0005-0000-0000-0000FA3F0000}"/>
    <cellStyle name="title1" xfId="204" xr:uid="{00000000-0005-0000-0000-0000FB3F0000}"/>
    <cellStyle name="title2" xfId="205" xr:uid="{00000000-0005-0000-0000-0000FC3F0000}"/>
    <cellStyle name="Title2 2" xfId="16406" xr:uid="{00000000-0005-0000-0000-0000FD3F0000}"/>
    <cellStyle name="TitleCols_Gen_line_pC" xfId="16407" xr:uid="{00000000-0005-0000-0000-0000FE3F0000}"/>
    <cellStyle name="TitleImpCols_Gen_pC" xfId="16408" xr:uid="{00000000-0005-0000-0000-0000FF3F0000}"/>
    <cellStyle name="TitleImpLines_Gen_date_PD" xfId="16409" xr:uid="{00000000-0005-0000-0000-000000400000}"/>
    <cellStyle name="TitleLines_Date" xfId="16410" xr:uid="{00000000-0005-0000-0000-000001400000}"/>
    <cellStyle name="Titles" xfId="206" xr:uid="{00000000-0005-0000-0000-000002400000}"/>
    <cellStyle name="Titles 2" xfId="16411" xr:uid="{00000000-0005-0000-0000-000003400000}"/>
    <cellStyle name="TitleSubCols_Gen_pG" xfId="16412" xr:uid="{00000000-0005-0000-0000-000004400000}"/>
    <cellStyle name="titre_col" xfId="16413" xr:uid="{00000000-0005-0000-0000-000005400000}"/>
    <cellStyle name="TopGrey" xfId="207" xr:uid="{00000000-0005-0000-0000-000006400000}"/>
    <cellStyle name="Total" xfId="208" builtinId="25" customBuiltin="1"/>
    <cellStyle name="Total 2" xfId="16414" xr:uid="{00000000-0005-0000-0000-000008400000}"/>
    <cellStyle name="Total 3" xfId="16415" xr:uid="{00000000-0005-0000-0000-000009400000}"/>
    <cellStyle name="tt" xfId="16416" xr:uid="{00000000-0005-0000-0000-00000A400000}"/>
    <cellStyle name="twodecplace" xfId="209" xr:uid="{00000000-0005-0000-0000-00000B400000}"/>
    <cellStyle name="twodecplace 2" xfId="16418" xr:uid="{00000000-0005-0000-0000-00000C400000}"/>
    <cellStyle name="twodecplace 3" xfId="16417" xr:uid="{00000000-0005-0000-0000-00000D400000}"/>
    <cellStyle name="Twodig" xfId="210" xr:uid="{00000000-0005-0000-0000-00000E400000}"/>
    <cellStyle name="u" xfId="16419" xr:uid="{00000000-0005-0000-0000-00000F400000}"/>
    <cellStyle name="u_Country Garden" xfId="16420" xr:uid="{00000000-0005-0000-0000-000010400000}"/>
    <cellStyle name="u_CRLand_13Oct2010" xfId="16421" xr:uid="{00000000-0005-0000-0000-000011400000}"/>
    <cellStyle name="u_Evergrande_25Oct2010" xfId="16422" xr:uid="{00000000-0005-0000-0000-000012400000}"/>
    <cellStyle name="u_Hopson wip" xfId="16423" xr:uid="{00000000-0005-0000-0000-000013400000}"/>
    <cellStyle name="u_Kaisa" xfId="16424" xr:uid="{00000000-0005-0000-0000-000014400000}"/>
    <cellStyle name="u_KWG" xfId="16425" xr:uid="{00000000-0005-0000-0000-000015400000}"/>
    <cellStyle name="u_Matrix" xfId="16426" xr:uid="{00000000-0005-0000-0000-000016400000}"/>
    <cellStyle name="u_Module1 (2)" xfId="16427" xr:uid="{00000000-0005-0000-0000-000017400000}"/>
    <cellStyle name="u2" xfId="16428" xr:uid="{00000000-0005-0000-0000-000018400000}"/>
    <cellStyle name="Ugly" xfId="211" xr:uid="{00000000-0005-0000-0000-000019400000}"/>
    <cellStyle name="Underline" xfId="212" xr:uid="{00000000-0005-0000-0000-00001A400000}"/>
    <cellStyle name="unshade" xfId="16429" xr:uid="{00000000-0005-0000-0000-00001B400000}"/>
    <cellStyle name="unshade 2" xfId="16430" xr:uid="{00000000-0005-0000-0000-00001C400000}"/>
    <cellStyle name="Unsure" xfId="16431" xr:uid="{00000000-0005-0000-0000-00001D400000}"/>
    <cellStyle name="Unsure 2" xfId="16432" xr:uid="{00000000-0005-0000-0000-00001E400000}"/>
    <cellStyle name="Update" xfId="213" xr:uid="{00000000-0005-0000-0000-00001F400000}"/>
    <cellStyle name="Upload Only" xfId="214" xr:uid="{00000000-0005-0000-0000-000020400000}"/>
    <cellStyle name="Upload Only 2" xfId="16433" xr:uid="{00000000-0005-0000-0000-000021400000}"/>
    <cellStyle name="Validation" xfId="215" xr:uid="{00000000-0005-0000-0000-000022400000}"/>
    <cellStyle name="vil" xfId="16434" xr:uid="{00000000-0005-0000-0000-000023400000}"/>
    <cellStyle name="w" xfId="16435" xr:uid="{00000000-0005-0000-0000-000024400000}"/>
    <cellStyle name="Warning Text 2" xfId="16436" xr:uid="{00000000-0005-0000-0000-000025400000}"/>
    <cellStyle name="Warning Text 3" xfId="16437" xr:uid="{00000000-0005-0000-0000-000026400000}"/>
    <cellStyle name="WingdingsBlack" xfId="216" xr:uid="{00000000-0005-0000-0000-000027400000}"/>
    <cellStyle name="WingdingsBlack 2" xfId="16438" xr:uid="{00000000-0005-0000-0000-000028400000}"/>
    <cellStyle name="WingdingsRed" xfId="217" xr:uid="{00000000-0005-0000-0000-000029400000}"/>
    <cellStyle name="WingdingsRed 2" xfId="16439" xr:uid="{00000000-0005-0000-0000-00002A400000}"/>
    <cellStyle name="WingdingsWhite" xfId="218" xr:uid="{00000000-0005-0000-0000-00002B400000}"/>
    <cellStyle name="WingdingsWhite 2" xfId="16440" xr:uid="{00000000-0005-0000-0000-00002C400000}"/>
    <cellStyle name="WP" xfId="219" xr:uid="{00000000-0005-0000-0000-00002D400000}"/>
    <cellStyle name="x Men" xfId="220" xr:uid="{00000000-0005-0000-0000-00002E400000}"/>
    <cellStyle name="Y/N" xfId="16441" xr:uid="{00000000-0005-0000-0000-00002F400000}"/>
    <cellStyle name="Year" xfId="221" xr:uid="{00000000-0005-0000-0000-000030400000}"/>
    <cellStyle name="YearEnd" xfId="16442" xr:uid="{00000000-0005-0000-0000-000031400000}"/>
    <cellStyle name="YearEnd 2" xfId="16443" xr:uid="{00000000-0005-0000-0000-000032400000}"/>
    <cellStyle name="years" xfId="222" xr:uid="{00000000-0005-0000-0000-000033400000}"/>
    <cellStyle name="yh" xfId="16444" xr:uid="{00000000-0005-0000-0000-000034400000}"/>
    <cellStyle name="yt" xfId="16445" xr:uid="{00000000-0005-0000-0000-000035400000}"/>
    <cellStyle name="yyyy" xfId="16446" xr:uid="{00000000-0005-0000-0000-000036400000}"/>
    <cellStyle name="z" xfId="16447" xr:uid="{00000000-0005-0000-0000-000037400000}"/>
    <cellStyle name="z_Cinderella Model v1" xfId="16448" xr:uid="{00000000-0005-0000-0000-000038400000}"/>
    <cellStyle name="z_Cinderella Model v1May 29" xfId="16449" xr:uid="{00000000-0005-0000-0000-000039400000}"/>
    <cellStyle name="z_Cinderella Model v8" xfId="16450" xr:uid="{00000000-0005-0000-0000-00003A400000}"/>
    <cellStyle name="z_Cinderella Model v9_ML number" xfId="16451" xr:uid="{00000000-0005-0000-0000-00003B400000}"/>
    <cellStyle name="z_Gazelle DDM May-15-2003" xfId="16452" xr:uid="{00000000-0005-0000-0000-00003C400000}"/>
    <cellStyle name="Zero" xfId="223" xr:uid="{00000000-0005-0000-0000-00003D400000}"/>
    <cellStyle name="Zero 2" xfId="16454" xr:uid="{00000000-0005-0000-0000-00003E400000}"/>
    <cellStyle name="Zero 3" xfId="16453" xr:uid="{00000000-0005-0000-0000-00003F400000}"/>
    <cellStyle name="콤마 [0]_BOILER-CO1" xfId="16455" xr:uid="{00000000-0005-0000-0000-000040400000}"/>
    <cellStyle name="콤마_BOILER-CO1" xfId="16456" xr:uid="{00000000-0005-0000-0000-000041400000}"/>
    <cellStyle name="통화 [0]_BOILER-CO1" xfId="16457" xr:uid="{00000000-0005-0000-0000-000042400000}"/>
    <cellStyle name="통화_BOILER-CO1" xfId="16458" xr:uid="{00000000-0005-0000-0000-000043400000}"/>
    <cellStyle name="표준_0N-HANDLING " xfId="16459" xr:uid="{00000000-0005-0000-0000-000044400000}"/>
    <cellStyle name="一般 2" xfId="224" xr:uid="{00000000-0005-0000-0000-000045400000}"/>
    <cellStyle name="一般 2 2" xfId="16460" xr:uid="{00000000-0005-0000-0000-000046400000}"/>
    <cellStyle name="一般 3" xfId="16979" xr:uid="{00000000-0005-0000-0000-000047400000}"/>
    <cellStyle name="一般 4" xfId="16980" xr:uid="{00000000-0005-0000-0000-000048400000}"/>
    <cellStyle name="一般 5" xfId="16981" xr:uid="{00000000-0005-0000-0000-000049400000}"/>
    <cellStyle name="一般 6" xfId="16982" xr:uid="{00000000-0005-0000-0000-00004A400000}"/>
    <cellStyle name="一般 7" xfId="16975" xr:uid="{00000000-0005-0000-0000-00004B400000}"/>
    <cellStyle name="一般_060410dev" xfId="16983" xr:uid="{00000000-0005-0000-0000-00004C400000}"/>
    <cellStyle name="中等" xfId="225" xr:uid="{00000000-0005-0000-0000-00004D400000}"/>
    <cellStyle name="中等 2" xfId="16462" xr:uid="{00000000-0005-0000-0000-00004E400000}"/>
    <cellStyle name="中等 3" xfId="16461" xr:uid="{00000000-0005-0000-0000-00004F400000}"/>
    <cellStyle name="中等_Glorious_contracted sales as of Dec 2010" xfId="16463" xr:uid="{00000000-0005-0000-0000-000050400000}"/>
    <cellStyle name="備註" xfId="226" xr:uid="{00000000-0005-0000-0000-000051400000}"/>
    <cellStyle name="備註 2" xfId="16465" xr:uid="{00000000-0005-0000-0000-000052400000}"/>
    <cellStyle name="備註 3" xfId="16464" xr:uid="{00000000-0005-0000-0000-000053400000}"/>
    <cellStyle name="備註_Glorious_contracted sales as of Dec 2010" xfId="16466" xr:uid="{00000000-0005-0000-0000-000054400000}"/>
    <cellStyle name="千位[0]_ 预 付 帐 款" xfId="16467" xr:uid="{00000000-0005-0000-0000-000055400000}"/>
    <cellStyle name="千位_ 预 付 帐 款" xfId="16468" xr:uid="{00000000-0005-0000-0000-000056400000}"/>
    <cellStyle name="千位分隔 2" xfId="16469" xr:uid="{00000000-0005-0000-0000-000057400000}"/>
    <cellStyle name="千位分隔 2 2" xfId="16470" xr:uid="{00000000-0005-0000-0000-000058400000}"/>
    <cellStyle name="千位分隔 2 2 2" xfId="16471" xr:uid="{00000000-0005-0000-0000-000059400000}"/>
    <cellStyle name="千位分隔 2 2 3 2" xfId="16472" xr:uid="{00000000-0005-0000-0000-00005A400000}"/>
    <cellStyle name="千位分隔 2 3" xfId="16473" xr:uid="{00000000-0005-0000-0000-00005B400000}"/>
    <cellStyle name="千位分隔 2 4" xfId="16474" xr:uid="{00000000-0005-0000-0000-00005C400000}"/>
    <cellStyle name="千位分隔 3" xfId="16475" xr:uid="{00000000-0005-0000-0000-00005D400000}"/>
    <cellStyle name="千位分隔 3 2" xfId="16476" xr:uid="{00000000-0005-0000-0000-00005E400000}"/>
    <cellStyle name="千位分隔 3 3" xfId="16477" xr:uid="{00000000-0005-0000-0000-00005F400000}"/>
    <cellStyle name="千位分隔 4" xfId="16478" xr:uid="{00000000-0005-0000-0000-000060400000}"/>
    <cellStyle name="千位分隔 4 2" xfId="16479" xr:uid="{00000000-0005-0000-0000-000061400000}"/>
    <cellStyle name="千位分隔 5" xfId="16480" xr:uid="{00000000-0005-0000-0000-000062400000}"/>
    <cellStyle name="千位分隔 7" xfId="16481" xr:uid="{00000000-0005-0000-0000-000063400000}"/>
    <cellStyle name="千位分隔 9" xfId="16482" xr:uid="{00000000-0005-0000-0000-000064400000}"/>
    <cellStyle name="千位分隔[0] 2" xfId="16483" xr:uid="{00000000-0005-0000-0000-000065400000}"/>
    <cellStyle name="千位分隔[0] 3" xfId="16484" xr:uid="{00000000-0005-0000-0000-000066400000}"/>
    <cellStyle name="千位分隔_【20090831，自2009年7月始】三年度预算_20090831" xfId="16485" xr:uid="{00000000-0005-0000-0000-000067400000}"/>
    <cellStyle name="千分位 2" xfId="16486" xr:uid="{00000000-0005-0000-0000-000068400000}"/>
    <cellStyle name="千分位 2 2" xfId="16976" xr:uid="{00000000-0005-0000-0000-000069400000}"/>
    <cellStyle name="千分位[0] 3" xfId="227" xr:uid="{00000000-0005-0000-0000-00006A400000}"/>
    <cellStyle name="千分位[0] 4" xfId="228" xr:uid="{00000000-0005-0000-0000-00006B400000}"/>
    <cellStyle name="千分位[0]_ 白土" xfId="16487" xr:uid="{00000000-0005-0000-0000-00006C400000}"/>
    <cellStyle name="千分位_ 白土" xfId="16488" xr:uid="{00000000-0005-0000-0000-00006D400000}"/>
    <cellStyle name="合計" xfId="229" xr:uid="{00000000-0005-0000-0000-00006E400000}"/>
    <cellStyle name="合計 2" xfId="16490" xr:uid="{00000000-0005-0000-0000-00006F400000}"/>
    <cellStyle name="合計 3" xfId="16489" xr:uid="{00000000-0005-0000-0000-000070400000}"/>
    <cellStyle name="合計_Glorious_contracted sales as of Dec 2010" xfId="16491" xr:uid="{00000000-0005-0000-0000-000071400000}"/>
    <cellStyle name="壞" xfId="230" xr:uid="{00000000-0005-0000-0000-000072400000}"/>
    <cellStyle name="壞 2" xfId="16493" xr:uid="{00000000-0005-0000-0000-000073400000}"/>
    <cellStyle name="壞 3" xfId="16492" xr:uid="{00000000-0005-0000-0000-000074400000}"/>
    <cellStyle name="壞_Agile" xfId="16494" xr:uid="{00000000-0005-0000-0000-000075400000}"/>
    <cellStyle name="壞_COLI_1" xfId="16495" xr:uid="{00000000-0005-0000-0000-000076400000}"/>
    <cellStyle name="壞_COLI_1_Evergrande_25Oct2010" xfId="16496" xr:uid="{00000000-0005-0000-0000-000077400000}"/>
    <cellStyle name="壞_COLI_1_Hopson wip" xfId="16497" xr:uid="{00000000-0005-0000-0000-000078400000}"/>
    <cellStyle name="壞_COLI_1_Kaisa-old" xfId="16498" xr:uid="{00000000-0005-0000-0000-000079400000}"/>
    <cellStyle name="壞_COLI_1_SOHO" xfId="16499" xr:uid="{00000000-0005-0000-0000-00007A400000}"/>
    <cellStyle name="壞_COLI_1_SOHO_Kaisa-old" xfId="16500" xr:uid="{00000000-0005-0000-0000-00007B400000}"/>
    <cellStyle name="壞_CRLand_13Oct2010" xfId="16501" xr:uid="{00000000-0005-0000-0000-00007C400000}"/>
    <cellStyle name="壞_CRLand_13Oct2010_1" xfId="16502" xr:uid="{00000000-0005-0000-0000-00007D400000}"/>
    <cellStyle name="壞_CRLand_13Oct2010_1_Country Garden" xfId="16503" xr:uid="{00000000-0005-0000-0000-00007E400000}"/>
    <cellStyle name="壞_CRLand_13Oct2010_1_Kaisa" xfId="16504" xr:uid="{00000000-0005-0000-0000-00007F400000}"/>
    <cellStyle name="壞_CRLand_13Oct2010_1_Kaisa-old" xfId="16505" xr:uid="{00000000-0005-0000-0000-000080400000}"/>
    <cellStyle name="壞_CRLand_13Oct2010_1_R&amp;F wip" xfId="16506" xr:uid="{00000000-0005-0000-0000-000081400000}"/>
    <cellStyle name="壞_CRLand_13Oct2010_1_SOHO" xfId="16507" xr:uid="{00000000-0005-0000-0000-000082400000}"/>
    <cellStyle name="壞_CRLand_13Oct2010_Country Garden" xfId="16508" xr:uid="{00000000-0005-0000-0000-000083400000}"/>
    <cellStyle name="壞_CRLand_13Oct2010_Evergrande_25Oct2010" xfId="16509" xr:uid="{00000000-0005-0000-0000-000084400000}"/>
    <cellStyle name="壞_CRLand_13Oct2010_Hopson wip" xfId="16510" xr:uid="{00000000-0005-0000-0000-000085400000}"/>
    <cellStyle name="壞_CRLand_13Oct2010_Kaisa-old" xfId="16511" xr:uid="{00000000-0005-0000-0000-000086400000}"/>
    <cellStyle name="壞_CRLand_13Oct2010_R&amp;F wip" xfId="16512" xr:uid="{00000000-0005-0000-0000-000087400000}"/>
    <cellStyle name="壞_CRLand_13Oct2010_Sino-ocean_revised" xfId="16513" xr:uid="{00000000-0005-0000-0000-000088400000}"/>
    <cellStyle name="壞_CRLand_13Oct2010_Sino-ocean_revised_Country Garden" xfId="16514" xr:uid="{00000000-0005-0000-0000-000089400000}"/>
    <cellStyle name="壞_CRLand_13Oct2010_Sino-ocean_revised_Kaisa-old" xfId="16515" xr:uid="{00000000-0005-0000-0000-00008A400000}"/>
    <cellStyle name="壞_Evergrande" xfId="16516" xr:uid="{00000000-0005-0000-0000-00008B400000}"/>
    <cellStyle name="壞_Evergrande_25Oct2010" xfId="16517" xr:uid="{00000000-0005-0000-0000-00008C400000}"/>
    <cellStyle name="壞_Glorious_contracted sales as of Dec 2010" xfId="16518" xr:uid="{00000000-0005-0000-0000-00008D400000}"/>
    <cellStyle name="壞_Hopson wip" xfId="16519" xr:uid="{00000000-0005-0000-0000-00008E400000}"/>
    <cellStyle name="壞_Kaisa-old" xfId="16520" xr:uid="{00000000-0005-0000-0000-00008F400000}"/>
    <cellStyle name="壞_R&amp;F" xfId="16521" xr:uid="{00000000-0005-0000-0000-000090400000}"/>
    <cellStyle name="壞_R&amp;F_Country Garden" xfId="16522" xr:uid="{00000000-0005-0000-0000-000091400000}"/>
    <cellStyle name="壞_R&amp;F_Kaisa-old" xfId="16523" xr:uid="{00000000-0005-0000-0000-000092400000}"/>
    <cellStyle name="壞_Sino-ocean_revised" xfId="16524" xr:uid="{00000000-0005-0000-0000-000093400000}"/>
    <cellStyle name="壞_Sino-ocean_revised_Country Garden" xfId="16525" xr:uid="{00000000-0005-0000-0000-000094400000}"/>
    <cellStyle name="壞_Sino-ocean_revised_CRLand_13Oct2010" xfId="16526" xr:uid="{00000000-0005-0000-0000-000095400000}"/>
    <cellStyle name="壞_Sino-ocean_revised_CRLand_13Oct2010_Country Garden" xfId="16527" xr:uid="{00000000-0005-0000-0000-000096400000}"/>
    <cellStyle name="壞_Sino-ocean_revised_CRLand_13Oct2010_Kaisa-old" xfId="16528" xr:uid="{00000000-0005-0000-0000-000097400000}"/>
    <cellStyle name="壞_Sino-ocean_revised_Kaisa-old" xfId="16529" xr:uid="{00000000-0005-0000-0000-000098400000}"/>
    <cellStyle name="壞_Sino-ocean_revised_R&amp;F wip" xfId="16530" xr:uid="{00000000-0005-0000-0000-000099400000}"/>
    <cellStyle name="壞_Sino-ocean_revised_Sino-ocean_revised" xfId="16531" xr:uid="{00000000-0005-0000-0000-00009A400000}"/>
    <cellStyle name="壞_Sino-ocean_revised_Sino-ocean_revised_Country Garden" xfId="16532" xr:uid="{00000000-0005-0000-0000-00009B400000}"/>
    <cellStyle name="壞_Sino-ocean_revised_Sino-ocean_revised_Kaisa-old" xfId="16533" xr:uid="{00000000-0005-0000-0000-00009C400000}"/>
    <cellStyle name="壞_SOHO" xfId="16534" xr:uid="{00000000-0005-0000-0000-00009D400000}"/>
    <cellStyle name="壞_SOHO_Kaisa-old" xfId="16535" xr:uid="{00000000-0005-0000-0000-00009E400000}"/>
    <cellStyle name="壞_Yuexiu Property" xfId="16536" xr:uid="{00000000-0005-0000-0000-00009F400000}"/>
    <cellStyle name="壞_Yuexiu Property_Kaisa-old" xfId="16537" xr:uid="{00000000-0005-0000-0000-0000A0400000}"/>
    <cellStyle name="好" xfId="231" xr:uid="{00000000-0005-0000-0000-0000A1400000}"/>
    <cellStyle name="好 2" xfId="16539" xr:uid="{00000000-0005-0000-0000-0000A2400000}"/>
    <cellStyle name="好 2 2" xfId="16540" xr:uid="{00000000-0005-0000-0000-0000A3400000}"/>
    <cellStyle name="好 3" xfId="16541" xr:uid="{00000000-0005-0000-0000-0000A4400000}"/>
    <cellStyle name="好 4" xfId="16542" xr:uid="{00000000-0005-0000-0000-0000A5400000}"/>
    <cellStyle name="好 5" xfId="16543" xr:uid="{00000000-0005-0000-0000-0000A6400000}"/>
    <cellStyle name="好 6" xfId="16544" xr:uid="{00000000-0005-0000-0000-0000A7400000}"/>
    <cellStyle name="好 7" xfId="16538" xr:uid="{00000000-0005-0000-0000-0000A8400000}"/>
    <cellStyle name="好_Agile" xfId="16545" xr:uid="{00000000-0005-0000-0000-0000A9400000}"/>
    <cellStyle name="好_CF_161008 (2)" xfId="16546" xr:uid="{00000000-0005-0000-0000-0000AA400000}"/>
    <cellStyle name="好_CF_171008_ML meeting_Data" xfId="16547" xr:uid="{00000000-0005-0000-0000-0000AB400000}"/>
    <cellStyle name="好_Country Garden" xfId="16548" xr:uid="{00000000-0005-0000-0000-0000AC400000}"/>
    <cellStyle name="好_CRLand_13Oct2010" xfId="16549" xr:uid="{00000000-0005-0000-0000-0000AD400000}"/>
    <cellStyle name="好_CRLand_13Oct2010_1" xfId="16550" xr:uid="{00000000-0005-0000-0000-0000AE400000}"/>
    <cellStyle name="好_CRLand_13Oct2010_1_Country Garden" xfId="16551" xr:uid="{00000000-0005-0000-0000-0000AF400000}"/>
    <cellStyle name="好_CRLand_13Oct2010_1_Kaisa" xfId="16552" xr:uid="{00000000-0005-0000-0000-0000B0400000}"/>
    <cellStyle name="好_CRLand_13Oct2010_1_Kaisa-old" xfId="16553" xr:uid="{00000000-0005-0000-0000-0000B1400000}"/>
    <cellStyle name="好_CRLand_13Oct2010_1_R&amp;F wip" xfId="16554" xr:uid="{00000000-0005-0000-0000-0000B2400000}"/>
    <cellStyle name="好_CRLand_13Oct2010_1_SOHO" xfId="16555" xr:uid="{00000000-0005-0000-0000-0000B3400000}"/>
    <cellStyle name="好_CRLand_13Oct2010_Country Garden" xfId="16556" xr:uid="{00000000-0005-0000-0000-0000B4400000}"/>
    <cellStyle name="好_CRLand_13Oct2010_Evergrande_25Oct2010" xfId="16557" xr:uid="{00000000-0005-0000-0000-0000B5400000}"/>
    <cellStyle name="好_CRLand_13Oct2010_Hopson wip" xfId="16558" xr:uid="{00000000-0005-0000-0000-0000B6400000}"/>
    <cellStyle name="好_CRLand_13Oct2010_Kaisa-old" xfId="16559" xr:uid="{00000000-0005-0000-0000-0000B7400000}"/>
    <cellStyle name="好_CRLand_13Oct2010_R&amp;F wip" xfId="16560" xr:uid="{00000000-0005-0000-0000-0000B8400000}"/>
    <cellStyle name="好_CRLand_13Oct2010_Sino-ocean_revised" xfId="16561" xr:uid="{00000000-0005-0000-0000-0000B9400000}"/>
    <cellStyle name="好_CRLand_13Oct2010_Sino-ocean_revised_Country Garden" xfId="16562" xr:uid="{00000000-0005-0000-0000-0000BA400000}"/>
    <cellStyle name="好_CRLand_13Oct2010_Sino-ocean_revised_Kaisa-old" xfId="16563" xr:uid="{00000000-0005-0000-0000-0000BB400000}"/>
    <cellStyle name="好_Evergrande" xfId="16564" xr:uid="{00000000-0005-0000-0000-0000BC400000}"/>
    <cellStyle name="好_Evergrande_02102009" xfId="16565" xr:uid="{00000000-0005-0000-0000-0000BD400000}"/>
    <cellStyle name="好_Evergrande_02102009_Kaisa-old" xfId="16566" xr:uid="{00000000-0005-0000-0000-0000BE400000}"/>
    <cellStyle name="好_Evergrande_1" xfId="16567" xr:uid="{00000000-0005-0000-0000-0000BF400000}"/>
    <cellStyle name="好_Evergrande_1_Kaisa-old" xfId="16568" xr:uid="{00000000-0005-0000-0000-0000C0400000}"/>
    <cellStyle name="好_Evergrande_25Oct2010" xfId="16569" xr:uid="{00000000-0005-0000-0000-0000C1400000}"/>
    <cellStyle name="好_Glorious Property" xfId="16570" xr:uid="{00000000-0005-0000-0000-0000C2400000}"/>
    <cellStyle name="好_Glorious_contracted sales as of Dec 2010" xfId="16571" xr:uid="{00000000-0005-0000-0000-0000C3400000}"/>
    <cellStyle name="好_Hopson wip" xfId="16572" xr:uid="{00000000-0005-0000-0000-0000C4400000}"/>
    <cellStyle name="好_JD_Vanke_1" xfId="16573" xr:uid="{00000000-0005-0000-0000-0000C5400000}"/>
    <cellStyle name="好_JD_Vanke_1_Hopson wip" xfId="16574" xr:uid="{00000000-0005-0000-0000-0000C6400000}"/>
    <cellStyle name="好_JD_Vanke_1_Kaisa-old" xfId="16575" xr:uid="{00000000-0005-0000-0000-0000C7400000}"/>
    <cellStyle name="好_Kaisa" xfId="16576" xr:uid="{00000000-0005-0000-0000-0000C8400000}"/>
    <cellStyle name="好_KWG" xfId="16577" xr:uid="{00000000-0005-0000-0000-0000C9400000}"/>
    <cellStyle name="好_KWG_1" xfId="16578" xr:uid="{00000000-0005-0000-0000-0000CA400000}"/>
    <cellStyle name="好_KWG_1_Hopson wip" xfId="16579" xr:uid="{00000000-0005-0000-0000-0000CB400000}"/>
    <cellStyle name="好_KWG_1_Kaisa-old" xfId="16580" xr:uid="{00000000-0005-0000-0000-0000CC400000}"/>
    <cellStyle name="好_KWG_Kaisa-old" xfId="16581" xr:uid="{00000000-0005-0000-0000-0000CD400000}"/>
    <cellStyle name="好_ML_CF Data_080919" xfId="16582" xr:uid="{00000000-0005-0000-0000-0000CE400000}"/>
    <cellStyle name="好_Poly HK" xfId="16583" xr:uid="{00000000-0005-0000-0000-0000CF400000}"/>
    <cellStyle name="好_Ppty Dev" xfId="16584" xr:uid="{00000000-0005-0000-0000-0000D0400000}"/>
    <cellStyle name="好_Ppty Dev_Hopson wip" xfId="16585" xr:uid="{00000000-0005-0000-0000-0000D1400000}"/>
    <cellStyle name="好_Ppty Dev_Kaisa-old" xfId="16586" xr:uid="{00000000-0005-0000-0000-0000D2400000}"/>
    <cellStyle name="好_project summary v1" xfId="16587" xr:uid="{00000000-0005-0000-0000-0000D3400000}"/>
    <cellStyle name="好_Projects Info" xfId="16588" xr:uid="{00000000-0005-0000-0000-0000D4400000}"/>
    <cellStyle name="好_R&amp;F" xfId="16589" xr:uid="{00000000-0005-0000-0000-0000D5400000}"/>
    <cellStyle name="好_R&amp;F_Country Garden" xfId="16590" xr:uid="{00000000-0005-0000-0000-0000D6400000}"/>
    <cellStyle name="好_R&amp;F_Kaisa-old" xfId="16591" xr:uid="{00000000-0005-0000-0000-0000D7400000}"/>
    <cellStyle name="好_Sino-ocean_revised" xfId="16592" xr:uid="{00000000-0005-0000-0000-0000D8400000}"/>
    <cellStyle name="好_Sino-ocean_revised_Country Garden" xfId="16593" xr:uid="{00000000-0005-0000-0000-0000D9400000}"/>
    <cellStyle name="好_Sino-ocean_revised_CRLand_13Oct2010" xfId="16594" xr:uid="{00000000-0005-0000-0000-0000DA400000}"/>
    <cellStyle name="好_Sino-ocean_revised_CRLand_13Oct2010_Country Garden" xfId="16595" xr:uid="{00000000-0005-0000-0000-0000DB400000}"/>
    <cellStyle name="好_Sino-ocean_revised_CRLand_13Oct2010_Kaisa-old" xfId="16596" xr:uid="{00000000-0005-0000-0000-0000DC400000}"/>
    <cellStyle name="好_Sino-ocean_revised_Kaisa-old" xfId="16597" xr:uid="{00000000-0005-0000-0000-0000DD400000}"/>
    <cellStyle name="好_Sino-ocean_revised_R&amp;F wip" xfId="16598" xr:uid="{00000000-0005-0000-0000-0000DE400000}"/>
    <cellStyle name="好_Sino-ocean_revised_Sino-ocean_revised" xfId="16599" xr:uid="{00000000-0005-0000-0000-0000DF400000}"/>
    <cellStyle name="好_Sino-ocean_revised_Sino-ocean_revised_Country Garden" xfId="16600" xr:uid="{00000000-0005-0000-0000-0000E0400000}"/>
    <cellStyle name="好_Sino-ocean_revised_Sino-ocean_revised_Kaisa-old" xfId="16601" xr:uid="{00000000-0005-0000-0000-0000E1400000}"/>
    <cellStyle name="好_SOHO" xfId="16602" xr:uid="{00000000-0005-0000-0000-0000E2400000}"/>
    <cellStyle name="好_SOHO_Kaisa-old" xfId="16603" xr:uid="{00000000-0005-0000-0000-0000E3400000}"/>
    <cellStyle name="好_Yuexiu Property" xfId="16604" xr:uid="{00000000-0005-0000-0000-0000E4400000}"/>
    <cellStyle name="好_Yuexiu Property_Kaisa-old" xfId="16605" xr:uid="{00000000-0005-0000-0000-0000E5400000}"/>
    <cellStyle name="好_销售发生时间表 and Tax( OUTPUT)" xfId="16606" xr:uid="{00000000-0005-0000-0000-0000E6400000}"/>
    <cellStyle name="差" xfId="16607" xr:uid="{00000000-0005-0000-0000-0000E7400000}"/>
    <cellStyle name="差 2" xfId="16608" xr:uid="{00000000-0005-0000-0000-0000E8400000}"/>
    <cellStyle name="差 3" xfId="16609" xr:uid="{00000000-0005-0000-0000-0000E9400000}"/>
    <cellStyle name="差 4" xfId="16610" xr:uid="{00000000-0005-0000-0000-0000EA400000}"/>
    <cellStyle name="差 5" xfId="16611" xr:uid="{00000000-0005-0000-0000-0000EB400000}"/>
    <cellStyle name="差 6" xfId="16612" xr:uid="{00000000-0005-0000-0000-0000EC400000}"/>
    <cellStyle name="差 7" xfId="16613" xr:uid="{00000000-0005-0000-0000-0000ED400000}"/>
    <cellStyle name="差_CF_161008 (2)" xfId="16614" xr:uid="{00000000-0005-0000-0000-0000EE400000}"/>
    <cellStyle name="差_CF_171008_ML meeting_Data" xfId="16615" xr:uid="{00000000-0005-0000-0000-0000EF400000}"/>
    <cellStyle name="差_Evergrande" xfId="16616" xr:uid="{00000000-0005-0000-0000-0000F0400000}"/>
    <cellStyle name="差_Glorious Property" xfId="16617" xr:uid="{00000000-0005-0000-0000-0000F1400000}"/>
    <cellStyle name="差_Hopson wip" xfId="16618" xr:uid="{00000000-0005-0000-0000-0000F2400000}"/>
    <cellStyle name="差_Kaisa" xfId="16619" xr:uid="{00000000-0005-0000-0000-0000F3400000}"/>
    <cellStyle name="差_KWG" xfId="16620" xr:uid="{00000000-0005-0000-0000-0000F4400000}"/>
    <cellStyle name="差_ML_CF Data_080919" xfId="16621" xr:uid="{00000000-0005-0000-0000-0000F5400000}"/>
    <cellStyle name="差_SOHO" xfId="16622" xr:uid="{00000000-0005-0000-0000-0000F6400000}"/>
    <cellStyle name="差_销售发生时间表 and Tax( OUTPUT)" xfId="16623" xr:uid="{00000000-0005-0000-0000-0000F7400000}"/>
    <cellStyle name="常规 10" xfId="16624" xr:uid="{00000000-0005-0000-0000-0000F8400000}"/>
    <cellStyle name="常规 10 2" xfId="16625" xr:uid="{00000000-0005-0000-0000-0000F9400000}"/>
    <cellStyle name="常规 10_Evergrande" xfId="16626" xr:uid="{00000000-0005-0000-0000-0000FA400000}"/>
    <cellStyle name="常规 11" xfId="16627" xr:uid="{00000000-0005-0000-0000-0000FB400000}"/>
    <cellStyle name="常规 11 2" xfId="16628" xr:uid="{00000000-0005-0000-0000-0000FC400000}"/>
    <cellStyle name="常规 11_Evergrande" xfId="16629" xr:uid="{00000000-0005-0000-0000-0000FD400000}"/>
    <cellStyle name="常规 12" xfId="16630" xr:uid="{00000000-0005-0000-0000-0000FE400000}"/>
    <cellStyle name="常规 12 2" xfId="16631" xr:uid="{00000000-0005-0000-0000-0000FF400000}"/>
    <cellStyle name="常规 13" xfId="16632" xr:uid="{00000000-0005-0000-0000-000000410000}"/>
    <cellStyle name="常规 13 2" xfId="16633" xr:uid="{00000000-0005-0000-0000-000001410000}"/>
    <cellStyle name="常规 14" xfId="16634" xr:uid="{00000000-0005-0000-0000-000002410000}"/>
    <cellStyle name="常规 14 2" xfId="16635" xr:uid="{00000000-0005-0000-0000-000003410000}"/>
    <cellStyle name="常规 15" xfId="16636" xr:uid="{00000000-0005-0000-0000-000004410000}"/>
    <cellStyle name="常规 15 2" xfId="16637" xr:uid="{00000000-0005-0000-0000-000005410000}"/>
    <cellStyle name="常规 16" xfId="16638" xr:uid="{00000000-0005-0000-0000-000006410000}"/>
    <cellStyle name="常规 17 2" xfId="16639" xr:uid="{00000000-0005-0000-0000-000007410000}"/>
    <cellStyle name="常规 18 2" xfId="16640" xr:uid="{00000000-0005-0000-0000-000008410000}"/>
    <cellStyle name="常规 2" xfId="16641" xr:uid="{00000000-0005-0000-0000-000009410000}"/>
    <cellStyle name="常规 2 10" xfId="16642" xr:uid="{00000000-0005-0000-0000-00000A410000}"/>
    <cellStyle name="常规 2 2" xfId="16643" xr:uid="{00000000-0005-0000-0000-00000B410000}"/>
    <cellStyle name="常规 2 2 2" xfId="16644" xr:uid="{00000000-0005-0000-0000-00000C410000}"/>
    <cellStyle name="常规 2 3" xfId="16645" xr:uid="{00000000-0005-0000-0000-00000D410000}"/>
    <cellStyle name="常规 2 4" xfId="16646" xr:uid="{00000000-0005-0000-0000-00000E410000}"/>
    <cellStyle name="常规 2 5" xfId="16647" xr:uid="{00000000-0005-0000-0000-00000F410000}"/>
    <cellStyle name="常规 2_Evergrande" xfId="16648" xr:uid="{00000000-0005-0000-0000-000010410000}"/>
    <cellStyle name="常规 20 2" xfId="16649" xr:uid="{00000000-0005-0000-0000-000011410000}"/>
    <cellStyle name="常规 21 2" xfId="16650" xr:uid="{00000000-0005-0000-0000-000012410000}"/>
    <cellStyle name="常规 22 2" xfId="16651" xr:uid="{00000000-0005-0000-0000-000013410000}"/>
    <cellStyle name="常规 23 2" xfId="16652" xr:uid="{00000000-0005-0000-0000-000014410000}"/>
    <cellStyle name="常规 24" xfId="16653" xr:uid="{00000000-0005-0000-0000-000015410000}"/>
    <cellStyle name="常规 25" xfId="16654" xr:uid="{00000000-0005-0000-0000-000016410000}"/>
    <cellStyle name="常规 26" xfId="16655" xr:uid="{00000000-0005-0000-0000-000017410000}"/>
    <cellStyle name="常规 27" xfId="16656" xr:uid="{00000000-0005-0000-0000-000018410000}"/>
    <cellStyle name="常规 28 2" xfId="16657" xr:uid="{00000000-0005-0000-0000-000019410000}"/>
    <cellStyle name="常规 29" xfId="16658" xr:uid="{00000000-0005-0000-0000-00001A410000}"/>
    <cellStyle name="常规 3" xfId="16659" xr:uid="{00000000-0005-0000-0000-00001B410000}"/>
    <cellStyle name="常规 3 2" xfId="16660" xr:uid="{00000000-0005-0000-0000-00001C410000}"/>
    <cellStyle name="常规 3 3" xfId="16661" xr:uid="{00000000-0005-0000-0000-00001D410000}"/>
    <cellStyle name="常规 3 4" xfId="16662" xr:uid="{00000000-0005-0000-0000-00001E410000}"/>
    <cellStyle name="常规 30" xfId="16663" xr:uid="{00000000-0005-0000-0000-00001F410000}"/>
    <cellStyle name="常规 31" xfId="16664" xr:uid="{00000000-0005-0000-0000-000020410000}"/>
    <cellStyle name="常规 32" xfId="16665" xr:uid="{00000000-0005-0000-0000-000021410000}"/>
    <cellStyle name="常规 33 2" xfId="16666" xr:uid="{00000000-0005-0000-0000-000022410000}"/>
    <cellStyle name="常规 35" xfId="16667" xr:uid="{00000000-0005-0000-0000-000023410000}"/>
    <cellStyle name="常规 36" xfId="16668" xr:uid="{00000000-0005-0000-0000-000024410000}"/>
    <cellStyle name="常规 37" xfId="16669" xr:uid="{00000000-0005-0000-0000-000025410000}"/>
    <cellStyle name="常规 38" xfId="16670" xr:uid="{00000000-0005-0000-0000-000026410000}"/>
    <cellStyle name="常规 4" xfId="16671" xr:uid="{00000000-0005-0000-0000-000027410000}"/>
    <cellStyle name="常规 4 2" xfId="16672" xr:uid="{00000000-0005-0000-0000-000028410000}"/>
    <cellStyle name="常规 40" xfId="16673" xr:uid="{00000000-0005-0000-0000-000029410000}"/>
    <cellStyle name="常规 41" xfId="16674" xr:uid="{00000000-0005-0000-0000-00002A410000}"/>
    <cellStyle name="常规 42" xfId="16675" xr:uid="{00000000-0005-0000-0000-00002B410000}"/>
    <cellStyle name="常规 43" xfId="16676" xr:uid="{00000000-0005-0000-0000-00002C410000}"/>
    <cellStyle name="常规 45" xfId="16677" xr:uid="{00000000-0005-0000-0000-00002D410000}"/>
    <cellStyle name="常规 46" xfId="16678" xr:uid="{00000000-0005-0000-0000-00002E410000}"/>
    <cellStyle name="常规 47" xfId="16679" xr:uid="{00000000-0005-0000-0000-00002F410000}"/>
    <cellStyle name="常规 48" xfId="16680" xr:uid="{00000000-0005-0000-0000-000030410000}"/>
    <cellStyle name="常规 49" xfId="16681" xr:uid="{00000000-0005-0000-0000-000031410000}"/>
    <cellStyle name="常规 5" xfId="16682" xr:uid="{00000000-0005-0000-0000-000032410000}"/>
    <cellStyle name="常规 51" xfId="16683" xr:uid="{00000000-0005-0000-0000-000033410000}"/>
    <cellStyle name="常规 52" xfId="16684" xr:uid="{00000000-0005-0000-0000-000034410000}"/>
    <cellStyle name="常规 53" xfId="16685" xr:uid="{00000000-0005-0000-0000-000035410000}"/>
    <cellStyle name="常规 54" xfId="16686" xr:uid="{00000000-0005-0000-0000-000036410000}"/>
    <cellStyle name="常规 6" xfId="16687" xr:uid="{00000000-0005-0000-0000-000037410000}"/>
    <cellStyle name="常规 60 2" xfId="16688" xr:uid="{00000000-0005-0000-0000-000038410000}"/>
    <cellStyle name="常规 61 2" xfId="16689" xr:uid="{00000000-0005-0000-0000-000039410000}"/>
    <cellStyle name="常规 62 2" xfId="16690" xr:uid="{00000000-0005-0000-0000-00003A410000}"/>
    <cellStyle name="常规 63 2" xfId="16691" xr:uid="{00000000-0005-0000-0000-00003B410000}"/>
    <cellStyle name="常规 64 2" xfId="16692" xr:uid="{00000000-0005-0000-0000-00003C410000}"/>
    <cellStyle name="常规 65 2" xfId="16693" xr:uid="{00000000-0005-0000-0000-00003D410000}"/>
    <cellStyle name="常规 66 2" xfId="16694" xr:uid="{00000000-0005-0000-0000-00003E410000}"/>
    <cellStyle name="常规 67 2" xfId="16695" xr:uid="{00000000-0005-0000-0000-00003F410000}"/>
    <cellStyle name="常规 68 2" xfId="16696" xr:uid="{00000000-0005-0000-0000-000040410000}"/>
    <cellStyle name="常规 7" xfId="16697" xr:uid="{00000000-0005-0000-0000-000041410000}"/>
    <cellStyle name="常规 74 2" xfId="16698" xr:uid="{00000000-0005-0000-0000-000042410000}"/>
    <cellStyle name="常规 75 2" xfId="16699" xr:uid="{00000000-0005-0000-0000-000043410000}"/>
    <cellStyle name="常规 76 2" xfId="16700" xr:uid="{00000000-0005-0000-0000-000044410000}"/>
    <cellStyle name="常规 77 2" xfId="16701" xr:uid="{00000000-0005-0000-0000-000045410000}"/>
    <cellStyle name="常规 78 2" xfId="16702" xr:uid="{00000000-0005-0000-0000-000046410000}"/>
    <cellStyle name="常规 79 2" xfId="16703" xr:uid="{00000000-0005-0000-0000-000047410000}"/>
    <cellStyle name="常规 8" xfId="16704" xr:uid="{00000000-0005-0000-0000-000048410000}"/>
    <cellStyle name="常规 8 2" xfId="16705" xr:uid="{00000000-0005-0000-0000-000049410000}"/>
    <cellStyle name="常规 80 2" xfId="16706" xr:uid="{00000000-0005-0000-0000-00004A410000}"/>
    <cellStyle name="常规 81 2" xfId="16707" xr:uid="{00000000-0005-0000-0000-00004B410000}"/>
    <cellStyle name="常规 82 2" xfId="16708" xr:uid="{00000000-0005-0000-0000-00004C410000}"/>
    <cellStyle name="常规 83 2" xfId="16709" xr:uid="{00000000-0005-0000-0000-00004D410000}"/>
    <cellStyle name="常规 84 2" xfId="16710" xr:uid="{00000000-0005-0000-0000-00004E410000}"/>
    <cellStyle name="常规 85 2" xfId="16711" xr:uid="{00000000-0005-0000-0000-00004F410000}"/>
    <cellStyle name="常规 86 2" xfId="16712" xr:uid="{00000000-0005-0000-0000-000050410000}"/>
    <cellStyle name="常规 87 2" xfId="16713" xr:uid="{00000000-0005-0000-0000-000051410000}"/>
    <cellStyle name="常规 88 2" xfId="16714" xr:uid="{00000000-0005-0000-0000-000052410000}"/>
    <cellStyle name="常规 89 2" xfId="16715" xr:uid="{00000000-0005-0000-0000-000053410000}"/>
    <cellStyle name="常规 9" xfId="16716" xr:uid="{00000000-0005-0000-0000-000054410000}"/>
    <cellStyle name="常规 9 2" xfId="16717" xr:uid="{00000000-0005-0000-0000-000055410000}"/>
    <cellStyle name="常规 90 2" xfId="16718" xr:uid="{00000000-0005-0000-0000-000056410000}"/>
    <cellStyle name="常规 91 2" xfId="16719" xr:uid="{00000000-0005-0000-0000-000057410000}"/>
    <cellStyle name="常规 92 2" xfId="16720" xr:uid="{00000000-0005-0000-0000-000058410000}"/>
    <cellStyle name="常规 93" xfId="16721" xr:uid="{00000000-0005-0000-0000-000059410000}"/>
    <cellStyle name="常规_09年盈利预测模板09-6-15_Rev" xfId="16722" xr:uid="{00000000-0005-0000-0000-00005A410000}"/>
    <cellStyle name="强调文字颜色 1" xfId="16723" xr:uid="{00000000-0005-0000-0000-00005B410000}"/>
    <cellStyle name="强调文字颜色 1 2" xfId="16724" xr:uid="{00000000-0005-0000-0000-00005C410000}"/>
    <cellStyle name="强调文字颜色 1 3" xfId="16725" xr:uid="{00000000-0005-0000-0000-00005D410000}"/>
    <cellStyle name="强调文字颜色 1 4" xfId="16726" xr:uid="{00000000-0005-0000-0000-00005E410000}"/>
    <cellStyle name="强调文字颜色 1 5" xfId="16727" xr:uid="{00000000-0005-0000-0000-00005F410000}"/>
    <cellStyle name="强调文字颜色 1 6" xfId="16728" xr:uid="{00000000-0005-0000-0000-000060410000}"/>
    <cellStyle name="强调文字颜色 1 7" xfId="16729" xr:uid="{00000000-0005-0000-0000-000061410000}"/>
    <cellStyle name="强调文字颜色 1_Evergrande" xfId="16730" xr:uid="{00000000-0005-0000-0000-000062410000}"/>
    <cellStyle name="强调文字颜色 2" xfId="16731" xr:uid="{00000000-0005-0000-0000-000063410000}"/>
    <cellStyle name="强调文字颜色 2 2" xfId="16732" xr:uid="{00000000-0005-0000-0000-000064410000}"/>
    <cellStyle name="强调文字颜色 2 3" xfId="16733" xr:uid="{00000000-0005-0000-0000-000065410000}"/>
    <cellStyle name="强调文字颜色 2 4" xfId="16734" xr:uid="{00000000-0005-0000-0000-000066410000}"/>
    <cellStyle name="强调文字颜色 2 5" xfId="16735" xr:uid="{00000000-0005-0000-0000-000067410000}"/>
    <cellStyle name="强调文字颜色 2 6" xfId="16736" xr:uid="{00000000-0005-0000-0000-000068410000}"/>
    <cellStyle name="强调文字颜色 2 7" xfId="16737" xr:uid="{00000000-0005-0000-0000-000069410000}"/>
    <cellStyle name="强调文字颜色 2_Evergrande" xfId="16738" xr:uid="{00000000-0005-0000-0000-00006A410000}"/>
    <cellStyle name="强调文字颜色 3" xfId="16739" xr:uid="{00000000-0005-0000-0000-00006B410000}"/>
    <cellStyle name="强调文字颜色 3 2" xfId="16740" xr:uid="{00000000-0005-0000-0000-00006C410000}"/>
    <cellStyle name="强调文字颜色 3 3" xfId="16741" xr:uid="{00000000-0005-0000-0000-00006D410000}"/>
    <cellStyle name="强调文字颜色 3 4" xfId="16742" xr:uid="{00000000-0005-0000-0000-00006E410000}"/>
    <cellStyle name="强调文字颜色 3 5" xfId="16743" xr:uid="{00000000-0005-0000-0000-00006F410000}"/>
    <cellStyle name="强调文字颜色 3 6" xfId="16744" xr:uid="{00000000-0005-0000-0000-000070410000}"/>
    <cellStyle name="强调文字颜色 3 7" xfId="16745" xr:uid="{00000000-0005-0000-0000-000071410000}"/>
    <cellStyle name="强调文字颜色 3_Evergrande" xfId="16746" xr:uid="{00000000-0005-0000-0000-000072410000}"/>
    <cellStyle name="强调文字颜色 4" xfId="16747" xr:uid="{00000000-0005-0000-0000-000073410000}"/>
    <cellStyle name="强调文字颜色 4 2" xfId="16748" xr:uid="{00000000-0005-0000-0000-000074410000}"/>
    <cellStyle name="强调文字颜色 4 3" xfId="16749" xr:uid="{00000000-0005-0000-0000-000075410000}"/>
    <cellStyle name="强调文字颜色 4 4" xfId="16750" xr:uid="{00000000-0005-0000-0000-000076410000}"/>
    <cellStyle name="强调文字颜色 4 5" xfId="16751" xr:uid="{00000000-0005-0000-0000-000077410000}"/>
    <cellStyle name="强调文字颜色 4 6" xfId="16752" xr:uid="{00000000-0005-0000-0000-000078410000}"/>
    <cellStyle name="强调文字颜色 4 7" xfId="16753" xr:uid="{00000000-0005-0000-0000-000079410000}"/>
    <cellStyle name="强调文字颜色 4_Evergrande" xfId="16754" xr:uid="{00000000-0005-0000-0000-00007A410000}"/>
    <cellStyle name="强调文字颜色 5" xfId="16755" xr:uid="{00000000-0005-0000-0000-00007B410000}"/>
    <cellStyle name="强调文字颜色 5 2" xfId="16756" xr:uid="{00000000-0005-0000-0000-00007C410000}"/>
    <cellStyle name="强调文字颜色 5 3" xfId="16757" xr:uid="{00000000-0005-0000-0000-00007D410000}"/>
    <cellStyle name="强调文字颜色 5 4" xfId="16758" xr:uid="{00000000-0005-0000-0000-00007E410000}"/>
    <cellStyle name="强调文字颜色 5 5" xfId="16759" xr:uid="{00000000-0005-0000-0000-00007F410000}"/>
    <cellStyle name="强调文字颜色 5 6" xfId="16760" xr:uid="{00000000-0005-0000-0000-000080410000}"/>
    <cellStyle name="强调文字颜色 5 7" xfId="16761" xr:uid="{00000000-0005-0000-0000-000081410000}"/>
    <cellStyle name="强调文字颜色 5_Evergrande" xfId="16762" xr:uid="{00000000-0005-0000-0000-000082410000}"/>
    <cellStyle name="强调文字颜色 6" xfId="16763" xr:uid="{00000000-0005-0000-0000-000083410000}"/>
    <cellStyle name="强调文字颜色 6 2" xfId="16764" xr:uid="{00000000-0005-0000-0000-000084410000}"/>
    <cellStyle name="强调文字颜色 6 3" xfId="16765" xr:uid="{00000000-0005-0000-0000-000085410000}"/>
    <cellStyle name="强调文字颜色 6 4" xfId="16766" xr:uid="{00000000-0005-0000-0000-000086410000}"/>
    <cellStyle name="强调文字颜色 6 5" xfId="16767" xr:uid="{00000000-0005-0000-0000-000087410000}"/>
    <cellStyle name="强调文字颜色 6 6" xfId="16768" xr:uid="{00000000-0005-0000-0000-000088410000}"/>
    <cellStyle name="强调文字颜色 6 7" xfId="16769" xr:uid="{00000000-0005-0000-0000-000089410000}"/>
    <cellStyle name="强调文字颜色 6_Evergrande" xfId="16770" xr:uid="{00000000-0005-0000-0000-00008A410000}"/>
    <cellStyle name="普通_ 白土" xfId="16771" xr:uid="{00000000-0005-0000-0000-00008B410000}"/>
    <cellStyle name="标题" xfId="16772" xr:uid="{00000000-0005-0000-0000-00008C410000}"/>
    <cellStyle name="标题 1" xfId="16773" xr:uid="{00000000-0005-0000-0000-00008D410000}"/>
    <cellStyle name="标题 1 2" xfId="16774" xr:uid="{00000000-0005-0000-0000-00008E410000}"/>
    <cellStyle name="标题 1 3" xfId="16775" xr:uid="{00000000-0005-0000-0000-00008F410000}"/>
    <cellStyle name="标题 1 4" xfId="16776" xr:uid="{00000000-0005-0000-0000-000090410000}"/>
    <cellStyle name="标题 1 5" xfId="16777" xr:uid="{00000000-0005-0000-0000-000091410000}"/>
    <cellStyle name="标题 1 6" xfId="16778" xr:uid="{00000000-0005-0000-0000-000092410000}"/>
    <cellStyle name="标题 1 7" xfId="16779" xr:uid="{00000000-0005-0000-0000-000093410000}"/>
    <cellStyle name="标题 1_Evergrande" xfId="16780" xr:uid="{00000000-0005-0000-0000-000094410000}"/>
    <cellStyle name="标题 10" xfId="16781" xr:uid="{00000000-0005-0000-0000-000095410000}"/>
    <cellStyle name="标题 2" xfId="16782" xr:uid="{00000000-0005-0000-0000-000096410000}"/>
    <cellStyle name="标题 2 2" xfId="16783" xr:uid="{00000000-0005-0000-0000-000097410000}"/>
    <cellStyle name="标题 2 3" xfId="16784" xr:uid="{00000000-0005-0000-0000-000098410000}"/>
    <cellStyle name="标题 2 4" xfId="16785" xr:uid="{00000000-0005-0000-0000-000099410000}"/>
    <cellStyle name="标题 2 5" xfId="16786" xr:uid="{00000000-0005-0000-0000-00009A410000}"/>
    <cellStyle name="标题 2 6" xfId="16787" xr:uid="{00000000-0005-0000-0000-00009B410000}"/>
    <cellStyle name="标题 2 7" xfId="16788" xr:uid="{00000000-0005-0000-0000-00009C410000}"/>
    <cellStyle name="标题 2_Evergrande" xfId="16789" xr:uid="{00000000-0005-0000-0000-00009D410000}"/>
    <cellStyle name="标题 3" xfId="16790" xr:uid="{00000000-0005-0000-0000-00009E410000}"/>
    <cellStyle name="标题 3 2" xfId="16791" xr:uid="{00000000-0005-0000-0000-00009F410000}"/>
    <cellStyle name="标题 3 3" xfId="16792" xr:uid="{00000000-0005-0000-0000-0000A0410000}"/>
    <cellStyle name="标题 3 4" xfId="16793" xr:uid="{00000000-0005-0000-0000-0000A1410000}"/>
    <cellStyle name="标题 3 5" xfId="16794" xr:uid="{00000000-0005-0000-0000-0000A2410000}"/>
    <cellStyle name="标题 3 6" xfId="16795" xr:uid="{00000000-0005-0000-0000-0000A3410000}"/>
    <cellStyle name="标题 3 7" xfId="16796" xr:uid="{00000000-0005-0000-0000-0000A4410000}"/>
    <cellStyle name="标题 3_Evergrande" xfId="16797" xr:uid="{00000000-0005-0000-0000-0000A5410000}"/>
    <cellStyle name="标题 4" xfId="16798" xr:uid="{00000000-0005-0000-0000-0000A6410000}"/>
    <cellStyle name="标题 4 2" xfId="16799" xr:uid="{00000000-0005-0000-0000-0000A7410000}"/>
    <cellStyle name="标题 4 3" xfId="16800" xr:uid="{00000000-0005-0000-0000-0000A8410000}"/>
    <cellStyle name="标题 4 4" xfId="16801" xr:uid="{00000000-0005-0000-0000-0000A9410000}"/>
    <cellStyle name="标题 4 5" xfId="16802" xr:uid="{00000000-0005-0000-0000-0000AA410000}"/>
    <cellStyle name="标题 4 6" xfId="16803" xr:uid="{00000000-0005-0000-0000-0000AB410000}"/>
    <cellStyle name="标题 4 7" xfId="16804" xr:uid="{00000000-0005-0000-0000-0000AC410000}"/>
    <cellStyle name="标题 4_Evergrande" xfId="16805" xr:uid="{00000000-0005-0000-0000-0000AD410000}"/>
    <cellStyle name="标题 5" xfId="16806" xr:uid="{00000000-0005-0000-0000-0000AE410000}"/>
    <cellStyle name="标题 6" xfId="16807" xr:uid="{00000000-0005-0000-0000-0000AF410000}"/>
    <cellStyle name="标题 7" xfId="16808" xr:uid="{00000000-0005-0000-0000-0000B0410000}"/>
    <cellStyle name="标题 8" xfId="16809" xr:uid="{00000000-0005-0000-0000-0000B1410000}"/>
    <cellStyle name="标题 9" xfId="16810" xr:uid="{00000000-0005-0000-0000-0000B2410000}"/>
    <cellStyle name="标题_【20090831，自2009年7月始】三年度预算_20090831" xfId="16811" xr:uid="{00000000-0005-0000-0000-0000B3410000}"/>
    <cellStyle name="样式 1" xfId="16812" xr:uid="{00000000-0005-0000-0000-0000B4410000}"/>
    <cellStyle name="检查单元格" xfId="16813" xr:uid="{00000000-0005-0000-0000-0000B5410000}"/>
    <cellStyle name="检查单元格 2" xfId="16814" xr:uid="{00000000-0005-0000-0000-0000B6410000}"/>
    <cellStyle name="检查单元格 3" xfId="16815" xr:uid="{00000000-0005-0000-0000-0000B7410000}"/>
    <cellStyle name="检查单元格 4" xfId="16816" xr:uid="{00000000-0005-0000-0000-0000B8410000}"/>
    <cellStyle name="检查单元格 5" xfId="16817" xr:uid="{00000000-0005-0000-0000-0000B9410000}"/>
    <cellStyle name="检查单元格 6" xfId="16818" xr:uid="{00000000-0005-0000-0000-0000BA410000}"/>
    <cellStyle name="检查单元格 7" xfId="16819" xr:uid="{00000000-0005-0000-0000-0000BB410000}"/>
    <cellStyle name="检查单元格_Evergrande" xfId="16820" xr:uid="{00000000-0005-0000-0000-0000BC410000}"/>
    <cellStyle name="標準_1951_0006" xfId="16821" xr:uid="{00000000-0005-0000-0000-0000BD410000}"/>
    <cellStyle name="標題" xfId="232" xr:uid="{00000000-0005-0000-0000-0000BE410000}"/>
    <cellStyle name="標題 1" xfId="233" xr:uid="{00000000-0005-0000-0000-0000BF410000}"/>
    <cellStyle name="標題 1 2" xfId="16824" xr:uid="{00000000-0005-0000-0000-0000C0410000}"/>
    <cellStyle name="標題 1 3" xfId="16823" xr:uid="{00000000-0005-0000-0000-0000C1410000}"/>
    <cellStyle name="標題 1_Glorious_contracted sales as of Dec 2010" xfId="16825" xr:uid="{00000000-0005-0000-0000-0000C2410000}"/>
    <cellStyle name="標題 2" xfId="234" xr:uid="{00000000-0005-0000-0000-0000C3410000}"/>
    <cellStyle name="標題 2 2" xfId="16827" xr:uid="{00000000-0005-0000-0000-0000C4410000}"/>
    <cellStyle name="標題 2 3" xfId="16826" xr:uid="{00000000-0005-0000-0000-0000C5410000}"/>
    <cellStyle name="標題 2_Glorious_contracted sales as of Dec 2010" xfId="16828" xr:uid="{00000000-0005-0000-0000-0000C6410000}"/>
    <cellStyle name="標題 3" xfId="235" xr:uid="{00000000-0005-0000-0000-0000C7410000}"/>
    <cellStyle name="標題 3 2" xfId="16830" xr:uid="{00000000-0005-0000-0000-0000C8410000}"/>
    <cellStyle name="標題 3 3" xfId="16829" xr:uid="{00000000-0005-0000-0000-0000C9410000}"/>
    <cellStyle name="標題 3_Glorious_contracted sales as of Dec 2010" xfId="16831" xr:uid="{00000000-0005-0000-0000-0000CA410000}"/>
    <cellStyle name="標題 4" xfId="236" xr:uid="{00000000-0005-0000-0000-0000CB410000}"/>
    <cellStyle name="標題 4 2" xfId="16833" xr:uid="{00000000-0005-0000-0000-0000CC410000}"/>
    <cellStyle name="標題 4 3" xfId="16832" xr:uid="{00000000-0005-0000-0000-0000CD410000}"/>
    <cellStyle name="標題 4_Glorious_contracted sales as of Dec 2010" xfId="16834" xr:uid="{00000000-0005-0000-0000-0000CE410000}"/>
    <cellStyle name="標題 5" xfId="16835" xr:uid="{00000000-0005-0000-0000-0000CF410000}"/>
    <cellStyle name="標題 6" xfId="16822" xr:uid="{00000000-0005-0000-0000-0000D0410000}"/>
    <cellStyle name="標題_COLI_1" xfId="16836" xr:uid="{00000000-0005-0000-0000-0000D1410000}"/>
    <cellStyle name="樣式 1" xfId="16837" xr:uid="{00000000-0005-0000-0000-0000D2410000}"/>
    <cellStyle name="樣式 1 2" xfId="16838" xr:uid="{00000000-0005-0000-0000-0000D3410000}"/>
    <cellStyle name="檢查儲存格" xfId="237" xr:uid="{00000000-0005-0000-0000-0000D4410000}"/>
    <cellStyle name="檢查儲存格 2" xfId="16840" xr:uid="{00000000-0005-0000-0000-0000D5410000}"/>
    <cellStyle name="檢查儲存格 3" xfId="16839" xr:uid="{00000000-0005-0000-0000-0000D6410000}"/>
    <cellStyle name="檢查儲存格_Glorious_contracted sales as of Dec 2010" xfId="16841" xr:uid="{00000000-0005-0000-0000-0000D7410000}"/>
    <cellStyle name="汇总" xfId="16842" xr:uid="{00000000-0005-0000-0000-0000D8410000}"/>
    <cellStyle name="汇总 2" xfId="16843" xr:uid="{00000000-0005-0000-0000-0000D9410000}"/>
    <cellStyle name="汇总 3" xfId="16844" xr:uid="{00000000-0005-0000-0000-0000DA410000}"/>
    <cellStyle name="汇总 4" xfId="16845" xr:uid="{00000000-0005-0000-0000-0000DB410000}"/>
    <cellStyle name="汇总 5" xfId="16846" xr:uid="{00000000-0005-0000-0000-0000DC410000}"/>
    <cellStyle name="汇总 6" xfId="16847" xr:uid="{00000000-0005-0000-0000-0000DD410000}"/>
    <cellStyle name="汇总 7" xfId="16848" xr:uid="{00000000-0005-0000-0000-0000DE410000}"/>
    <cellStyle name="汇总_Evergrande" xfId="16849" xr:uid="{00000000-0005-0000-0000-0000DF410000}"/>
    <cellStyle name="注释" xfId="16850" xr:uid="{00000000-0005-0000-0000-0000E0410000}"/>
    <cellStyle name="注释 2" xfId="16851" xr:uid="{00000000-0005-0000-0000-0000E1410000}"/>
    <cellStyle name="注释 3" xfId="16852" xr:uid="{00000000-0005-0000-0000-0000E2410000}"/>
    <cellStyle name="注释 4" xfId="16853" xr:uid="{00000000-0005-0000-0000-0000E3410000}"/>
    <cellStyle name="注释 5" xfId="16854" xr:uid="{00000000-0005-0000-0000-0000E4410000}"/>
    <cellStyle name="注释 6" xfId="16855" xr:uid="{00000000-0005-0000-0000-0000E5410000}"/>
    <cellStyle name="注释 7" xfId="16856" xr:uid="{00000000-0005-0000-0000-0000E6410000}"/>
    <cellStyle name="注释_Evergrande" xfId="16857" xr:uid="{00000000-0005-0000-0000-0000E7410000}"/>
    <cellStyle name="烹拳 [0]_97MBO" xfId="16858" xr:uid="{00000000-0005-0000-0000-0000E8410000}"/>
    <cellStyle name="烹拳_97MBO" xfId="16859" xr:uid="{00000000-0005-0000-0000-0000E9410000}"/>
    <cellStyle name="百分比 2" xfId="238" xr:uid="{00000000-0005-0000-0000-0000EA410000}"/>
    <cellStyle name="百分比 2 2" xfId="16861" xr:uid="{00000000-0005-0000-0000-0000EB410000}"/>
    <cellStyle name="百分比 2 2 2" xfId="16862" xr:uid="{00000000-0005-0000-0000-0000EC410000}"/>
    <cellStyle name="百分比 2 3" xfId="16863" xr:uid="{00000000-0005-0000-0000-0000ED410000}"/>
    <cellStyle name="百分比 2 4" xfId="16860" xr:uid="{00000000-0005-0000-0000-0000EE410000}"/>
    <cellStyle name="百分比 3" xfId="16864" xr:uid="{00000000-0005-0000-0000-0000EF410000}"/>
    <cellStyle name="百分比 4" xfId="16865" xr:uid="{00000000-0005-0000-0000-0000F0410000}"/>
    <cellStyle name="百分比 6 3" xfId="16866" xr:uid="{00000000-0005-0000-0000-0000F1410000}"/>
    <cellStyle name="解释性文本" xfId="16867" xr:uid="{00000000-0005-0000-0000-0000F2410000}"/>
    <cellStyle name="解释性文本 2" xfId="16868" xr:uid="{00000000-0005-0000-0000-0000F3410000}"/>
    <cellStyle name="解释性文本 3" xfId="16869" xr:uid="{00000000-0005-0000-0000-0000F4410000}"/>
    <cellStyle name="解释性文本 4" xfId="16870" xr:uid="{00000000-0005-0000-0000-0000F5410000}"/>
    <cellStyle name="解释性文本 5" xfId="16871" xr:uid="{00000000-0005-0000-0000-0000F6410000}"/>
    <cellStyle name="解释性文本 6" xfId="16872" xr:uid="{00000000-0005-0000-0000-0000F7410000}"/>
    <cellStyle name="解释性文本 7" xfId="16873" xr:uid="{00000000-0005-0000-0000-0000F8410000}"/>
    <cellStyle name="解释性文本_Evergrande" xfId="16874" xr:uid="{00000000-0005-0000-0000-0000F9410000}"/>
    <cellStyle name="計算方式" xfId="239" xr:uid="{00000000-0005-0000-0000-0000FA410000}"/>
    <cellStyle name="計算方式 2" xfId="16876" xr:uid="{00000000-0005-0000-0000-0000FB410000}"/>
    <cellStyle name="計算方式 3" xfId="16875" xr:uid="{00000000-0005-0000-0000-0000FC410000}"/>
    <cellStyle name="計算方式_Glorious_contracted sales as of Dec 2010" xfId="16877" xr:uid="{00000000-0005-0000-0000-0000FD410000}"/>
    <cellStyle name="說明文字" xfId="240" xr:uid="{00000000-0005-0000-0000-0000FE410000}"/>
    <cellStyle name="說明文字 2" xfId="16879" xr:uid="{00000000-0005-0000-0000-0000FF410000}"/>
    <cellStyle name="說明文字 3" xfId="16878" xr:uid="{00000000-0005-0000-0000-000000420000}"/>
    <cellStyle name="說明文字_Glorious_contracted sales as of Dec 2010" xfId="16880" xr:uid="{00000000-0005-0000-0000-000001420000}"/>
    <cellStyle name="警告文字" xfId="241" xr:uid="{00000000-0005-0000-0000-000002420000}"/>
    <cellStyle name="警告文字 2" xfId="16882" xr:uid="{00000000-0005-0000-0000-000003420000}"/>
    <cellStyle name="警告文字 3" xfId="16881" xr:uid="{00000000-0005-0000-0000-000004420000}"/>
    <cellStyle name="警告文字_Glorious_contracted sales as of Dec 2010" xfId="16883" xr:uid="{00000000-0005-0000-0000-000005420000}"/>
    <cellStyle name="警告文本" xfId="16884" xr:uid="{00000000-0005-0000-0000-000006420000}"/>
    <cellStyle name="警告文本 2" xfId="16885" xr:uid="{00000000-0005-0000-0000-000007420000}"/>
    <cellStyle name="警告文本 3" xfId="16886" xr:uid="{00000000-0005-0000-0000-000008420000}"/>
    <cellStyle name="警告文本 4" xfId="16887" xr:uid="{00000000-0005-0000-0000-000009420000}"/>
    <cellStyle name="警告文本 5" xfId="16888" xr:uid="{00000000-0005-0000-0000-00000A420000}"/>
    <cellStyle name="警告文本 6" xfId="16889" xr:uid="{00000000-0005-0000-0000-00000B420000}"/>
    <cellStyle name="警告文本 7" xfId="16890" xr:uid="{00000000-0005-0000-0000-00000C420000}"/>
    <cellStyle name="警告文本_Evergrande" xfId="16891" xr:uid="{00000000-0005-0000-0000-00000D420000}"/>
    <cellStyle name="计算" xfId="16892" xr:uid="{00000000-0005-0000-0000-00000E420000}"/>
    <cellStyle name="计算 2" xfId="16893" xr:uid="{00000000-0005-0000-0000-00000F420000}"/>
    <cellStyle name="计算 3" xfId="16894" xr:uid="{00000000-0005-0000-0000-000010420000}"/>
    <cellStyle name="计算 4" xfId="16895" xr:uid="{00000000-0005-0000-0000-000011420000}"/>
    <cellStyle name="计算 5" xfId="16896" xr:uid="{00000000-0005-0000-0000-000012420000}"/>
    <cellStyle name="计算 6" xfId="16897" xr:uid="{00000000-0005-0000-0000-000013420000}"/>
    <cellStyle name="计算 7" xfId="16898" xr:uid="{00000000-0005-0000-0000-000014420000}"/>
    <cellStyle name="计算_Evergrande" xfId="16899" xr:uid="{00000000-0005-0000-0000-000015420000}"/>
    <cellStyle name="超链接 2 2" xfId="16900" xr:uid="{00000000-0005-0000-0000-000016420000}"/>
    <cellStyle name="輔色1" xfId="242" xr:uid="{00000000-0005-0000-0000-000017420000}"/>
    <cellStyle name="輔色1 2" xfId="16902" xr:uid="{00000000-0005-0000-0000-000018420000}"/>
    <cellStyle name="輔色1 3" xfId="16901" xr:uid="{00000000-0005-0000-0000-000019420000}"/>
    <cellStyle name="輔色1_Glorious_contracted sales as of Dec 2010" xfId="16903" xr:uid="{00000000-0005-0000-0000-00001A420000}"/>
    <cellStyle name="輔色2" xfId="243" xr:uid="{00000000-0005-0000-0000-00001B420000}"/>
    <cellStyle name="輔色2 2" xfId="16905" xr:uid="{00000000-0005-0000-0000-00001C420000}"/>
    <cellStyle name="輔色2 3" xfId="16904" xr:uid="{00000000-0005-0000-0000-00001D420000}"/>
    <cellStyle name="輔色2_Glorious_contracted sales as of Dec 2010" xfId="16906" xr:uid="{00000000-0005-0000-0000-00001E420000}"/>
    <cellStyle name="輔色3" xfId="244" xr:uid="{00000000-0005-0000-0000-00001F420000}"/>
    <cellStyle name="輔色3 2" xfId="16908" xr:uid="{00000000-0005-0000-0000-000020420000}"/>
    <cellStyle name="輔色3 3" xfId="16907" xr:uid="{00000000-0005-0000-0000-000021420000}"/>
    <cellStyle name="輔色3_Glorious_contracted sales as of Dec 2010" xfId="16909" xr:uid="{00000000-0005-0000-0000-000022420000}"/>
    <cellStyle name="輔色4" xfId="245" xr:uid="{00000000-0005-0000-0000-000023420000}"/>
    <cellStyle name="輔色4 2" xfId="16911" xr:uid="{00000000-0005-0000-0000-000024420000}"/>
    <cellStyle name="輔色4 3" xfId="16910" xr:uid="{00000000-0005-0000-0000-000025420000}"/>
    <cellStyle name="輔色4_Glorious_contracted sales as of Dec 2010" xfId="16912" xr:uid="{00000000-0005-0000-0000-000026420000}"/>
    <cellStyle name="輔色5" xfId="246" xr:uid="{00000000-0005-0000-0000-000027420000}"/>
    <cellStyle name="輔色5 2" xfId="16914" xr:uid="{00000000-0005-0000-0000-000028420000}"/>
    <cellStyle name="輔色5 3" xfId="16913" xr:uid="{00000000-0005-0000-0000-000029420000}"/>
    <cellStyle name="輔色5_Glorious_contracted sales as of Dec 2010" xfId="16915" xr:uid="{00000000-0005-0000-0000-00002A420000}"/>
    <cellStyle name="輔色6" xfId="247" xr:uid="{00000000-0005-0000-0000-00002B420000}"/>
    <cellStyle name="輔色6 2" xfId="16917" xr:uid="{00000000-0005-0000-0000-00002C420000}"/>
    <cellStyle name="輔色6 3" xfId="16916" xr:uid="{00000000-0005-0000-0000-00002D420000}"/>
    <cellStyle name="輔色6_Glorious_contracted sales as of Dec 2010" xfId="16918" xr:uid="{00000000-0005-0000-0000-00002E420000}"/>
    <cellStyle name="輸入" xfId="248" xr:uid="{00000000-0005-0000-0000-00002F420000}"/>
    <cellStyle name="輸入 2" xfId="16920" xr:uid="{00000000-0005-0000-0000-000030420000}"/>
    <cellStyle name="輸入 3" xfId="16919" xr:uid="{00000000-0005-0000-0000-000031420000}"/>
    <cellStyle name="輸入_Glorious_contracted sales as of Dec 2010" xfId="16921" xr:uid="{00000000-0005-0000-0000-000032420000}"/>
    <cellStyle name="輸出" xfId="249" xr:uid="{00000000-0005-0000-0000-000033420000}"/>
    <cellStyle name="輸出 2" xfId="16923" xr:uid="{00000000-0005-0000-0000-000034420000}"/>
    <cellStyle name="輸出 3" xfId="16922" xr:uid="{00000000-0005-0000-0000-000035420000}"/>
    <cellStyle name="輸出_Glorious_contracted sales as of Dec 2010" xfId="16924" xr:uid="{00000000-0005-0000-0000-000036420000}"/>
    <cellStyle name="输入" xfId="16925" xr:uid="{00000000-0005-0000-0000-000037420000}"/>
    <cellStyle name="输入 2" xfId="16926" xr:uid="{00000000-0005-0000-0000-000038420000}"/>
    <cellStyle name="输入 3" xfId="16927" xr:uid="{00000000-0005-0000-0000-000039420000}"/>
    <cellStyle name="输入 4" xfId="16928" xr:uid="{00000000-0005-0000-0000-00003A420000}"/>
    <cellStyle name="输入 5" xfId="16929" xr:uid="{00000000-0005-0000-0000-00003B420000}"/>
    <cellStyle name="输入 6" xfId="16930" xr:uid="{00000000-0005-0000-0000-00003C420000}"/>
    <cellStyle name="输入 7" xfId="16931" xr:uid="{00000000-0005-0000-0000-00003D420000}"/>
    <cellStyle name="输入_Evergrande" xfId="16932" xr:uid="{00000000-0005-0000-0000-00003E420000}"/>
    <cellStyle name="输出" xfId="16933" xr:uid="{00000000-0005-0000-0000-00003F420000}"/>
    <cellStyle name="输出 2" xfId="16934" xr:uid="{00000000-0005-0000-0000-000040420000}"/>
    <cellStyle name="输出 3" xfId="16935" xr:uid="{00000000-0005-0000-0000-000041420000}"/>
    <cellStyle name="输出 4" xfId="16936" xr:uid="{00000000-0005-0000-0000-000042420000}"/>
    <cellStyle name="输出 5" xfId="16937" xr:uid="{00000000-0005-0000-0000-000043420000}"/>
    <cellStyle name="输出 6" xfId="16938" xr:uid="{00000000-0005-0000-0000-000044420000}"/>
    <cellStyle name="输出 7" xfId="16939" xr:uid="{00000000-0005-0000-0000-000045420000}"/>
    <cellStyle name="输出_Evergrande" xfId="16940" xr:uid="{00000000-0005-0000-0000-000046420000}"/>
    <cellStyle name="适中" xfId="16941" xr:uid="{00000000-0005-0000-0000-000047420000}"/>
    <cellStyle name="适中 2" xfId="16942" xr:uid="{00000000-0005-0000-0000-000048420000}"/>
    <cellStyle name="适中 3" xfId="16943" xr:uid="{00000000-0005-0000-0000-000049420000}"/>
    <cellStyle name="适中 4" xfId="16944" xr:uid="{00000000-0005-0000-0000-00004A420000}"/>
    <cellStyle name="适中 5" xfId="16945" xr:uid="{00000000-0005-0000-0000-00004B420000}"/>
    <cellStyle name="适中 6" xfId="16946" xr:uid="{00000000-0005-0000-0000-00004C420000}"/>
    <cellStyle name="适中 7" xfId="16947" xr:uid="{00000000-0005-0000-0000-00004D420000}"/>
    <cellStyle name="适中_Evergrande" xfId="16948" xr:uid="{00000000-0005-0000-0000-00004E420000}"/>
    <cellStyle name="連結的儲存格" xfId="250" xr:uid="{00000000-0005-0000-0000-00004F420000}"/>
    <cellStyle name="連結的儲存格 2" xfId="16950" xr:uid="{00000000-0005-0000-0000-000050420000}"/>
    <cellStyle name="連結的儲存格 3" xfId="16949" xr:uid="{00000000-0005-0000-0000-000051420000}"/>
    <cellStyle name="連結的儲存格_Glorious_contracted sales as of Dec 2010" xfId="16951" xr:uid="{00000000-0005-0000-0000-000052420000}"/>
    <cellStyle name="钎霖_laroux" xfId="16952" xr:uid="{00000000-0005-0000-0000-000053420000}"/>
    <cellStyle name="链接单元格" xfId="16953" xr:uid="{00000000-0005-0000-0000-000054420000}"/>
    <cellStyle name="链接单元格 2" xfId="16954" xr:uid="{00000000-0005-0000-0000-000055420000}"/>
    <cellStyle name="链接单元格 3" xfId="16955" xr:uid="{00000000-0005-0000-0000-000056420000}"/>
    <cellStyle name="链接单元格 4" xfId="16956" xr:uid="{00000000-0005-0000-0000-000057420000}"/>
    <cellStyle name="链接单元格 5" xfId="16957" xr:uid="{00000000-0005-0000-0000-000058420000}"/>
    <cellStyle name="链接单元格 6" xfId="16958" xr:uid="{00000000-0005-0000-0000-000059420000}"/>
    <cellStyle name="链接单元格 7" xfId="16959" xr:uid="{00000000-0005-0000-0000-00005A420000}"/>
    <cellStyle name="链接单元格_Evergrande" xfId="16960" xr:uid="{00000000-0005-0000-0000-00005B420000}"/>
    <cellStyle name="霓付 [0]_97MBO" xfId="16961" xr:uid="{00000000-0005-0000-0000-00005C420000}"/>
    <cellStyle name="霓付_97MBO" xfId="16962" xr:uid="{00000000-0005-0000-0000-00005D42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000000"/>
      <rgbColor rgb="000B318F"/>
      <rgbColor rgb="00939598"/>
      <rgbColor rgb="000B318F"/>
      <rgbColor rgb="00BEBEBE"/>
      <rgbColor rgb="00FFFFFF"/>
      <rgbColor rgb="00C0C0C0"/>
      <rgbColor rgb="00808080"/>
      <rgbColor rgb="000B318F"/>
      <rgbColor rgb="00A6B2D7"/>
      <rgbColor rgb="00E60012"/>
      <rgbColor rgb="00C6C7C8"/>
      <rgbColor rgb="00000000"/>
      <rgbColor rgb="00886848"/>
      <rgbColor rgb="006D93FF"/>
      <rgbColor rgb="00FF7575"/>
      <rgbColor rgb="000B318F"/>
      <rgbColor rgb="00A6B2D7"/>
      <rgbColor rgb="00E60012"/>
      <rgbColor rgb="00C6C7C8"/>
      <rgbColor rgb="00000000"/>
      <rgbColor rgb="00886848"/>
      <rgbColor rgb="006D93FF"/>
      <rgbColor rgb="00FF7575"/>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73779"/>
      <color rgb="FFF9F9F9"/>
      <color rgb="FF0000FF"/>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externalLink" Target="externalLinks/externalLink14.xml"/><Relationship Id="rId39" Type="http://schemas.openxmlformats.org/officeDocument/2006/relationships/externalLink" Target="externalLinks/externalLink27.xml"/><Relationship Id="rId21" Type="http://schemas.openxmlformats.org/officeDocument/2006/relationships/externalLink" Target="externalLinks/externalLink9.xml"/><Relationship Id="rId34" Type="http://schemas.openxmlformats.org/officeDocument/2006/relationships/externalLink" Target="externalLinks/externalLink22.xml"/><Relationship Id="rId42" Type="http://schemas.openxmlformats.org/officeDocument/2006/relationships/externalLink" Target="externalLinks/externalLink30.xml"/><Relationship Id="rId47" Type="http://schemas.openxmlformats.org/officeDocument/2006/relationships/externalLink" Target="externalLinks/externalLink35.xml"/><Relationship Id="rId50" Type="http://schemas.openxmlformats.org/officeDocument/2006/relationships/externalLink" Target="externalLinks/externalLink38.xml"/><Relationship Id="rId55" Type="http://schemas.openxmlformats.org/officeDocument/2006/relationships/externalLink" Target="externalLinks/externalLink4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4.xml"/><Relationship Id="rId29" Type="http://schemas.openxmlformats.org/officeDocument/2006/relationships/externalLink" Target="externalLinks/externalLink17.xml"/><Relationship Id="rId11" Type="http://schemas.openxmlformats.org/officeDocument/2006/relationships/worksheet" Target="worksheets/sheet11.xml"/><Relationship Id="rId24" Type="http://schemas.openxmlformats.org/officeDocument/2006/relationships/externalLink" Target="externalLinks/externalLink12.xml"/><Relationship Id="rId32" Type="http://schemas.openxmlformats.org/officeDocument/2006/relationships/externalLink" Target="externalLinks/externalLink20.xml"/><Relationship Id="rId37" Type="http://schemas.openxmlformats.org/officeDocument/2006/relationships/externalLink" Target="externalLinks/externalLink25.xml"/><Relationship Id="rId40" Type="http://schemas.openxmlformats.org/officeDocument/2006/relationships/externalLink" Target="externalLinks/externalLink28.xml"/><Relationship Id="rId45" Type="http://schemas.openxmlformats.org/officeDocument/2006/relationships/externalLink" Target="externalLinks/externalLink33.xml"/><Relationship Id="rId53" Type="http://schemas.openxmlformats.org/officeDocument/2006/relationships/externalLink" Target="externalLinks/externalLink41.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externalLink" Target="externalLinks/externalLink18.xml"/><Relationship Id="rId35" Type="http://schemas.openxmlformats.org/officeDocument/2006/relationships/externalLink" Target="externalLinks/externalLink23.xml"/><Relationship Id="rId43" Type="http://schemas.openxmlformats.org/officeDocument/2006/relationships/externalLink" Target="externalLinks/externalLink31.xml"/><Relationship Id="rId48" Type="http://schemas.openxmlformats.org/officeDocument/2006/relationships/externalLink" Target="externalLinks/externalLink36.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3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externalLink" Target="externalLinks/externalLink21.xml"/><Relationship Id="rId38" Type="http://schemas.openxmlformats.org/officeDocument/2006/relationships/externalLink" Target="externalLinks/externalLink26.xml"/><Relationship Id="rId46" Type="http://schemas.openxmlformats.org/officeDocument/2006/relationships/externalLink" Target="externalLinks/externalLink34.xml"/><Relationship Id="rId59" Type="http://schemas.openxmlformats.org/officeDocument/2006/relationships/calcChain" Target="calcChain.xml"/><Relationship Id="rId20" Type="http://schemas.openxmlformats.org/officeDocument/2006/relationships/externalLink" Target="externalLinks/externalLink8.xml"/><Relationship Id="rId41" Type="http://schemas.openxmlformats.org/officeDocument/2006/relationships/externalLink" Target="externalLinks/externalLink29.xml"/><Relationship Id="rId54" Type="http://schemas.openxmlformats.org/officeDocument/2006/relationships/externalLink" Target="externalLinks/externalLink4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36" Type="http://schemas.openxmlformats.org/officeDocument/2006/relationships/externalLink" Target="externalLinks/externalLink24.xml"/><Relationship Id="rId49" Type="http://schemas.openxmlformats.org/officeDocument/2006/relationships/externalLink" Target="externalLinks/externalLink37.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externalLink" Target="externalLinks/externalLink19.xml"/><Relationship Id="rId44" Type="http://schemas.openxmlformats.org/officeDocument/2006/relationships/externalLink" Target="externalLinks/externalLink32.xml"/><Relationship Id="rId52" Type="http://schemas.openxmlformats.org/officeDocument/2006/relationships/externalLink" Target="externalLinks/externalLink4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Risk!$B$12</c:f>
              <c:strCache>
                <c:ptCount val="1"/>
                <c:pt idx="0">
                  <c:v>Net Profit Margin</c:v>
                </c:pt>
              </c:strCache>
            </c:strRef>
          </c:tx>
          <c:spPr>
            <a:ln w="28575" cap="rnd">
              <a:solidFill>
                <a:schemeClr val="accent1"/>
              </a:solidFill>
              <a:round/>
            </a:ln>
            <a:effectLst/>
          </c:spPr>
          <c:marker>
            <c:symbol val="none"/>
          </c:marker>
          <c:val>
            <c:numRef>
              <c:f>Risk!$D$12:$I$12</c:f>
              <c:numCache>
                <c:formatCode>0.00%;[Red]\(0.00%\)</c:formatCode>
                <c:ptCount val="6"/>
                <c:pt idx="0">
                  <c:v>-7.045905535247457E-2</c:v>
                </c:pt>
                <c:pt idx="1">
                  <c:v>-9.9104532849990379E-2</c:v>
                </c:pt>
                <c:pt idx="2">
                  <c:v>-8.3780077297095121E-2</c:v>
                </c:pt>
                <c:pt idx="3">
                  <c:v>-2.8336939849990108E-2</c:v>
                </c:pt>
                <c:pt idx="4">
                  <c:v>-3.5238468463562538E-2</c:v>
                </c:pt>
                <c:pt idx="5">
                  <c:v>-1.1251228815876376E-3</c:v>
                </c:pt>
              </c:numCache>
            </c:numRef>
          </c:val>
          <c:smooth val="0"/>
          <c:extLst>
            <c:ext xmlns:c16="http://schemas.microsoft.com/office/drawing/2014/chart" uri="{C3380CC4-5D6E-409C-BE32-E72D297353CC}">
              <c16:uniqueId val="{00000000-D0ED-CC4C-9CB1-9D044FBFDD52}"/>
            </c:ext>
          </c:extLst>
        </c:ser>
        <c:ser>
          <c:idx val="1"/>
          <c:order val="1"/>
          <c:tx>
            <c:strRef>
              <c:f>Risk!$B$13</c:f>
              <c:strCache>
                <c:ptCount val="1"/>
                <c:pt idx="0">
                  <c:v>Total Asset Turnover</c:v>
                </c:pt>
              </c:strCache>
            </c:strRef>
          </c:tx>
          <c:spPr>
            <a:ln w="28575" cap="rnd">
              <a:solidFill>
                <a:schemeClr val="accent2"/>
              </a:solidFill>
              <a:round/>
            </a:ln>
            <a:effectLst/>
          </c:spPr>
          <c:marker>
            <c:symbol val="none"/>
          </c:marker>
          <c:val>
            <c:numRef>
              <c:f>Risk!$D$13:$I$13</c:f>
              <c:numCache>
                <c:formatCode>0%</c:formatCode>
                <c:ptCount val="6"/>
                <c:pt idx="0">
                  <c:v>2.1242178552160609</c:v>
                </c:pt>
                <c:pt idx="1">
                  <c:v>1.1870960477941177</c:v>
                </c:pt>
                <c:pt idx="2">
                  <c:v>0.84378287397433205</c:v>
                </c:pt>
                <c:pt idx="3">
                  <c:v>1.7820037250555376</c:v>
                </c:pt>
                <c:pt idx="4">
                  <c:v>1.6603969080515066</c:v>
                </c:pt>
                <c:pt idx="5">
                  <c:v>1.6789967837957254</c:v>
                </c:pt>
              </c:numCache>
            </c:numRef>
          </c:val>
          <c:smooth val="0"/>
          <c:extLst>
            <c:ext xmlns:c16="http://schemas.microsoft.com/office/drawing/2014/chart" uri="{C3380CC4-5D6E-409C-BE32-E72D297353CC}">
              <c16:uniqueId val="{00000001-D0ED-CC4C-9CB1-9D044FBFDD52}"/>
            </c:ext>
          </c:extLst>
        </c:ser>
        <c:ser>
          <c:idx val="2"/>
          <c:order val="2"/>
          <c:tx>
            <c:strRef>
              <c:f>Risk!$B$14</c:f>
              <c:strCache>
                <c:ptCount val="1"/>
                <c:pt idx="0">
                  <c:v>Equity Multiplier</c:v>
                </c:pt>
              </c:strCache>
            </c:strRef>
          </c:tx>
          <c:spPr>
            <a:ln w="28575" cap="rnd">
              <a:solidFill>
                <a:schemeClr val="accent3"/>
              </a:solidFill>
              <a:round/>
            </a:ln>
            <a:effectLst/>
          </c:spPr>
          <c:marker>
            <c:symbol val="none"/>
          </c:marker>
          <c:val>
            <c:numRef>
              <c:f>Risk!$D$14:$I$14</c:f>
              <c:numCache>
                <c:formatCode>0%</c:formatCode>
                <c:ptCount val="6"/>
                <c:pt idx="0">
                  <c:v>-3.0441615980291998</c:v>
                </c:pt>
                <c:pt idx="1">
                  <c:v>1.4011590470057953</c:v>
                </c:pt>
                <c:pt idx="2">
                  <c:v>4.2286476868327405</c:v>
                </c:pt>
                <c:pt idx="3">
                  <c:v>3.5042378031112262</c:v>
                </c:pt>
                <c:pt idx="4">
                  <c:v>3.1564198031622888</c:v>
                </c:pt>
                <c:pt idx="5">
                  <c:v>2.6194348156747349</c:v>
                </c:pt>
              </c:numCache>
            </c:numRef>
          </c:val>
          <c:smooth val="0"/>
          <c:extLst>
            <c:ext xmlns:c16="http://schemas.microsoft.com/office/drawing/2014/chart" uri="{C3380CC4-5D6E-409C-BE32-E72D297353CC}">
              <c16:uniqueId val="{00000002-D0ED-CC4C-9CB1-9D044FBFDD52}"/>
            </c:ext>
          </c:extLst>
        </c:ser>
        <c:ser>
          <c:idx val="3"/>
          <c:order val="3"/>
          <c:tx>
            <c:strRef>
              <c:f>Risk!$B$15</c:f>
              <c:strCache>
                <c:ptCount val="1"/>
                <c:pt idx="0">
                  <c:v>Return on Equity</c:v>
                </c:pt>
              </c:strCache>
            </c:strRef>
          </c:tx>
          <c:spPr>
            <a:ln w="28575" cap="rnd">
              <a:solidFill>
                <a:schemeClr val="accent4"/>
              </a:solidFill>
              <a:round/>
            </a:ln>
            <a:effectLst/>
          </c:spPr>
          <c:marker>
            <c:symbol val="none"/>
          </c:marker>
          <c:val>
            <c:numRef>
              <c:f>Risk!$D$15:$I$15</c:f>
              <c:numCache>
                <c:formatCode>0.00</c:formatCode>
                <c:ptCount val="6"/>
                <c:pt idx="0">
                  <c:v>0.45562083363456435</c:v>
                </c:pt>
                <c:pt idx="1">
                  <c:v>-0.16484159690920799</c:v>
                </c:pt>
                <c:pt idx="2">
                  <c:v>-0.29893238434163705</c:v>
                </c:pt>
                <c:pt idx="3">
                  <c:v>-0.17695185765473076</c:v>
                </c:pt>
                <c:pt idx="4">
                  <c:v>-0.18468163053837336</c:v>
                </c:pt>
                <c:pt idx="5">
                  <c:v>-4.9483158957438315E-3</c:v>
                </c:pt>
              </c:numCache>
            </c:numRef>
          </c:val>
          <c:smooth val="0"/>
          <c:extLst>
            <c:ext xmlns:c16="http://schemas.microsoft.com/office/drawing/2014/chart" uri="{C3380CC4-5D6E-409C-BE32-E72D297353CC}">
              <c16:uniqueId val="{00000003-D0ED-CC4C-9CB1-9D044FBFDD52}"/>
            </c:ext>
          </c:extLst>
        </c:ser>
        <c:dLbls>
          <c:showLegendKey val="0"/>
          <c:showVal val="0"/>
          <c:showCatName val="0"/>
          <c:showSerName val="0"/>
          <c:showPercent val="0"/>
          <c:showBubbleSize val="0"/>
        </c:dLbls>
        <c:smooth val="0"/>
        <c:axId val="1114237951"/>
        <c:axId val="1028625311"/>
      </c:lineChart>
      <c:catAx>
        <c:axId val="1114237951"/>
        <c:scaling>
          <c:orientation val="minMax"/>
        </c:scaling>
        <c:delete val="1"/>
        <c:axPos val="b"/>
        <c:numFmt formatCode="#,##0" sourceLinked="0"/>
        <c:majorTickMark val="out"/>
        <c:minorTickMark val="none"/>
        <c:tickLblPos val="nextTo"/>
        <c:crossAx val="1028625311"/>
        <c:crosses val="autoZero"/>
        <c:auto val="0"/>
        <c:lblAlgn val="ctr"/>
        <c:lblOffset val="100"/>
        <c:noMultiLvlLbl val="0"/>
      </c:catAx>
      <c:valAx>
        <c:axId val="1028625311"/>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237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Risk!$B$13</c:f>
              <c:strCache>
                <c:ptCount val="1"/>
                <c:pt idx="0">
                  <c:v>Total Asset Turnover</c:v>
                </c:pt>
              </c:strCache>
            </c:strRef>
          </c:tx>
          <c:spPr>
            <a:ln w="28575" cap="rnd">
              <a:solidFill>
                <a:schemeClr val="accent2"/>
              </a:solidFill>
              <a:prstDash val="dash"/>
              <a:round/>
            </a:ln>
            <a:effectLst/>
          </c:spPr>
          <c:marker>
            <c:symbol val="none"/>
          </c:marker>
          <c:val>
            <c:numRef>
              <c:f>Risk!$C$13:$I$13</c:f>
              <c:numCache>
                <c:formatCode>0%</c:formatCode>
                <c:ptCount val="7"/>
                <c:pt idx="1">
                  <c:v>2.1242178552160609</c:v>
                </c:pt>
                <c:pt idx="2">
                  <c:v>1.1870960477941177</c:v>
                </c:pt>
                <c:pt idx="3">
                  <c:v>0.84378287397433205</c:v>
                </c:pt>
                <c:pt idx="4">
                  <c:v>1.7820037250555376</c:v>
                </c:pt>
                <c:pt idx="5">
                  <c:v>1.6603969080515066</c:v>
                </c:pt>
                <c:pt idx="6">
                  <c:v>1.6789967837957254</c:v>
                </c:pt>
              </c:numCache>
            </c:numRef>
          </c:val>
          <c:smooth val="0"/>
          <c:extLst>
            <c:ext xmlns:c16="http://schemas.microsoft.com/office/drawing/2014/chart" uri="{C3380CC4-5D6E-409C-BE32-E72D297353CC}">
              <c16:uniqueId val="{00000001-8FF7-4A1E-B852-2BCD926FD21F}"/>
            </c:ext>
          </c:extLst>
        </c:ser>
        <c:ser>
          <c:idx val="2"/>
          <c:order val="2"/>
          <c:tx>
            <c:strRef>
              <c:f>Risk!$B$14</c:f>
              <c:strCache>
                <c:ptCount val="1"/>
                <c:pt idx="0">
                  <c:v>Equity Multiplier</c:v>
                </c:pt>
              </c:strCache>
            </c:strRef>
          </c:tx>
          <c:spPr>
            <a:ln w="28575" cap="rnd">
              <a:solidFill>
                <a:schemeClr val="accent3"/>
              </a:solidFill>
              <a:prstDash val="dash"/>
              <a:round/>
            </a:ln>
            <a:effectLst/>
          </c:spPr>
          <c:marker>
            <c:symbol val="none"/>
          </c:marker>
          <c:val>
            <c:numRef>
              <c:f>Risk!$C$14:$I$14</c:f>
              <c:numCache>
                <c:formatCode>0%</c:formatCode>
                <c:ptCount val="7"/>
                <c:pt idx="1">
                  <c:v>-3.0441615980291998</c:v>
                </c:pt>
                <c:pt idx="2">
                  <c:v>1.4011590470057953</c:v>
                </c:pt>
                <c:pt idx="3">
                  <c:v>4.2286476868327405</c:v>
                </c:pt>
                <c:pt idx="4">
                  <c:v>3.5042378031112262</c:v>
                </c:pt>
                <c:pt idx="5">
                  <c:v>3.1564198031622888</c:v>
                </c:pt>
                <c:pt idx="6">
                  <c:v>2.6194348156747349</c:v>
                </c:pt>
              </c:numCache>
            </c:numRef>
          </c:val>
          <c:smooth val="0"/>
          <c:extLst>
            <c:ext xmlns:c16="http://schemas.microsoft.com/office/drawing/2014/chart" uri="{C3380CC4-5D6E-409C-BE32-E72D297353CC}">
              <c16:uniqueId val="{00000002-8FF7-4A1E-B852-2BCD926FD21F}"/>
            </c:ext>
          </c:extLst>
        </c:ser>
        <c:dLbls>
          <c:showLegendKey val="0"/>
          <c:showVal val="0"/>
          <c:showCatName val="0"/>
          <c:showSerName val="0"/>
          <c:showPercent val="0"/>
          <c:showBubbleSize val="0"/>
        </c:dLbls>
        <c:marker val="1"/>
        <c:smooth val="0"/>
        <c:axId val="1301682608"/>
        <c:axId val="1301727536"/>
      </c:lineChart>
      <c:lineChart>
        <c:grouping val="standard"/>
        <c:varyColors val="0"/>
        <c:ser>
          <c:idx val="0"/>
          <c:order val="0"/>
          <c:tx>
            <c:strRef>
              <c:f>Risk!$B$12</c:f>
              <c:strCache>
                <c:ptCount val="1"/>
                <c:pt idx="0">
                  <c:v>Net Profit Margin</c:v>
                </c:pt>
              </c:strCache>
            </c:strRef>
          </c:tx>
          <c:spPr>
            <a:ln w="28575" cap="rnd">
              <a:solidFill>
                <a:schemeClr val="accent1"/>
              </a:solidFill>
              <a:prstDash val="sysDash"/>
              <a:round/>
            </a:ln>
            <a:effectLst/>
          </c:spPr>
          <c:marker>
            <c:symbol val="none"/>
          </c:marker>
          <c:val>
            <c:numRef>
              <c:f>Risk!$C$12:$I$12</c:f>
              <c:numCache>
                <c:formatCode>0.00%;[Red]\(0.00%\)</c:formatCode>
                <c:ptCount val="7"/>
                <c:pt idx="1">
                  <c:v>-7.045905535247457E-2</c:v>
                </c:pt>
                <c:pt idx="2">
                  <c:v>-9.9104532849990379E-2</c:v>
                </c:pt>
                <c:pt idx="3">
                  <c:v>-8.3780077297095121E-2</c:v>
                </c:pt>
                <c:pt idx="4">
                  <c:v>-2.8336939849990108E-2</c:v>
                </c:pt>
                <c:pt idx="5">
                  <c:v>-3.5238468463562538E-2</c:v>
                </c:pt>
                <c:pt idx="6">
                  <c:v>-1.1251228815876376E-3</c:v>
                </c:pt>
              </c:numCache>
            </c:numRef>
          </c:val>
          <c:smooth val="0"/>
          <c:extLst>
            <c:ext xmlns:c16="http://schemas.microsoft.com/office/drawing/2014/chart" uri="{C3380CC4-5D6E-409C-BE32-E72D297353CC}">
              <c16:uniqueId val="{00000000-8FF7-4A1E-B852-2BCD926FD21F}"/>
            </c:ext>
          </c:extLst>
        </c:ser>
        <c:ser>
          <c:idx val="3"/>
          <c:order val="3"/>
          <c:tx>
            <c:strRef>
              <c:f>Risk!$B$15</c:f>
              <c:strCache>
                <c:ptCount val="1"/>
                <c:pt idx="0">
                  <c:v>Return on Equity</c:v>
                </c:pt>
              </c:strCache>
            </c:strRef>
          </c:tx>
          <c:spPr>
            <a:ln w="28575" cap="rnd">
              <a:solidFill>
                <a:schemeClr val="accent4"/>
              </a:solidFill>
              <a:round/>
            </a:ln>
            <a:effectLst/>
          </c:spPr>
          <c:marker>
            <c:symbol val="none"/>
          </c:marker>
          <c:val>
            <c:numRef>
              <c:f>Risk!$C$15:$I$15</c:f>
              <c:numCache>
                <c:formatCode>0.00</c:formatCode>
                <c:ptCount val="7"/>
                <c:pt idx="1">
                  <c:v>0.45562083363456435</c:v>
                </c:pt>
                <c:pt idx="2">
                  <c:v>-0.16484159690920799</c:v>
                </c:pt>
                <c:pt idx="3">
                  <c:v>-0.29893238434163705</c:v>
                </c:pt>
                <c:pt idx="4">
                  <c:v>-0.17695185765473076</c:v>
                </c:pt>
                <c:pt idx="5">
                  <c:v>-0.18468163053837336</c:v>
                </c:pt>
                <c:pt idx="6">
                  <c:v>-4.9483158957438315E-3</c:v>
                </c:pt>
              </c:numCache>
            </c:numRef>
          </c:val>
          <c:smooth val="0"/>
          <c:extLst>
            <c:ext xmlns:c16="http://schemas.microsoft.com/office/drawing/2014/chart" uri="{C3380CC4-5D6E-409C-BE32-E72D297353CC}">
              <c16:uniqueId val="{00000003-8FF7-4A1E-B852-2BCD926FD21F}"/>
            </c:ext>
          </c:extLst>
        </c:ser>
        <c:dLbls>
          <c:showLegendKey val="0"/>
          <c:showVal val="0"/>
          <c:showCatName val="0"/>
          <c:showSerName val="0"/>
          <c:showPercent val="0"/>
          <c:showBubbleSize val="0"/>
        </c:dLbls>
        <c:marker val="1"/>
        <c:smooth val="0"/>
        <c:axId val="907720288"/>
        <c:axId val="1301735856"/>
      </c:lineChart>
      <c:catAx>
        <c:axId val="1301682608"/>
        <c:scaling>
          <c:orientation val="minMax"/>
        </c:scaling>
        <c:delete val="1"/>
        <c:axPos val="b"/>
        <c:majorTickMark val="out"/>
        <c:minorTickMark val="none"/>
        <c:tickLblPos val="nextTo"/>
        <c:crossAx val="1301727536"/>
        <c:crosses val="autoZero"/>
        <c:auto val="1"/>
        <c:lblAlgn val="ctr"/>
        <c:lblOffset val="100"/>
        <c:noMultiLvlLbl val="0"/>
      </c:catAx>
      <c:valAx>
        <c:axId val="130172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682608"/>
        <c:crosses val="autoZero"/>
        <c:crossBetween val="between"/>
      </c:valAx>
      <c:valAx>
        <c:axId val="13017358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720288"/>
        <c:crosses val="max"/>
        <c:crossBetween val="between"/>
      </c:valAx>
      <c:catAx>
        <c:axId val="907720288"/>
        <c:scaling>
          <c:orientation val="minMax"/>
        </c:scaling>
        <c:delete val="1"/>
        <c:axPos val="t"/>
        <c:majorTickMark val="out"/>
        <c:minorTickMark val="none"/>
        <c:tickLblPos val="nextTo"/>
        <c:crossAx val="1301735856"/>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Risk!$O$31</c:f>
              <c:strCache>
                <c:ptCount val="1"/>
                <c:pt idx="0">
                  <c:v>Current Ratio</c:v>
                </c:pt>
              </c:strCache>
            </c:strRef>
          </c:tx>
          <c:spPr>
            <a:ln w="28575" cap="rnd">
              <a:solidFill>
                <a:schemeClr val="accent1"/>
              </a:solidFill>
              <a:round/>
            </a:ln>
            <a:effectLst/>
          </c:spPr>
          <c:marker>
            <c:symbol val="none"/>
          </c:marker>
          <c:cat>
            <c:strRef>
              <c:f>Risk!$P$30:$U$30</c:f>
              <c:strCache>
                <c:ptCount val="6"/>
                <c:pt idx="0">
                  <c:v>FY19</c:v>
                </c:pt>
                <c:pt idx="1">
                  <c:v>FY20</c:v>
                </c:pt>
                <c:pt idx="2">
                  <c:v>FY21</c:v>
                </c:pt>
                <c:pt idx="3">
                  <c:v>FY22F</c:v>
                </c:pt>
                <c:pt idx="4">
                  <c:v>FY23F</c:v>
                </c:pt>
                <c:pt idx="5">
                  <c:v>FY24F</c:v>
                </c:pt>
              </c:strCache>
            </c:strRef>
          </c:cat>
          <c:val>
            <c:numRef>
              <c:f>Risk!$P$31:$U$31</c:f>
              <c:numCache>
                <c:formatCode>0.00</c:formatCode>
                <c:ptCount val="6"/>
                <c:pt idx="0">
                  <c:v>1.85</c:v>
                </c:pt>
                <c:pt idx="1">
                  <c:v>5.22</c:v>
                </c:pt>
                <c:pt idx="2">
                  <c:v>2.12</c:v>
                </c:pt>
                <c:pt idx="3">
                  <c:v>1.8407524705976901</c:v>
                </c:pt>
                <c:pt idx="4">
                  <c:v>2.0640384177612119</c:v>
                </c:pt>
                <c:pt idx="5">
                  <c:v>2.4971084952595777</c:v>
                </c:pt>
              </c:numCache>
            </c:numRef>
          </c:val>
          <c:smooth val="0"/>
          <c:extLst>
            <c:ext xmlns:c16="http://schemas.microsoft.com/office/drawing/2014/chart" uri="{C3380CC4-5D6E-409C-BE32-E72D297353CC}">
              <c16:uniqueId val="{00000000-88D4-BF4C-9E84-2CB2E9CFA43F}"/>
            </c:ext>
          </c:extLst>
        </c:ser>
        <c:ser>
          <c:idx val="1"/>
          <c:order val="1"/>
          <c:tx>
            <c:strRef>
              <c:f>Risk!$O$32</c:f>
              <c:strCache>
                <c:ptCount val="1"/>
                <c:pt idx="0">
                  <c:v>Quick Ratio</c:v>
                </c:pt>
              </c:strCache>
            </c:strRef>
          </c:tx>
          <c:spPr>
            <a:ln w="28575" cap="rnd">
              <a:solidFill>
                <a:schemeClr val="accent2"/>
              </a:solidFill>
              <a:round/>
            </a:ln>
            <a:effectLst/>
          </c:spPr>
          <c:marker>
            <c:symbol val="none"/>
          </c:marker>
          <c:cat>
            <c:strRef>
              <c:f>Risk!$P$30:$U$30</c:f>
              <c:strCache>
                <c:ptCount val="6"/>
                <c:pt idx="0">
                  <c:v>FY19</c:v>
                </c:pt>
                <c:pt idx="1">
                  <c:v>FY20</c:v>
                </c:pt>
                <c:pt idx="2">
                  <c:v>FY21</c:v>
                </c:pt>
                <c:pt idx="3">
                  <c:v>FY22F</c:v>
                </c:pt>
                <c:pt idx="4">
                  <c:v>FY23F</c:v>
                </c:pt>
                <c:pt idx="5">
                  <c:v>FY24F</c:v>
                </c:pt>
              </c:strCache>
            </c:strRef>
          </c:cat>
          <c:val>
            <c:numRef>
              <c:f>Risk!$P$32:$U$32</c:f>
              <c:numCache>
                <c:formatCode>0.00</c:formatCode>
                <c:ptCount val="6"/>
                <c:pt idx="0">
                  <c:v>0.41</c:v>
                </c:pt>
                <c:pt idx="1">
                  <c:v>3.72</c:v>
                </c:pt>
                <c:pt idx="2">
                  <c:v>0.52</c:v>
                </c:pt>
                <c:pt idx="3">
                  <c:v>0.74895205248443752</c:v>
                </c:pt>
                <c:pt idx="4">
                  <c:v>0.75005698637255014</c:v>
                </c:pt>
                <c:pt idx="5">
                  <c:v>0.76083090651222252</c:v>
                </c:pt>
              </c:numCache>
            </c:numRef>
          </c:val>
          <c:smooth val="0"/>
          <c:extLst>
            <c:ext xmlns:c16="http://schemas.microsoft.com/office/drawing/2014/chart" uri="{C3380CC4-5D6E-409C-BE32-E72D297353CC}">
              <c16:uniqueId val="{00000001-88D4-BF4C-9E84-2CB2E9CFA43F}"/>
            </c:ext>
          </c:extLst>
        </c:ser>
        <c:dLbls>
          <c:showLegendKey val="0"/>
          <c:showVal val="0"/>
          <c:showCatName val="0"/>
          <c:showSerName val="0"/>
          <c:showPercent val="0"/>
          <c:showBubbleSize val="0"/>
        </c:dLbls>
        <c:smooth val="0"/>
        <c:axId val="1647639263"/>
        <c:axId val="1715845247"/>
      </c:lineChart>
      <c:catAx>
        <c:axId val="164763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845247"/>
        <c:crosses val="autoZero"/>
        <c:auto val="1"/>
        <c:lblAlgn val="ctr"/>
        <c:lblOffset val="100"/>
        <c:noMultiLvlLbl val="0"/>
      </c:catAx>
      <c:valAx>
        <c:axId val="171584524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639263"/>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Line of Credit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Risk!$O$48</c:f>
              <c:strCache>
                <c:ptCount val="1"/>
                <c:pt idx="0">
                  <c:v>  Total Available Line Of Credit</c:v>
                </c:pt>
              </c:strCache>
            </c:strRef>
          </c:tx>
          <c:spPr>
            <a:solidFill>
              <a:srgbClr val="002060"/>
            </a:solidFill>
            <a:ln>
              <a:noFill/>
            </a:ln>
            <a:effectLst/>
          </c:spPr>
          <c:cat>
            <c:strRef>
              <c:f>Risk!$P$47:$R$47</c:f>
              <c:strCache>
                <c:ptCount val="3"/>
                <c:pt idx="0">
                  <c:v>FY19</c:v>
                </c:pt>
                <c:pt idx="1">
                  <c:v>FY20</c:v>
                </c:pt>
                <c:pt idx="2">
                  <c:v>FY21</c:v>
                </c:pt>
              </c:strCache>
            </c:strRef>
          </c:cat>
          <c:val>
            <c:numRef>
              <c:f>Risk!$P$48:$R$48</c:f>
              <c:numCache>
                <c:formatCode>General</c:formatCode>
                <c:ptCount val="3"/>
                <c:pt idx="1">
                  <c:v>2565.8270000000002</c:v>
                </c:pt>
                <c:pt idx="2">
                  <c:v>1560</c:v>
                </c:pt>
              </c:numCache>
            </c:numRef>
          </c:val>
          <c:extLst>
            <c:ext xmlns:c16="http://schemas.microsoft.com/office/drawing/2014/chart" uri="{C3380CC4-5D6E-409C-BE32-E72D297353CC}">
              <c16:uniqueId val="{00000000-713D-904B-B0A9-E8736DC54EFE}"/>
            </c:ext>
          </c:extLst>
        </c:ser>
        <c:ser>
          <c:idx val="1"/>
          <c:order val="1"/>
          <c:tx>
            <c:strRef>
              <c:f>Risk!$O$49</c:f>
              <c:strCache>
                <c:ptCount val="1"/>
                <c:pt idx="0">
                  <c:v>  Total Credit Lines Drawn</c:v>
                </c:pt>
              </c:strCache>
            </c:strRef>
          </c:tx>
          <c:spPr>
            <a:solidFill>
              <a:srgbClr val="00B0F0"/>
            </a:solidFill>
            <a:ln>
              <a:noFill/>
            </a:ln>
            <a:effectLst/>
          </c:spPr>
          <c:cat>
            <c:strRef>
              <c:f>Risk!$P$47:$R$47</c:f>
              <c:strCache>
                <c:ptCount val="3"/>
                <c:pt idx="0">
                  <c:v>FY19</c:v>
                </c:pt>
                <c:pt idx="1">
                  <c:v>FY20</c:v>
                </c:pt>
                <c:pt idx="2">
                  <c:v>FY21</c:v>
                </c:pt>
              </c:strCache>
            </c:strRef>
          </c:cat>
          <c:val>
            <c:numRef>
              <c:f>Risk!$P$49:$R$49</c:f>
              <c:numCache>
                <c:formatCode>General</c:formatCode>
                <c:ptCount val="3"/>
                <c:pt idx="0">
                  <c:v>1073.6949999999999</c:v>
                </c:pt>
                <c:pt idx="1">
                  <c:v>339.173</c:v>
                </c:pt>
                <c:pt idx="2">
                  <c:v>4240</c:v>
                </c:pt>
              </c:numCache>
            </c:numRef>
          </c:val>
          <c:extLst>
            <c:ext xmlns:c16="http://schemas.microsoft.com/office/drawing/2014/chart" uri="{C3380CC4-5D6E-409C-BE32-E72D297353CC}">
              <c16:uniqueId val="{00000001-713D-904B-B0A9-E8736DC54EFE}"/>
            </c:ext>
          </c:extLst>
        </c:ser>
        <c:dLbls>
          <c:showLegendKey val="0"/>
          <c:showVal val="0"/>
          <c:showCatName val="0"/>
          <c:showSerName val="0"/>
          <c:showPercent val="0"/>
          <c:showBubbleSize val="0"/>
        </c:dLbls>
        <c:axId val="210697216"/>
        <c:axId val="210698864"/>
      </c:areaChart>
      <c:catAx>
        <c:axId val="210697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8864"/>
        <c:crosses val="autoZero"/>
        <c:auto val="1"/>
        <c:lblAlgn val="ctr"/>
        <c:lblOffset val="100"/>
        <c:noMultiLvlLbl val="0"/>
      </c:catAx>
      <c:valAx>
        <c:axId val="210698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72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63501</xdr:colOff>
      <xdr:row>0</xdr:row>
      <xdr:rowOff>0</xdr:rowOff>
    </xdr:from>
    <xdr:to>
      <xdr:col>1</xdr:col>
      <xdr:colOff>1678941</xdr:colOff>
      <xdr:row>6</xdr:row>
      <xdr:rowOff>135911</xdr:rowOff>
    </xdr:to>
    <xdr:pic>
      <xdr:nvPicPr>
        <xdr:cNvPr id="9" name="Picture 3">
          <a:extLst>
            <a:ext uri="{FF2B5EF4-FFF2-40B4-BE49-F238E27FC236}">
              <a16:creationId xmlns:a16="http://schemas.microsoft.com/office/drawing/2014/main" id="{920B1B84-323C-6CFD-7F3C-122F28D5FB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1" y="0"/>
          <a:ext cx="1752600" cy="11722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16</xdr:row>
      <xdr:rowOff>47625</xdr:rowOff>
    </xdr:from>
    <xdr:to>
      <xdr:col>9</xdr:col>
      <xdr:colOff>279400</xdr:colOff>
      <xdr:row>33</xdr:row>
      <xdr:rowOff>149225</xdr:rowOff>
    </xdr:to>
    <xdr:graphicFrame macro="">
      <xdr:nvGraphicFramePr>
        <xdr:cNvPr id="5" name="Chart 1">
          <a:extLst>
            <a:ext uri="{FF2B5EF4-FFF2-40B4-BE49-F238E27FC236}">
              <a16:creationId xmlns:a16="http://schemas.microsoft.com/office/drawing/2014/main" id="{83C3021A-8737-5F42-A39E-3AFE3DDD8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68580</xdr:colOff>
      <xdr:row>16</xdr:row>
      <xdr:rowOff>104775</xdr:rowOff>
    </xdr:from>
    <xdr:to>
      <xdr:col>2</xdr:col>
      <xdr:colOff>1724025</xdr:colOff>
      <xdr:row>33</xdr:row>
      <xdr:rowOff>106680</xdr:rowOff>
    </xdr:to>
    <xdr:graphicFrame macro="">
      <xdr:nvGraphicFramePr>
        <xdr:cNvPr id="13" name="Chart 3">
          <a:extLst>
            <a:ext uri="{FF2B5EF4-FFF2-40B4-BE49-F238E27FC236}">
              <a16:creationId xmlns:a16="http://schemas.microsoft.com/office/drawing/2014/main" id="{3391F922-2B37-4BBF-805B-D4BAC8AB1084}"/>
            </a:ext>
            <a:ext uri="{147F2762-F138-4A5C-976F-8EAC2B608ADB}">
              <a16:predDERef xmlns:a16="http://schemas.microsoft.com/office/drawing/2014/main" pred="{83C3021A-8737-5F42-A39E-3AFE3DDD88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203200</xdr:colOff>
      <xdr:row>33</xdr:row>
      <xdr:rowOff>127000</xdr:rowOff>
    </xdr:from>
    <xdr:to>
      <xdr:col>17</xdr:col>
      <xdr:colOff>177800</xdr:colOff>
      <xdr:row>44</xdr:row>
      <xdr:rowOff>139700</xdr:rowOff>
    </xdr:to>
    <xdr:graphicFrame macro="">
      <xdr:nvGraphicFramePr>
        <xdr:cNvPr id="10" name="Chart 1">
          <a:extLst>
            <a:ext uri="{FF2B5EF4-FFF2-40B4-BE49-F238E27FC236}">
              <a16:creationId xmlns:a16="http://schemas.microsoft.com/office/drawing/2014/main" id="{98D6900C-421C-DF41-7031-6AEECE473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228600</xdr:colOff>
      <xdr:row>53</xdr:row>
      <xdr:rowOff>0</xdr:rowOff>
    </xdr:from>
    <xdr:to>
      <xdr:col>17</xdr:col>
      <xdr:colOff>88900</xdr:colOff>
      <xdr:row>66</xdr:row>
      <xdr:rowOff>139700</xdr:rowOff>
    </xdr:to>
    <xdr:graphicFrame macro="">
      <xdr:nvGraphicFramePr>
        <xdr:cNvPr id="2" name="Chart 1">
          <a:extLst>
            <a:ext uri="{FF2B5EF4-FFF2-40B4-BE49-F238E27FC236}">
              <a16:creationId xmlns:a16="http://schemas.microsoft.com/office/drawing/2014/main" id="{F0C7A1B9-5884-4318-7B7A-6540845A3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76969</xdr:colOff>
      <xdr:row>43</xdr:row>
      <xdr:rowOff>0</xdr:rowOff>
    </xdr:from>
    <xdr:to>
      <xdr:col>10</xdr:col>
      <xdr:colOff>19241</xdr:colOff>
      <xdr:row>47</xdr:row>
      <xdr:rowOff>38485</xdr:rowOff>
    </xdr:to>
    <xdr:sp macro="" textlink="">
      <xdr:nvSpPr>
        <xdr:cNvPr id="334" name="Right Brace 1">
          <a:extLst>
            <a:ext uri="{FF2B5EF4-FFF2-40B4-BE49-F238E27FC236}">
              <a16:creationId xmlns:a16="http://schemas.microsoft.com/office/drawing/2014/main" id="{07DDA5F4-1F60-1D01-2857-216A782C6282}"/>
            </a:ext>
          </a:extLst>
        </xdr:cNvPr>
        <xdr:cNvSpPr/>
      </xdr:nvSpPr>
      <xdr:spPr>
        <a:xfrm rot="5400000">
          <a:off x="3737839" y="3670493"/>
          <a:ext cx="702349" cy="7177424"/>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xdr:col>
      <xdr:colOff>471440</xdr:colOff>
      <xdr:row>47</xdr:row>
      <xdr:rowOff>105833</xdr:rowOff>
    </xdr:from>
    <xdr:to>
      <xdr:col>8</xdr:col>
      <xdr:colOff>375227</xdr:colOff>
      <xdr:row>52</xdr:row>
      <xdr:rowOff>38485</xdr:rowOff>
    </xdr:to>
    <xdr:sp macro="" textlink="">
      <xdr:nvSpPr>
        <xdr:cNvPr id="332" name="TextBox 2">
          <a:extLst>
            <a:ext uri="{FF2B5EF4-FFF2-40B4-BE49-F238E27FC236}">
              <a16:creationId xmlns:a16="http://schemas.microsoft.com/office/drawing/2014/main" id="{8D755489-D39D-93B3-6C1E-A74011A18F36}"/>
            </a:ext>
          </a:extLst>
        </xdr:cNvPr>
        <xdr:cNvSpPr txBox="1"/>
      </xdr:nvSpPr>
      <xdr:spPr>
        <a:xfrm>
          <a:off x="1799167" y="7677727"/>
          <a:ext cx="4425757" cy="7504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Help me jup leng d these</a:t>
          </a:r>
          <a:r>
            <a:rPr lang="en-GB" sz="1100" baseline="0"/>
            <a:t> three boxes lol. This part ngo only shg show mm tung case geh target price and its corresponding geh upside potential. Nei de lum lum put these three boxes above gor DCF summary or below. see see which leng d and make sense. :)</a:t>
          </a:r>
          <a:endParaRPr lang="en-GB" sz="1100"/>
        </a:p>
      </xdr:txBody>
    </xdr:sp>
    <xdr:clientData/>
  </xdr:twoCellAnchor>
  <xdr:twoCellAnchor>
    <xdr:from>
      <xdr:col>3</xdr:col>
      <xdr:colOff>401441</xdr:colOff>
      <xdr:row>52</xdr:row>
      <xdr:rowOff>15000</xdr:rowOff>
    </xdr:from>
    <xdr:to>
      <xdr:col>8</xdr:col>
      <xdr:colOff>293798</xdr:colOff>
      <xdr:row>56</xdr:row>
      <xdr:rowOff>130261</xdr:rowOff>
    </xdr:to>
    <xdr:sp macro="" textlink="">
      <xdr:nvSpPr>
        <xdr:cNvPr id="333" name="TextBox 2">
          <a:extLst>
            <a:ext uri="{FF2B5EF4-FFF2-40B4-BE49-F238E27FC236}">
              <a16:creationId xmlns:a16="http://schemas.microsoft.com/office/drawing/2014/main" id="{F6901484-E284-474B-8E61-766EADF969AE}"/>
            </a:ext>
          </a:extLst>
        </xdr:cNvPr>
        <xdr:cNvSpPr txBox="1"/>
      </xdr:nvSpPr>
      <xdr:spPr>
        <a:xfrm>
          <a:off x="1612477" y="9036536"/>
          <a:ext cx="3974500" cy="8228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is ok, u make v leng alr</a:t>
          </a:r>
        </a:p>
        <a:p>
          <a:r>
            <a:rPr lang="en-GB" sz="1100"/>
            <a:t>we will jup leng kui</a:t>
          </a:r>
        </a:p>
        <a:p>
          <a:r>
            <a:rPr lang="en-GB" sz="1100"/>
            <a:t>thanku</a:t>
          </a:r>
        </a:p>
      </xdr:txBody>
    </xdr:sp>
    <xdr:clientData/>
  </xdr:twoCellAnchor>
  <xdr:twoCellAnchor>
    <xdr:from>
      <xdr:col>35</xdr:col>
      <xdr:colOff>580571</xdr:colOff>
      <xdr:row>20</xdr:row>
      <xdr:rowOff>72574</xdr:rowOff>
    </xdr:from>
    <xdr:to>
      <xdr:col>35</xdr:col>
      <xdr:colOff>580571</xdr:colOff>
      <xdr:row>21</xdr:row>
      <xdr:rowOff>54431</xdr:rowOff>
    </xdr:to>
    <xdr:cxnSp macro="">
      <xdr:nvCxnSpPr>
        <xdr:cNvPr id="378" name="Straight Connector 198">
          <a:extLst>
            <a:ext uri="{FF2B5EF4-FFF2-40B4-BE49-F238E27FC236}">
              <a16:creationId xmlns:a16="http://schemas.microsoft.com/office/drawing/2014/main" id="{632DCC11-7760-F180-644D-F159A469B0D7}"/>
            </a:ext>
          </a:extLst>
        </xdr:cNvPr>
        <xdr:cNvCxnSpPr/>
      </xdr:nvCxnSpPr>
      <xdr:spPr>
        <a:xfrm>
          <a:off x="26570214" y="3338288"/>
          <a:ext cx="0" cy="1632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832757</xdr:colOff>
      <xdr:row>20</xdr:row>
      <xdr:rowOff>72574</xdr:rowOff>
    </xdr:from>
    <xdr:to>
      <xdr:col>36</xdr:col>
      <xdr:colOff>832757</xdr:colOff>
      <xdr:row>21</xdr:row>
      <xdr:rowOff>54431</xdr:rowOff>
    </xdr:to>
    <xdr:cxnSp macro="">
      <xdr:nvCxnSpPr>
        <xdr:cNvPr id="377" name="Straight Connector 199">
          <a:extLst>
            <a:ext uri="{FF2B5EF4-FFF2-40B4-BE49-F238E27FC236}">
              <a16:creationId xmlns:a16="http://schemas.microsoft.com/office/drawing/2014/main" id="{7930BE88-AD81-1C4E-B775-CA4D4B9721F7}"/>
            </a:ext>
          </a:extLst>
        </xdr:cNvPr>
        <xdr:cNvCxnSpPr/>
      </xdr:nvCxnSpPr>
      <xdr:spPr>
        <a:xfrm>
          <a:off x="27720471" y="3338288"/>
          <a:ext cx="0" cy="1632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404585</xdr:colOff>
      <xdr:row>20</xdr:row>
      <xdr:rowOff>72574</xdr:rowOff>
    </xdr:from>
    <xdr:to>
      <xdr:col>38</xdr:col>
      <xdr:colOff>404585</xdr:colOff>
      <xdr:row>21</xdr:row>
      <xdr:rowOff>54431</xdr:rowOff>
    </xdr:to>
    <xdr:cxnSp macro="">
      <xdr:nvCxnSpPr>
        <xdr:cNvPr id="376" name="Straight Connector 200">
          <a:extLst>
            <a:ext uri="{FF2B5EF4-FFF2-40B4-BE49-F238E27FC236}">
              <a16:creationId xmlns:a16="http://schemas.microsoft.com/office/drawing/2014/main" id="{2548665D-DD59-0048-8357-1D0571C80738}"/>
            </a:ext>
          </a:extLst>
        </xdr:cNvPr>
        <xdr:cNvCxnSpPr/>
      </xdr:nvCxnSpPr>
      <xdr:spPr>
        <a:xfrm>
          <a:off x="29088442" y="3338288"/>
          <a:ext cx="0" cy="1632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112485</xdr:colOff>
      <xdr:row>20</xdr:row>
      <xdr:rowOff>72574</xdr:rowOff>
    </xdr:from>
    <xdr:to>
      <xdr:col>40</xdr:col>
      <xdr:colOff>112485</xdr:colOff>
      <xdr:row>21</xdr:row>
      <xdr:rowOff>54431</xdr:rowOff>
    </xdr:to>
    <xdr:cxnSp macro="">
      <xdr:nvCxnSpPr>
        <xdr:cNvPr id="375" name="Straight Connector 201">
          <a:extLst>
            <a:ext uri="{FF2B5EF4-FFF2-40B4-BE49-F238E27FC236}">
              <a16:creationId xmlns:a16="http://schemas.microsoft.com/office/drawing/2014/main" id="{D4D1F720-0F9E-1842-918F-2F453547939C}"/>
            </a:ext>
          </a:extLst>
        </xdr:cNvPr>
        <xdr:cNvCxnSpPr/>
      </xdr:nvCxnSpPr>
      <xdr:spPr>
        <a:xfrm>
          <a:off x="30592485" y="3338288"/>
          <a:ext cx="0" cy="1632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781957</xdr:colOff>
      <xdr:row>20</xdr:row>
      <xdr:rowOff>72574</xdr:rowOff>
    </xdr:from>
    <xdr:to>
      <xdr:col>41</xdr:col>
      <xdr:colOff>781957</xdr:colOff>
      <xdr:row>21</xdr:row>
      <xdr:rowOff>54431</xdr:rowOff>
    </xdr:to>
    <xdr:cxnSp macro="">
      <xdr:nvCxnSpPr>
        <xdr:cNvPr id="374" name="Straight Connector 202">
          <a:extLst>
            <a:ext uri="{FF2B5EF4-FFF2-40B4-BE49-F238E27FC236}">
              <a16:creationId xmlns:a16="http://schemas.microsoft.com/office/drawing/2014/main" id="{C1BA8C2C-CBF6-0644-8A6D-333DBC0ABCA1}"/>
            </a:ext>
          </a:extLst>
        </xdr:cNvPr>
        <xdr:cNvCxnSpPr/>
      </xdr:nvCxnSpPr>
      <xdr:spPr>
        <a:xfrm>
          <a:off x="32160028" y="3338288"/>
          <a:ext cx="0" cy="1632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47</xdr:col>
      <xdr:colOff>95250</xdr:colOff>
      <xdr:row>53</xdr:row>
      <xdr:rowOff>31750</xdr:rowOff>
    </xdr:from>
    <xdr:to>
      <xdr:col>65</xdr:col>
      <xdr:colOff>95251</xdr:colOff>
      <xdr:row>108</xdr:row>
      <xdr:rowOff>29350</xdr:rowOff>
    </xdr:to>
    <xdr:pic>
      <xdr:nvPicPr>
        <xdr:cNvPr id="7" name="Picture 6">
          <a:extLst>
            <a:ext uri="{FF2B5EF4-FFF2-40B4-BE49-F238E27FC236}">
              <a16:creationId xmlns:a16="http://schemas.microsoft.com/office/drawing/2014/main" id="{1F42C816-BFD8-4C2D-E3A0-9949FDE884CD}"/>
            </a:ext>
          </a:extLst>
        </xdr:cNvPr>
        <xdr:cNvPicPr>
          <a:picLocks noChangeAspect="1"/>
        </xdr:cNvPicPr>
      </xdr:nvPicPr>
      <xdr:blipFill>
        <a:blip xmlns:r="http://schemas.openxmlformats.org/officeDocument/2006/relationships" r:embed="rId1"/>
        <a:stretch>
          <a:fillRect/>
        </a:stretch>
      </xdr:blipFill>
      <xdr:spPr>
        <a:xfrm>
          <a:off x="36893500" y="11684000"/>
          <a:ext cx="15636875" cy="87288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rmwide/irroot/Drinks/New/Models/INTERBREW.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autochina2010\50_Project%20Fuyao\CHANGE\Standard%20Fuyao_27Feb2015_FINAL.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rmwide.corp.gs.com/Projects/Research/CN/autochina2010/OEMs/GAC/Standard_GAC_Mar2019v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rmwide.corp.gs.com/autochina2010/Dealers/Harmony%203836/GS%20Auto_Harmony_Dec2019v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rmwide.corp.gs.com/autochina2010/OEM%20work/GAC/Standard%20SAIC_May2016.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DLu\SLi\Models\Joyson\WIP\GS%20Joyson%20model20141028WIP.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rmwide.corp.gs.com/autochina2010/20%20Earnings/14-1H_2Q/Brilliance/Standard%20Brilliance_Aug2014.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rmwide.corp.gs.com/autochina2010/OEMs/SAIC/Standard_SAIC_Oct%202019V5.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rmwide.corp.gs.com/Projects/Research/CN/autochina2010/OEMs/BYD/Standard_BYD_May2022.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DLu\SLi\Models\O-Film\WIP\BERNARD\CHEMS\COS\China\000422.SZ%20Hubei%20Yihua\000422%20Hubei%20Yihua.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DLu\CJin\Models\NavInfo\WIP\GS%20NavInfo%20model20151026WIP.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rmwide/irroot/Drinks/New/Models/Rank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DLu\CJin\Models\Ultrapower\GS%20Ultrapower%20Model%2020160223%20PreliminaryFY15_updated%20results.xlsm"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DLu\CJin\Models\iFLYTek\GS%20iFLYTEK%20model%2020151026%20Q315.xlsm"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Projects\Research\CN\autochina2010\Dealers\Zhongsheng%200881\GS%20Auto_Zhongsheng_Apr%202019.xlsm"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DLu\SLi\Models\Dahua\WIP\GS%20Dahua%20model20150319WIP%20raw%20data%20adj.xlsm"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china_innovation\Display%20panel%20sector\Tianma%20&#28145;&#22825;&#39532;\GS_Tianma%20(000050.SZ)%20model.xlsm"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rmwide.corp.gs.com/83_2016_Publications/30%20sector%20pieces/Jul_Restacking/models/Standard%20ChangAn_Jul2016.xlsm"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rmwide.corp.gs.com/Projects/Research/CN/autochina2010/Suppliers/CATL/CATL%20model_Oct2020_v2.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rmwide.corp.gs.com/Projects/Research/CN/autochina2010/OEMs/Nio/Nio_model_Oct202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rmwide.corp.gs.com/Projects/Research/CN/autochina2010/OEMs/Nio/Excel%20for%20charts/TSLA%20model%20with%20DCF.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DLu\CJin\Models\Hundsun\WIP\GS%20Hundsun%20model20160722%201H%20Preliminary.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tmx_vdf.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rmwide.corp.gs.com/GENERAL/TRG%20Tools/TRG%20GS%20vs%20consensus%20tool.xlsm"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root\TEMP\h.$config.notes.data\2401%20PE%20Band%20May0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Users\xuwent\AppData\Local\Microsoft\Windows\INetCache\Content.Outlook\HELVN27I\Others\Market%20data%20tab\GS_Tianma%20(000050.SZ)%20model%20backup.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DLu\CJin\Models\Shiji\WIP\GS%20Shiji%20model20150925Initiation.xlsm"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DLu\CJin\Models\iFLYTek\WIP\GS%20iFLYTEK%20model%2020150925Industry%20update.xlsm"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Projects\hk\DLu\SLi\Models\Talkweb\WIP\GS%20Talkweb%20model20130730WIP.xlsm"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rmwide.corp.gs.com/autochina2010/OEMs/Geely/Standard_Geely_May2019.xlsm"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rmwide.corp.gs.com/Projects/Research/CN/autochina2010/OEMs/BYD/Standard%20Greatwall_Aug2013.xlsm"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rmwide.corp.gs.com/Projects/Research/CN/autochina2010/Dealers/Yongda%203669/GS%20Auto_Yongda_Nov%202019.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DLu\SLi\Models\Aisino\Copy%20of%20GS%20Aisino%20model%2020150824WIP.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ireshk01d/PROJECTS/GENERAL/TELECOMS/TARIFFS/REGIONAL%20FIXED%20LINE.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rmwide.corp.gs.com/Miller/MODELS/WIP%20models%20Delaney/CDNS.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IRESHK01D/Projects/WINNT/Profiles/ramosr/Local%20Settings/Temporary%20Internet%20Files/GS%20and%20Consensus%20Earnings%20Projection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IRESHK01D/Projects/WINNT/Profiles/ramosr/Local%20Settings/Temporary%20Internet%20Files/Ex-growth%20Aug%2097.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C:\Users\sgurpr\AppData\Local\Microsoft\Windows\INetCache\Content.Outlook\MH4F0ODF\HKEX%20SGX%203%20stage%20DD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ireshk01d/PROJECTS/GENERAL/TELECOMS/INDIA/MTNL/Tables-1015W.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rmwide.corp.gs.com/irroot/BERNARD/OILS/COS/India/BPCL/BPCL%20Maste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xuwent\AppData\Local\Microsoft\Windows\INetCache\Content.Outlook\HELVN27I\Tech%20transfer\GS_BOE%20(000725.SZ)%20model.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Lu\SLi\Models\O-Film\WIP\GS%20O-Film%20model%2020140730WIP.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rmwide.corp.gs.com/Projects/Research/CN/autochina2010/OEMs/Lixiang/GS_Li%20Auto_Oct2020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
      <sheetName val="GQ"/>
      <sheetName val="Annual P&amp;L"/>
      <sheetName val="INTERBREW"/>
      <sheetName val="geography post Ambev "/>
      <sheetName val="Profit split"/>
      <sheetName val="Geography"/>
      <sheetName val="DCF"/>
      <sheetName val="Abridged P &amp; L"/>
      <sheetName val="Cashflow"/>
      <sheetName val="Chart1"/>
      <sheetName val="Chart2"/>
      <sheetName val="Chart3"/>
      <sheetName val="Chart7"/>
      <sheetName val="Chart13"/>
      <sheetName val="Chart14"/>
      <sheetName val="Chart20"/>
      <sheetName val="1H01 ex Bass"/>
      <sheetName val="quarterly"/>
      <sheetName val="Geography1"/>
      <sheetName val="Chart5"/>
      <sheetName val="Volumes"/>
      <sheetName val="Chart4"/>
      <sheetName val="Chart22"/>
      <sheetName val="Chart6"/>
      <sheetName val="Chart9"/>
      <sheetName val="Chart10"/>
      <sheetName val="Chart11"/>
      <sheetName val="Chart12"/>
      <sheetName val="Chart8"/>
      <sheetName val="Chart15"/>
      <sheetName val="Chart17"/>
      <sheetName val="Chart18"/>
      <sheetName val="Chart19"/>
      <sheetName val="Chart16"/>
      <sheetName val="Chart21"/>
      <sheetName val="Chart23"/>
      <sheetName val="Stats"/>
      <sheetName val="Module2"/>
      <sheetName val="Link list"/>
      <sheetName val="GS Header Sheet"/>
      <sheetName val="header"/>
      <sheetName val="BFheader"/>
      <sheetName val="Bass Whitbread"/>
      <sheetName val="EVA"/>
      <sheetName val="GS Header"/>
      <sheetName val="summary"/>
      <sheetName val="Fidelity"/>
      <sheetName val="cost savings tracker"/>
      <sheetName val="consolidated INTERBREW"/>
      <sheetName val="InBev Segment"/>
      <sheetName val="AmBev Segment"/>
      <sheetName val="fujian transaction"/>
      <sheetName val="Issued shares"/>
      <sheetName val="Real Sensitivity"/>
      <sheetName val="DCF not linked to GQ"/>
      <sheetName val="Group Profit split"/>
      <sheetName val="AmBev Income"/>
      <sheetName val="AmBev COGS"/>
      <sheetName val="AmBev Cash Flow"/>
      <sheetName val="AmBev Balance Sheet"/>
      <sheetName val="AmBev shh"/>
      <sheetName val="geography InBev"/>
      <sheetName val="InBev Segment (2)"/>
      <sheetName val="DCF (3)"/>
      <sheetName val="DCF (2)"/>
      <sheetName val="geography post Ambev Qtrly"/>
      <sheetName val="organic"/>
      <sheetName val="Q106"/>
      <sheetName val="Group Profit split (2)"/>
      <sheetName val="quarterly bas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 do list"/>
      <sheetName val="Cover Sheet"/>
      <sheetName val="Val-Summary"/>
      <sheetName val="DCF_NEW"/>
      <sheetName val="Valuation"/>
      <sheetName val="DCF_NEW (format)"/>
      <sheetName val="Raw Data (A)"/>
      <sheetName val="Model (A)"/>
      <sheetName val="AFOSHEET"/>
      <sheetName val="Raw Data"/>
      <sheetName val="Model"/>
      <sheetName val="CROCI"/>
      <sheetName val="Vs. consensus"/>
      <sheetName val="Sales"/>
      <sheetName val="Market sizing"/>
      <sheetName val="Ratios"/>
      <sheetName val="earnings changes"/>
      <sheetName val="Market Data"/>
      <sheetName val="_QP_0175.HK"/>
      <sheetName val="600741.SS_Live_Sheet"/>
      <sheetName val="600741.SS_Validation_Sheet"/>
      <sheetName val="600741.SS_Annotation_Sheet"/>
      <sheetName val="Sheet5"/>
      <sheetName val="Sheet4"/>
      <sheetName val="MigrationOutput_QP_600741.SS"/>
      <sheetName val="QP_600741.SS_migrated"/>
      <sheetName val="Act Vs Est"/>
      <sheetName val="Sheet1"/>
      <sheetName val="Sheet2"/>
      <sheetName val="Sheet3"/>
      <sheetName val="1316.HK_Exchange_Sheet"/>
      <sheetName val="backup600741.SS_Exchange_Sheet"/>
      <sheetName val="Capacity"/>
      <sheetName val="Employees"/>
      <sheetName val="basic"/>
      <sheetName val="1316.HK_Live_Sheet"/>
      <sheetName val="1316.HK_Validation_Sheet"/>
      <sheetName val="1316.HK_Annotation_Sheet"/>
      <sheetName val="600741.SS_Exchange_Sheet (2)"/>
      <sheetName val="Print"/>
      <sheetName val="IS"/>
      <sheetName val="BS"/>
      <sheetName val="CF"/>
      <sheetName val="Sensitivity assumption"/>
      <sheetName val="A share hold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Val-Summary"/>
      <sheetName val="Valuation"/>
      <sheetName val="Summary_old"/>
      <sheetName val="CROCI adjustment"/>
      <sheetName val="601238.SS_Live_Sheet"/>
      <sheetName val="601238.SS_Validation_Sheet"/>
      <sheetName val="601238.SS_Annotation_Sheet"/>
      <sheetName val="2238.HK_Live_Sheet"/>
      <sheetName val="2238.HK_Validation_Sheet"/>
      <sheetName val="2238.HK_Annotation_Sheet"/>
      <sheetName val="Model_A"/>
      <sheetName val="Model&gt;link from A"/>
      <sheetName val="Output"/>
      <sheetName val="GZ-Honda"/>
      <sheetName val="GZ-Toyota"/>
      <sheetName val="GZ-Fiat"/>
      <sheetName val="GZ-Mitsubishi"/>
      <sheetName val="GZ-own brand"/>
      <sheetName val="CV"/>
      <sheetName val="Gonow"/>
      <sheetName val="Zhongxin"/>
      <sheetName val="Estimates chg"/>
      <sheetName val="Raw Data_A"/>
      <sheetName val="Raw Data"/>
      <sheetName val="2238.HK_Exchange_Sheet"/>
      <sheetName val="601238.SS_Exchange_Sheet"/>
      <sheetName val="note"/>
      <sheetName val="Product cycle"/>
      <sheetName val="Backup_Changfeng"/>
      <sheetName val="Ratios"/>
      <sheetName val="Sales data"/>
      <sheetName val="Market Data"/>
      <sheetName val="_QP_0203.HK"/>
      <sheetName val="Sheet5"/>
      <sheetName val="Sheet4"/>
      <sheetName val="MigrationOutput_QP_2238.HK"/>
      <sheetName val="QP_2238.HK_migrated"/>
      <sheetName val="CAP"/>
      <sheetName val="Model_consolidate"/>
      <sheetName val="Chart"/>
      <sheetName val="_QP_601238.SS"/>
      <sheetName val="Sheet7"/>
      <sheetName val="Sheet6"/>
      <sheetName val="MigrationOutput_QP_601238.SS"/>
      <sheetName val="QP_601238.SS_migrated"/>
      <sheetName val="Act Vs Est"/>
      <sheetName val="Sheet1"/>
      <sheetName val="Sheet2"/>
      <sheetName val="Sheet3"/>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836.HK_Live_Sheet"/>
      <sheetName val="3836.HK_Validation_Sheet"/>
      <sheetName val="3836.HK_Annotation_Sheet"/>
      <sheetName val="DCF"/>
      <sheetName val="model"/>
      <sheetName val="3836.HK_Exchange_Sheet"/>
      <sheetName val="Valuation (new)"/>
      <sheetName val="valuation"/>
      <sheetName val="new car gross profit"/>
      <sheetName val="core profit analysis"/>
      <sheetName val="new car revenue and profit"/>
      <sheetName val="Lexus volume and store"/>
      <sheetName val="aftersales"/>
      <sheetName val="FCF conversion"/>
      <sheetName val="mgmt profile"/>
      <sheetName val="shareholding structure"/>
      <sheetName val="capital structure"/>
      <sheetName val="share price history"/>
      <sheetName val="business model"/>
      <sheetName val="questions to mgmt"/>
      <sheetName val="car license"/>
    </sheetNames>
    <sheetDataSet>
      <sheetData sheetId="0"/>
      <sheetData sheetId="1"/>
      <sheetData sheetId="2"/>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Val-Summary"/>
      <sheetName val="Valuation"/>
      <sheetName val="AFOSHEET"/>
      <sheetName val="Raw Data"/>
      <sheetName val="Model"/>
      <sheetName val="Summary"/>
      <sheetName val="Driver1_SGM"/>
      <sheetName val="Driver2_SVW"/>
      <sheetName val="Driver3_SAIC Motor"/>
      <sheetName val="Driver4_Wuling"/>
      <sheetName val="Driver5_others"/>
      <sheetName val="Product cycle"/>
      <sheetName val="Ratios"/>
      <sheetName val="Market Data"/>
      <sheetName val="_QP_600104.SS"/>
      <sheetName val="600104.SS_Live_Sheet"/>
      <sheetName val="600104.SS_Validation_Sheet"/>
      <sheetName val="600104.SS_Annotation_Sheet"/>
      <sheetName val="600104.SS_Exchange_Sheet"/>
      <sheetName val="CAP"/>
      <sheetName val="CROCI adjustment"/>
      <sheetName val="Sheet5"/>
      <sheetName val="Sheet4"/>
      <sheetName val="MigrationOutput_QP_600104.SS"/>
      <sheetName val="QP_600104.SS_migrated"/>
      <sheetName val="Act Vs Est"/>
      <sheetName val="Sheet1"/>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Val-Summary"/>
      <sheetName val="Valuation"/>
      <sheetName val="Act Vs Est"/>
      <sheetName val="Act Vs Est_output"/>
      <sheetName val="Basic Data"/>
      <sheetName val="Raw Data"/>
      <sheetName val="Model"/>
      <sheetName val="Revenue"/>
      <sheetName val="Industry Data"/>
      <sheetName val="Company Data"/>
      <sheetName val="Product matrix"/>
      <sheetName val="Ratios"/>
      <sheetName val="Market Data"/>
      <sheetName val="600699.SS_Live_Sheet"/>
      <sheetName val="600699.SS_Validation_Sheet"/>
      <sheetName val="600699.SS_Annotation_Sheet"/>
      <sheetName val="600699.SS_Exchange_Sheet"/>
      <sheetName val="Exhibit"/>
      <sheetName val="First take"/>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Val-Summary"/>
      <sheetName val="Valuation"/>
      <sheetName val="Raw Data"/>
      <sheetName val="AFOSHEET"/>
      <sheetName val="Model"/>
      <sheetName val="Summary"/>
      <sheetName val="Sales-light bus"/>
      <sheetName val="Sales-BMW"/>
      <sheetName val="Model cycle"/>
      <sheetName val="Ratios"/>
      <sheetName val="Ratio adjustment"/>
      <sheetName val="Market Data"/>
      <sheetName val="_QP_0175.HK"/>
      <sheetName val="1114.HK_Live_Sheet"/>
      <sheetName val="1114.HK_Validation_Sheet"/>
      <sheetName val="1114.HK_Annotation_Sheet"/>
      <sheetName val="1114.HK_Exchange_Sheet"/>
      <sheetName val="Sheet5"/>
      <sheetName val="Sheet4"/>
      <sheetName val="MigrationOutput_QP_1114.HK"/>
      <sheetName val="QP_1114.HK_migrated"/>
      <sheetName val="Act Vs Est"/>
      <sheetName val="Sheet1"/>
      <sheetName val="Sheet2"/>
      <sheetName val="Sheet3"/>
      <sheetName val="CAP"/>
      <sheetName val="BMW glob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Cover Sheet"/>
      <sheetName val="Val-Summary"/>
      <sheetName val="Valuation"/>
      <sheetName val="AFOSHEET"/>
      <sheetName val="segmental report"/>
      <sheetName val="Quarterly CF statement"/>
      <sheetName val="Parentco statement"/>
      <sheetName val="Model"/>
      <sheetName val="Output"/>
      <sheetName val="Driver1_SGM"/>
      <sheetName val="Driver2_SVW"/>
      <sheetName val="Driver3_SAIC Motor"/>
      <sheetName val="Driver4_Wuling"/>
      <sheetName val="Driver5_others"/>
      <sheetName val="Raw Data"/>
      <sheetName val="600104.SS_Exchange_Sheet"/>
      <sheetName val="Monthly"/>
      <sheetName val="Product cycle"/>
      <sheetName val="Ratios"/>
      <sheetName val="Market Data"/>
      <sheetName val="_QP_600104.SS"/>
      <sheetName val="600104.SS_Live_Sheet"/>
      <sheetName val="600104.SS_Validation_Sheet"/>
      <sheetName val="600104.SS_Annotation_Sheet"/>
      <sheetName val="CAP"/>
      <sheetName val="CROCI adjustment"/>
      <sheetName val="Sheet5"/>
      <sheetName val="Sheet4"/>
      <sheetName val="MigrationOutput_QP_600104.SS"/>
      <sheetName val="QP_600104.SS_migrated"/>
      <sheetName val="Act Vs Est"/>
      <sheetName val="Sheet1"/>
      <sheetName val="Sheet2"/>
      <sheetName val="Sheet3"/>
      <sheetName val="2019 changes"/>
      <sheetName val="GSe vs Consens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Val-Summary"/>
      <sheetName val="Valuation"/>
      <sheetName val="Sheet2"/>
      <sheetName val="002594.SZ_Live_Sheet"/>
      <sheetName val="002594.SZ_Validation_Sheet"/>
      <sheetName val="002594.SZ_Annotation_Sheet"/>
      <sheetName val="Sum-of-the-parts_A_old"/>
      <sheetName val="Sum-of-the-parts_A"/>
      <sheetName val="Sum-of-the-parts"/>
      <sheetName val="TP change_A"/>
      <sheetName val="TP change"/>
      <sheetName val="DCF -A"/>
      <sheetName val="Cover page"/>
      <sheetName val="Model"/>
      <sheetName val="Model_A"/>
      <sheetName val="Raw Data_A"/>
      <sheetName val="GSe vs consensus"/>
      <sheetName val="DCF - SOTP"/>
      <sheetName val="DCF - group"/>
      <sheetName val="Summary"/>
      <sheetName val="1 Auto"/>
      <sheetName val="auto vol adj"/>
      <sheetName val="Monthly_old"/>
      <sheetName val="2 Power battery"/>
      <sheetName val="3 BYDE"/>
      <sheetName val="4 non-power battery"/>
      <sheetName val="5 monorail"/>
      <sheetName val="SOTP"/>
      <sheetName val="Estimate vs consensus"/>
      <sheetName val="New vs old"/>
      <sheetName val="Monthly"/>
      <sheetName val="NIO_Validation_Sheet"/>
      <sheetName val="Battery capacity"/>
      <sheetName val="Car manufacturing capacity"/>
      <sheetName val="DCF-old"/>
      <sheetName val="Estimates chg"/>
      <sheetName val="Raw Data"/>
      <sheetName val="1211.HK_Exchange_Sheet"/>
      <sheetName val="002594.SZ_Exchange_Sheet"/>
      <sheetName val="EV valuation_new"/>
      <sheetName val="EV valuation_Bull"/>
      <sheetName val="Model cycle"/>
      <sheetName val="Ratios"/>
      <sheetName val="Market Data"/>
      <sheetName val="1211.HK_Live_Sheet"/>
      <sheetName val="1211.HK_Validation_Sheet"/>
      <sheetName val="1211.HK_Annotation_Sheet"/>
      <sheetName val="CROCI adjustment"/>
      <sheetName val="CAP"/>
      <sheetName val="A-share Private Placement"/>
      <sheetName val="BYD share"/>
      <sheetName val="rating change"/>
      <sheetName val="EV margin"/>
      <sheetName val="Battery peers"/>
      <sheetName val="vol 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000422.SZ_Live_Sheet"/>
      <sheetName val="000422.SZ_Validation_Sheet"/>
      <sheetName val="000422.SZ_Annotation_Sheet"/>
      <sheetName val="000422.SZ_Exchange_Sheet"/>
      <sheetName val="Gas px hike"/>
      <sheetName val="Model"/>
      <sheetName val="Revenue"/>
      <sheetName val="Ratios"/>
      <sheetName val="Raw Data"/>
      <sheetName val="Act Vs Est"/>
      <sheetName val="Act Vs Est (output)"/>
      <sheetName val="Market Data"/>
      <sheetName val="Valuation"/>
      <sheetName val="Capacities"/>
      <sheetName val="Funding"/>
      <sheetName val="Factsheet"/>
      <sheetName val="Group structure"/>
      <sheetName val="Subsidiaries PL"/>
      <sheetName val="Group structure_post chg"/>
      <sheetName val="20081024_plant visit"/>
      <sheetName val="EVEBITDA"/>
      <sheetName val="3 risks"/>
      <sheetName val="DC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Val-Summary"/>
      <sheetName val="_QP_600875.SS"/>
      <sheetName val="_QP_1072.HK"/>
      <sheetName val="AFOSHEET"/>
      <sheetName val="Act Vs Est (2)"/>
      <sheetName val="Act Vs Est"/>
      <sheetName val="Valuation"/>
      <sheetName val="Model"/>
      <sheetName val="Revenue"/>
      <sheetName val="Company Data"/>
      <sheetName val="Industry Data"/>
      <sheetName val="Raw Data"/>
      <sheetName val="Basic Data"/>
      <sheetName val="M&amp;A"/>
      <sheetName val="Ratios"/>
      <sheetName val="Market Data"/>
      <sheetName val="002405.SZ_Live_Sheet"/>
      <sheetName val="002405.SZ_Validation_Sheet"/>
      <sheetName val="002405.SZ_Annotation_Sheet"/>
      <sheetName val="002405.SZ_Exchange_Sheet"/>
      <sheetName val="Sheet2"/>
      <sheetName val="Sheet1"/>
      <sheetName val="First take"/>
      <sheetName val="Exhibi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ard Rock"/>
      <sheetName val="Tax"/>
      <sheetName val="HRCafes"/>
      <sheetName val="USE"/>
      <sheetName val="USF"/>
      <sheetName val="Rank Xerox"/>
      <sheetName val="Old"/>
      <sheetName val="Chart1"/>
      <sheetName val="Chart2"/>
      <sheetName val="Chart4"/>
      <sheetName val="Sheet4"/>
      <sheetName val="Divisional split"/>
      <sheetName val="KeyVal"/>
      <sheetName val="Holidays"/>
      <sheetName val="Returns"/>
      <sheetName val="CapEx"/>
      <sheetName val="ShareBuyBack"/>
      <sheetName val="Valuation"/>
      <sheetName val="Debt"/>
      <sheetName val="Charts"/>
      <sheetName val="EVA"/>
      <sheetName val="Chart3"/>
      <sheetName val="Sheet1"/>
      <sheetName val="quantum"/>
      <sheetName val="healthcheck"/>
      <sheetName val="Header"/>
      <sheetName val="NEW FINANCIALS"/>
      <sheetName val="Chart6"/>
      <sheetName val="Chart7"/>
      <sheetName val="Blue Square"/>
      <sheetName val="gaming deregulation"/>
      <sheetName val="Chart5"/>
      <sheetName val="Sheet2"/>
      <sheetName val="Chart8"/>
      <sheetName val="Sheet6"/>
      <sheetName val="DeLuxe"/>
      <sheetName val="HardRock operational"/>
      <sheetName val="DCF Deluxe"/>
      <sheetName val="Gaming"/>
      <sheetName val="Group DCF"/>
      <sheetName val="Sheet3"/>
      <sheetName val="Sum of the parts"/>
      <sheetName val="EBIT"/>
      <sheetName val="HillSamuel"/>
      <sheetName val="Half Year"/>
      <sheetName val="Rank revprod"/>
      <sheetName val="Rank OP prod"/>
      <sheetName val="exchange rates"/>
      <sheetName val="Chart9"/>
      <sheetName val="Casinos"/>
      <sheetName val="Chart10"/>
      <sheetName val="Deregulation"/>
      <sheetName val="Sheet8"/>
      <sheetName val="Reg AC"/>
      <sheetName val="disclosures"/>
      <sheetName val="ev ebitda"/>
      <sheetName val="net debt to equity"/>
      <sheetName val="GQ"/>
      <sheetName val="GQ old"/>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refreshError="1"/>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Val-Summary"/>
      <sheetName val="_QP_600875.SS"/>
      <sheetName val="_QP_1072.HK"/>
      <sheetName val="AFOSHEET"/>
      <sheetName val="Act Vs Est"/>
      <sheetName val="Valuation"/>
      <sheetName val="Model"/>
      <sheetName val="Revenue"/>
      <sheetName val="Company Data"/>
      <sheetName val="M&amp;A impact "/>
      <sheetName val="Raw Data"/>
      <sheetName val="Basic Data"/>
      <sheetName val="Industry Data"/>
      <sheetName val="Ratios"/>
      <sheetName val="Market Data"/>
      <sheetName val="300002.SZ_Live_Sheet"/>
      <sheetName val="300002.SZ_Validation_Sheet"/>
      <sheetName val="300002.SZ_Annotation_Sheet"/>
      <sheetName val="300002.SZ_Exchange_Sheet"/>
      <sheetName val="Sheet2"/>
      <sheetName val="Sheet1"/>
      <sheetName val="Exhibit"/>
      <sheetName val="First take"/>
      <sheetName val="exhibits"/>
      <sheetName val="Comment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Val-Summary"/>
      <sheetName val="Valuation"/>
      <sheetName val="AFOSHEET"/>
      <sheetName val="Model"/>
      <sheetName val="Revenue"/>
      <sheetName val="Company Data"/>
      <sheetName val="Basic Data"/>
      <sheetName val="Raw Data"/>
      <sheetName val="Industry Data"/>
      <sheetName val="Ratios"/>
      <sheetName val="002230.SZ_Exchange_Sheet"/>
      <sheetName val="Act Vs Est"/>
      <sheetName val="Act Vs Est_output"/>
      <sheetName val="Market Data"/>
      <sheetName val="002230.SZ_Live_Sheet"/>
      <sheetName val="002230.SZ_Validation_Sheet"/>
      <sheetName val="002230.SZ_Annotation_Sheet"/>
      <sheetName val="exhibit"/>
      <sheetName val="First Take"/>
      <sheetName val="Sheet1"/>
      <sheetName val="Comment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Val-Summary"/>
      <sheetName val="Valuation-old"/>
      <sheetName val="Model"/>
      <sheetName val="Sales"/>
      <sheetName val="Charts"/>
      <sheetName val="Raw Data"/>
      <sheetName val="AFOSHEET"/>
      <sheetName val="CROCI"/>
      <sheetName val="CROCI adj."/>
      <sheetName val="ROIC"/>
      <sheetName val="Ratios"/>
      <sheetName val="Market Data"/>
      <sheetName val="_QP_0175.HK"/>
      <sheetName val="0881.HK_Live_Sheet"/>
      <sheetName val="0881.HK_Validation_Sheet"/>
      <sheetName val="0881.HK_Annotation_Sheet"/>
      <sheetName val="0881.HK_Exchange_Sheet"/>
      <sheetName val="MigrationOutput_QP_0881.HK"/>
      <sheetName val="QP_0881.HK_migrated"/>
      <sheetName val="Act Vs Est"/>
      <sheetName val="M&amp;A"/>
      <sheetName val="Histrorical"/>
      <sheetName val="Valuation"/>
      <sheetName val="shareholders"/>
      <sheetName val="ROIC new"/>
      <sheetName val="GSe vs. consens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Val-Summary"/>
      <sheetName val="_QP_600875.SS"/>
      <sheetName val="_QP_1072.HK"/>
      <sheetName val="Valuation"/>
      <sheetName val="AFOSHEET"/>
      <sheetName val="Act Vs Est"/>
      <sheetName val="Model"/>
      <sheetName val="Revenue"/>
      <sheetName val="Raw Data"/>
      <sheetName val="Basic Data"/>
      <sheetName val="Industry Data"/>
      <sheetName val="Company Data"/>
      <sheetName val="First take"/>
      <sheetName val="Ratios"/>
      <sheetName val="Market Data"/>
      <sheetName val="002236.SZ_Live_Sheet"/>
      <sheetName val="002236.SZ_Validation_Sheet"/>
      <sheetName val="002236.SZ_Annotation_Sheet"/>
      <sheetName val="002236.SZ_Exchange_Sheet"/>
      <sheetName val="Sheet2"/>
      <sheetName val="Sheet1"/>
      <sheetName val="Exhibit"/>
      <sheetName val="Reg AC"/>
      <sheetName val="Disclaim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Val-Summary"/>
      <sheetName val="_QP_600875.SS"/>
      <sheetName val="_QP_1072.HK"/>
      <sheetName val="Valuation"/>
      <sheetName val="AFOSHEET"/>
      <sheetName val="Act Vs Est "/>
      <sheetName val="%Change"/>
      <sheetName val="Company Data"/>
      <sheetName val="Industry Data"/>
      <sheetName val="Model"/>
      <sheetName val="Model (post deal)"/>
      <sheetName val="Ratios"/>
      <sheetName val="Driver"/>
      <sheetName val="Display"/>
      <sheetName val="产线及项目"/>
      <sheetName val="Chart"/>
      <sheetName val="Market Data"/>
      <sheetName val="000050.SZ_Live_Sheet"/>
      <sheetName val="000050.SZ_Validation_Sheet"/>
      <sheetName val="000050.SZ_Annotation_Sheet"/>
      <sheetName val="Raw Data"/>
      <sheetName val="Raw Data (post deal)"/>
      <sheetName val="Basic Data_Wind (adjusted)"/>
      <sheetName val="Basic Data_Wind"/>
      <sheetName val="000050.SZ_Exchange_Sheet"/>
      <sheetName val="EPS Walk"/>
      <sheetName val="Driver_old"/>
      <sheetName val="Reg AC"/>
      <sheetName val="Disclaimer"/>
      <sheetName val="First take"/>
      <sheetName val="Commentary"/>
      <sheetName val="Exhibit"/>
      <sheetName val="公司介绍"/>
      <sheetName val="Management"/>
      <sheetName val="主营构成"/>
      <sheetName val="财务摘要"/>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FOSHEET"/>
      <sheetName val="Cover Sheet"/>
      <sheetName val="Val-Summary"/>
      <sheetName val="Valuation"/>
      <sheetName val="Raw Data"/>
      <sheetName val="Model"/>
      <sheetName val="Sales summary"/>
      <sheetName val="Investment"/>
      <sheetName val="Product cycle"/>
      <sheetName val="Driver1_ChangAn"/>
      <sheetName val="Driver2_Ford"/>
      <sheetName val="Driver2_FordMazda_old"/>
      <sheetName val="Investment_old"/>
      <sheetName val="Driver3_Mazda"/>
      <sheetName val="Driver4_Suzuki"/>
      <sheetName val="Driver5_PSA"/>
      <sheetName val="Ratios"/>
      <sheetName val="Market Data"/>
      <sheetName val="_QP_000625.SZ"/>
      <sheetName val="_QP_200625.SZ"/>
      <sheetName val="000625.SZ_Live_Sheet"/>
      <sheetName val="000625.SZ_Validation_Sheet"/>
      <sheetName val="000625.SZ_Annotation_Sheet"/>
      <sheetName val="000625.SZ_Exchange_Sheet"/>
      <sheetName val="2015 placement"/>
      <sheetName val="CAP"/>
      <sheetName val="CROCI adjustment"/>
      <sheetName val="Company in six chart"/>
      <sheetName val="Sales summary for chart"/>
      <sheetName val="Sheet5"/>
      <sheetName val="Sheet4"/>
      <sheetName val="Sheet7"/>
      <sheetName val="Sheet6"/>
      <sheetName val="QP_000625.SZ_migrated"/>
      <sheetName val="QP_200625.SZ_migrated"/>
      <sheetName val="Act Vs E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FOSHEET"/>
      <sheetName val="Quarterly CF statement"/>
      <sheetName val="Parentco statement"/>
      <sheetName val="_QP_600104.SS"/>
      <sheetName val="300750.SZ_Live_Sheet"/>
      <sheetName val="300750.SZ_Validation_Sheet"/>
      <sheetName val="300750.SZ_Annotation_Sheet"/>
      <sheetName val="Sheet5"/>
      <sheetName val="Sheet4"/>
      <sheetName val="MigrationOutput_QP_600104.SS"/>
      <sheetName val="QP_600104.SS_migrated"/>
      <sheetName val="Act Vs Est"/>
      <sheetName val="Sheet1"/>
      <sheetName val="Sheet2"/>
      <sheetName val="Sheet3"/>
      <sheetName val="Model"/>
      <sheetName val="target price"/>
      <sheetName val="DCF "/>
      <sheetName val="Industry landscape"/>
      <sheetName val="monthly installment"/>
      <sheetName val="300750.SZ_Exchange_Sheet"/>
      <sheetName val="GSe vs. consensus"/>
      <sheetName val="Capacity"/>
      <sheetName val="Tesla contribution"/>
      <sheetName val="R&amp;D"/>
      <sheetName val="Valuation"/>
      <sheetName val="Capex"/>
      <sheetName val="charts"/>
      <sheetName val="comp with other battery makers"/>
      <sheetName val="NEV monthly"/>
      <sheetName val="note"/>
      <sheetName val="market share"/>
      <sheetName val="subsidy policies"/>
      <sheetName val="Capex&amp;capacity"/>
      <sheetName val="WIND"/>
      <sheetName val="Sheet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Val-Summary"/>
      <sheetName val="AFOSHEET"/>
      <sheetName val="DSAFO32ADVVERINF32"/>
      <sheetName val="Summary"/>
      <sheetName val="Valuation"/>
      <sheetName val="Cover page"/>
      <sheetName val="Model"/>
      <sheetName val="Scenario analysis - multiple"/>
      <sheetName val="Sales-Nio"/>
      <sheetName val="Monthly delivery"/>
      <sheetName val="Target price"/>
      <sheetName val="DCF "/>
      <sheetName val="Quarterly - raw data"/>
      <sheetName val="NIO_Exchange_Sheet"/>
      <sheetName val="Scenario analysis - earnings"/>
      <sheetName val="Changes"/>
      <sheetName val="Nio house"/>
      <sheetName val="Share count math"/>
      <sheetName val="June 15 2020 offering"/>
      <sheetName val="GSe vs Consensus"/>
      <sheetName val="Raw Data"/>
      <sheetName val="Summary financials"/>
      <sheetName val="Dilution"/>
      <sheetName val="valuation 2"/>
      <sheetName val="DCF"/>
      <sheetName val="Interest sensitivity"/>
      <sheetName val="GPM sensitivity"/>
      <sheetName val="Volume scenario"/>
      <sheetName val="valuation progression"/>
      <sheetName val="new EV subsidy policy"/>
      <sheetName val="Key assumptions"/>
      <sheetName val="3Q result"/>
      <sheetName val="Q&amp;A vs nick"/>
      <sheetName val="catch up call"/>
      <sheetName val="Borrowing"/>
      <sheetName val="Shares"/>
      <sheetName val="presentation"/>
      <sheetName val="Sheet3"/>
      <sheetName val="Guidance"/>
      <sheetName val="NEV Credit income"/>
      <sheetName val="Pricing"/>
      <sheetName val="Ref"/>
      <sheetName val="Ref-FX"/>
      <sheetName val="Tesla"/>
      <sheetName val="Product cycle"/>
      <sheetName val="Lynk sale_old"/>
      <sheetName val="GPM by model"/>
      <sheetName val="Ratios"/>
      <sheetName val="Market Data"/>
      <sheetName val="Act Vs Est"/>
      <sheetName val="NIO_Live_Sheet"/>
      <sheetName val="NIO_Validation_Sheet"/>
      <sheetName val="NIO_Annotation_Sheet"/>
      <sheetName val="Convertible bonds and warrant"/>
      <sheetName val="CAP"/>
      <sheetName val="FOREX"/>
      <sheetName val="EV JV income"/>
      <sheetName val="EV JV income (disposed)"/>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__FDSCACHE__"/>
      <sheetName val="TSLA_Live_Sheet"/>
      <sheetName val="TSLA_Validation_Sheet"/>
      <sheetName val="TSLA_Annotation_Sheet"/>
      <sheetName val="TSLA"/>
      <sheetName val="Revenue &amp; Deliveries"/>
      <sheetName val="BS"/>
      <sheetName val="CF"/>
      <sheetName val="Debt"/>
      <sheetName val="DCF"/>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Val-Summary"/>
      <sheetName val="_QP_600875.SS"/>
      <sheetName val="_QP_1072.HK"/>
      <sheetName val="Valuation"/>
      <sheetName val="AFOSHEET"/>
      <sheetName val="Act Vs Est New "/>
      <sheetName val="Commentary"/>
      <sheetName val="Model"/>
      <sheetName val="Revenue"/>
      <sheetName val="Raw Data"/>
      <sheetName val="Company Data"/>
      <sheetName val="Driver"/>
      <sheetName val="Key Products"/>
      <sheetName val="Subsidiary"/>
      <sheetName val="Event"/>
      <sheetName val="Basic Data"/>
      <sheetName val="Ratios"/>
      <sheetName val="600570.SS_Exchange_Sheet"/>
      <sheetName val="Market Data"/>
      <sheetName val="Sheet2"/>
      <sheetName val="Sheet1"/>
      <sheetName val="600570.SS_Live_Sheet"/>
      <sheetName val="600570.SS_Validation_Sheet"/>
      <sheetName val="600570.SS_Annotation_Sheet"/>
      <sheetName val="Exhibit"/>
      <sheetName val="First Take"/>
      <sheetName val="Produ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laimer"/>
      <sheetName val="Balance Sheet_VDF"/>
      <sheetName val="Income Statement_VDF"/>
      <sheetName val="Forecasts_VDF"/>
      <sheetName val="Summary Page_VDF"/>
      <sheetName val="Invested capital_VDF"/>
      <sheetName val="NOPAT_VDF"/>
      <sheetName val="WACC_VDF"/>
      <sheetName val="DCF_VDF"/>
      <sheetName val="Charts_VDF"/>
      <sheetName val="PV of Op Leases_VD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me"/>
      <sheetName val="Data Input"/>
      <sheetName val="Chart - GS vs Consensus"/>
      <sheetName val="Important Note - Referencing"/>
    </sheetNames>
    <sheetDataSet>
      <sheetData sheetId="0" refreshError="1"/>
      <sheetData sheetId="1"/>
      <sheetData sheetId="2" refreshError="1"/>
      <sheetData sheetId="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J"/>
      <sheetName val="Sales "/>
      <sheetName val="Cost"/>
      <sheetName val="Breakeven &amp; COGs"/>
      <sheetName val="FA &amp; Dep Schedule"/>
      <sheetName val="Master"/>
      <sheetName val="Mark1"/>
      <sheetName val="Mark2"/>
      <sheetName val="Quarterlies (Non-accumulated)"/>
      <sheetName val="Quarterlies (Accumulated)"/>
      <sheetName val="ACE-IN"/>
      <sheetName val="ACE-OUT"/>
      <sheetName val="Market Share Data"/>
      <sheetName val="Figure 1"/>
      <sheetName val="Figure 2"/>
      <sheetName val="Sunplus PE Band"/>
      <sheetName val="Figure 4"/>
      <sheetName val="Figure 5-6"/>
      <sheetName val="Figure 7"/>
      <sheetName val="Figure 8-9"/>
      <sheetName val="Figure 10"/>
      <sheetName val="Figure 11"/>
      <sheetName val="Figure 12"/>
      <sheetName val="Figure 13"/>
      <sheetName val="Figure 14"/>
      <sheetName val="Figure 15"/>
      <sheetName val="Figure 16"/>
      <sheetName val="Figure 17"/>
      <sheetName val="Figure 18-19"/>
      <sheetName val="Figure 20"/>
      <sheetName val="Figure 21"/>
      <sheetName val="Figure 22"/>
      <sheetName val="Figure 23"/>
      <sheetName val="Figure 24"/>
      <sheetName val="Figure 25"/>
      <sheetName val="Figure 26"/>
      <sheetName val="Figure 27"/>
      <sheetName val="Figure 28"/>
      <sheetName val="Figure 29-30"/>
      <sheetName val="Figure 31"/>
      <sheetName val="Figure 32"/>
      <sheetName val="Figure 33"/>
      <sheetName val="Complia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Val-Summary"/>
      <sheetName val="_QP_600875.SS"/>
      <sheetName val="_QP_1072.HK"/>
      <sheetName val="Valuation"/>
      <sheetName val="AFOSHEET"/>
      <sheetName val="Act Vs Est "/>
      <sheetName val="%Change"/>
      <sheetName val="Company Data"/>
      <sheetName val="Industry Data"/>
      <sheetName val="Model"/>
      <sheetName val="Model (post deal)"/>
      <sheetName val="Ratios"/>
      <sheetName val="Driver"/>
      <sheetName val="Display"/>
      <sheetName val="Raw Data"/>
      <sheetName val="Market Data"/>
      <sheetName val="000050.SZ_Live_Sheet"/>
      <sheetName val="000050.SZ_Validation_Sheet"/>
      <sheetName val="000050.SZ_Annotation_Sheet"/>
      <sheetName val="Basic Data_Wind"/>
      <sheetName val="产线及项目"/>
      <sheetName val="000050.SZ_Exchange_Sheet"/>
      <sheetName val="Raw Data (post deal)"/>
      <sheetName val="EPS Walk"/>
      <sheetName val="Driver_old"/>
      <sheetName val="Reg AC"/>
      <sheetName val="Disclaimer"/>
      <sheetName val="First take"/>
      <sheetName val="Commentary"/>
      <sheetName val="Exhibit"/>
      <sheetName val="公司介绍"/>
      <sheetName val="主营构成"/>
      <sheetName val="财务摘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Val-Summary"/>
      <sheetName val="Act Vs Est"/>
      <sheetName val="Act Vs Est_output"/>
      <sheetName val="Valuation"/>
      <sheetName val="Basic Data"/>
      <sheetName val="Raw Data"/>
      <sheetName val="Model"/>
      <sheetName val="Revenue"/>
      <sheetName val="Company Data"/>
      <sheetName val="Industry"/>
      <sheetName val="M&amp;A"/>
      <sheetName val="Timeline"/>
      <sheetName val="Subsidiary"/>
      <sheetName val="AFOSHEET"/>
      <sheetName val="Ratios"/>
      <sheetName val="Market Data"/>
      <sheetName val="002153.SZ_Live_Sheet"/>
      <sheetName val="002153.SZ_Validation_Sheet"/>
      <sheetName val="002153.SZ_Annotation_Sheet"/>
      <sheetName val="002153.SZ_Exchange_Sheet"/>
      <sheetName val="Exhibit"/>
      <sheetName val="First ta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Val-Summary"/>
      <sheetName val="Valuation"/>
      <sheetName val="AFOSHEET"/>
      <sheetName val="Model"/>
      <sheetName val="Revenue"/>
      <sheetName val="Company Data"/>
      <sheetName val="Basic Data"/>
      <sheetName val="Raw Data"/>
      <sheetName val="Industry Data"/>
      <sheetName val="Ratios"/>
      <sheetName val="002230.SZ_Exchange_Sheet"/>
      <sheetName val="Act Vs Est"/>
      <sheetName val="Act Vs Est_output"/>
      <sheetName val="Market Data"/>
      <sheetName val="002230.SZ_Live_Sheet"/>
      <sheetName val="002230.SZ_Validation_Sheet"/>
      <sheetName val="002230.SZ_Annotation_Sheet"/>
      <sheetName val="exhibit"/>
      <sheetName val="First Ta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Val-Summary"/>
      <sheetName val="_QP_600875.SS"/>
      <sheetName val="_QP_1072.HK"/>
      <sheetName val="Valuation"/>
      <sheetName val="AFOSHEET"/>
      <sheetName val="Act Vs Est"/>
      <sheetName val="Model"/>
      <sheetName val="Revenue"/>
      <sheetName val="Basic Data"/>
      <sheetName val="Raw Data"/>
      <sheetName val="Industry Data"/>
      <sheetName val="Company Data"/>
      <sheetName val="Ratios"/>
      <sheetName val="Market Data"/>
      <sheetName val="002261.SZ_Live_Sheet"/>
      <sheetName val="002261.SZ_Validation_Sheet"/>
      <sheetName val="002261.SZ_Annotation_Sheet"/>
      <sheetName val="002261.SZ_Exchange_Sheet"/>
      <sheetName val="Sheet2"/>
      <sheetName val="Sheet1"/>
      <sheetName val="Exhibit"/>
      <sheetName val="First ta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Val-Summary"/>
      <sheetName val="Valuation"/>
      <sheetName val="AFOSHEET"/>
      <sheetName val="DSAFO32ADVVERINF32"/>
      <sheetName val="Summary"/>
      <sheetName val="Model"/>
      <sheetName val="Sales"/>
      <sheetName val="Lynk JV"/>
      <sheetName val="Monthly sales"/>
      <sheetName val="NEV Credit income"/>
      <sheetName val="Raw Data"/>
      <sheetName val="Estimates chg"/>
      <sheetName val="0175.HK_Exchange_Sheet"/>
      <sheetName val="TP"/>
      <sheetName val="30% valuation premium"/>
      <sheetName val="Lynk sale_old"/>
      <sheetName val="Product pipeline"/>
      <sheetName val="Product cycle"/>
      <sheetName val="GPM by model"/>
      <sheetName val="Ratios"/>
      <sheetName val="Market Data"/>
      <sheetName val="Act Vs Est"/>
      <sheetName val="0175.HK_Live_Sheet"/>
      <sheetName val="0175.HK_Validation_Sheet"/>
      <sheetName val="0175.HK_Annotation_Sheet"/>
      <sheetName val="Convertible bonds and warrant"/>
      <sheetName val="Valuation Summary"/>
      <sheetName val="CAP"/>
      <sheetName val="FOREX"/>
      <sheetName val="EV JV income"/>
      <sheetName val="EV JV income (disposed)"/>
      <sheetName val="Intangibles"/>
      <sheetName val="Cashflow"/>
      <sheetName val="Net cash - WC adj"/>
      <sheetName val="Capac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Val-Summary"/>
      <sheetName val="Valuation"/>
      <sheetName val="AFOSHEET"/>
      <sheetName val="Raw Data_A"/>
      <sheetName val="Model_A"/>
      <sheetName val="Raw Data"/>
      <sheetName val="Model"/>
      <sheetName val="Sales"/>
      <sheetName val="Ratios"/>
      <sheetName val="Market Data"/>
      <sheetName val="_QP_0175.HK"/>
      <sheetName val="2333.HK_Live_Sheet"/>
      <sheetName val="2333.HK_Validation_Sheet"/>
      <sheetName val="2333.HK_Annotation_Sheet"/>
      <sheetName val="2333.HK_Exchange_Sheet"/>
      <sheetName val="Sheet2"/>
      <sheetName val="Sheet1"/>
      <sheetName val="MigrationOutput_QP_2333.HK"/>
      <sheetName val="QP_2333.HK_migrated"/>
      <sheetName val="_QP_601633.SS"/>
      <sheetName val="601633.SS_Live_Sheet"/>
      <sheetName val="601633.SS_Validation_Sheet"/>
      <sheetName val="601633.SS_Annotation_Sheet"/>
      <sheetName val="601633.SS_Exchange_Sheet"/>
      <sheetName val="Sheet4"/>
      <sheetName val="Sheet3"/>
      <sheetName val="MigrationOutput_QP_601633.SS"/>
      <sheetName val="QP_601633.SS_migrated"/>
      <sheetName val="Act Vs Est"/>
      <sheetName val="Calendar"/>
      <sheetName val="Peers"/>
      <sheetName val="Gallery"/>
      <sheetName val="Compatibility Re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FOSHEET"/>
      <sheetName val="Quarterly CF statement"/>
      <sheetName val="Parentco statement"/>
      <sheetName val="3669.HK_Live_Sheet"/>
      <sheetName val="3669.HK_Validation_Sheet"/>
      <sheetName val="3669.HK_Annotation_Sheet"/>
      <sheetName val="Model"/>
      <sheetName val="Valuation_multiple"/>
      <sheetName val="Valuation (old)"/>
      <sheetName val="DCF"/>
      <sheetName val="3669.HK_Exchange_Sheet"/>
      <sheetName val="Charts"/>
      <sheetName val="Act Vs Est"/>
      <sheetName val="Sheet6"/>
      <sheetName val="CFS"/>
      <sheetName val="Estimates ch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Val-Summary"/>
      <sheetName val="_QP_600875.SS"/>
      <sheetName val="_QP_1072.HK"/>
      <sheetName val="AFOSHEET"/>
      <sheetName val="Act Vs Est"/>
      <sheetName val="Act Vs Est_output"/>
      <sheetName val="Valuation"/>
      <sheetName val="Model"/>
      <sheetName val="Revenue"/>
      <sheetName val="Policy"/>
      <sheetName val="Industry"/>
      <sheetName val="Company Data"/>
      <sheetName val="600271.SS_Live_Sheet"/>
      <sheetName val="600271.SS_Validation_Sheet"/>
      <sheetName val="600271.SS_Annotation_Sheet"/>
      <sheetName val="Raw Data"/>
      <sheetName val="Basic Data"/>
      <sheetName val="600271.SS_Exchange_Sheet"/>
      <sheetName val="Ratios"/>
      <sheetName val="Market Data"/>
      <sheetName val="Sheet2"/>
      <sheetName val="Sheet1"/>
      <sheetName val="Exhibit"/>
      <sheetName val="First ta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8"/>
      <sheetName val="Table 8A"/>
      <sheetName val="Sheet2"/>
      <sheetName val="eva"/>
      <sheetName val="Table 8b"/>
      <sheetName val="PROFSVC"/>
      <sheetName val="Q_MODEL"/>
      <sheetName val="#REF"/>
      <sheetName val="PER"/>
      <sheetName val="VALUE2_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__FDSCACHE__"/>
      <sheetName val="CDNS (inc. SBC)"/>
      <sheetName val="CDNS (ex. SBC)"/>
      <sheetName val="CDNS_Live_Sheet"/>
      <sheetName val="CDNS_Validation_Sheet"/>
      <sheetName val="CDNS_Annotation_Sheet"/>
      <sheetName val="Revenue &amp; Billings"/>
      <sheetName val="BS"/>
      <sheetName val="CF"/>
      <sheetName val="CDNS_Exchange_Sheet"/>
      <sheetName val="Questions"/>
      <sheetName val="multiples"/>
      <sheetName val="guidance history"/>
      <sheetName val="Organic"/>
      <sheetName val="guidance "/>
      <sheetName val="PT cal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EARN"/>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 Perf &amp; Share Rtgs (f)"/>
      <sheetName val="09 report"/>
      <sheetName val="HalfYear"/>
      <sheetName val="MarketCap"/>
    </sheetNames>
    <sheetDataSet>
      <sheetData sheetId="0" refreshError="1"/>
      <sheetData sheetId="1" refreshError="1"/>
      <sheetData sheetId="2" refreshError="1"/>
      <sheetData sheetId="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Stage_modified (2)"/>
      <sheetName val="3Stage_modified"/>
      <sheetName val="Sheet1 (2)"/>
      <sheetName val="Qube"/>
      <sheetName val="Check"/>
      <sheetName val="T2 Bank Fair PE_3Stage"/>
      <sheetName val="Sheet1"/>
      <sheetName val="Ch"/>
      <sheetName val="Cont"/>
      <sheetName val="Lower China CO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1015W"/>
      <sheetName val="#REF"/>
      <sheetName val="eva"/>
      <sheetName val="Figures"/>
      <sheetName val="Table 8A"/>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Xpress"/>
      <sheetName val="key assmp"/>
      <sheetName val="sensitivity"/>
      <sheetName val="fin summary"/>
      <sheetName val="cons_P&amp;L (F)"/>
      <sheetName val="cons_cash (F)"/>
      <sheetName val="cons_BS (F)"/>
      <sheetName val="yield"/>
      <sheetName val="ref price"/>
      <sheetName val="ref sales"/>
      <sheetName val="mkt sales"/>
      <sheetName val="other sales"/>
      <sheetName val="pipe sales"/>
      <sheetName val="revenue model"/>
      <sheetName val="crude mix"/>
      <sheetName val="costs"/>
      <sheetName val="cons_P&amp;L"/>
      <sheetName val="cons_cash"/>
      <sheetName val="cons_BS"/>
      <sheetName val="finstats"/>
      <sheetName val="profit model"/>
      <sheetName val="interim"/>
      <sheetName val="cash model"/>
      <sheetName val="balance model"/>
      <sheetName val="capex_1"/>
      <sheetName val="capex_2"/>
      <sheetName val="invest"/>
      <sheetName val="interest"/>
      <sheetName val="depreciation"/>
      <sheetName val="taxation"/>
      <sheetName val="cont_break"/>
      <sheetName val="WACC"/>
      <sheetName val="DCF value"/>
      <sheetName val="DCF_cons"/>
      <sheetName val="PM (F)"/>
      <sheetName val="CM (F)"/>
      <sheetName val="BM (F)"/>
      <sheetName val="data_sheet"/>
      <sheetName val="GS_val_sheet"/>
      <sheetName val="kotakqrtrly"/>
      <sheetName val="kotakval"/>
      <sheetName val="FMCC"/>
      <sheetName val="valuation"/>
      <sheetName val="Disclosures"/>
      <sheetName val="GQ"/>
      <sheetName val="investment value"/>
      <sheetName val="invest val"/>
      <sheetName val="Cover Sheet"/>
      <sheetName val="Val'n summary"/>
      <sheetName val="Sales-All"/>
      <sheetName val="EBIT"/>
      <sheetName val="Earnings, BS, Cash"/>
      <sheetName val="Quarterly"/>
      <sheetName val="D&amp;A"/>
      <sheetName val="R&amp;D"/>
      <sheetName val="Val Calcs"/>
      <sheetName val="Datastream"/>
      <sheetName val="-GQ-"/>
      <sheetName val="_BPCL.BO"/>
      <sheetName val="QP_BPCL.BO"/>
      <sheetName val="BPCL Master"/>
      <sheetName val="Debt Maturity schedu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Model"/>
      <sheetName val="Driver"/>
      <sheetName val="Display"/>
      <sheetName val="Raw Data"/>
      <sheetName val="Basic Data_Wind"/>
      <sheetName val="Output"/>
      <sheetName val="Market Data"/>
      <sheetName val="000725.SZ_Live_Sheet"/>
      <sheetName val="000725.SZ_Validation_Sheet"/>
      <sheetName val="000725.SZ_Annotation_Sheet"/>
      <sheetName val="000725.SZ_Exchange_Sheet"/>
      <sheetName val="GS vs. BBG"/>
      <sheetName val="Ratios"/>
      <sheetName val="Sensitivity"/>
      <sheetName val="Chart"/>
      <sheetName val="Summary page"/>
      <sheetName val="Manag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Val-Summary"/>
      <sheetName val="_QP_600875.SS"/>
      <sheetName val="_QP_1072.HK"/>
      <sheetName val="Valuation"/>
      <sheetName val="AFOSHEET"/>
      <sheetName val="Act Vs Est"/>
      <sheetName val="Act Vs Est_output"/>
      <sheetName val="Model"/>
      <sheetName val="Raw Data"/>
      <sheetName val="Revenue"/>
      <sheetName val="Basic Data"/>
      <sheetName val="Industry Data"/>
      <sheetName val="Company Data"/>
      <sheetName val="002456.SZ_Live_Sheet"/>
      <sheetName val="002456.SZ_Validation_Sheet"/>
      <sheetName val="002456.SZ_Annotation_Sheet"/>
      <sheetName val="002456.SZ_Exchange_Sheet"/>
      <sheetName val="Ratios"/>
      <sheetName val="Market Data"/>
      <sheetName val="Sheet2"/>
      <sheetName val="Sheet1"/>
      <sheetName val="Exhibit"/>
      <sheetName val="First ta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5)"/>
      <sheetName val="Model (4)"/>
      <sheetName val="Model (3)"/>
      <sheetName val="Model (2)"/>
      <sheetName val="DDM"/>
      <sheetName val="Cover Page"/>
      <sheetName val="Model"/>
      <sheetName val="GSe vs. Consensus"/>
      <sheetName val="LI_Live_Sheet"/>
      <sheetName val="LI_Validation_Sheet"/>
      <sheetName val="LI_Annotation_Sheet"/>
      <sheetName val="LI_Exchange_Sheet"/>
      <sheetName val="Valuations"/>
      <sheetName val="New vs old"/>
      <sheetName val="Initiation vs PDIE estimates"/>
      <sheetName val="Monthly delivery"/>
      <sheetName val="Comparison w Nio"/>
      <sheetName val="Product strategy"/>
      <sheetName val="2Q20 vs actual"/>
      <sheetName val="Nissan"/>
      <sheetName val="Timeline"/>
      <sheetName val="Product pipeline"/>
      <sheetName val="Volume comps"/>
      <sheetName val="Market share"/>
      <sheetName val="Meituan"/>
      <sheetName val="FCF"/>
      <sheetName val="Charts"/>
      <sheetName val="Question"/>
      <sheetName val="Guidance for unit economics"/>
      <sheetName val="Scenario analysis"/>
      <sheetName val="DCF"/>
      <sheetName val="Valuation"/>
      <sheetName val="Capex"/>
      <sheetName val="working capital sensitivity"/>
      <sheetName val="Multiple analysis"/>
      <sheetName val="1268.HK_Live_Sheet"/>
      <sheetName val="1268.HK_Validation_Sheet"/>
      <sheetName val="1268.HK_Annotation_Sheet"/>
      <sheetName val="1268.HK_Exchange_Sheet"/>
      <sheetName val="CFS"/>
      <sheetName val="Capital structure"/>
      <sheetName val="GS vs consens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XFC62"/>
  <sheetViews>
    <sheetView zoomScale="106" workbookViewId="0">
      <selection activeCell="C54" sqref="C54"/>
    </sheetView>
  </sheetViews>
  <sheetFormatPr defaultColWidth="7" defaultRowHeight="18" customHeight="1" zeroHeight="1"/>
  <cols>
    <col min="1" max="1" width="2" style="288" customWidth="1"/>
    <col min="2" max="2" width="45.42578125" style="288" customWidth="1"/>
    <col min="3" max="3" width="13.7109375" style="288" customWidth="1"/>
    <col min="4" max="8" width="7" style="288" customWidth="1"/>
    <col min="9" max="9" width="0.42578125" style="288" customWidth="1"/>
    <col min="10" max="10" width="7" style="288" customWidth="1"/>
    <col min="11" max="21" width="7" style="288" hidden="1" customWidth="1"/>
    <col min="22" max="16383" width="0" style="288" hidden="1" customWidth="1"/>
    <col min="16384" max="16384" width="0.140625" style="288" hidden="1" customWidth="1"/>
  </cols>
  <sheetData>
    <row r="1" spans="1:10" ht="13.9">
      <c r="A1" s="288" t="s">
        <v>0</v>
      </c>
    </row>
    <row r="2" spans="1:10" ht="13.9"/>
    <row r="3" spans="1:10" ht="13.9"/>
    <row r="4" spans="1:10" ht="13.9">
      <c r="B4" s="289"/>
    </row>
    <row r="5" spans="1:10" ht="13.9"/>
    <row r="6" spans="1:10" s="290" customFormat="1" ht="13.9">
      <c r="B6" s="452" t="s">
        <v>1</v>
      </c>
      <c r="C6" s="452"/>
      <c r="D6" s="452"/>
      <c r="E6" s="452"/>
      <c r="F6" s="452"/>
      <c r="G6" s="452"/>
      <c r="H6" s="452"/>
      <c r="I6" s="452"/>
    </row>
    <row r="7" spans="1:10" s="291" customFormat="1" ht="13.15">
      <c r="B7" s="292" t="s">
        <v>2</v>
      </c>
      <c r="C7" s="293" t="s">
        <v>3</v>
      </c>
    </row>
    <row r="8" spans="1:10" s="291" customFormat="1" ht="13.15">
      <c r="B8" s="292" t="s">
        <v>4</v>
      </c>
      <c r="C8" s="293"/>
    </row>
    <row r="9" spans="1:10" s="291" customFormat="1" ht="13.15">
      <c r="B9" s="297" t="s">
        <v>5</v>
      </c>
      <c r="C9" s="363" t="s">
        <v>6</v>
      </c>
    </row>
    <row r="10" spans="1:10" s="291" customFormat="1" ht="13.15">
      <c r="B10" s="297" t="s">
        <v>7</v>
      </c>
      <c r="C10" s="363" t="s">
        <v>8</v>
      </c>
    </row>
    <row r="11" spans="1:10" s="291" customFormat="1" ht="13.15">
      <c r="B11" s="297" t="s">
        <v>9</v>
      </c>
      <c r="C11" s="363" t="s">
        <v>10</v>
      </c>
    </row>
    <row r="12" spans="1:10" s="291" customFormat="1" ht="13.15">
      <c r="B12" s="292" t="s">
        <v>11</v>
      </c>
      <c r="C12" s="293" t="s">
        <v>12</v>
      </c>
    </row>
    <row r="13" spans="1:10" s="290" customFormat="1" ht="13.9">
      <c r="A13" s="291"/>
      <c r="B13" s="292" t="s">
        <v>13</v>
      </c>
      <c r="C13" s="294">
        <v>44777</v>
      </c>
      <c r="D13" s="291"/>
      <c r="E13" s="291"/>
      <c r="F13" s="291"/>
      <c r="G13" s="291"/>
      <c r="H13" s="291"/>
      <c r="I13" s="291"/>
      <c r="J13" s="291"/>
    </row>
    <row r="14" spans="1:10" ht="13.9">
      <c r="A14" s="291"/>
      <c r="B14" s="291"/>
      <c r="C14" s="291"/>
      <c r="D14" s="291"/>
      <c r="E14" s="291"/>
      <c r="F14" s="291"/>
      <c r="G14" s="291"/>
      <c r="H14" s="291"/>
      <c r="I14" s="291"/>
      <c r="J14" s="291"/>
    </row>
    <row r="15" spans="1:10" ht="13.9">
      <c r="A15" s="290"/>
      <c r="B15" s="452" t="s">
        <v>14</v>
      </c>
      <c r="C15" s="452"/>
      <c r="D15" s="452"/>
      <c r="E15" s="452"/>
      <c r="F15" s="452"/>
      <c r="G15" s="452"/>
      <c r="H15" s="452"/>
      <c r="I15" s="452"/>
      <c r="J15" s="290"/>
    </row>
    <row r="16" spans="1:10" ht="13.9">
      <c r="B16" s="295" t="s">
        <v>15</v>
      </c>
    </row>
    <row r="17" spans="2:2" ht="13.9">
      <c r="B17" s="296"/>
    </row>
    <row r="18" spans="2:2" ht="13.9">
      <c r="B18" s="295"/>
    </row>
    <row r="19" spans="2:2" ht="13.9">
      <c r="B19" s="296"/>
    </row>
    <row r="20" spans="2:2" ht="13.9">
      <c r="B20" s="296"/>
    </row>
    <row r="21" spans="2:2" ht="13.9" hidden="1">
      <c r="B21" s="296"/>
    </row>
    <row r="22" spans="2:2" ht="13.9" hidden="1"/>
    <row r="23" spans="2:2" ht="13.9" hidden="1"/>
    <row r="24" spans="2:2" ht="13.9" hidden="1"/>
    <row r="25" spans="2:2" ht="13.9" hidden="1"/>
    <row r="26" spans="2:2" ht="13.9" hidden="1"/>
    <row r="27" spans="2:2" ht="13.9" hidden="1"/>
    <row r="28" spans="2:2" ht="13.9" hidden="1"/>
    <row r="29" spans="2:2" ht="13.9" hidden="1"/>
    <row r="30" spans="2:2" ht="13.9" hidden="1"/>
    <row r="31" spans="2:2" ht="13.9" hidden="1"/>
    <row r="32" spans="2:2" ht="13.9" hidden="1"/>
    <row r="33" ht="13.9" hidden="1"/>
    <row r="34" ht="13.9" hidden="1"/>
    <row r="35" ht="13.9" hidden="1"/>
    <row r="36" ht="13.9" hidden="1"/>
    <row r="37" ht="13.9" hidden="1"/>
    <row r="38" ht="13.9" hidden="1"/>
    <row r="39" ht="13.9" hidden="1"/>
    <row r="40" ht="13.9" hidden="1"/>
    <row r="41" ht="13.9" hidden="1"/>
    <row r="42" ht="13.9" hidden="1"/>
    <row r="43" ht="13.9" hidden="1"/>
    <row r="44" ht="13.9" hidden="1"/>
    <row r="45" ht="13.9" hidden="1"/>
    <row r="46" ht="13.9" hidden="1"/>
    <row r="47" ht="13.9" hidden="1"/>
    <row r="48" ht="13.9" hidden="1"/>
    <row r="49" spans="2:9" ht="13.9" hidden="1"/>
    <row r="50" spans="2:9" ht="13.9"/>
    <row r="51" spans="2:9" ht="13.9">
      <c r="B51" s="452" t="s">
        <v>16</v>
      </c>
      <c r="C51" s="452"/>
      <c r="D51" s="452"/>
      <c r="E51" s="452"/>
      <c r="F51" s="452"/>
      <c r="G51" s="452"/>
      <c r="H51" s="452"/>
      <c r="I51" s="452"/>
    </row>
    <row r="52" spans="2:9" ht="13.9">
      <c r="B52" s="313" t="s">
        <v>17</v>
      </c>
    </row>
    <row r="53" spans="2:9" ht="13.9">
      <c r="B53" s="292" t="s">
        <v>18</v>
      </c>
    </row>
    <row r="54" spans="2:9" ht="13.9"/>
    <row r="55" spans="2:9" ht="18" customHeight="1"/>
    <row r="56" spans="2:9" ht="18" customHeight="1"/>
    <row r="57" spans="2:9" ht="18" customHeight="1"/>
    <row r="58" spans="2:9" ht="18" customHeight="1"/>
    <row r="59" spans="2:9" ht="18" customHeight="1"/>
    <row r="60" spans="2:9" ht="18" customHeight="1"/>
    <row r="61" spans="2:9" ht="18" customHeight="1"/>
    <row r="62" spans="2:9" ht="18" customHeight="1"/>
  </sheetData>
  <mergeCells count="3">
    <mergeCell ref="B6:I6"/>
    <mergeCell ref="B15:I15"/>
    <mergeCell ref="B51:I51"/>
  </mergeCells>
  <dataValidations count="1">
    <dataValidation type="list" allowBlank="1" showInputMessage="1" showErrorMessage="1" sqref="C7:C8" xr:uid="{00000000-0002-0000-0000-000000000000}">
      <formula1>"Buy, Sell, Neutral, Not Rated, Rating Suspended"</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B1:U49"/>
  <sheetViews>
    <sheetView topLeftCell="B39" zoomScaleNormal="100" workbookViewId="0">
      <selection activeCell="G60" sqref="G60"/>
    </sheetView>
  </sheetViews>
  <sheetFormatPr defaultColWidth="8.7109375" defaultRowHeight="13.15"/>
  <cols>
    <col min="1" max="1" width="2.140625" style="65" customWidth="1"/>
    <col min="2" max="2" width="42.7109375" style="65" customWidth="1"/>
    <col min="3" max="3" width="28.28515625" style="65" customWidth="1"/>
    <col min="4" max="4" width="9.140625" style="65" bestFit="1" customWidth="1"/>
    <col min="5" max="5" width="9" style="65" bestFit="1" customWidth="1"/>
    <col min="6" max="6" width="9.140625" style="65" bestFit="1" customWidth="1"/>
    <col min="7" max="16384" width="8.7109375" style="65"/>
  </cols>
  <sheetData>
    <row r="1" spans="2:9" s="152" customFormat="1" ht="15.6">
      <c r="B1" s="153" t="s">
        <v>19</v>
      </c>
      <c r="C1" s="265"/>
    </row>
    <row r="2" spans="2:9" s="3" customFormat="1">
      <c r="B2" s="3" t="s">
        <v>20</v>
      </c>
      <c r="C2" s="4" t="s">
        <v>21</v>
      </c>
      <c r="D2" s="42"/>
      <c r="E2" s="42"/>
      <c r="F2" s="42"/>
      <c r="G2" s="42"/>
      <c r="H2" s="42"/>
      <c r="I2" s="42"/>
    </row>
    <row r="3" spans="2:9" s="3" customFormat="1">
      <c r="B3" s="3" t="s">
        <v>22</v>
      </c>
      <c r="D3" s="42"/>
      <c r="E3" s="42"/>
      <c r="F3" s="42"/>
      <c r="G3" s="42"/>
      <c r="H3" s="42"/>
      <c r="I3" s="42"/>
    </row>
    <row r="4" spans="2:9" s="3" customFormat="1">
      <c r="B4" s="3" t="s">
        <v>23</v>
      </c>
      <c r="D4" s="42"/>
      <c r="E4" s="42"/>
      <c r="F4" s="42"/>
      <c r="G4" s="42"/>
      <c r="H4" s="42"/>
      <c r="I4" s="42"/>
    </row>
    <row r="5" spans="2:9" s="3" customFormat="1">
      <c r="B5" s="3" t="s">
        <v>24</v>
      </c>
      <c r="C5" s="4" t="s">
        <v>25</v>
      </c>
      <c r="D5" s="42"/>
      <c r="E5" s="42"/>
      <c r="F5" s="42"/>
      <c r="G5" s="42"/>
      <c r="H5" s="42"/>
      <c r="I5" s="42"/>
    </row>
    <row r="6" spans="2:9" s="3" customFormat="1">
      <c r="B6" s="3" t="s">
        <v>26</v>
      </c>
      <c r="C6" s="4" t="s">
        <v>12</v>
      </c>
      <c r="D6" s="42"/>
      <c r="E6" s="42"/>
      <c r="F6" s="42"/>
      <c r="G6" s="42"/>
      <c r="H6" s="42"/>
      <c r="I6" s="42"/>
    </row>
    <row r="7" spans="2:9" s="3" customFormat="1">
      <c r="B7" s="3" t="s">
        <v>27</v>
      </c>
      <c r="C7" s="4" t="s">
        <v>28</v>
      </c>
      <c r="D7" s="42"/>
      <c r="E7" s="42"/>
      <c r="F7" s="42"/>
      <c r="G7" s="42"/>
      <c r="H7" s="42"/>
      <c r="I7" s="42"/>
    </row>
    <row r="8" spans="2:9" s="3" customFormat="1" ht="13.15" customHeight="1">
      <c r="D8" s="48"/>
      <c r="E8" s="48"/>
      <c r="F8" s="48"/>
      <c r="G8" s="48"/>
      <c r="H8" s="48"/>
      <c r="I8" s="48"/>
    </row>
    <row r="9" spans="2:9" s="266" customFormat="1">
      <c r="D9" s="311" t="s">
        <v>187</v>
      </c>
      <c r="E9" s="311" t="s">
        <v>104</v>
      </c>
      <c r="F9" s="311" t="s">
        <v>105</v>
      </c>
      <c r="G9" s="311" t="s">
        <v>35</v>
      </c>
      <c r="H9" s="311" t="s">
        <v>36</v>
      </c>
      <c r="I9" s="311" t="s">
        <v>37</v>
      </c>
    </row>
    <row r="10" spans="2:9" s="165" customFormat="1">
      <c r="D10" s="166"/>
      <c r="E10" s="166"/>
      <c r="F10" s="166"/>
      <c r="G10" s="166"/>
      <c r="H10" s="166"/>
      <c r="I10" s="166"/>
    </row>
    <row r="11" spans="2:9">
      <c r="B11" s="167" t="s">
        <v>402</v>
      </c>
    </row>
    <row r="12" spans="2:9">
      <c r="B12" s="50" t="s">
        <v>403</v>
      </c>
      <c r="D12" s="149">
        <f>PnL!E112/PnL!E20</f>
        <v>-7.045905535247457E-2</v>
      </c>
      <c r="E12" s="149">
        <f>PnL!F112/PnL!F20</f>
        <v>-9.9104532849990379E-2</v>
      </c>
      <c r="F12" s="149">
        <f>PnL!G112/PnL!G20</f>
        <v>-8.3780077297095121E-2</v>
      </c>
      <c r="G12" s="149">
        <f>PnL!I112/PnL!I20</f>
        <v>-2.8336939849990108E-2</v>
      </c>
      <c r="H12" s="149">
        <f>PnL!J112/PnL!J20</f>
        <v>-3.5238468463562538E-2</v>
      </c>
      <c r="I12" s="149">
        <f>PnL!K112/PnL!K20</f>
        <v>-1.1251228815876376E-3</v>
      </c>
    </row>
    <row r="13" spans="2:9">
      <c r="B13" s="50" t="s">
        <v>404</v>
      </c>
      <c r="D13" s="312">
        <f>PnL!E20/BS!D27</f>
        <v>2.1242178552160609</v>
      </c>
      <c r="E13" s="312">
        <f>PnL!F20/BS!E27</f>
        <v>1.1870960477941177</v>
      </c>
      <c r="F13" s="312">
        <f>PnL!G20/BS!F27</f>
        <v>0.84378287397433205</v>
      </c>
      <c r="G13" s="312">
        <f>PnL!I20/BS!G27</f>
        <v>1.7820037250555376</v>
      </c>
      <c r="H13" s="312">
        <f>PnL!J20/BS!H27</f>
        <v>1.6603969080515066</v>
      </c>
      <c r="I13" s="312">
        <f>PnL!K20/BS!I27</f>
        <v>1.6789967837957254</v>
      </c>
    </row>
    <row r="14" spans="2:9">
      <c r="B14" s="50" t="s">
        <v>405</v>
      </c>
      <c r="D14" s="312">
        <f>BS!D27/BS!D54</f>
        <v>-3.0441615980291998</v>
      </c>
      <c r="E14" s="312">
        <f>BS!E27/BS!E54</f>
        <v>1.4011590470057953</v>
      </c>
      <c r="F14" s="312">
        <f>BS!F27/BS!F54</f>
        <v>4.2286476868327405</v>
      </c>
      <c r="G14" s="312">
        <f>BS!G27/BS!G54</f>
        <v>3.5042378031112262</v>
      </c>
      <c r="H14" s="312">
        <f>BS!H27/BS!H54</f>
        <v>3.1564198031622888</v>
      </c>
      <c r="I14" s="312">
        <f>BS!I27/BS!I54</f>
        <v>2.6194348156747349</v>
      </c>
    </row>
    <row r="15" spans="2:9">
      <c r="B15" s="55" t="s">
        <v>406</v>
      </c>
      <c r="C15" s="167"/>
      <c r="D15" s="336">
        <f t="shared" ref="D15:H15" si="0">PRODUCT(D12:D14)</f>
        <v>0.45562083363456435</v>
      </c>
      <c r="E15" s="336">
        <f t="shared" si="0"/>
        <v>-0.16484159690920799</v>
      </c>
      <c r="F15" s="336">
        <f t="shared" si="0"/>
        <v>-0.29893238434163705</v>
      </c>
      <c r="G15" s="336">
        <f t="shared" si="0"/>
        <v>-0.17695185765473076</v>
      </c>
      <c r="H15" s="336">
        <f t="shared" si="0"/>
        <v>-0.18468163053837336</v>
      </c>
      <c r="I15" s="336">
        <f>PRODUCT(I12:I14)</f>
        <v>-4.9483158957438315E-3</v>
      </c>
    </row>
    <row r="16" spans="2:9">
      <c r="C16" s="50"/>
    </row>
    <row r="17" spans="3:21">
      <c r="C17" s="50"/>
    </row>
    <row r="18" spans="3:21">
      <c r="C18" s="50"/>
    </row>
    <row r="19" spans="3:21">
      <c r="C19" s="55"/>
    </row>
    <row r="29" spans="3:21">
      <c r="N29" s="167"/>
    </row>
    <row r="30" spans="3:21">
      <c r="N30" s="333"/>
      <c r="P30" s="65" t="s">
        <v>187</v>
      </c>
      <c r="Q30" s="65" t="s">
        <v>104</v>
      </c>
      <c r="R30" s="336" t="s">
        <v>105</v>
      </c>
      <c r="S30" s="336" t="s">
        <v>35</v>
      </c>
      <c r="T30" s="336" t="s">
        <v>36</v>
      </c>
      <c r="U30" s="65" t="s">
        <v>37</v>
      </c>
    </row>
    <row r="31" spans="3:21">
      <c r="N31" s="333"/>
      <c r="O31" s="111" t="s">
        <v>407</v>
      </c>
      <c r="P31" s="336">
        <v>1.85</v>
      </c>
      <c r="Q31" s="336">
        <v>5.22</v>
      </c>
      <c r="R31" s="336">
        <v>2.12</v>
      </c>
      <c r="S31" s="336">
        <v>1.8407524705976901</v>
      </c>
      <c r="T31" s="336">
        <v>2.0640384177612119</v>
      </c>
      <c r="U31" s="336">
        <v>2.4971084952595777</v>
      </c>
    </row>
    <row r="32" spans="3:21">
      <c r="O32" s="111" t="s">
        <v>408</v>
      </c>
      <c r="P32" s="336">
        <v>0.41</v>
      </c>
      <c r="Q32" s="336">
        <v>3.72</v>
      </c>
      <c r="R32" s="336">
        <v>0.52</v>
      </c>
      <c r="S32" s="336">
        <v>0.74895205248443752</v>
      </c>
      <c r="T32" s="336">
        <v>0.75005698637255014</v>
      </c>
      <c r="U32" s="336">
        <v>0.76083090651222252</v>
      </c>
    </row>
    <row r="36" spans="2:18">
      <c r="B36" s="167" t="s">
        <v>409</v>
      </c>
    </row>
    <row r="37" spans="2:18">
      <c r="B37" s="333" t="s">
        <v>407</v>
      </c>
      <c r="D37" s="65">
        <v>1.85</v>
      </c>
      <c r="E37" s="65">
        <v>5.22</v>
      </c>
      <c r="F37" s="65">
        <v>2.12</v>
      </c>
      <c r="G37" s="336">
        <f>BS!G17/BS!G35</f>
        <v>2.5115158439060385</v>
      </c>
      <c r="H37" s="336">
        <f>BS!H17/BS!H35</f>
        <v>2.5189692362998946</v>
      </c>
      <c r="I37" s="336">
        <f>BS!I17/BS!I35</f>
        <v>2.5222365050834026</v>
      </c>
    </row>
    <row r="38" spans="2:18">
      <c r="B38" s="333" t="s">
        <v>408</v>
      </c>
      <c r="D38" s="65">
        <v>0.41</v>
      </c>
      <c r="E38" s="65">
        <v>3.72</v>
      </c>
      <c r="F38" s="65">
        <v>0.52</v>
      </c>
      <c r="G38" s="366">
        <f>(BS!G17-BS!G13)/BS!G35</f>
        <v>1.2927384528647059</v>
      </c>
      <c r="H38" s="366">
        <f>(BS!H17-BS!H13)/BS!H35</f>
        <v>1.2057237552399962</v>
      </c>
      <c r="I38" s="366">
        <f>(BS!I17-BS!I13)/BS!I35</f>
        <v>1.2176948047926639</v>
      </c>
    </row>
    <row r="40" spans="2:18">
      <c r="B40" s="372" t="s">
        <v>410</v>
      </c>
    </row>
    <row r="41" spans="2:18">
      <c r="B41" s="333" t="s">
        <v>327</v>
      </c>
      <c r="D41" s="373">
        <v>1087.5999999999999</v>
      </c>
      <c r="E41" s="373">
        <v>367</v>
      </c>
      <c r="F41" s="373">
        <v>4244</v>
      </c>
      <c r="G41" s="373">
        <v>4244</v>
      </c>
      <c r="H41" s="373">
        <v>4244</v>
      </c>
      <c r="I41" s="373">
        <v>4244</v>
      </c>
    </row>
    <row r="42" spans="2:18">
      <c r="B42" s="333" t="s">
        <v>328</v>
      </c>
      <c r="D42" s="373">
        <v>410.5</v>
      </c>
      <c r="E42" s="373">
        <v>182.1</v>
      </c>
      <c r="F42" s="373">
        <v>2858</v>
      </c>
      <c r="G42" s="373">
        <v>2858</v>
      </c>
      <c r="H42" s="373">
        <v>2858</v>
      </c>
      <c r="I42" s="373">
        <v>2858</v>
      </c>
    </row>
    <row r="44" spans="2:18">
      <c r="B44" s="372" t="s">
        <v>411</v>
      </c>
      <c r="E44" s="65">
        <v>2905</v>
      </c>
      <c r="F44" s="65">
        <v>5800</v>
      </c>
    </row>
    <row r="45" spans="2:18">
      <c r="B45" s="65" t="s">
        <v>412</v>
      </c>
      <c r="E45" s="65">
        <v>2565.8270000000002</v>
      </c>
      <c r="F45" s="65">
        <v>1560</v>
      </c>
    </row>
    <row r="46" spans="2:18">
      <c r="B46" s="65" t="s">
        <v>413</v>
      </c>
      <c r="D46" s="65">
        <v>1073.6949999999999</v>
      </c>
      <c r="E46" s="65">
        <v>339.173</v>
      </c>
      <c r="F46" s="65">
        <v>4240</v>
      </c>
    </row>
    <row r="47" spans="2:18">
      <c r="P47" s="65" t="s">
        <v>187</v>
      </c>
      <c r="Q47" s="65" t="s">
        <v>104</v>
      </c>
      <c r="R47" s="65" t="s">
        <v>105</v>
      </c>
    </row>
    <row r="48" spans="2:18">
      <c r="O48" s="65" t="s">
        <v>412</v>
      </c>
      <c r="Q48" s="65">
        <v>2565.8270000000002</v>
      </c>
      <c r="R48" s="65">
        <v>1560</v>
      </c>
    </row>
    <row r="49" spans="15:18">
      <c r="O49" s="65" t="s">
        <v>413</v>
      </c>
      <c r="P49" s="65">
        <v>1073.6949999999999</v>
      </c>
      <c r="Q49" s="65">
        <v>339.173</v>
      </c>
      <c r="R49" s="65">
        <v>4240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766F3-F87B-D24B-896C-2002E148961F}">
  <sheetPr>
    <tabColor rgb="FFFFFF00"/>
  </sheetPr>
  <dimension ref="B1:D1"/>
  <sheetViews>
    <sheetView topLeftCell="A4" workbookViewId="0">
      <selection activeCell="J32" sqref="J32"/>
    </sheetView>
  </sheetViews>
  <sheetFormatPr defaultColWidth="8.7109375" defaultRowHeight="13.15"/>
  <cols>
    <col min="1" max="16384" width="8.7109375" style="65"/>
  </cols>
  <sheetData>
    <row r="1" spans="2:4">
      <c r="B1" s="65">
        <v>2020</v>
      </c>
      <c r="C1" s="65">
        <v>2021</v>
      </c>
      <c r="D1" s="65">
        <v>2022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09DBA-5137-7440-B43E-E97420FC1564}">
  <sheetPr>
    <tabColor rgb="FFFFFF00"/>
  </sheetPr>
  <dimension ref="B1:BN68"/>
  <sheetViews>
    <sheetView tabSelected="1" zoomScale="40" zoomScaleNormal="40" workbookViewId="0">
      <selection activeCell="AL29" sqref="AL29"/>
    </sheetView>
  </sheetViews>
  <sheetFormatPr defaultColWidth="10.7109375" defaultRowHeight="13.15"/>
  <cols>
    <col min="1" max="1" width="2.28515625" style="65" customWidth="1"/>
    <col min="2" max="2" width="3.28515625" style="65" customWidth="1"/>
    <col min="3" max="3" width="20.7109375" style="65" customWidth="1"/>
    <col min="4" max="10" width="11.7109375" style="65" customWidth="1"/>
    <col min="11" max="12" width="3.28515625" style="65" customWidth="1"/>
    <col min="13" max="20" width="11.7109375" style="65" customWidth="1"/>
    <col min="21" max="21" width="3.28515625" style="65" customWidth="1"/>
    <col min="22" max="22" width="10.7109375" style="65"/>
    <col min="23" max="23" width="10.7109375" style="368"/>
    <col min="24" max="24" width="10.7109375" style="65"/>
    <col min="25" max="25" width="3.28515625" style="65" customWidth="1"/>
    <col min="26" max="33" width="11.7109375" style="65" customWidth="1"/>
    <col min="34" max="34" width="3.28515625" style="65" customWidth="1"/>
    <col min="35" max="35" width="12.140625" style="65" customWidth="1"/>
    <col min="36" max="42" width="11.7109375" style="65" customWidth="1"/>
    <col min="43" max="43" width="18" style="65" customWidth="1"/>
    <col min="44" max="44" width="3.28515625" style="65" customWidth="1"/>
    <col min="45" max="45" width="10.7109375" style="65"/>
    <col min="46" max="46" width="10.7109375" style="368"/>
    <col min="47" max="47" width="10.7109375" style="65"/>
    <col min="48" max="48" width="3.28515625" style="65" customWidth="1"/>
    <col min="49" max="65" width="11.7109375" style="65" customWidth="1"/>
    <col min="66" max="66" width="3.28515625" style="65" customWidth="1"/>
    <col min="67" max="16384" width="10.7109375" style="65"/>
  </cols>
  <sheetData>
    <row r="1" spans="2:66" s="309" customFormat="1">
      <c r="B1" s="322" t="s">
        <v>414</v>
      </c>
      <c r="C1" s="323"/>
      <c r="D1" s="323"/>
      <c r="E1" s="323"/>
      <c r="F1" s="323"/>
      <c r="G1" s="323"/>
      <c r="H1" s="323"/>
      <c r="I1" s="323"/>
      <c r="J1" s="323"/>
      <c r="K1" s="323"/>
      <c r="L1" s="323"/>
      <c r="M1" s="323"/>
      <c r="N1" s="323"/>
      <c r="O1" s="323"/>
      <c r="P1" s="323"/>
      <c r="Q1" s="323"/>
      <c r="R1" s="323"/>
      <c r="S1" s="323"/>
      <c r="T1" s="323"/>
      <c r="U1" s="324"/>
      <c r="W1" s="367"/>
      <c r="Y1" s="322" t="s">
        <v>415</v>
      </c>
      <c r="Z1" s="323"/>
      <c r="AA1" s="323"/>
      <c r="AB1" s="323"/>
      <c r="AC1" s="323"/>
      <c r="AD1" s="323"/>
      <c r="AE1" s="323"/>
      <c r="AF1" s="323"/>
      <c r="AG1" s="323"/>
      <c r="AH1" s="323"/>
      <c r="AI1" s="323"/>
      <c r="AJ1" s="323"/>
      <c r="AK1" s="323"/>
      <c r="AL1" s="323"/>
      <c r="AM1" s="323"/>
      <c r="AN1" s="323"/>
      <c r="AO1" s="323"/>
      <c r="AP1" s="323"/>
      <c r="AQ1" s="323"/>
      <c r="AR1" s="324"/>
      <c r="AT1" s="367"/>
      <c r="AV1" s="322" t="s">
        <v>416</v>
      </c>
      <c r="AW1" s="323"/>
      <c r="AX1" s="323"/>
      <c r="AY1" s="323"/>
      <c r="AZ1" s="323"/>
      <c r="BA1" s="323"/>
      <c r="BB1" s="323"/>
      <c r="BC1" s="323"/>
      <c r="BD1" s="323"/>
      <c r="BE1" s="323"/>
      <c r="BF1" s="323"/>
      <c r="BG1" s="323"/>
      <c r="BH1" s="323"/>
      <c r="BI1" s="323"/>
      <c r="BJ1" s="323"/>
      <c r="BK1" s="323"/>
      <c r="BL1" s="323"/>
      <c r="BM1" s="323"/>
      <c r="BN1" s="324"/>
    </row>
    <row r="2" spans="2:66">
      <c r="B2" s="325" t="s">
        <v>417</v>
      </c>
      <c r="U2" s="326"/>
      <c r="Y2" s="325"/>
      <c r="AR2" s="326"/>
      <c r="AV2" s="431"/>
      <c r="AW2" s="303"/>
      <c r="AX2" s="303"/>
      <c r="AY2" s="303"/>
      <c r="AZ2" s="303"/>
      <c r="BA2" s="303"/>
      <c r="BB2" s="303"/>
      <c r="BC2" s="303"/>
      <c r="BD2" s="303"/>
      <c r="BE2" s="303"/>
      <c r="BF2" s="303"/>
      <c r="BG2" s="303"/>
      <c r="BH2" s="303"/>
      <c r="BI2" s="303"/>
      <c r="BJ2" s="303"/>
      <c r="BK2" s="303"/>
      <c r="BL2" s="303"/>
      <c r="BM2" s="303"/>
      <c r="BN2" s="432"/>
    </row>
    <row r="3" spans="2:66">
      <c r="B3" s="330" t="s">
        <v>418</v>
      </c>
      <c r="U3" s="326"/>
      <c r="Y3" s="330"/>
      <c r="AR3" s="326"/>
      <c r="AV3" s="431"/>
      <c r="AW3" s="208" t="s">
        <v>419</v>
      </c>
      <c r="AX3" s="303"/>
      <c r="AY3" s="303"/>
      <c r="AZ3" s="303"/>
      <c r="BA3" s="303"/>
      <c r="BB3" s="303"/>
      <c r="BC3" s="303"/>
      <c r="BD3" s="303"/>
      <c r="BE3" s="303"/>
      <c r="BF3" s="303"/>
      <c r="BG3" s="303"/>
      <c r="BH3" s="303"/>
      <c r="BI3" s="303"/>
      <c r="BJ3" s="303"/>
      <c r="BK3" s="303"/>
      <c r="BL3" s="303"/>
      <c r="BM3" s="303"/>
      <c r="BN3" s="432"/>
    </row>
    <row r="4" spans="2:66" ht="13.9" thickBot="1">
      <c r="B4" s="325"/>
      <c r="U4" s="326"/>
      <c r="Y4" s="325"/>
      <c r="AR4" s="326"/>
      <c r="AV4" s="431"/>
      <c r="AW4" s="303"/>
      <c r="AX4" s="303"/>
      <c r="AY4" s="303"/>
      <c r="AZ4" s="303"/>
      <c r="BA4" s="303"/>
      <c r="BB4" s="303"/>
      <c r="BC4" s="303"/>
      <c r="BD4" s="303"/>
      <c r="BE4" s="303"/>
      <c r="BF4" s="303"/>
      <c r="BG4" s="303"/>
      <c r="BH4" s="303"/>
      <c r="BI4" s="303"/>
      <c r="BJ4" s="303"/>
      <c r="BK4" s="303"/>
      <c r="BL4" s="303"/>
      <c r="BM4" s="303"/>
      <c r="BN4" s="432"/>
    </row>
    <row r="5" spans="2:66">
      <c r="B5" s="325"/>
      <c r="C5" s="335" t="s">
        <v>420</v>
      </c>
      <c r="U5" s="326"/>
      <c r="Y5" s="325"/>
      <c r="Z5" s="481" t="s">
        <v>421</v>
      </c>
      <c r="AA5" s="481"/>
      <c r="AB5" s="481"/>
      <c r="AC5" s="481"/>
      <c r="AD5" s="481"/>
      <c r="AE5" s="481"/>
      <c r="AF5" s="481"/>
      <c r="AG5" s="481"/>
      <c r="AH5" s="331"/>
      <c r="AJ5" s="481" t="s">
        <v>422</v>
      </c>
      <c r="AK5" s="481"/>
      <c r="AL5" s="481"/>
      <c r="AM5" s="481"/>
      <c r="AN5" s="481"/>
      <c r="AO5" s="481"/>
      <c r="AP5" s="481"/>
      <c r="AQ5" s="481"/>
      <c r="AR5" s="326"/>
      <c r="AV5" s="431"/>
      <c r="AW5" s="466" t="s">
        <v>423</v>
      </c>
      <c r="AX5" s="467"/>
      <c r="AY5" s="467"/>
      <c r="AZ5" s="467"/>
      <c r="BA5" s="468"/>
      <c r="BB5" s="303"/>
      <c r="BC5" s="466" t="s">
        <v>424</v>
      </c>
      <c r="BD5" s="467"/>
      <c r="BE5" s="467"/>
      <c r="BF5" s="467"/>
      <c r="BG5" s="468"/>
      <c r="BH5" s="303"/>
      <c r="BI5" s="466" t="s">
        <v>425</v>
      </c>
      <c r="BJ5" s="467"/>
      <c r="BK5" s="467"/>
      <c r="BL5" s="467"/>
      <c r="BM5" s="468"/>
      <c r="BN5" s="432"/>
    </row>
    <row r="6" spans="2:66">
      <c r="B6" s="325"/>
      <c r="C6" s="481" t="s">
        <v>426</v>
      </c>
      <c r="D6" s="481"/>
      <c r="E6" s="481"/>
      <c r="F6" s="481"/>
      <c r="G6" s="481"/>
      <c r="H6" s="481"/>
      <c r="I6" s="481"/>
      <c r="J6" s="481"/>
      <c r="K6" s="331"/>
      <c r="M6" s="481" t="s">
        <v>427</v>
      </c>
      <c r="N6" s="481"/>
      <c r="O6" s="481"/>
      <c r="P6" s="481"/>
      <c r="Q6" s="481"/>
      <c r="R6" s="481"/>
      <c r="S6" s="481"/>
      <c r="T6" s="481"/>
      <c r="U6" s="326"/>
      <c r="Y6" s="325"/>
      <c r="Z6" s="482"/>
      <c r="AA6" s="482"/>
      <c r="AB6" s="482"/>
      <c r="AC6" s="482"/>
      <c r="AD6" s="482"/>
      <c r="AE6" s="482"/>
      <c r="AF6" s="482"/>
      <c r="AG6" s="482"/>
      <c r="AH6" s="331"/>
      <c r="AJ6" s="482"/>
      <c r="AK6" s="482"/>
      <c r="AL6" s="482"/>
      <c r="AM6" s="482"/>
      <c r="AN6" s="482"/>
      <c r="AO6" s="482"/>
      <c r="AP6" s="482"/>
      <c r="AQ6" s="482"/>
      <c r="AR6" s="326"/>
      <c r="AV6" s="431"/>
      <c r="AW6" s="469"/>
      <c r="AX6" s="470"/>
      <c r="AY6" s="470"/>
      <c r="AZ6" s="470"/>
      <c r="BA6" s="471"/>
      <c r="BB6" s="303"/>
      <c r="BC6" s="469"/>
      <c r="BD6" s="470"/>
      <c r="BE6" s="470"/>
      <c r="BF6" s="470"/>
      <c r="BG6" s="471"/>
      <c r="BH6" s="303"/>
      <c r="BI6" s="469"/>
      <c r="BJ6" s="470"/>
      <c r="BK6" s="470"/>
      <c r="BL6" s="470"/>
      <c r="BM6" s="471"/>
      <c r="BN6" s="432"/>
    </row>
    <row r="7" spans="2:66" ht="18.399999999999999" customHeight="1" thickBot="1">
      <c r="B7" s="325"/>
      <c r="C7" s="369"/>
      <c r="D7" s="369"/>
      <c r="E7" s="369"/>
      <c r="F7" s="369"/>
      <c r="G7" s="369"/>
      <c r="H7" s="369"/>
      <c r="I7" s="369"/>
      <c r="J7" s="369"/>
      <c r="K7" s="331"/>
      <c r="M7" s="369"/>
      <c r="N7" s="369"/>
      <c r="O7" s="369"/>
      <c r="P7" s="369"/>
      <c r="Q7" s="369"/>
      <c r="R7" s="369"/>
      <c r="S7" s="369"/>
      <c r="T7" s="369"/>
      <c r="U7" s="326"/>
      <c r="Y7" s="325"/>
      <c r="Z7" s="369"/>
      <c r="AA7" s="369"/>
      <c r="AB7" s="369"/>
      <c r="AC7" s="369"/>
      <c r="AD7" s="369"/>
      <c r="AE7" s="369"/>
      <c r="AF7" s="369"/>
      <c r="AG7" s="369"/>
      <c r="AH7" s="331"/>
      <c r="AJ7" s="369"/>
      <c r="AK7" s="369"/>
      <c r="AL7" s="369"/>
      <c r="AM7" s="369"/>
      <c r="AN7" s="369"/>
      <c r="AO7" s="369"/>
      <c r="AP7" s="369"/>
      <c r="AQ7" s="369"/>
      <c r="AR7" s="326"/>
      <c r="AV7" s="431"/>
      <c r="AW7" s="472"/>
      <c r="AX7" s="473"/>
      <c r="AY7" s="473"/>
      <c r="AZ7" s="473"/>
      <c r="BA7" s="474"/>
      <c r="BB7" s="303"/>
      <c r="BC7" s="472"/>
      <c r="BD7" s="473"/>
      <c r="BE7" s="473"/>
      <c r="BF7" s="473"/>
      <c r="BG7" s="474"/>
      <c r="BH7" s="303"/>
      <c r="BI7" s="472"/>
      <c r="BJ7" s="473"/>
      <c r="BK7" s="473"/>
      <c r="BL7" s="473"/>
      <c r="BM7" s="474"/>
      <c r="BN7" s="432"/>
    </row>
    <row r="8" spans="2:66" ht="21" customHeight="1" thickBot="1">
      <c r="B8" s="325"/>
      <c r="C8" s="408"/>
      <c r="D8" s="408"/>
      <c r="E8" s="408"/>
      <c r="F8" s="409" t="s">
        <v>35</v>
      </c>
      <c r="G8" s="409" t="s">
        <v>36</v>
      </c>
      <c r="H8" s="409" t="s">
        <v>38</v>
      </c>
      <c r="I8" s="409" t="s">
        <v>39</v>
      </c>
      <c r="J8" s="409" t="s">
        <v>428</v>
      </c>
      <c r="K8" s="331"/>
      <c r="U8" s="326"/>
      <c r="Y8" s="325"/>
      <c r="Z8" s="498" t="s">
        <v>429</v>
      </c>
      <c r="AA8" s="499"/>
      <c r="AC8" s="410" t="s">
        <v>430</v>
      </c>
      <c r="AD8" s="411"/>
      <c r="AE8" s="411"/>
      <c r="AF8" s="411"/>
      <c r="AG8" s="397"/>
      <c r="AH8" s="331"/>
      <c r="AJ8" s="497" t="s">
        <v>322</v>
      </c>
      <c r="AK8" s="497"/>
      <c r="AM8" s="350"/>
      <c r="AO8" s="497" t="s">
        <v>431</v>
      </c>
      <c r="AP8" s="497"/>
      <c r="AQ8" s="497"/>
      <c r="AR8" s="326"/>
      <c r="AV8" s="431"/>
      <c r="AW8" s="303"/>
      <c r="AX8" s="303"/>
      <c r="AY8" s="303"/>
      <c r="AZ8" s="303"/>
      <c r="BA8" s="303"/>
      <c r="BB8" s="303"/>
      <c r="BC8" s="303"/>
      <c r="BD8" s="303"/>
      <c r="BE8" s="303"/>
      <c r="BF8" s="303"/>
      <c r="BG8" s="303"/>
      <c r="BH8" s="303"/>
      <c r="BI8" s="303"/>
      <c r="BJ8" s="303"/>
      <c r="BK8" s="303"/>
      <c r="BL8" s="303"/>
      <c r="BM8" s="303"/>
      <c r="BN8" s="432"/>
    </row>
    <row r="9" spans="2:66" ht="13.9" customHeight="1" thickBot="1">
      <c r="B9" s="325"/>
      <c r="K9" s="331"/>
      <c r="M9" s="485" t="s">
        <v>332</v>
      </c>
      <c r="N9" s="486"/>
      <c r="P9" s="487" t="s">
        <v>333</v>
      </c>
      <c r="Q9" s="488"/>
      <c r="S9" s="487" t="s">
        <v>334</v>
      </c>
      <c r="T9" s="488"/>
      <c r="U9" s="326"/>
      <c r="Y9" s="325"/>
      <c r="Z9" s="500"/>
      <c r="AA9" s="501"/>
      <c r="AC9" s="412" t="s">
        <v>432</v>
      </c>
      <c r="AD9" s="177"/>
      <c r="AE9" s="177"/>
      <c r="AF9" s="177"/>
      <c r="AG9" s="399"/>
      <c r="AH9" s="331"/>
      <c r="AJ9" s="483" t="s">
        <v>291</v>
      </c>
      <c r="AK9" s="483"/>
      <c r="AM9" s="484"/>
      <c r="AN9" s="484"/>
      <c r="AO9" s="497" t="s">
        <v>433</v>
      </c>
      <c r="AP9" s="497"/>
      <c r="AQ9" s="497"/>
      <c r="AR9" s="326"/>
      <c r="AV9" s="431"/>
      <c r="AW9" s="475" t="s">
        <v>434</v>
      </c>
      <c r="AX9" s="476"/>
      <c r="AY9" s="436"/>
      <c r="AZ9" s="437"/>
      <c r="BA9" s="303"/>
      <c r="BB9" s="303"/>
      <c r="BC9" s="208" t="s">
        <v>435</v>
      </c>
      <c r="BD9" s="303"/>
      <c r="BE9" s="303"/>
      <c r="BF9" s="303"/>
      <c r="BG9" s="303"/>
      <c r="BH9" s="303"/>
      <c r="BI9" s="303"/>
      <c r="BJ9" s="303"/>
      <c r="BK9" s="303"/>
      <c r="BL9" s="303"/>
      <c r="BM9" s="303"/>
      <c r="BN9" s="432"/>
    </row>
    <row r="10" spans="2:66" ht="13.15" customHeight="1">
      <c r="B10" s="325"/>
      <c r="C10" s="333" t="str">
        <f>DCF!B120</f>
        <v>Total Operating Profit (Loss)</v>
      </c>
      <c r="F10" s="85">
        <f>DCF!H120</f>
        <v>-187.69140000000039</v>
      </c>
      <c r="G10" s="85">
        <f>DCF!I120</f>
        <v>-201.37723125000002</v>
      </c>
      <c r="H10" s="85">
        <f>DCF!J120</f>
        <v>209.43232050000051</v>
      </c>
      <c r="I10" s="85">
        <f>DCF!K120</f>
        <v>691.12665765000111</v>
      </c>
      <c r="J10" s="85">
        <f>DCF!L120</f>
        <v>1075.6695299664589</v>
      </c>
      <c r="K10" s="331"/>
      <c r="M10" s="361" t="s">
        <v>436</v>
      </c>
      <c r="N10" s="362"/>
      <c r="P10" s="361" t="s">
        <v>437</v>
      </c>
      <c r="Q10" s="362"/>
      <c r="S10" s="361" t="s">
        <v>438</v>
      </c>
      <c r="T10" s="362"/>
      <c r="U10" s="326"/>
      <c r="Y10" s="325"/>
      <c r="Z10" s="500"/>
      <c r="AA10" s="501"/>
      <c r="AC10" s="413" t="s">
        <v>439</v>
      </c>
      <c r="AD10" s="414"/>
      <c r="AE10" s="414"/>
      <c r="AF10" s="414"/>
      <c r="AG10" s="415"/>
      <c r="AH10" s="331"/>
      <c r="AJ10" s="497" t="s">
        <v>293</v>
      </c>
      <c r="AK10" s="497"/>
      <c r="AO10" s="65" t="s">
        <v>440</v>
      </c>
      <c r="AR10" s="326"/>
      <c r="AV10" s="431"/>
      <c r="AW10" s="477"/>
      <c r="AX10" s="478"/>
      <c r="AY10" s="436" t="s">
        <v>441</v>
      </c>
      <c r="AZ10" s="303"/>
      <c r="BA10" s="208" t="s">
        <v>442</v>
      </c>
      <c r="BB10" s="303"/>
      <c r="BC10" s="303"/>
      <c r="BD10" s="303"/>
      <c r="BE10" s="303"/>
      <c r="BF10" s="303"/>
      <c r="BG10" s="303"/>
      <c r="BH10" s="303"/>
      <c r="BI10" s="208" t="s">
        <v>443</v>
      </c>
      <c r="BJ10" s="303"/>
      <c r="BK10" s="303"/>
      <c r="BL10" s="303"/>
      <c r="BM10" s="303"/>
      <c r="BN10" s="432"/>
    </row>
    <row r="11" spans="2:66" ht="13.9" customHeight="1" thickBot="1">
      <c r="B11" s="325"/>
      <c r="C11" s="333" t="str">
        <f>DCF!B121</f>
        <v>(+) Depreciation &amp; Amortization</v>
      </c>
      <c r="F11" s="85">
        <f>DCF!H121</f>
        <v>52.244996728742237</v>
      </c>
      <c r="G11" s="85">
        <f>DCF!I121</f>
        <v>53.812346630604509</v>
      </c>
      <c r="H11" s="85">
        <f>DCF!J121</f>
        <v>69.95605061978587</v>
      </c>
      <c r="I11" s="85">
        <f>DCF!K121</f>
        <v>92.341986818117348</v>
      </c>
      <c r="J11" s="85">
        <f>DCF!L121</f>
        <v>119.76755690309821</v>
      </c>
      <c r="K11" s="331"/>
      <c r="M11" s="325" t="s">
        <v>444</v>
      </c>
      <c r="N11" s="326"/>
      <c r="P11" s="325" t="s">
        <v>445</v>
      </c>
      <c r="Q11" s="326"/>
      <c r="S11" s="325" t="s">
        <v>446</v>
      </c>
      <c r="T11" s="326"/>
      <c r="U11" s="326"/>
      <c r="Y11" s="325"/>
      <c r="Z11" s="502"/>
      <c r="AA11" s="503"/>
      <c r="AC11" s="416" t="s">
        <v>447</v>
      </c>
      <c r="AD11" s="417"/>
      <c r="AE11" s="417"/>
      <c r="AF11" s="417"/>
      <c r="AG11" s="418"/>
      <c r="AH11" s="331"/>
      <c r="AR11" s="326"/>
      <c r="AV11" s="431"/>
      <c r="AW11" s="477"/>
      <c r="AX11" s="478"/>
      <c r="AY11" s="436" t="s">
        <v>448</v>
      </c>
      <c r="AZ11" s="303"/>
      <c r="BA11" s="303"/>
      <c r="BB11" s="303"/>
      <c r="BC11" s="303"/>
      <c r="BD11" s="303"/>
      <c r="BE11" s="303"/>
      <c r="BF11" s="303"/>
      <c r="BG11" s="303"/>
      <c r="BH11" s="303"/>
      <c r="BI11" s="303"/>
      <c r="BJ11" s="303"/>
      <c r="BK11" s="303"/>
      <c r="BL11" s="303"/>
      <c r="BM11" s="303"/>
      <c r="BN11" s="432"/>
    </row>
    <row r="12" spans="2:66" ht="13.9" thickBot="1">
      <c r="B12" s="325"/>
      <c r="C12" s="333" t="str">
        <f>DCF!B122</f>
        <v>(+) Stock-based compensation</v>
      </c>
      <c r="F12" s="85">
        <f>DCF!H122</f>
        <v>347.1452711382866</v>
      </c>
      <c r="G12" s="85">
        <f>DCF!I122</f>
        <v>357.55962927243525</v>
      </c>
      <c r="H12" s="85">
        <f>DCF!J122</f>
        <v>464.82751805416586</v>
      </c>
      <c r="I12" s="85">
        <f>DCF!K122</f>
        <v>613.57232383149903</v>
      </c>
      <c r="J12" s="85">
        <f>DCF!L122</f>
        <v>795.80330400945411</v>
      </c>
      <c r="K12" s="331"/>
      <c r="M12" s="325" t="s">
        <v>449</v>
      </c>
      <c r="N12" s="326"/>
      <c r="P12" s="325" t="s">
        <v>449</v>
      </c>
      <c r="Q12" s="326"/>
      <c r="S12" s="325" t="s">
        <v>449</v>
      </c>
      <c r="T12" s="326"/>
      <c r="U12" s="326"/>
      <c r="Y12" s="325"/>
      <c r="AC12" s="85"/>
      <c r="AD12" s="85"/>
      <c r="AE12" s="85"/>
      <c r="AF12" s="85"/>
      <c r="AG12" s="85"/>
      <c r="AH12" s="331"/>
      <c r="AJ12" s="495" t="s">
        <v>294</v>
      </c>
      <c r="AK12" s="495"/>
      <c r="AM12" s="350">
        <v>2.7900000000000001E-2</v>
      </c>
      <c r="AO12" s="497" t="s">
        <v>450</v>
      </c>
      <c r="AP12" s="497"/>
      <c r="AQ12" s="497"/>
      <c r="AR12" s="326"/>
      <c r="AV12" s="431"/>
      <c r="AW12" s="479"/>
      <c r="AX12" s="480"/>
      <c r="AY12" s="303"/>
      <c r="AZ12" s="303"/>
      <c r="BA12" s="303"/>
      <c r="BB12" s="303"/>
      <c r="BC12" s="303"/>
      <c r="BD12" s="303"/>
      <c r="BE12" s="303"/>
      <c r="BF12" s="303"/>
      <c r="BG12" s="303"/>
      <c r="BH12" s="303"/>
      <c r="BI12" s="208" t="s">
        <v>451</v>
      </c>
      <c r="BJ12" s="303"/>
      <c r="BK12" s="303"/>
      <c r="BL12" s="303"/>
      <c r="BM12" s="303"/>
      <c r="BN12" s="432"/>
    </row>
    <row r="13" spans="2:66" ht="13.9" thickBot="1">
      <c r="B13" s="325"/>
      <c r="F13" s="339" t="s">
        <v>51</v>
      </c>
      <c r="G13" s="339" t="s">
        <v>51</v>
      </c>
      <c r="H13" s="339" t="s">
        <v>51</v>
      </c>
      <c r="I13" s="339" t="s">
        <v>51</v>
      </c>
      <c r="J13" s="339" t="s">
        <v>51</v>
      </c>
      <c r="K13" s="331"/>
      <c r="M13" s="325" t="s">
        <v>452</v>
      </c>
      <c r="N13" s="326"/>
      <c r="P13" s="325" t="s">
        <v>452</v>
      </c>
      <c r="Q13" s="326"/>
      <c r="S13" s="325" t="s">
        <v>453</v>
      </c>
      <c r="T13" s="326"/>
      <c r="U13" s="326"/>
      <c r="Y13" s="325"/>
      <c r="AC13" s="18"/>
      <c r="AD13" s="18"/>
      <c r="AE13" s="18"/>
      <c r="AF13" s="18"/>
      <c r="AG13" s="18"/>
      <c r="AH13" s="331"/>
      <c r="AJ13" s="497" t="s">
        <v>310</v>
      </c>
      <c r="AK13" s="497"/>
      <c r="AM13" s="402">
        <f>(AM15-AM12)/AM14</f>
        <v>6.5521003818876156E-2</v>
      </c>
      <c r="AO13" s="497" t="s">
        <v>454</v>
      </c>
      <c r="AP13" s="497"/>
      <c r="AQ13" s="497"/>
      <c r="AR13" s="326"/>
      <c r="AV13" s="431"/>
      <c r="AW13" s="303"/>
      <c r="AX13" s="303"/>
      <c r="AY13" s="303"/>
      <c r="AZ13" s="303"/>
      <c r="BA13" s="303"/>
      <c r="BB13" s="303"/>
      <c r="BC13" s="303"/>
      <c r="BD13" s="303"/>
      <c r="BE13" s="303"/>
      <c r="BF13" s="303"/>
      <c r="BG13" s="303"/>
      <c r="BH13" s="303"/>
      <c r="BI13" s="303" t="s">
        <v>455</v>
      </c>
      <c r="BJ13" s="303"/>
      <c r="BK13" s="303"/>
      <c r="BL13" s="303"/>
      <c r="BM13" s="303"/>
      <c r="BN13" s="432"/>
    </row>
    <row r="14" spans="2:66" ht="69" customHeight="1">
      <c r="B14" s="325"/>
      <c r="C14" s="340" t="str">
        <f>DCF!B124</f>
        <v>Adj. EBITDA</v>
      </c>
      <c r="F14" s="85">
        <f>DCF!H124</f>
        <v>211.69886786702847</v>
      </c>
      <c r="G14" s="85">
        <f>DCF!I124</f>
        <v>209.99474465303973</v>
      </c>
      <c r="H14" s="85">
        <f>DCF!J124</f>
        <v>744.21588917395229</v>
      </c>
      <c r="I14" s="85">
        <f>DCF!K124</f>
        <v>1397.0409682996174</v>
      </c>
      <c r="J14" s="85">
        <f>DCF!L124</f>
        <v>1991.2403908790111</v>
      </c>
      <c r="K14" s="331"/>
      <c r="M14" s="325" t="s">
        <v>456</v>
      </c>
      <c r="N14" s="326"/>
      <c r="P14" s="325" t="s">
        <v>457</v>
      </c>
      <c r="Q14" s="326"/>
      <c r="S14" s="325" t="s">
        <v>457</v>
      </c>
      <c r="T14" s="326"/>
      <c r="U14" s="326"/>
      <c r="Y14" s="325"/>
      <c r="Z14" s="489" t="s">
        <v>458</v>
      </c>
      <c r="AA14" s="490"/>
      <c r="AC14" s="419" t="s">
        <v>459</v>
      </c>
      <c r="AD14" s="420"/>
      <c r="AE14" s="420"/>
      <c r="AF14" s="420"/>
      <c r="AG14" s="421"/>
      <c r="AH14" s="331"/>
      <c r="AJ14" s="497" t="s">
        <v>296</v>
      </c>
      <c r="AK14" s="497"/>
      <c r="AM14" s="65">
        <v>1.833</v>
      </c>
      <c r="AO14" s="65" t="s">
        <v>460</v>
      </c>
      <c r="AR14" s="326"/>
      <c r="AV14" s="431"/>
      <c r="AW14" s="475" t="s">
        <v>461</v>
      </c>
      <c r="AX14" s="476"/>
      <c r="AY14" s="303"/>
      <c r="AZ14" s="303"/>
      <c r="BA14" s="303"/>
      <c r="BB14" s="303"/>
      <c r="BC14" s="303"/>
      <c r="BD14" s="303"/>
      <c r="BE14" s="303"/>
      <c r="BF14" s="303"/>
      <c r="BG14" s="303"/>
      <c r="BH14" s="303"/>
      <c r="BI14" s="303"/>
      <c r="BJ14" s="303"/>
      <c r="BK14" s="303"/>
      <c r="BL14" s="303"/>
      <c r="BM14" s="303"/>
      <c r="BN14" s="432"/>
    </row>
    <row r="15" spans="2:66" ht="13.15" customHeight="1">
      <c r="B15" s="325"/>
      <c r="C15" s="333" t="str">
        <f>DCF!B125</f>
        <v>(-) Tax</v>
      </c>
      <c r="F15" s="85">
        <f>DCF!H125</f>
        <v>-0.27548001586437276</v>
      </c>
      <c r="G15" s="85">
        <f>DCF!I125</f>
        <v>-0.28875790358391284</v>
      </c>
      <c r="H15" s="85">
        <f>DCF!J125</f>
        <v>0.10980634893463496</v>
      </c>
      <c r="I15" s="85">
        <f>DCF!K125</f>
        <v>-0.57714247247599093</v>
      </c>
      <c r="J15" s="85">
        <f>DCF!L125</f>
        <v>-0.95022299558762069</v>
      </c>
      <c r="K15" s="331"/>
      <c r="M15" s="325" t="s">
        <v>462</v>
      </c>
      <c r="N15" s="326"/>
      <c r="P15" s="325" t="s">
        <v>463</v>
      </c>
      <c r="Q15" s="326"/>
      <c r="S15" s="325" t="s">
        <v>463</v>
      </c>
      <c r="T15" s="326"/>
      <c r="U15" s="326"/>
      <c r="Y15" s="325"/>
      <c r="Z15" s="491"/>
      <c r="AA15" s="492"/>
      <c r="AC15" s="413" t="s">
        <v>464</v>
      </c>
      <c r="AD15" s="414"/>
      <c r="AE15" s="414"/>
      <c r="AF15" s="414"/>
      <c r="AG15" s="415"/>
      <c r="AH15" s="331"/>
      <c r="AJ15" s="497" t="s">
        <v>325</v>
      </c>
      <c r="AK15" s="497"/>
      <c r="AM15" s="350">
        <v>0.14799999999999999</v>
      </c>
      <c r="AO15" s="65" t="s">
        <v>465</v>
      </c>
      <c r="AR15" s="326"/>
      <c r="AV15" s="431"/>
      <c r="AW15" s="477"/>
      <c r="AX15" s="478"/>
      <c r="AY15" s="303"/>
      <c r="AZ15" s="303"/>
      <c r="BA15" s="303"/>
      <c r="BB15" s="303"/>
      <c r="BC15" s="303"/>
      <c r="BD15" s="303"/>
      <c r="BE15" s="303"/>
      <c r="BF15" s="303"/>
      <c r="BG15" s="303"/>
      <c r="BH15" s="303"/>
      <c r="BI15" s="303"/>
      <c r="BJ15" s="303"/>
      <c r="BK15" s="303"/>
      <c r="BL15" s="303"/>
      <c r="BM15" s="303"/>
      <c r="BN15" s="432"/>
    </row>
    <row r="16" spans="2:66" ht="13.15" customHeight="1">
      <c r="B16" s="325"/>
      <c r="C16" s="333" t="str">
        <f>DCF!B126</f>
        <v>(-) Capex</v>
      </c>
      <c r="F16" s="85">
        <f>DCF!H126</f>
        <v>-108.00431199550533</v>
      </c>
      <c r="G16" s="85">
        <f>DCF!I126</f>
        <v>-111.2444413553705</v>
      </c>
      <c r="H16" s="85">
        <f>DCF!J126</f>
        <v>-144.61777376198168</v>
      </c>
      <c r="I16" s="85">
        <f>DCF!K126</f>
        <v>-190.89546136581581</v>
      </c>
      <c r="J16" s="85">
        <f>DCF!L126</f>
        <v>-247.59141339146311</v>
      </c>
      <c r="K16" s="331"/>
      <c r="M16" s="325" t="s">
        <v>466</v>
      </c>
      <c r="N16" s="326"/>
      <c r="P16" s="325" t="s">
        <v>467</v>
      </c>
      <c r="Q16" s="326"/>
      <c r="S16" s="325" t="s">
        <v>468</v>
      </c>
      <c r="T16" s="326"/>
      <c r="U16" s="326"/>
      <c r="Y16" s="325"/>
      <c r="Z16" s="491"/>
      <c r="AA16" s="492"/>
      <c r="AC16" s="413" t="s">
        <v>469</v>
      </c>
      <c r="AD16" s="414"/>
      <c r="AE16" s="414"/>
      <c r="AF16" s="414"/>
      <c r="AG16" s="415"/>
      <c r="AH16" s="331"/>
      <c r="AR16" s="326"/>
      <c r="AV16" s="431"/>
      <c r="AW16" s="477"/>
      <c r="AX16" s="478"/>
      <c r="AY16" s="303"/>
      <c r="AZ16" s="303"/>
      <c r="BA16" s="303"/>
      <c r="BB16" s="303"/>
      <c r="BC16" s="303"/>
      <c r="BD16" s="303"/>
      <c r="BE16" s="303"/>
      <c r="BF16" s="303"/>
      <c r="BG16" s="303"/>
      <c r="BH16" s="303"/>
      <c r="BI16" s="303"/>
      <c r="BJ16" s="303"/>
      <c r="BK16" s="303"/>
      <c r="BL16" s="303"/>
      <c r="BM16" s="303"/>
      <c r="BN16" s="432"/>
    </row>
    <row r="17" spans="2:66" ht="13.9" customHeight="1" thickBot="1">
      <c r="B17" s="325"/>
      <c r="C17" s="333" t="str">
        <f>DCF!B127</f>
        <v>(-) Change in NWC</v>
      </c>
      <c r="F17" s="85">
        <f>DCF!H127</f>
        <v>807.07700000000023</v>
      </c>
      <c r="G17" s="85">
        <f>DCF!I127</f>
        <v>-320.63947499999995</v>
      </c>
      <c r="H17" s="85">
        <f>DCF!J127</f>
        <v>-644.40714000000116</v>
      </c>
      <c r="I17" s="85">
        <f>DCF!K127</f>
        <v>-628.29696150000018</v>
      </c>
      <c r="J17" s="85">
        <f>DCF!L127</f>
        <v>-1120.3992472495675</v>
      </c>
      <c r="K17" s="331"/>
      <c r="M17" s="325" t="s">
        <v>470</v>
      </c>
      <c r="N17" s="326"/>
      <c r="P17" s="325" t="s">
        <v>471</v>
      </c>
      <c r="Q17" s="326"/>
      <c r="S17" s="325" t="s">
        <v>472</v>
      </c>
      <c r="T17" s="326"/>
      <c r="U17" s="326"/>
      <c r="Y17" s="325"/>
      <c r="Z17" s="493"/>
      <c r="AA17" s="494"/>
      <c r="AC17" s="416"/>
      <c r="AD17" s="417"/>
      <c r="AE17" s="417"/>
      <c r="AF17" s="417"/>
      <c r="AG17" s="418"/>
      <c r="AH17" s="331"/>
      <c r="AJ17" s="495" t="s">
        <v>473</v>
      </c>
      <c r="AK17" s="495"/>
      <c r="AO17" s="497" t="s">
        <v>474</v>
      </c>
      <c r="AP17" s="497"/>
      <c r="AQ17" s="497"/>
      <c r="AR17" s="326"/>
      <c r="AV17" s="431"/>
      <c r="AW17" s="479"/>
      <c r="AX17" s="480"/>
      <c r="AY17" s="303"/>
      <c r="AZ17" s="303"/>
      <c r="BA17" s="303"/>
      <c r="BB17" s="303"/>
      <c r="BC17" s="303"/>
      <c r="BD17" s="303"/>
      <c r="BE17" s="303"/>
      <c r="BF17" s="303"/>
      <c r="BG17" s="303"/>
      <c r="BH17" s="303"/>
      <c r="BI17" s="303"/>
      <c r="BJ17" s="303"/>
      <c r="BK17" s="303"/>
      <c r="BL17" s="303"/>
      <c r="BM17" s="303"/>
      <c r="BN17" s="432"/>
    </row>
    <row r="18" spans="2:66" ht="13.9" thickBot="1">
      <c r="B18" s="325"/>
      <c r="F18" s="339" t="s">
        <v>51</v>
      </c>
      <c r="G18" s="339" t="s">
        <v>51</v>
      </c>
      <c r="H18" s="339" t="s">
        <v>51</v>
      </c>
      <c r="I18" s="339" t="s">
        <v>51</v>
      </c>
      <c r="J18" s="339" t="s">
        <v>51</v>
      </c>
      <c r="K18" s="331"/>
      <c r="M18" s="325"/>
      <c r="N18" s="326"/>
      <c r="P18" s="325"/>
      <c r="Q18" s="326"/>
      <c r="S18" s="325"/>
      <c r="T18" s="326"/>
      <c r="U18" s="326"/>
      <c r="Y18" s="325"/>
      <c r="AC18" s="18"/>
      <c r="AD18" s="18"/>
      <c r="AE18" s="18"/>
      <c r="AF18" s="18"/>
      <c r="AG18" s="18"/>
      <c r="AH18" s="331"/>
      <c r="AJ18" s="495" t="s">
        <v>315</v>
      </c>
      <c r="AK18" s="495"/>
      <c r="AO18" s="497" t="s">
        <v>474</v>
      </c>
      <c r="AP18" s="497"/>
      <c r="AQ18" s="497"/>
      <c r="AR18" s="326"/>
      <c r="AV18" s="431"/>
      <c r="AW18" s="303"/>
      <c r="AX18" s="303"/>
      <c r="AY18" s="303"/>
      <c r="AZ18" s="303"/>
      <c r="BA18" s="303"/>
      <c r="BB18" s="303"/>
      <c r="BC18" s="303"/>
      <c r="BD18" s="303"/>
      <c r="BE18" s="303"/>
      <c r="BF18" s="303"/>
      <c r="BG18" s="303"/>
      <c r="BH18" s="303"/>
      <c r="BI18" s="303"/>
      <c r="BJ18" s="303"/>
      <c r="BK18" s="303"/>
      <c r="BL18" s="303"/>
      <c r="BM18" s="303"/>
      <c r="BN18" s="432"/>
    </row>
    <row r="19" spans="2:66" ht="13.9" thickBot="1">
      <c r="B19" s="325"/>
      <c r="C19" s="340" t="str">
        <f>DCF!B129</f>
        <v>Unlevered FCF</v>
      </c>
      <c r="F19" s="85">
        <f>DCF!H129</f>
        <v>910.496075855659</v>
      </c>
      <c r="G19" s="85">
        <f>DCF!I129</f>
        <v>-222.17792960591461</v>
      </c>
      <c r="H19" s="85">
        <f>DCF!J129</f>
        <v>-44.699218239095899</v>
      </c>
      <c r="I19" s="85">
        <f>DCF!K129</f>
        <v>577.27140296132529</v>
      </c>
      <c r="J19" s="85">
        <f>DCF!L129</f>
        <v>622.29950724239279</v>
      </c>
      <c r="K19" s="331"/>
      <c r="M19" s="325"/>
      <c r="N19" s="326"/>
      <c r="P19" s="325"/>
      <c r="Q19" s="326"/>
      <c r="S19" s="325"/>
      <c r="T19" s="326"/>
      <c r="U19" s="326"/>
      <c r="Y19" s="325"/>
      <c r="Z19" s="340"/>
      <c r="AC19" s="85"/>
      <c r="AD19" s="85"/>
      <c r="AE19" s="85"/>
      <c r="AF19" s="85"/>
      <c r="AG19" s="85"/>
      <c r="AH19" s="331"/>
      <c r="AR19" s="326"/>
      <c r="AV19" s="431"/>
      <c r="AW19" s="475" t="s">
        <v>475</v>
      </c>
      <c r="AX19" s="476"/>
      <c r="AY19" s="303"/>
      <c r="AZ19" s="303"/>
      <c r="BA19" s="303"/>
      <c r="BB19" s="303"/>
      <c r="BC19" s="303"/>
      <c r="BD19" s="303"/>
      <c r="BE19" s="303"/>
      <c r="BF19" s="303"/>
      <c r="BG19" s="303"/>
      <c r="BH19" s="303"/>
      <c r="BI19" s="303"/>
      <c r="BJ19" s="303"/>
      <c r="BK19" s="303"/>
      <c r="BL19" s="303"/>
      <c r="BM19" s="303"/>
      <c r="BN19" s="432"/>
    </row>
    <row r="20" spans="2:66" ht="14.65" customHeight="1" thickBot="1">
      <c r="B20" s="325"/>
      <c r="C20" s="340" t="str">
        <f>DCF!B130</f>
        <v>Terminal Value</v>
      </c>
      <c r="J20" s="147">
        <f>DCF!L130</f>
        <v>8188.790228711694</v>
      </c>
      <c r="K20" s="331"/>
      <c r="M20" s="327"/>
      <c r="N20" s="329"/>
      <c r="P20" s="327"/>
      <c r="Q20" s="329"/>
      <c r="S20" s="327"/>
      <c r="T20" s="329"/>
      <c r="U20" s="326"/>
      <c r="Y20" s="325"/>
      <c r="Z20" s="489" t="s">
        <v>476</v>
      </c>
      <c r="AA20" s="490"/>
      <c r="AC20" s="419" t="s">
        <v>477</v>
      </c>
      <c r="AD20" s="404"/>
      <c r="AE20" s="404"/>
      <c r="AF20" s="404"/>
      <c r="AG20" s="422"/>
      <c r="AH20" s="331"/>
      <c r="AJ20" s="496" t="s">
        <v>478</v>
      </c>
      <c r="AK20" s="496"/>
      <c r="AL20" s="496"/>
      <c r="AM20" s="496"/>
      <c r="AN20" s="496"/>
      <c r="AO20" s="496"/>
      <c r="AP20" s="496"/>
      <c r="AQ20" s="496"/>
      <c r="AR20" s="326"/>
      <c r="AV20" s="431"/>
      <c r="AW20" s="477"/>
      <c r="AX20" s="478"/>
      <c r="AY20" s="303"/>
      <c r="AZ20" s="303"/>
      <c r="BA20" s="303"/>
      <c r="BB20" s="303"/>
      <c r="BC20" s="303"/>
      <c r="BD20" s="303"/>
      <c r="BE20" s="303"/>
      <c r="BF20" s="303"/>
      <c r="BG20" s="303"/>
      <c r="BH20" s="303"/>
      <c r="BI20" s="303"/>
      <c r="BJ20" s="303"/>
      <c r="BK20" s="303"/>
      <c r="BL20" s="303"/>
      <c r="BM20" s="303"/>
      <c r="BN20" s="432"/>
    </row>
    <row r="21" spans="2:66" ht="13.15" customHeight="1">
      <c r="B21" s="325"/>
      <c r="F21" s="339" t="s">
        <v>51</v>
      </c>
      <c r="G21" s="339" t="s">
        <v>51</v>
      </c>
      <c r="H21" s="339" t="s">
        <v>51</v>
      </c>
      <c r="I21" s="339" t="s">
        <v>51</v>
      </c>
      <c r="J21" s="339" t="s">
        <v>51</v>
      </c>
      <c r="K21" s="331"/>
      <c r="U21" s="326"/>
      <c r="Y21" s="325"/>
      <c r="Z21" s="491"/>
      <c r="AA21" s="492"/>
      <c r="AC21" s="413" t="s">
        <v>479</v>
      </c>
      <c r="AD21" s="423"/>
      <c r="AE21" s="423"/>
      <c r="AF21" s="423"/>
      <c r="AG21" s="424"/>
      <c r="AH21" s="331"/>
      <c r="AJ21" s="496"/>
      <c r="AK21" s="496"/>
      <c r="AL21" s="496"/>
      <c r="AM21" s="496"/>
      <c r="AN21" s="496"/>
      <c r="AO21" s="496"/>
      <c r="AP21" s="496"/>
      <c r="AQ21" s="496"/>
      <c r="AR21" s="326"/>
      <c r="AV21" s="431"/>
      <c r="AW21" s="477"/>
      <c r="AX21" s="478"/>
      <c r="AY21" s="303"/>
      <c r="AZ21" s="303"/>
      <c r="BA21" s="303"/>
      <c r="BB21" s="303"/>
      <c r="BC21" s="303"/>
      <c r="BD21" s="303"/>
      <c r="BE21" s="303"/>
      <c r="BF21" s="303"/>
      <c r="BG21" s="303"/>
      <c r="BH21" s="303"/>
      <c r="BI21" s="303"/>
      <c r="BJ21" s="303"/>
      <c r="BK21" s="303"/>
      <c r="BL21" s="303"/>
      <c r="BM21" s="303"/>
      <c r="BN21" s="432"/>
    </row>
    <row r="22" spans="2:66" ht="13.15" customHeight="1" thickBot="1">
      <c r="B22" s="325"/>
      <c r="C22" s="340" t="str">
        <f>DCF!B132</f>
        <v>FCF to DCF</v>
      </c>
      <c r="F22" s="85">
        <f>DCF!H132</f>
        <v>910.496075855659</v>
      </c>
      <c r="G22" s="85">
        <f>DCF!I132</f>
        <v>-222.17792960591461</v>
      </c>
      <c r="H22" s="85">
        <f>DCF!J132</f>
        <v>-44.699218239095899</v>
      </c>
      <c r="I22" s="85">
        <f>DCF!K132</f>
        <v>577.27140296132529</v>
      </c>
      <c r="J22" s="85">
        <f>DCF!L132</f>
        <v>8811.0897359540868</v>
      </c>
      <c r="K22" s="331"/>
      <c r="U22" s="326"/>
      <c r="Y22" s="325"/>
      <c r="Z22" s="491"/>
      <c r="AA22" s="492"/>
      <c r="AC22" s="413" t="s">
        <v>480</v>
      </c>
      <c r="AD22" s="414"/>
      <c r="AE22" s="414"/>
      <c r="AF22" s="414"/>
      <c r="AG22" s="415"/>
      <c r="AH22" s="331"/>
      <c r="AJ22" s="496"/>
      <c r="AK22" s="496"/>
      <c r="AL22" s="496"/>
      <c r="AM22" s="496"/>
      <c r="AN22" s="496"/>
      <c r="AO22" s="496"/>
      <c r="AP22" s="496"/>
      <c r="AQ22" s="496"/>
      <c r="AR22" s="326"/>
      <c r="AV22" s="431"/>
      <c r="AW22" s="479"/>
      <c r="AX22" s="480"/>
      <c r="AY22" s="303"/>
      <c r="AZ22" s="303"/>
      <c r="BA22" s="303"/>
      <c r="BB22" s="303"/>
      <c r="BC22" s="303"/>
      <c r="BD22" s="303"/>
      <c r="BE22" s="303"/>
      <c r="BF22" s="303"/>
      <c r="BG22" s="303"/>
      <c r="BH22" s="303"/>
      <c r="BI22" s="303"/>
      <c r="BJ22" s="303"/>
      <c r="BK22" s="303"/>
      <c r="BL22" s="303"/>
      <c r="BM22" s="303"/>
      <c r="BN22" s="432"/>
    </row>
    <row r="23" spans="2:66" ht="13.9" customHeight="1" thickBot="1">
      <c r="B23" s="325"/>
      <c r="K23" s="331"/>
      <c r="U23" s="326"/>
      <c r="Y23" s="325"/>
      <c r="Z23" s="493"/>
      <c r="AA23" s="494"/>
      <c r="AC23" s="425"/>
      <c r="AD23" s="407"/>
      <c r="AE23" s="407"/>
      <c r="AF23" s="407"/>
      <c r="AG23" s="400"/>
      <c r="AH23" s="331"/>
      <c r="AR23" s="326"/>
      <c r="AV23" s="431"/>
      <c r="AW23" s="303"/>
      <c r="AX23" s="303"/>
      <c r="AY23" s="303"/>
      <c r="AZ23" s="303"/>
      <c r="BA23" s="303"/>
      <c r="BB23" s="303"/>
      <c r="BC23" s="303"/>
      <c r="BD23" s="303"/>
      <c r="BE23" s="303"/>
      <c r="BF23" s="303"/>
      <c r="BG23" s="303"/>
      <c r="BH23" s="303"/>
      <c r="BI23" s="303"/>
      <c r="BJ23" s="303"/>
      <c r="BK23" s="303"/>
      <c r="BL23" s="303"/>
      <c r="BM23" s="303"/>
      <c r="BN23" s="432"/>
    </row>
    <row r="24" spans="2:66" ht="13.9">
      <c r="B24" s="325"/>
      <c r="C24" s="341" t="str">
        <f>DCF!B134</f>
        <v>Discount Rate</v>
      </c>
      <c r="D24" s="348">
        <f>DCF!C134</f>
        <v>8.8905999999999999E-2</v>
      </c>
      <c r="E24" s="342"/>
      <c r="F24" s="342"/>
      <c r="G24" s="342"/>
      <c r="H24" s="342"/>
      <c r="I24" s="342"/>
      <c r="J24" s="343"/>
      <c r="K24" s="331"/>
      <c r="M24" s="481" t="s">
        <v>481</v>
      </c>
      <c r="N24" s="481"/>
      <c r="O24" s="481"/>
      <c r="P24" s="481"/>
      <c r="Q24" s="481"/>
      <c r="R24" s="481"/>
      <c r="S24" s="481"/>
      <c r="T24" s="481"/>
      <c r="U24" s="326"/>
      <c r="Y24" s="325"/>
      <c r="Z24" s="395"/>
      <c r="AA24" s="396"/>
      <c r="AH24" s="331"/>
      <c r="AJ24" s="481" t="s">
        <v>482</v>
      </c>
      <c r="AK24" s="481"/>
      <c r="AL24" s="481"/>
      <c r="AM24" s="481"/>
      <c r="AN24" s="481"/>
      <c r="AO24" s="481"/>
      <c r="AP24" s="481"/>
      <c r="AQ24" s="481"/>
      <c r="AR24" s="326"/>
      <c r="AV24" s="431"/>
      <c r="AW24" s="475" t="s">
        <v>483</v>
      </c>
      <c r="AX24" s="476"/>
      <c r="AY24" s="303"/>
      <c r="AZ24" s="303"/>
      <c r="BA24" s="303"/>
      <c r="BB24" s="303"/>
      <c r="BC24" s="303"/>
      <c r="BD24" s="303"/>
      <c r="BE24" s="303"/>
      <c r="BF24" s="303"/>
      <c r="BG24" s="303"/>
      <c r="BH24" s="303"/>
      <c r="BI24" s="303"/>
      <c r="BJ24" s="303"/>
      <c r="BK24" s="303"/>
      <c r="BL24" s="303"/>
      <c r="BM24" s="303"/>
      <c r="BN24" s="432"/>
    </row>
    <row r="25" spans="2:66" ht="14.45" thickBot="1">
      <c r="B25" s="325"/>
      <c r="C25" s="344" t="str">
        <f>DCF!B135</f>
        <v>Perpetuity Growth Rate</v>
      </c>
      <c r="D25" s="350">
        <f>DCF!C135</f>
        <v>1.2E-2</v>
      </c>
      <c r="J25" s="331"/>
      <c r="K25" s="331"/>
      <c r="U25" s="326"/>
      <c r="Y25" s="325"/>
      <c r="Z25" s="396"/>
      <c r="AA25" s="396"/>
      <c r="AH25" s="331"/>
      <c r="AR25" s="326"/>
      <c r="AV25" s="431"/>
      <c r="AW25" s="477"/>
      <c r="AX25" s="478"/>
      <c r="AY25" s="303"/>
      <c r="AZ25" s="303"/>
      <c r="BA25" s="303"/>
      <c r="BB25" s="303"/>
      <c r="BC25" s="303"/>
      <c r="BD25" s="303"/>
      <c r="BE25" s="303"/>
      <c r="BF25" s="303"/>
      <c r="BG25" s="303"/>
      <c r="BH25" s="303"/>
      <c r="BI25" s="303"/>
      <c r="BJ25" s="303"/>
      <c r="BK25" s="303"/>
      <c r="BL25" s="303"/>
      <c r="BM25" s="303"/>
      <c r="BN25" s="432"/>
    </row>
    <row r="26" spans="2:66" ht="13.15" customHeight="1">
      <c r="B26" s="325"/>
      <c r="C26" s="344" t="s">
        <v>484</v>
      </c>
      <c r="F26" s="65">
        <v>1</v>
      </c>
      <c r="G26" s="65">
        <v>2</v>
      </c>
      <c r="H26" s="65">
        <v>3</v>
      </c>
      <c r="I26" s="65">
        <v>4</v>
      </c>
      <c r="J26" s="331">
        <v>5</v>
      </c>
      <c r="K26" s="331"/>
      <c r="U26" s="326"/>
      <c r="Y26" s="325"/>
      <c r="Z26" s="489" t="s">
        <v>485</v>
      </c>
      <c r="AA26" s="490"/>
      <c r="AC26" s="419" t="s">
        <v>459</v>
      </c>
      <c r="AD26" s="404"/>
      <c r="AE26" s="404"/>
      <c r="AF26" s="404"/>
      <c r="AG26" s="398"/>
      <c r="AH26" s="331"/>
      <c r="AR26" s="326"/>
      <c r="AV26" s="431"/>
      <c r="AW26" s="477"/>
      <c r="AX26" s="478"/>
      <c r="AY26" s="303"/>
      <c r="AZ26" s="303"/>
      <c r="BA26" s="303"/>
      <c r="BB26" s="303"/>
      <c r="BC26" s="303"/>
      <c r="BD26" s="303"/>
      <c r="BE26" s="303"/>
      <c r="BF26" s="303"/>
      <c r="BG26" s="303"/>
      <c r="BH26" s="303"/>
      <c r="BI26" s="303"/>
      <c r="BJ26" s="303"/>
      <c r="BK26" s="303"/>
      <c r="BL26" s="303"/>
      <c r="BM26" s="303"/>
      <c r="BN26" s="432"/>
    </row>
    <row r="27" spans="2:66" ht="13.9" customHeight="1" thickBot="1">
      <c r="B27" s="325"/>
      <c r="C27" s="344" t="s">
        <v>486</v>
      </c>
      <c r="F27" s="336">
        <f>1/(1+$D$24)^F26</f>
        <v>0.91835291567867205</v>
      </c>
      <c r="G27" s="336">
        <f>1/(1+$D$24)^G26</f>
        <v>0.84337207773551814</v>
      </c>
      <c r="H27" s="336">
        <f>1/(1+$D$24)^H26</f>
        <v>0.77451320659039269</v>
      </c>
      <c r="I27" s="336">
        <f>1/(1+$D$24)^I26</f>
        <v>0.71127646150392487</v>
      </c>
      <c r="J27" s="354">
        <f>1/(1+$D$24)^J26</f>
        <v>0.65320281227573807</v>
      </c>
      <c r="K27" s="331"/>
      <c r="U27" s="326"/>
      <c r="Y27" s="325"/>
      <c r="Z27" s="491"/>
      <c r="AA27" s="492"/>
      <c r="AC27" s="413" t="s">
        <v>487</v>
      </c>
      <c r="AD27" s="426"/>
      <c r="AE27" s="426"/>
      <c r="AF27" s="426"/>
      <c r="AG27" s="427"/>
      <c r="AH27" s="331"/>
      <c r="AJ27" s="401"/>
      <c r="AK27" s="504" t="s">
        <v>321</v>
      </c>
      <c r="AL27" s="505"/>
      <c r="AM27" s="505"/>
      <c r="AN27" s="505"/>
      <c r="AO27" s="505"/>
      <c r="AP27" s="505"/>
      <c r="AQ27" s="506"/>
      <c r="AR27" s="326"/>
      <c r="AV27" s="431"/>
      <c r="AW27" s="479"/>
      <c r="AX27" s="480"/>
      <c r="AY27" s="303"/>
      <c r="AZ27" s="303"/>
      <c r="BA27" s="303"/>
      <c r="BB27" s="303"/>
      <c r="BC27" s="303"/>
      <c r="BD27" s="303"/>
      <c r="BE27" s="303"/>
      <c r="BF27" s="303"/>
      <c r="BG27" s="303"/>
      <c r="BH27" s="303"/>
      <c r="BI27" s="303"/>
      <c r="BJ27" s="303"/>
      <c r="BK27" s="303"/>
      <c r="BL27" s="303"/>
      <c r="BM27" s="303"/>
      <c r="BN27" s="432"/>
    </row>
    <row r="28" spans="2:66" ht="172.15" customHeight="1">
      <c r="B28" s="325"/>
      <c r="C28" s="344"/>
      <c r="J28" s="331"/>
      <c r="K28" s="331"/>
      <c r="U28" s="326"/>
      <c r="Y28" s="325"/>
      <c r="Z28" s="491"/>
      <c r="AA28" s="492"/>
      <c r="AC28" s="413" t="s">
        <v>488</v>
      </c>
      <c r="AD28" s="177"/>
      <c r="AE28" s="177"/>
      <c r="AF28" s="177"/>
      <c r="AG28" s="399"/>
      <c r="AH28" s="331"/>
      <c r="AJ28" s="507" t="s">
        <v>489</v>
      </c>
      <c r="AK28" s="449">
        <f>DCF!C142</f>
        <v>6.0199891743828671</v>
      </c>
      <c r="AL28" s="402">
        <v>8.5000000000000006E-2</v>
      </c>
      <c r="AM28" s="402">
        <v>8.6999999999999994E-2</v>
      </c>
      <c r="AN28" s="402">
        <v>8.8999999999999996E-2</v>
      </c>
      <c r="AO28" s="402">
        <v>9.0999999999999998E-2</v>
      </c>
      <c r="AP28" s="402">
        <v>9.2999999999999999E-2</v>
      </c>
      <c r="AR28" s="326"/>
      <c r="AV28" s="431"/>
      <c r="AW28" s="303"/>
      <c r="AX28" s="303"/>
      <c r="AY28" s="303"/>
      <c r="AZ28" s="303"/>
      <c r="BA28" s="303"/>
      <c r="BB28" s="303"/>
      <c r="BC28" s="303"/>
      <c r="BD28" s="303"/>
      <c r="BE28" s="303"/>
      <c r="BF28" s="303"/>
      <c r="BG28" s="303"/>
      <c r="BH28" s="303"/>
      <c r="BI28" s="303"/>
      <c r="BJ28" s="303"/>
      <c r="BK28" s="303"/>
      <c r="BL28" s="303"/>
      <c r="BM28" s="303"/>
      <c r="BN28" s="432"/>
    </row>
    <row r="29" spans="2:66" ht="13.9" customHeight="1" thickBot="1">
      <c r="B29" s="325"/>
      <c r="C29" s="355" t="s">
        <v>490</v>
      </c>
      <c r="D29" s="167"/>
      <c r="E29" s="167"/>
      <c r="F29" s="147">
        <f>F22*F27</f>
        <v>836.15672597603384</v>
      </c>
      <c r="G29" s="147">
        <f>G22*G27</f>
        <v>-187.37866211871591</v>
      </c>
      <c r="H29" s="147">
        <f>H22*H27</f>
        <v>-34.620134850445929</v>
      </c>
      <c r="I29" s="147">
        <f>I22*I27</f>
        <v>410.5995608257378</v>
      </c>
      <c r="J29" s="356">
        <f>J22*J27</f>
        <v>5755.4285947390999</v>
      </c>
      <c r="K29" s="331"/>
      <c r="U29" s="326"/>
      <c r="Y29" s="325"/>
      <c r="Z29" s="493"/>
      <c r="AA29" s="494"/>
      <c r="AB29" s="167"/>
      <c r="AC29" s="416" t="s">
        <v>491</v>
      </c>
      <c r="AD29" s="428"/>
      <c r="AE29" s="428"/>
      <c r="AF29" s="428"/>
      <c r="AG29" s="429"/>
      <c r="AH29" s="331"/>
      <c r="AJ29" s="508"/>
      <c r="AK29" s="402">
        <v>0.01</v>
      </c>
      <c r="AL29" s="450"/>
      <c r="AM29" s="450"/>
      <c r="AN29" s="451">
        <v>5.78</v>
      </c>
      <c r="AO29" s="450"/>
      <c r="AP29" s="450"/>
      <c r="AR29" s="326"/>
      <c r="AV29" s="431"/>
      <c r="AW29" s="303"/>
      <c r="AX29" s="303"/>
      <c r="AY29" s="303"/>
      <c r="AZ29" s="303"/>
      <c r="BA29" s="303"/>
      <c r="BB29" s="303"/>
      <c r="BC29" s="303"/>
      <c r="BD29" s="303"/>
      <c r="BE29" s="303"/>
      <c r="BF29" s="303"/>
      <c r="BG29" s="303"/>
      <c r="BH29" s="303"/>
      <c r="BI29" s="303"/>
      <c r="BJ29" s="303"/>
      <c r="BK29" s="303"/>
      <c r="BL29" s="303"/>
      <c r="BM29" s="303"/>
      <c r="BN29" s="432"/>
    </row>
    <row r="30" spans="2:66">
      <c r="B30" s="325"/>
      <c r="C30" s="355" t="s">
        <v>281</v>
      </c>
      <c r="E30" s="357">
        <f>SUM(F29,G29,H29,I29,J29)</f>
        <v>6780.1860845717092</v>
      </c>
      <c r="J30" s="331"/>
      <c r="K30" s="331"/>
      <c r="U30" s="326"/>
      <c r="Y30" s="325"/>
      <c r="Z30" s="167"/>
      <c r="AB30" s="357"/>
      <c r="AH30" s="331"/>
      <c r="AJ30" s="508"/>
      <c r="AK30" s="402">
        <v>1.2E-2</v>
      </c>
      <c r="AL30" s="450"/>
      <c r="AM30" s="450"/>
      <c r="AN30" s="451">
        <v>6.02</v>
      </c>
      <c r="AO30" s="450"/>
      <c r="AP30" s="450"/>
      <c r="AR30" s="326"/>
      <c r="AV30" s="431"/>
      <c r="AW30" s="475" t="s">
        <v>492</v>
      </c>
      <c r="AX30" s="476"/>
      <c r="AY30" s="303"/>
      <c r="AZ30" s="303"/>
      <c r="BA30" s="303"/>
      <c r="BB30" s="303"/>
      <c r="BC30" s="303"/>
      <c r="BD30" s="303"/>
      <c r="BE30" s="303"/>
      <c r="BF30" s="303"/>
      <c r="BG30" s="303"/>
      <c r="BH30" s="303"/>
      <c r="BI30" s="303"/>
      <c r="BJ30" s="303"/>
      <c r="BK30" s="303"/>
      <c r="BL30" s="303"/>
      <c r="BM30" s="303"/>
      <c r="BN30" s="432"/>
    </row>
    <row r="31" spans="2:66" ht="13.9" thickBot="1">
      <c r="B31" s="325"/>
      <c r="C31" s="344" t="str">
        <f>DCF!B138</f>
        <v>(-) Debt</v>
      </c>
      <c r="E31" s="358">
        <f>DCF!C138</f>
        <v>-6109</v>
      </c>
      <c r="F31" s="357"/>
      <c r="J31" s="331"/>
      <c r="K31" s="331"/>
      <c r="U31" s="326"/>
      <c r="Y31" s="325"/>
      <c r="AB31" s="358"/>
      <c r="AC31" s="357"/>
      <c r="AH31" s="331"/>
      <c r="AJ31" s="508"/>
      <c r="AK31" s="402">
        <v>1.4E-2</v>
      </c>
      <c r="AL31" s="450"/>
      <c r="AM31" s="450"/>
      <c r="AN31" s="450"/>
      <c r="AO31" s="450"/>
      <c r="AP31" s="450"/>
      <c r="AR31" s="326"/>
      <c r="AV31" s="431"/>
      <c r="AW31" s="477"/>
      <c r="AX31" s="478"/>
      <c r="AY31" s="303"/>
      <c r="AZ31" s="303"/>
      <c r="BA31" s="303"/>
      <c r="BB31" s="303"/>
      <c r="BC31" s="303"/>
      <c r="BD31" s="303"/>
      <c r="BE31" s="303"/>
      <c r="BF31" s="303"/>
      <c r="BG31" s="303"/>
      <c r="BH31" s="303"/>
      <c r="BI31" s="303"/>
      <c r="BJ31" s="303"/>
      <c r="BK31" s="303"/>
      <c r="BL31" s="303"/>
      <c r="BM31" s="303"/>
      <c r="BN31" s="432"/>
    </row>
    <row r="32" spans="2:66" ht="13.15" customHeight="1">
      <c r="B32" s="325"/>
      <c r="C32" s="344" t="str">
        <f>DCF!B139</f>
        <v>(+) Cash</v>
      </c>
      <c r="E32" s="358">
        <f>DCF!C139</f>
        <v>3062</v>
      </c>
      <c r="F32" s="357"/>
      <c r="J32" s="331"/>
      <c r="K32" s="331"/>
      <c r="U32" s="326"/>
      <c r="Y32" s="325"/>
      <c r="Z32" s="489" t="s">
        <v>489</v>
      </c>
      <c r="AA32" s="490"/>
      <c r="AB32" s="358"/>
      <c r="AC32" s="403" t="s">
        <v>493</v>
      </c>
      <c r="AD32" s="404"/>
      <c r="AE32" s="404"/>
      <c r="AF32" s="404"/>
      <c r="AG32" s="398"/>
      <c r="AH32" s="331"/>
      <c r="AJ32" s="508"/>
      <c r="AK32" s="402">
        <v>1.6E-2</v>
      </c>
      <c r="AL32" s="450"/>
      <c r="AM32" s="450"/>
      <c r="AN32" s="450"/>
      <c r="AO32" s="450"/>
      <c r="AP32" s="450"/>
      <c r="AR32" s="326"/>
      <c r="AV32" s="431"/>
      <c r="AW32" s="477"/>
      <c r="AX32" s="478"/>
      <c r="AY32" s="303"/>
      <c r="AZ32" s="303"/>
      <c r="BA32" s="303"/>
      <c r="BB32" s="303"/>
      <c r="BC32" s="303"/>
      <c r="BD32" s="303"/>
      <c r="BE32" s="303"/>
      <c r="BF32" s="303"/>
      <c r="BG32" s="303"/>
      <c r="BH32" s="303"/>
      <c r="BI32" s="303"/>
      <c r="BJ32" s="303"/>
      <c r="BK32" s="303"/>
      <c r="BL32" s="303"/>
      <c r="BM32" s="303"/>
      <c r="BN32" s="432"/>
    </row>
    <row r="33" spans="2:66" ht="13.15" customHeight="1" thickBot="1">
      <c r="B33" s="325"/>
      <c r="C33" s="355" t="str">
        <f>DCF!B140</f>
        <v>Equity Value</v>
      </c>
      <c r="E33" s="359">
        <f>DCF!C140</f>
        <v>3733.1860845717092</v>
      </c>
      <c r="F33" s="357"/>
      <c r="J33" s="331"/>
      <c r="K33" s="331"/>
      <c r="U33" s="326"/>
      <c r="Y33" s="325"/>
      <c r="Z33" s="491"/>
      <c r="AA33" s="492"/>
      <c r="AB33" s="359"/>
      <c r="AC33" s="405" t="s">
        <v>494</v>
      </c>
      <c r="AD33" s="177"/>
      <c r="AE33" s="177"/>
      <c r="AF33" s="177"/>
      <c r="AG33" s="399"/>
      <c r="AH33" s="331"/>
      <c r="AJ33" s="508"/>
      <c r="AK33" s="402">
        <v>1.7999999999999999E-2</v>
      </c>
      <c r="AL33" s="450"/>
      <c r="AM33" s="450"/>
      <c r="AN33" s="450"/>
      <c r="AO33" s="450"/>
      <c r="AP33" s="450"/>
      <c r="AR33" s="326"/>
      <c r="AV33" s="431"/>
      <c r="AW33" s="479"/>
      <c r="AX33" s="480"/>
      <c r="AY33" s="303"/>
      <c r="AZ33" s="303"/>
      <c r="BA33" s="303"/>
      <c r="BB33" s="303"/>
      <c r="BC33" s="303"/>
      <c r="BD33" s="303"/>
      <c r="BE33" s="303"/>
      <c r="BF33" s="303"/>
      <c r="BG33" s="303"/>
      <c r="BH33" s="303"/>
      <c r="BI33" s="303"/>
      <c r="BJ33" s="303"/>
      <c r="BK33" s="303"/>
      <c r="BL33" s="303"/>
      <c r="BM33" s="303"/>
      <c r="BN33" s="432"/>
    </row>
    <row r="34" spans="2:66" ht="13.15" customHeight="1">
      <c r="B34" s="325"/>
      <c r="C34" s="355" t="str">
        <f>DCF!B141</f>
        <v>Shares Outstanding</v>
      </c>
      <c r="E34" s="359">
        <f>DCF!C141</f>
        <v>620.13169400000004</v>
      </c>
      <c r="F34" s="357"/>
      <c r="J34" s="331"/>
      <c r="K34" s="331"/>
      <c r="U34" s="326"/>
      <c r="Y34" s="325"/>
      <c r="Z34" s="491"/>
      <c r="AA34" s="492"/>
      <c r="AB34" s="359"/>
      <c r="AC34" s="405" t="s">
        <v>495</v>
      </c>
      <c r="AD34" s="177"/>
      <c r="AE34" s="177"/>
      <c r="AF34" s="177"/>
      <c r="AG34" s="399"/>
      <c r="AH34" s="331"/>
      <c r="AJ34" s="508"/>
      <c r="AK34" s="402">
        <v>0.02</v>
      </c>
      <c r="AL34" s="450"/>
      <c r="AM34" s="450"/>
      <c r="AN34" s="360"/>
      <c r="AO34" s="450"/>
      <c r="AP34" s="450"/>
      <c r="AR34" s="326"/>
      <c r="AV34" s="431"/>
      <c r="AW34" s="303"/>
      <c r="AX34" s="303"/>
      <c r="AY34" s="303"/>
      <c r="AZ34" s="303"/>
      <c r="BA34" s="303"/>
      <c r="BB34" s="303"/>
      <c r="BC34" s="303"/>
      <c r="BD34" s="303"/>
      <c r="BE34" s="303"/>
      <c r="BF34" s="303"/>
      <c r="BG34" s="303"/>
      <c r="BH34" s="303"/>
      <c r="BI34" s="303"/>
      <c r="BJ34" s="303"/>
      <c r="BK34" s="303"/>
      <c r="BL34" s="303"/>
      <c r="BM34" s="303"/>
      <c r="BN34" s="432"/>
    </row>
    <row r="35" spans="2:66" ht="13.9" customHeight="1" thickBot="1">
      <c r="B35" s="325"/>
      <c r="C35" s="355" t="str">
        <f>DCF!B142</f>
        <v>Fair Value of Stock</v>
      </c>
      <c r="E35" s="360">
        <f>DCF!C142</f>
        <v>6.0199891743828671</v>
      </c>
      <c r="F35" s="357"/>
      <c r="J35" s="331"/>
      <c r="K35" s="331"/>
      <c r="U35" s="326"/>
      <c r="Y35" s="325"/>
      <c r="Z35" s="493"/>
      <c r="AA35" s="494"/>
      <c r="AB35" s="370"/>
      <c r="AC35" s="406" t="s">
        <v>496</v>
      </c>
      <c r="AD35" s="407"/>
      <c r="AE35" s="407"/>
      <c r="AF35" s="407"/>
      <c r="AG35" s="400"/>
      <c r="AH35" s="331"/>
      <c r="AJ35" s="508"/>
      <c r="AK35" s="402">
        <v>2.1999999999999999E-2</v>
      </c>
      <c r="AL35" s="450"/>
      <c r="AM35" s="450"/>
      <c r="AN35" s="450"/>
      <c r="AO35" s="450"/>
      <c r="AP35" s="450"/>
      <c r="AR35" s="326"/>
      <c r="AV35" s="431"/>
      <c r="AW35" s="303"/>
      <c r="AX35" s="303"/>
      <c r="AY35" s="303"/>
      <c r="AZ35" s="303"/>
      <c r="BA35" s="303"/>
      <c r="BB35" s="303"/>
      <c r="BC35" s="303"/>
      <c r="BD35" s="303"/>
      <c r="BE35" s="303"/>
      <c r="BF35" s="303"/>
      <c r="BG35" s="303"/>
      <c r="BH35" s="303"/>
      <c r="BI35" s="303"/>
      <c r="BJ35" s="303"/>
      <c r="BK35" s="303"/>
      <c r="BL35" s="303"/>
      <c r="BM35" s="303"/>
      <c r="BN35" s="432"/>
    </row>
    <row r="36" spans="2:66">
      <c r="B36" s="325"/>
      <c r="C36" s="345"/>
      <c r="D36" s="346"/>
      <c r="E36" s="346"/>
      <c r="F36" s="346"/>
      <c r="G36" s="346"/>
      <c r="H36" s="346"/>
      <c r="I36" s="346"/>
      <c r="J36" s="347"/>
      <c r="K36" s="331"/>
      <c r="U36" s="326"/>
      <c r="Y36" s="325"/>
      <c r="AH36" s="331"/>
      <c r="AJ36" s="508"/>
      <c r="AK36" s="402">
        <v>2.4E-2</v>
      </c>
      <c r="AL36" s="450"/>
      <c r="AM36" s="450"/>
      <c r="AN36" s="450"/>
      <c r="AO36" s="450"/>
      <c r="AP36" s="450"/>
      <c r="AR36" s="326"/>
      <c r="AV36" s="431"/>
      <c r="AW36" s="303"/>
      <c r="AX36" s="303"/>
      <c r="AY36" s="303"/>
      <c r="AZ36" s="303"/>
      <c r="BA36" s="303"/>
      <c r="BB36" s="303"/>
      <c r="BC36" s="303"/>
      <c r="BD36" s="303"/>
      <c r="BE36" s="303"/>
      <c r="BF36" s="303"/>
      <c r="BG36" s="303"/>
      <c r="BH36" s="303"/>
      <c r="BI36" s="303"/>
      <c r="BJ36" s="303"/>
      <c r="BK36" s="303"/>
      <c r="BL36" s="303"/>
      <c r="BM36" s="303"/>
      <c r="BN36" s="432"/>
    </row>
    <row r="37" spans="2:66" ht="13.9" thickBot="1">
      <c r="B37" s="325"/>
      <c r="K37" s="331"/>
      <c r="U37" s="326"/>
      <c r="Y37" s="325"/>
      <c r="AH37" s="331"/>
      <c r="AJ37" s="508"/>
      <c r="AK37" s="402">
        <v>2.5999999999999999E-2</v>
      </c>
      <c r="AL37" s="450"/>
      <c r="AM37" s="450"/>
      <c r="AN37" s="450"/>
      <c r="AO37" s="450"/>
      <c r="AP37" s="450"/>
      <c r="AR37" s="326"/>
      <c r="AV37" s="431"/>
      <c r="AW37" s="303"/>
      <c r="AX37" s="303"/>
      <c r="AY37" s="303"/>
      <c r="AZ37" s="303"/>
      <c r="BA37" s="303"/>
      <c r="BB37" s="303"/>
      <c r="BC37" s="303"/>
      <c r="BD37" s="303"/>
      <c r="BE37" s="303"/>
      <c r="BF37" s="303"/>
      <c r="BG37" s="303"/>
      <c r="BH37" s="303"/>
      <c r="BI37" s="303"/>
      <c r="BJ37" s="303"/>
      <c r="BK37" s="303"/>
      <c r="BL37" s="303"/>
      <c r="BM37" s="303"/>
      <c r="BN37" s="432"/>
    </row>
    <row r="38" spans="2:66">
      <c r="B38" s="325"/>
      <c r="C38" s="361" t="s">
        <v>497</v>
      </c>
      <c r="D38" s="365" t="s">
        <v>498</v>
      </c>
      <c r="F38" s="361" t="s">
        <v>49</v>
      </c>
      <c r="G38" s="365" t="s">
        <v>499</v>
      </c>
      <c r="I38" s="361" t="s">
        <v>50</v>
      </c>
      <c r="J38" s="365" t="s">
        <v>500</v>
      </c>
      <c r="K38" s="331"/>
      <c r="U38" s="326"/>
      <c r="Y38" s="325"/>
      <c r="AA38" s="112"/>
      <c r="AD38" s="112"/>
      <c r="AG38" s="112"/>
      <c r="AH38" s="331"/>
      <c r="AJ38" s="508"/>
      <c r="AK38" s="402">
        <v>2.8000000000000001E-2</v>
      </c>
      <c r="AL38" s="450"/>
      <c r="AM38" s="450"/>
      <c r="AN38" s="450"/>
      <c r="AO38" s="450"/>
      <c r="AP38" s="450"/>
      <c r="AR38" s="326"/>
      <c r="AV38" s="431"/>
      <c r="AW38" s="303"/>
      <c r="AX38" s="303"/>
      <c r="AY38" s="303"/>
      <c r="AZ38" s="303"/>
      <c r="BA38" s="303"/>
      <c r="BB38" s="303"/>
      <c r="BC38" s="303"/>
      <c r="BD38" s="303"/>
      <c r="BE38" s="303"/>
      <c r="BF38" s="303"/>
      <c r="BG38" s="303"/>
      <c r="BH38" s="303"/>
      <c r="BI38" s="303"/>
      <c r="BJ38" s="303"/>
      <c r="BK38" s="303"/>
      <c r="BL38" s="303"/>
      <c r="BM38" s="303"/>
      <c r="BN38" s="432"/>
    </row>
    <row r="39" spans="2:66">
      <c r="B39" s="325"/>
      <c r="C39" s="325"/>
      <c r="D39" s="326"/>
      <c r="F39" s="325"/>
      <c r="G39" s="326"/>
      <c r="I39" s="325"/>
      <c r="J39" s="326"/>
      <c r="K39" s="331"/>
      <c r="U39" s="326"/>
      <c r="Y39" s="325"/>
      <c r="AH39" s="331"/>
      <c r="AJ39" s="509"/>
      <c r="AK39" s="402">
        <v>0.03</v>
      </c>
      <c r="AL39" s="450"/>
      <c r="AM39" s="450"/>
      <c r="AN39" s="450"/>
      <c r="AO39" s="450"/>
      <c r="AP39" s="450"/>
      <c r="AR39" s="326"/>
      <c r="AV39" s="431"/>
      <c r="AW39" s="303"/>
      <c r="AX39" s="303"/>
      <c r="AY39" s="303"/>
      <c r="AZ39" s="303"/>
      <c r="BA39" s="303"/>
      <c r="BB39" s="303"/>
      <c r="BC39" s="303"/>
      <c r="BD39" s="303"/>
      <c r="BE39" s="303"/>
      <c r="BF39" s="303"/>
      <c r="BG39" s="303"/>
      <c r="BH39" s="303"/>
      <c r="BI39" s="303"/>
      <c r="BJ39" s="303"/>
      <c r="BK39" s="303"/>
      <c r="BL39" s="303"/>
      <c r="BM39" s="303"/>
      <c r="BN39" s="432"/>
    </row>
    <row r="40" spans="2:66">
      <c r="B40" s="325"/>
      <c r="C40" s="325" t="s">
        <v>501</v>
      </c>
      <c r="D40" s="364">
        <v>0.99</v>
      </c>
      <c r="F40" s="325" t="s">
        <v>501</v>
      </c>
      <c r="G40" s="364">
        <v>0.61</v>
      </c>
      <c r="I40" s="325" t="s">
        <v>501</v>
      </c>
      <c r="J40" s="364">
        <v>0.17</v>
      </c>
      <c r="K40" s="331"/>
      <c r="U40" s="326"/>
      <c r="Y40" s="325"/>
      <c r="AA40" s="371"/>
      <c r="AD40" s="371"/>
      <c r="AG40" s="371"/>
      <c r="AH40" s="331"/>
      <c r="AJ40" s="401"/>
      <c r="AR40" s="326"/>
      <c r="AV40" s="431"/>
      <c r="AW40" s="303"/>
      <c r="AX40" s="303"/>
      <c r="AY40" s="303"/>
      <c r="AZ40" s="303"/>
      <c r="BA40" s="303"/>
      <c r="BB40" s="303"/>
      <c r="BC40" s="303"/>
      <c r="BD40" s="303"/>
      <c r="BE40" s="303"/>
      <c r="BF40" s="303"/>
      <c r="BG40" s="303"/>
      <c r="BH40" s="303"/>
      <c r="BI40" s="303"/>
      <c r="BJ40" s="303"/>
      <c r="BK40" s="303"/>
      <c r="BL40" s="303"/>
      <c r="BM40" s="303"/>
      <c r="BN40" s="432"/>
    </row>
    <row r="41" spans="2:66">
      <c r="B41" s="325"/>
      <c r="C41" s="325"/>
      <c r="D41" s="326"/>
      <c r="F41" s="325"/>
      <c r="G41" s="326"/>
      <c r="I41" s="325"/>
      <c r="J41" s="326"/>
      <c r="K41" s="331"/>
      <c r="U41" s="326"/>
      <c r="Y41" s="325"/>
      <c r="AH41" s="331"/>
      <c r="AJ41" s="401"/>
      <c r="AK41" s="402">
        <v>8.8905999999999999E-2</v>
      </c>
      <c r="AR41" s="326"/>
      <c r="AV41" s="431"/>
      <c r="AW41" s="303"/>
      <c r="AX41" s="303"/>
      <c r="AY41" s="303"/>
      <c r="AZ41" s="303"/>
      <c r="BA41" s="303"/>
      <c r="BB41" s="303"/>
      <c r="BC41" s="303"/>
      <c r="BD41" s="303"/>
      <c r="BE41" s="303"/>
      <c r="BF41" s="303"/>
      <c r="BG41" s="303"/>
      <c r="BH41" s="303"/>
      <c r="BI41" s="303"/>
      <c r="BJ41" s="303"/>
      <c r="BK41" s="303"/>
      <c r="BL41" s="303"/>
      <c r="BM41" s="303"/>
      <c r="BN41" s="432"/>
    </row>
    <row r="42" spans="2:66" ht="13.9" thickBot="1">
      <c r="B42" s="325"/>
      <c r="C42" s="327"/>
      <c r="D42" s="329"/>
      <c r="F42" s="327"/>
      <c r="G42" s="329"/>
      <c r="I42" s="327"/>
      <c r="J42" s="329"/>
      <c r="K42" s="331"/>
      <c r="U42" s="326"/>
      <c r="Y42" s="325"/>
      <c r="AH42" s="331"/>
      <c r="AK42" s="402">
        <v>0.02</v>
      </c>
      <c r="AR42" s="326"/>
      <c r="AV42" s="431"/>
      <c r="AW42" s="303"/>
      <c r="AX42" s="303"/>
      <c r="AY42" s="303"/>
      <c r="AZ42" s="303"/>
      <c r="BA42" s="303"/>
      <c r="BB42" s="303"/>
      <c r="BC42" s="303"/>
      <c r="BD42" s="303"/>
      <c r="BE42" s="303"/>
      <c r="BF42" s="303"/>
      <c r="BG42" s="303"/>
      <c r="BH42" s="303"/>
      <c r="BI42" s="303"/>
      <c r="BJ42" s="303"/>
      <c r="BK42" s="303"/>
      <c r="BL42" s="303"/>
      <c r="BM42" s="303"/>
      <c r="BN42" s="432"/>
    </row>
    <row r="43" spans="2:66">
      <c r="B43" s="325"/>
      <c r="K43" s="331"/>
      <c r="U43" s="326"/>
      <c r="Y43" s="325"/>
      <c r="AH43" s="331"/>
      <c r="AR43" s="326"/>
      <c r="AV43" s="431"/>
      <c r="AW43" s="303"/>
      <c r="AX43" s="303"/>
      <c r="AY43" s="303"/>
      <c r="AZ43" s="303"/>
      <c r="BA43" s="303"/>
      <c r="BB43" s="303"/>
      <c r="BC43" s="303"/>
      <c r="BD43" s="303"/>
      <c r="BE43" s="303"/>
      <c r="BF43" s="303"/>
      <c r="BG43" s="303"/>
      <c r="BH43" s="303"/>
      <c r="BI43" s="303"/>
      <c r="BJ43" s="303"/>
      <c r="BK43" s="303"/>
      <c r="BL43" s="303"/>
      <c r="BM43" s="303"/>
      <c r="BN43" s="432"/>
    </row>
    <row r="44" spans="2:66" ht="13.9" thickBot="1">
      <c r="B44" s="327"/>
      <c r="C44" s="328"/>
      <c r="D44" s="328"/>
      <c r="E44" s="328"/>
      <c r="F44" s="328"/>
      <c r="G44" s="328"/>
      <c r="H44" s="328"/>
      <c r="I44" s="328"/>
      <c r="J44" s="328"/>
      <c r="K44" s="328"/>
      <c r="L44" s="328"/>
      <c r="M44" s="328"/>
      <c r="N44" s="328"/>
      <c r="O44" s="328"/>
      <c r="P44" s="328"/>
      <c r="Q44" s="328"/>
      <c r="R44" s="328"/>
      <c r="S44" s="328"/>
      <c r="T44" s="328"/>
      <c r="U44" s="329"/>
      <c r="Y44" s="327"/>
      <c r="Z44" s="328"/>
      <c r="AA44" s="328"/>
      <c r="AB44" s="328"/>
      <c r="AC44" s="328"/>
      <c r="AD44" s="328"/>
      <c r="AE44" s="328"/>
      <c r="AF44" s="328"/>
      <c r="AG44" s="328"/>
      <c r="AH44" s="328"/>
      <c r="AI44" s="328"/>
      <c r="AJ44" s="328"/>
      <c r="AK44" s="328"/>
      <c r="AL44" s="328"/>
      <c r="AM44" s="328"/>
      <c r="AN44" s="328"/>
      <c r="AO44" s="328"/>
      <c r="AP44" s="328"/>
      <c r="AQ44" s="328"/>
      <c r="AR44" s="329"/>
      <c r="AV44" s="433"/>
      <c r="AW44" s="434"/>
      <c r="AX44" s="434"/>
      <c r="AY44" s="434"/>
      <c r="AZ44" s="434"/>
      <c r="BA44" s="434"/>
      <c r="BB44" s="434"/>
      <c r="BC44" s="434"/>
      <c r="BD44" s="434"/>
      <c r="BE44" s="434"/>
      <c r="BF44" s="434"/>
      <c r="BG44" s="434"/>
      <c r="BH44" s="434"/>
      <c r="BI44" s="434"/>
      <c r="BJ44" s="434"/>
      <c r="BK44" s="434"/>
      <c r="BL44" s="434"/>
      <c r="BM44" s="434"/>
      <c r="BN44" s="435"/>
    </row>
    <row r="48" spans="2:66">
      <c r="M48" s="65" t="s">
        <v>502</v>
      </c>
      <c r="AJ48" s="65" t="s">
        <v>502</v>
      </c>
      <c r="AW48" s="65" t="s">
        <v>503</v>
      </c>
    </row>
    <row r="49" spans="13:59">
      <c r="M49" s="330" t="s">
        <v>504</v>
      </c>
      <c r="AJ49" s="330" t="s">
        <v>504</v>
      </c>
      <c r="BG49" s="430"/>
    </row>
    <row r="52" spans="13:59">
      <c r="AV52" s="167" t="s">
        <v>505</v>
      </c>
    </row>
    <row r="57" spans="13:59">
      <c r="AK57" s="366"/>
      <c r="AL57" s="402"/>
      <c r="AM57" s="402"/>
      <c r="AN57" s="402"/>
      <c r="AO57" s="402"/>
      <c r="AP57" s="402"/>
    </row>
    <row r="58" spans="13:59">
      <c r="AK58" s="402"/>
    </row>
    <row r="59" spans="13:59">
      <c r="AK59" s="402"/>
    </row>
    <row r="60" spans="13:59">
      <c r="AK60" s="402"/>
    </row>
    <row r="61" spans="13:59">
      <c r="AK61" s="402"/>
    </row>
    <row r="62" spans="13:59">
      <c r="AK62" s="402"/>
    </row>
    <row r="63" spans="13:59">
      <c r="AK63" s="402"/>
      <c r="AN63" s="167"/>
    </row>
    <row r="64" spans="13:59">
      <c r="AK64" s="402"/>
    </row>
    <row r="65" spans="37:37">
      <c r="AK65" s="402"/>
    </row>
    <row r="66" spans="37:37">
      <c r="AK66" s="402"/>
    </row>
    <row r="67" spans="37:37">
      <c r="AK67" s="402"/>
    </row>
    <row r="68" spans="37:37">
      <c r="AK68" s="402"/>
    </row>
  </sheetData>
  <mergeCells count="43">
    <mergeCell ref="Z26:AA29"/>
    <mergeCell ref="AK27:AQ27"/>
    <mergeCell ref="AJ28:AJ39"/>
    <mergeCell ref="AO13:AQ13"/>
    <mergeCell ref="AO12:AQ12"/>
    <mergeCell ref="AJ17:AK17"/>
    <mergeCell ref="AO8:AQ8"/>
    <mergeCell ref="AJ5:AQ5"/>
    <mergeCell ref="AJ24:AQ24"/>
    <mergeCell ref="Z5:AG5"/>
    <mergeCell ref="Z8:AA11"/>
    <mergeCell ref="Z14:AA17"/>
    <mergeCell ref="Z20:AA23"/>
    <mergeCell ref="AO9:AQ9"/>
    <mergeCell ref="AO17:AQ17"/>
    <mergeCell ref="AO18:AQ18"/>
    <mergeCell ref="AJ8:AK8"/>
    <mergeCell ref="AJ12:AK12"/>
    <mergeCell ref="AJ10:AK10"/>
    <mergeCell ref="AJ13:AK13"/>
    <mergeCell ref="AJ14:AK14"/>
    <mergeCell ref="AJ15:AK15"/>
    <mergeCell ref="AW24:AX27"/>
    <mergeCell ref="AW30:AX33"/>
    <mergeCell ref="AW14:AX17"/>
    <mergeCell ref="C6:J6"/>
    <mergeCell ref="M24:T24"/>
    <mergeCell ref="Z6:AG6"/>
    <mergeCell ref="AJ6:AQ6"/>
    <mergeCell ref="AJ9:AK9"/>
    <mergeCell ref="AM9:AN9"/>
    <mergeCell ref="M9:N9"/>
    <mergeCell ref="P9:Q9"/>
    <mergeCell ref="S9:T9"/>
    <mergeCell ref="M6:T6"/>
    <mergeCell ref="Z32:AA35"/>
    <mergeCell ref="AJ18:AK18"/>
    <mergeCell ref="AJ20:AQ22"/>
    <mergeCell ref="AW5:BA7"/>
    <mergeCell ref="BC5:BG7"/>
    <mergeCell ref="BI5:BM7"/>
    <mergeCell ref="AW9:AX12"/>
    <mergeCell ref="AW19:AX22"/>
  </mergeCells>
  <conditionalFormatting sqref="AL29:AP39">
    <cfRule type="colorScale" priority="1">
      <colorScale>
        <cfvo type="min"/>
        <cfvo type="max"/>
        <color rgb="FFFF0000"/>
        <color rgb="FF00B050"/>
      </colorScale>
    </cfRule>
    <cfRule type="colorScale" priority="2">
      <colorScale>
        <cfvo type="min"/>
        <cfvo type="max"/>
        <color rgb="FFFF0000"/>
        <color rgb="FF00B050"/>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P125"/>
  <sheetViews>
    <sheetView zoomScale="94" zoomScaleNormal="68" workbookViewId="0">
      <selection sqref="A1:B1"/>
    </sheetView>
  </sheetViews>
  <sheetFormatPr defaultColWidth="8.7109375" defaultRowHeight="13.15" outlineLevelCol="1"/>
  <cols>
    <col min="1" max="1" width="2.28515625" style="3" customWidth="1"/>
    <col min="2" max="2" width="45.7109375" style="3" customWidth="1"/>
    <col min="3" max="3" width="29.28515625" style="3" customWidth="1" outlineLevel="1"/>
    <col min="4" max="7" width="10.7109375" style="3" customWidth="1"/>
    <col min="8" max="8" width="15.7109375" style="3" customWidth="1"/>
    <col min="9" max="13" width="10.7109375" style="3" customWidth="1"/>
    <col min="14" max="19" width="8.7109375" style="3"/>
    <col min="20" max="20" width="12.42578125" style="3" bestFit="1" customWidth="1"/>
    <col min="21" max="16384" width="8.7109375" style="3"/>
  </cols>
  <sheetData>
    <row r="1" spans="1:13" s="159" customFormat="1" ht="17.45">
      <c r="A1" s="453" t="s">
        <v>5</v>
      </c>
      <c r="B1" s="453"/>
    </row>
    <row r="2" spans="1:13" s="152" customFormat="1" ht="15.6">
      <c r="B2" s="153" t="s">
        <v>19</v>
      </c>
      <c r="C2" s="154"/>
      <c r="D2" s="155"/>
      <c r="E2" s="155"/>
      <c r="F2" s="155"/>
      <c r="G2" s="155"/>
      <c r="H2" s="155"/>
      <c r="I2" s="155"/>
      <c r="J2" s="155"/>
      <c r="K2" s="155"/>
    </row>
    <row r="3" spans="1:13">
      <c r="B3" s="3" t="s">
        <v>20</v>
      </c>
      <c r="C3" s="4" t="s">
        <v>21</v>
      </c>
    </row>
    <row r="4" spans="1:13">
      <c r="B4" s="3" t="s">
        <v>22</v>
      </c>
    </row>
    <row r="5" spans="1:13">
      <c r="B5" s="3" t="s">
        <v>23</v>
      </c>
    </row>
    <row r="6" spans="1:13">
      <c r="B6" s="3" t="s">
        <v>24</v>
      </c>
      <c r="C6" s="4" t="s">
        <v>25</v>
      </c>
    </row>
    <row r="7" spans="1:13">
      <c r="B7" s="3" t="s">
        <v>26</v>
      </c>
      <c r="C7" s="4" t="s">
        <v>12</v>
      </c>
    </row>
    <row r="8" spans="1:13">
      <c r="B8" s="3" t="s">
        <v>27</v>
      </c>
      <c r="C8" s="4" t="s">
        <v>28</v>
      </c>
    </row>
    <row r="9" spans="1:13">
      <c r="B9" s="3" t="s">
        <v>29</v>
      </c>
      <c r="C9" s="4" t="s">
        <v>5</v>
      </c>
    </row>
    <row r="10" spans="1:13">
      <c r="C10" s="4" t="s">
        <v>7</v>
      </c>
    </row>
    <row r="11" spans="1:13">
      <c r="C11" s="4" t="s">
        <v>9</v>
      </c>
    </row>
    <row r="12" spans="1:13">
      <c r="C12" s="4"/>
    </row>
    <row r="13" spans="1:13" s="156" customFormat="1">
      <c r="B13" s="157" t="s">
        <v>30</v>
      </c>
      <c r="D13" s="158" t="s">
        <v>31</v>
      </c>
      <c r="E13" s="158" t="s">
        <v>32</v>
      </c>
      <c r="F13" s="158" t="s">
        <v>33</v>
      </c>
      <c r="G13" s="158" t="s">
        <v>34</v>
      </c>
      <c r="H13" s="158"/>
      <c r="I13" s="158" t="s">
        <v>35</v>
      </c>
      <c r="J13" s="158" t="s">
        <v>36</v>
      </c>
      <c r="K13" s="158" t="s">
        <v>37</v>
      </c>
      <c r="L13" s="158" t="s">
        <v>38</v>
      </c>
      <c r="M13" s="158" t="s">
        <v>39</v>
      </c>
    </row>
    <row r="14" spans="1:13" s="45" customFormat="1">
      <c r="B14" s="45" t="s">
        <v>40</v>
      </c>
      <c r="D14" s="223">
        <v>7470</v>
      </c>
      <c r="E14" s="223">
        <v>18799</v>
      </c>
      <c r="F14" s="223">
        <v>9913</v>
      </c>
      <c r="G14" s="223">
        <v>21725</v>
      </c>
      <c r="H14" s="46"/>
      <c r="I14" s="46"/>
      <c r="J14" s="46"/>
      <c r="K14" s="46"/>
    </row>
    <row r="15" spans="1:13" s="25" customFormat="1">
      <c r="B15" s="25" t="s">
        <v>41</v>
      </c>
      <c r="D15" s="224">
        <f>(D20*10^6)/D14</f>
        <v>246059.70548862114</v>
      </c>
      <c r="E15" s="224">
        <f>(E20*10^6)/E14</f>
        <v>252172.08362146924</v>
      </c>
      <c r="F15" s="224">
        <f>(F20*10^6)/F14</f>
        <v>260579.13850499343</v>
      </c>
      <c r="G15" s="224">
        <f>(G20*10^6)/G14</f>
        <v>369205.9838895282</v>
      </c>
      <c r="H15" s="47"/>
      <c r="I15" s="47"/>
      <c r="J15" s="47"/>
      <c r="K15" s="47"/>
    </row>
    <row r="16" spans="1:13" s="225" customFormat="1">
      <c r="B16" s="226" t="s">
        <v>42</v>
      </c>
      <c r="D16" s="227" t="s">
        <v>43</v>
      </c>
      <c r="E16" s="228">
        <f>E15/D15-1</f>
        <v>2.4841036530992566E-2</v>
      </c>
      <c r="F16" s="228">
        <f>F15/E15-1</f>
        <v>3.3338562947926809E-2</v>
      </c>
      <c r="G16" s="228">
        <f>G15/F15-1</f>
        <v>0.4168670063449964</v>
      </c>
      <c r="H16" s="229"/>
    </row>
    <row r="17" spans="2:16" s="25" customFormat="1">
      <c r="D17" s="47"/>
      <c r="E17" s="47"/>
      <c r="F17" s="47"/>
      <c r="G17" s="47"/>
      <c r="H17" s="47"/>
      <c r="I17" s="47"/>
      <c r="J17" s="47"/>
      <c r="K17" s="47"/>
    </row>
    <row r="18" spans="2:16" s="2" customFormat="1">
      <c r="D18" s="6"/>
      <c r="E18" s="6"/>
      <c r="F18" s="6"/>
      <c r="G18" s="6"/>
      <c r="H18" s="6"/>
      <c r="I18" s="6"/>
      <c r="J18" s="6"/>
      <c r="K18" s="6"/>
    </row>
    <row r="19" spans="2:16" s="2" customFormat="1">
      <c r="B19" s="2" t="s">
        <v>44</v>
      </c>
      <c r="D19" s="6"/>
      <c r="E19" s="6"/>
      <c r="F19" s="6"/>
      <c r="G19" s="6"/>
      <c r="H19" s="6"/>
      <c r="I19" s="6"/>
      <c r="J19" s="6"/>
      <c r="K19" s="6"/>
    </row>
    <row r="20" spans="2:16">
      <c r="B20" s="50" t="s">
        <v>45</v>
      </c>
      <c r="D20" s="33">
        <v>1838.066</v>
      </c>
      <c r="E20" s="33">
        <v>4740.5829999999996</v>
      </c>
      <c r="F20" s="33">
        <v>2583.1210000000001</v>
      </c>
      <c r="G20" s="176">
        <v>8021</v>
      </c>
      <c r="H20" s="9"/>
      <c r="I20" s="9">
        <f>G20*(1+I21)</f>
        <v>15640.949999999999</v>
      </c>
      <c r="J20" s="9">
        <f t="shared" ref="J20:M20" si="0">I20*(1+J21)</f>
        <v>16110.1785</v>
      </c>
      <c r="K20" s="9">
        <f t="shared" si="0"/>
        <v>20943.232050000002</v>
      </c>
      <c r="L20" s="9">
        <f t="shared" si="0"/>
        <v>27645.066306000004</v>
      </c>
      <c r="M20" s="9">
        <f t="shared" si="0"/>
        <v>35855.650998882003</v>
      </c>
    </row>
    <row r="21" spans="2:16" s="12" customFormat="1">
      <c r="B21" s="230" t="s">
        <v>46</v>
      </c>
      <c r="D21" s="234" t="s">
        <v>43</v>
      </c>
      <c r="E21" s="210">
        <f>E20/D20-1</f>
        <v>1.5791146781453982</v>
      </c>
      <c r="F21" s="210">
        <f>F20/E20-1</f>
        <v>-0.45510478352557049</v>
      </c>
      <c r="G21" s="210">
        <f>G20/F20-1</f>
        <v>2.1051584497977447</v>
      </c>
      <c r="H21" s="15"/>
      <c r="I21" s="66">
        <f>IF(Case="Bull",I22,IF(Case="Base",I23,I24))</f>
        <v>0.95</v>
      </c>
      <c r="J21" s="66">
        <f>IF(Case="Bull",J22,IF(Case="Base",J23,J24))</f>
        <v>0.03</v>
      </c>
      <c r="K21" s="66">
        <f>IF(Case="Bull",K22,IF(Case="Base",K23,K24))</f>
        <v>0.3</v>
      </c>
      <c r="L21" s="66">
        <f>IF(Case="Bull",L22,IF(Case="Base",L23,L24))</f>
        <v>0.32</v>
      </c>
      <c r="M21" s="66">
        <f>IF(Case="Bull",M22,IF(Case="Base",M23,M24))</f>
        <v>0.29699999999999999</v>
      </c>
      <c r="O21" s="207" t="s">
        <v>47</v>
      </c>
      <c r="P21" s="438">
        <f>(M20/G20)^(1/5)-1</f>
        <v>0.34916733901313046</v>
      </c>
    </row>
    <row r="22" spans="2:16" s="12" customFormat="1">
      <c r="D22" s="14"/>
      <c r="E22" s="15"/>
      <c r="F22" s="15"/>
      <c r="G22" s="16"/>
      <c r="H22" s="248" t="s">
        <v>48</v>
      </c>
      <c r="I22" s="144">
        <v>1.3</v>
      </c>
      <c r="J22" s="144">
        <v>0.05</v>
      </c>
      <c r="K22" s="144">
        <v>0.35</v>
      </c>
      <c r="L22" s="144">
        <v>0.32</v>
      </c>
      <c r="M22" s="144">
        <v>0.45400000000000001</v>
      </c>
    </row>
    <row r="23" spans="2:16" s="12" customFormat="1">
      <c r="D23" s="14"/>
      <c r="E23" s="15"/>
      <c r="F23" s="15"/>
      <c r="G23" s="16"/>
      <c r="H23" s="248" t="s">
        <v>49</v>
      </c>
      <c r="I23" s="144">
        <v>0.95</v>
      </c>
      <c r="J23" s="144">
        <v>0.03</v>
      </c>
      <c r="K23" s="144">
        <v>0.3</v>
      </c>
      <c r="L23" s="144">
        <v>0.32</v>
      </c>
      <c r="M23" s="144">
        <v>0.29699999999999999</v>
      </c>
    </row>
    <row r="24" spans="2:16" s="12" customFormat="1">
      <c r="D24" s="14"/>
      <c r="E24" s="15"/>
      <c r="F24" s="15"/>
      <c r="G24" s="16"/>
      <c r="H24" s="248" t="s">
        <v>50</v>
      </c>
      <c r="I24" s="144">
        <v>0.75</v>
      </c>
      <c r="J24" s="144">
        <v>-0.1</v>
      </c>
      <c r="K24" s="144">
        <v>0.2</v>
      </c>
      <c r="L24" s="144">
        <v>0.25</v>
      </c>
      <c r="M24" s="144">
        <v>0.23</v>
      </c>
    </row>
    <row r="25" spans="2:16" s="12" customFormat="1">
      <c r="D25" s="14"/>
      <c r="E25" s="15"/>
      <c r="F25" s="15"/>
      <c r="G25" s="16"/>
      <c r="H25" s="222"/>
      <c r="I25" s="246"/>
      <c r="J25" s="246"/>
      <c r="K25" s="246"/>
      <c r="L25" s="246"/>
      <c r="M25" s="246"/>
    </row>
    <row r="26" spans="2:16">
      <c r="B26" s="17"/>
      <c r="D26" s="18" t="s">
        <v>51</v>
      </c>
      <c r="E26" s="18" t="s">
        <v>51</v>
      </c>
      <c r="F26" s="18" t="s">
        <v>51</v>
      </c>
      <c r="G26" s="18" t="s">
        <v>51</v>
      </c>
      <c r="H26" s="18"/>
      <c r="I26" s="18" t="s">
        <v>51</v>
      </c>
      <c r="J26" s="18" t="s">
        <v>51</v>
      </c>
      <c r="K26" s="18" t="s">
        <v>51</v>
      </c>
      <c r="L26" s="18" t="s">
        <v>51</v>
      </c>
      <c r="M26" s="18" t="s">
        <v>51</v>
      </c>
    </row>
    <row r="27" spans="2:16" s="124" customFormat="1">
      <c r="B27" s="124" t="s">
        <v>52</v>
      </c>
      <c r="D27" s="178">
        <f>SUM(D20)</f>
        <v>1838.066</v>
      </c>
      <c r="E27" s="178">
        <f t="shared" ref="E27:M27" si="1">SUM(E20)</f>
        <v>4740.5829999999996</v>
      </c>
      <c r="F27" s="178">
        <f t="shared" si="1"/>
        <v>2583.1210000000001</v>
      </c>
      <c r="G27" s="178">
        <f t="shared" si="1"/>
        <v>8021</v>
      </c>
      <c r="H27" s="178"/>
      <c r="I27" s="178">
        <f t="shared" si="1"/>
        <v>15640.949999999999</v>
      </c>
      <c r="J27" s="178">
        <f t="shared" si="1"/>
        <v>16110.1785</v>
      </c>
      <c r="K27" s="178">
        <f t="shared" si="1"/>
        <v>20943.232050000002</v>
      </c>
      <c r="L27" s="178">
        <f t="shared" si="1"/>
        <v>27645.066306000004</v>
      </c>
      <c r="M27" s="178">
        <f t="shared" si="1"/>
        <v>35855.650998882003</v>
      </c>
    </row>
    <row r="28" spans="2:16" s="179" customFormat="1">
      <c r="B28" s="231" t="s">
        <v>53</v>
      </c>
      <c r="D28" s="180"/>
      <c r="E28" s="180"/>
      <c r="F28" s="180"/>
      <c r="G28" s="181"/>
      <c r="H28" s="181"/>
      <c r="I28" s="181"/>
      <c r="J28" s="181"/>
      <c r="K28" s="181"/>
      <c r="M28" s="201"/>
    </row>
    <row r="29" spans="2:16" s="19" customFormat="1">
      <c r="D29" s="20"/>
      <c r="E29" s="20"/>
      <c r="F29" s="20"/>
      <c r="G29" s="20"/>
      <c r="H29" s="20"/>
      <c r="I29" s="20"/>
      <c r="J29" s="20"/>
      <c r="K29" s="20"/>
    </row>
    <row r="30" spans="2:16" s="2" customFormat="1">
      <c r="B30" s="2" t="s">
        <v>54</v>
      </c>
      <c r="D30" s="21">
        <v>-1704.683</v>
      </c>
      <c r="E30" s="21">
        <v>-4439.3329999999996</v>
      </c>
      <c r="F30" s="21">
        <v>-2363.3240000000001</v>
      </c>
      <c r="G30" s="21">
        <f>-7291</f>
        <v>-7291</v>
      </c>
      <c r="H30" s="21"/>
      <c r="I30" s="21">
        <f>-I20*I31</f>
        <v>-14076.855</v>
      </c>
      <c r="J30" s="21">
        <f t="shared" ref="J30:M30" si="2">-J20*J31</f>
        <v>-14740.8133275</v>
      </c>
      <c r="K30" s="21">
        <f t="shared" si="2"/>
        <v>-18848.908845000002</v>
      </c>
      <c r="L30" s="21">
        <f t="shared" si="2"/>
        <v>-24604.109012340003</v>
      </c>
      <c r="M30" s="21">
        <f t="shared" si="2"/>
        <v>-31552.972879016164</v>
      </c>
    </row>
    <row r="31" spans="2:16" s="12" customFormat="1">
      <c r="B31" s="78" t="s">
        <v>55</v>
      </c>
      <c r="D31" s="15">
        <f>-D30/D20</f>
        <v>0.92743296486633231</v>
      </c>
      <c r="E31" s="15">
        <f t="shared" ref="E31:G31" si="3">-E30/E20</f>
        <v>0.9364529636966592</v>
      </c>
      <c r="F31" s="15">
        <f t="shared" si="3"/>
        <v>0.91491029649791855</v>
      </c>
      <c r="G31" s="15">
        <f t="shared" si="3"/>
        <v>0.90898890412666755</v>
      </c>
      <c r="H31" s="15"/>
      <c r="I31" s="66">
        <f>IF(Case="Bull",I32,IF(Case="Base",I33,I34))</f>
        <v>0.9</v>
      </c>
      <c r="J31" s="66">
        <f>IF(Case="Bull",J32,IF(Case="Base",J33,J34))</f>
        <v>0.91500000000000004</v>
      </c>
      <c r="K31" s="66">
        <f>IF(Case="Bull",K32,IF(Case="Base",K33,K34))</f>
        <v>0.9</v>
      </c>
      <c r="L31" s="66">
        <f>IF(Case="Bull",L32,IF(Case="Base",L33,L34))</f>
        <v>0.89</v>
      </c>
      <c r="M31" s="66">
        <f>IF(Case="Bull",M32,IF(Case="Base",M33,M34))</f>
        <v>0.88</v>
      </c>
    </row>
    <row r="32" spans="2:16" s="12" customFormat="1">
      <c r="C32" s="13"/>
      <c r="D32" s="14"/>
      <c r="E32" s="15"/>
      <c r="F32" s="15"/>
      <c r="G32" s="16"/>
      <c r="H32" s="248" t="s">
        <v>48</v>
      </c>
      <c r="I32" s="144">
        <v>0.89</v>
      </c>
      <c r="J32" s="144">
        <v>0.9</v>
      </c>
      <c r="K32" s="144">
        <v>0.89400000000000002</v>
      </c>
      <c r="L32" s="144">
        <v>0.89400000000000002</v>
      </c>
      <c r="M32" s="144">
        <v>0.88</v>
      </c>
    </row>
    <row r="33" spans="2:13" s="12" customFormat="1">
      <c r="C33" s="13"/>
      <c r="D33" s="14"/>
      <c r="E33" s="15"/>
      <c r="G33" s="16"/>
      <c r="H33" s="248" t="s">
        <v>49</v>
      </c>
      <c r="I33" s="144">
        <v>0.9</v>
      </c>
      <c r="J33" s="144">
        <v>0.91500000000000004</v>
      </c>
      <c r="K33" s="144">
        <v>0.9</v>
      </c>
      <c r="L33" s="144">
        <v>0.89</v>
      </c>
      <c r="M33" s="144">
        <v>0.88</v>
      </c>
    </row>
    <row r="34" spans="2:13" s="12" customFormat="1">
      <c r="C34" s="13"/>
      <c r="D34" s="14"/>
      <c r="E34" s="15"/>
      <c r="F34" s="15"/>
      <c r="G34" s="16"/>
      <c r="H34" s="248" t="s">
        <v>50</v>
      </c>
      <c r="I34" s="144">
        <v>0.92</v>
      </c>
      <c r="J34" s="144">
        <v>0.91500000000000004</v>
      </c>
      <c r="K34" s="144">
        <v>0.90500000000000003</v>
      </c>
      <c r="L34" s="144">
        <v>0.90500000000000003</v>
      </c>
      <c r="M34" s="144">
        <v>0.89600000000000002</v>
      </c>
    </row>
    <row r="35" spans="2:13" s="12" customFormat="1">
      <c r="C35" s="13"/>
      <c r="D35" s="14"/>
      <c r="E35" s="15"/>
      <c r="F35" s="15"/>
      <c r="G35" s="16"/>
      <c r="H35" s="248"/>
      <c r="I35" s="246"/>
      <c r="J35" s="246"/>
      <c r="K35" s="246"/>
      <c r="L35" s="246"/>
      <c r="M35" s="246"/>
    </row>
    <row r="36" spans="2:13" s="5" customFormat="1">
      <c r="B36" s="10"/>
      <c r="D36" s="18" t="s">
        <v>51</v>
      </c>
      <c r="E36" s="18" t="s">
        <v>51</v>
      </c>
      <c r="F36" s="18" t="s">
        <v>51</v>
      </c>
      <c r="G36" s="18" t="s">
        <v>51</v>
      </c>
      <c r="H36" s="18"/>
      <c r="I36" s="18" t="s">
        <v>51</v>
      </c>
      <c r="J36" s="18" t="s">
        <v>51</v>
      </c>
      <c r="K36" s="18" t="s">
        <v>51</v>
      </c>
      <c r="L36" s="18" t="s">
        <v>51</v>
      </c>
      <c r="M36" s="18" t="s">
        <v>51</v>
      </c>
    </row>
    <row r="37" spans="2:13" s="124" customFormat="1">
      <c r="B37" s="213" t="s">
        <v>56</v>
      </c>
      <c r="C37" s="213"/>
      <c r="D37" s="232">
        <f>D20+D30</f>
        <v>133.38300000000004</v>
      </c>
      <c r="E37" s="232">
        <f t="shared" ref="E37:M37" si="4">E20+E30</f>
        <v>301.25</v>
      </c>
      <c r="F37" s="232">
        <f t="shared" si="4"/>
        <v>219.79700000000003</v>
      </c>
      <c r="G37" s="232">
        <f t="shared" si="4"/>
        <v>730</v>
      </c>
      <c r="H37" s="232"/>
      <c r="I37" s="232">
        <f t="shared" si="4"/>
        <v>1564.0949999999993</v>
      </c>
      <c r="J37" s="232">
        <f t="shared" si="4"/>
        <v>1369.3651725</v>
      </c>
      <c r="K37" s="232">
        <f t="shared" si="4"/>
        <v>2094.3232050000006</v>
      </c>
      <c r="L37" s="232">
        <f t="shared" si="4"/>
        <v>3040.9572936600016</v>
      </c>
      <c r="M37" s="232">
        <f t="shared" si="4"/>
        <v>4302.6781198658391</v>
      </c>
    </row>
    <row r="38" spans="2:13" s="126" customFormat="1">
      <c r="B38" s="217" t="s">
        <v>57</v>
      </c>
      <c r="C38" s="216"/>
      <c r="D38" s="206">
        <f>D37/D$20</f>
        <v>7.256703513366769E-2</v>
      </c>
      <c r="E38" s="206">
        <f t="shared" ref="E38:G38" si="5">E37/E$20</f>
        <v>6.3547036303340756E-2</v>
      </c>
      <c r="F38" s="206">
        <f t="shared" si="5"/>
        <v>8.5089703502081407E-2</v>
      </c>
      <c r="G38" s="206">
        <f t="shared" si="5"/>
        <v>9.1011095873332504E-2</v>
      </c>
      <c r="H38" s="219"/>
      <c r="I38" s="206">
        <f>I37/I$20</f>
        <v>9.9999999999999964E-2</v>
      </c>
      <c r="J38" s="206">
        <f t="shared" ref="J38:M38" si="6">J37/J$20</f>
        <v>8.4999999999999992E-2</v>
      </c>
      <c r="K38" s="206">
        <f t="shared" si="6"/>
        <v>0.10000000000000002</v>
      </c>
      <c r="L38" s="206">
        <f t="shared" si="6"/>
        <v>0.11000000000000004</v>
      </c>
      <c r="M38" s="206">
        <f t="shared" si="6"/>
        <v>0.11999999999999997</v>
      </c>
    </row>
    <row r="39" spans="2:13" s="126" customFormat="1">
      <c r="B39" s="217" t="s">
        <v>58</v>
      </c>
      <c r="C39" s="216"/>
      <c r="D39" s="220" t="s">
        <v>43</v>
      </c>
      <c r="E39" s="206">
        <f>E38-D38</f>
        <v>-9.0199988303269335E-3</v>
      </c>
      <c r="F39" s="206">
        <f>F38-E38</f>
        <v>2.154266719874065E-2</v>
      </c>
      <c r="G39" s="206">
        <f>G38-F38</f>
        <v>5.9213923712510969E-3</v>
      </c>
      <c r="H39" s="219"/>
      <c r="I39" s="206">
        <f>I38-G38</f>
        <v>8.9889041266674602E-3</v>
      </c>
      <c r="J39" s="206">
        <f t="shared" ref="J39:M39" si="7">J38-I38</f>
        <v>-1.4999999999999972E-2</v>
      </c>
      <c r="K39" s="206">
        <f t="shared" si="7"/>
        <v>1.5000000000000027E-2</v>
      </c>
      <c r="L39" s="206">
        <f t="shared" si="7"/>
        <v>1.0000000000000023E-2</v>
      </c>
      <c r="M39" s="206">
        <f t="shared" si="7"/>
        <v>9.9999999999999256E-3</v>
      </c>
    </row>
    <row r="40" spans="2:13" s="2" customFormat="1">
      <c r="D40" s="20"/>
      <c r="E40" s="20"/>
      <c r="F40" s="20"/>
      <c r="G40" s="20"/>
      <c r="H40" s="20"/>
      <c r="I40" s="20"/>
      <c r="J40" s="20"/>
      <c r="K40" s="20"/>
    </row>
    <row r="41" spans="2:13">
      <c r="B41" s="23" t="s">
        <v>59</v>
      </c>
    </row>
    <row r="42" spans="2:13">
      <c r="B42" s="50" t="s">
        <v>60</v>
      </c>
      <c r="D42" s="33">
        <v>196.292</v>
      </c>
      <c r="E42" s="33">
        <v>384.416</v>
      </c>
      <c r="F42" s="33">
        <v>194.721</v>
      </c>
      <c r="G42" s="33">
        <v>544</v>
      </c>
      <c r="H42" s="8"/>
      <c r="I42" s="8">
        <f>I$27*I43</f>
        <v>938.45699999999988</v>
      </c>
      <c r="J42" s="8">
        <f>J$27*J43</f>
        <v>805.50892500000009</v>
      </c>
      <c r="K42" s="8">
        <f>K$27*K43</f>
        <v>1151.8777627500001</v>
      </c>
      <c r="L42" s="8">
        <f>L$27*L43</f>
        <v>1105.8026522400003</v>
      </c>
      <c r="M42" s="8">
        <f>M$27*M43</f>
        <v>1434.2260399552802</v>
      </c>
    </row>
    <row r="43" spans="2:13" s="5" customFormat="1">
      <c r="B43" s="98" t="s">
        <v>55</v>
      </c>
      <c r="D43" s="175">
        <f>D42/D$27</f>
        <v>0.10679268317895005</v>
      </c>
      <c r="E43" s="175">
        <f>E42/E$27</f>
        <v>8.1090448157958642E-2</v>
      </c>
      <c r="F43" s="175">
        <f>F42/F$27</f>
        <v>7.5382066887304158E-2</v>
      </c>
      <c r="G43" s="175">
        <f>G42/G$27</f>
        <v>6.782196733574368E-2</v>
      </c>
      <c r="H43" s="175"/>
      <c r="I43" s="66">
        <f>IF(Case="Bull",I44,IF(Case="Base",I45,I46))</f>
        <v>0.06</v>
      </c>
      <c r="J43" s="66">
        <f>IF(Case="Bull",J44,IF(Case="Base",J45,J46))</f>
        <v>0.05</v>
      </c>
      <c r="K43" s="66">
        <f>IF(Case="Bull",K44,IF(Case="Base",K45,K46))</f>
        <v>5.5E-2</v>
      </c>
      <c r="L43" s="66">
        <f>IF(Case="Bull",L44,IF(Case="Base",L45,L46))</f>
        <v>0.04</v>
      </c>
      <c r="M43" s="66">
        <f>IF(Case="Bull",M44,IF(Case="Base",M45,M46))</f>
        <v>0.04</v>
      </c>
    </row>
    <row r="44" spans="2:13" s="12" customFormat="1">
      <c r="C44" s="13"/>
      <c r="D44" s="14"/>
      <c r="E44" s="15"/>
      <c r="F44" s="15"/>
      <c r="G44" s="16"/>
      <c r="H44" s="248" t="s">
        <v>48</v>
      </c>
      <c r="I44" s="144">
        <v>0.05</v>
      </c>
      <c r="J44" s="144">
        <v>0.05</v>
      </c>
      <c r="K44" s="144">
        <v>5.5E-2</v>
      </c>
      <c r="L44" s="144">
        <v>0.04</v>
      </c>
      <c r="M44" s="144">
        <v>0.04</v>
      </c>
    </row>
    <row r="45" spans="2:13" s="12" customFormat="1">
      <c r="C45" s="13"/>
      <c r="D45" s="14"/>
      <c r="E45" s="15"/>
      <c r="F45" s="15"/>
      <c r="G45" s="16"/>
      <c r="H45" s="248" t="s">
        <v>49</v>
      </c>
      <c r="I45" s="144">
        <v>0.06</v>
      </c>
      <c r="J45" s="144">
        <v>0.05</v>
      </c>
      <c r="K45" s="144">
        <v>5.5E-2</v>
      </c>
      <c r="L45" s="144">
        <v>0.04</v>
      </c>
      <c r="M45" s="144">
        <v>0.04</v>
      </c>
    </row>
    <row r="46" spans="2:13" s="12" customFormat="1">
      <c r="C46" s="13"/>
      <c r="D46" s="14"/>
      <c r="E46" s="15"/>
      <c r="F46" s="15"/>
      <c r="G46" s="16"/>
      <c r="H46" s="248" t="s">
        <v>50</v>
      </c>
      <c r="I46" s="144">
        <v>7.0000000000000007E-2</v>
      </c>
      <c r="J46" s="144">
        <v>0.06</v>
      </c>
      <c r="K46" s="144">
        <v>5.5E-2</v>
      </c>
      <c r="L46" s="144">
        <v>0.05</v>
      </c>
      <c r="M46" s="144">
        <v>0.05</v>
      </c>
    </row>
    <row r="47" spans="2:13" s="12" customFormat="1">
      <c r="C47" s="13"/>
      <c r="D47" s="14"/>
      <c r="E47" s="15"/>
      <c r="F47" s="15"/>
      <c r="G47" s="16"/>
      <c r="H47" s="16"/>
      <c r="I47" s="24"/>
      <c r="J47" s="24"/>
      <c r="K47" s="24"/>
      <c r="L47" s="24"/>
      <c r="M47" s="24"/>
    </row>
    <row r="48" spans="2:13">
      <c r="B48" s="50" t="s">
        <v>61</v>
      </c>
      <c r="D48" s="33">
        <v>72.349999999999994</v>
      </c>
      <c r="E48" s="33">
        <v>113.446</v>
      </c>
      <c r="F48" s="33">
        <v>152.76900000000001</v>
      </c>
      <c r="G48" s="33">
        <v>620</v>
      </c>
      <c r="H48" s="8"/>
      <c r="I48" s="8">
        <f>I$27*I49</f>
        <v>625.63799999999992</v>
      </c>
      <c r="J48" s="8">
        <f>J$27*J49</f>
        <v>644.40714000000003</v>
      </c>
      <c r="K48" s="8">
        <f>K$27*K49</f>
        <v>628.29696150000007</v>
      </c>
      <c r="L48" s="8">
        <f>L$27*L49</f>
        <v>967.57732071000021</v>
      </c>
      <c r="M48" s="8">
        <f>M$27*M49</f>
        <v>1434.2260399552802</v>
      </c>
    </row>
    <row r="49" spans="2:13" s="12" customFormat="1">
      <c r="B49" s="98" t="s">
        <v>55</v>
      </c>
      <c r="D49" s="15">
        <f>D48/D$27</f>
        <v>3.936202508506223E-2</v>
      </c>
      <c r="E49" s="15">
        <f>E48/E$27</f>
        <v>2.3930811885373594E-2</v>
      </c>
      <c r="F49" s="15">
        <f>F48/F$27</f>
        <v>5.9141248125813693E-2</v>
      </c>
      <c r="G49" s="15">
        <f>G48/G$27</f>
        <v>7.7297095125296103E-2</v>
      </c>
      <c r="H49" s="15"/>
      <c r="I49" s="66">
        <f>IF(Case="Bull",I50,IF(Case="Base",I51,I52))</f>
        <v>0.04</v>
      </c>
      <c r="J49" s="66">
        <f>IF(Case="Bull",J50,IF(Case="Base",J51,J52))</f>
        <v>0.04</v>
      </c>
      <c r="K49" s="66">
        <f>IF(Case="Bull",K50,IF(Case="Base",K51,K52))</f>
        <v>0.03</v>
      </c>
      <c r="L49" s="66">
        <f>IF(Case="Bull",L50,IF(Case="Base",L51,L52))</f>
        <v>3.5000000000000003E-2</v>
      </c>
      <c r="M49" s="66">
        <f>IF(Case="Bull",M50,IF(Case="Base",M51,M52))</f>
        <v>0.04</v>
      </c>
    </row>
    <row r="50" spans="2:13" s="12" customFormat="1">
      <c r="D50" s="14"/>
      <c r="E50" s="15"/>
      <c r="F50" s="15"/>
      <c r="G50" s="16"/>
      <c r="H50" s="248" t="s">
        <v>48</v>
      </c>
      <c r="I50" s="144">
        <v>0.03</v>
      </c>
      <c r="J50" s="144">
        <v>0.04</v>
      </c>
      <c r="K50" s="144">
        <v>0.03</v>
      </c>
      <c r="L50" s="144">
        <v>0.03</v>
      </c>
      <c r="M50" s="144">
        <v>0.03</v>
      </c>
    </row>
    <row r="51" spans="2:13" s="12" customFormat="1">
      <c r="C51" s="13"/>
      <c r="D51" s="14"/>
      <c r="E51" s="15"/>
      <c r="F51" s="15"/>
      <c r="G51" s="16"/>
      <c r="H51" s="248" t="s">
        <v>49</v>
      </c>
      <c r="I51" s="144">
        <v>0.04</v>
      </c>
      <c r="J51" s="144">
        <v>0.04</v>
      </c>
      <c r="K51" s="144">
        <v>0.03</v>
      </c>
      <c r="L51" s="144">
        <v>3.5000000000000003E-2</v>
      </c>
      <c r="M51" s="144">
        <v>0.04</v>
      </c>
    </row>
    <row r="52" spans="2:13" s="12" customFormat="1">
      <c r="C52" s="13"/>
      <c r="D52" s="14"/>
      <c r="E52" s="15"/>
      <c r="F52" s="15"/>
      <c r="G52" s="16"/>
      <c r="H52" s="248" t="s">
        <v>50</v>
      </c>
      <c r="I52" s="144">
        <v>0.05</v>
      </c>
      <c r="J52" s="144">
        <v>0.05</v>
      </c>
      <c r="K52" s="144">
        <v>0.05</v>
      </c>
      <c r="L52" s="144">
        <v>0.05</v>
      </c>
      <c r="M52" s="144">
        <v>0.05</v>
      </c>
    </row>
    <row r="53" spans="2:13">
      <c r="B53" s="7"/>
      <c r="D53" s="8"/>
      <c r="E53" s="8"/>
      <c r="F53" s="8"/>
      <c r="G53" s="8"/>
      <c r="H53" s="8"/>
      <c r="I53" s="8"/>
      <c r="J53" s="8"/>
      <c r="K53" s="8"/>
      <c r="L53" s="8"/>
      <c r="M53" s="8"/>
    </row>
    <row r="54" spans="2:13">
      <c r="B54" s="50" t="s">
        <v>62</v>
      </c>
      <c r="D54" s="33">
        <v>28.457999999999998</v>
      </c>
      <c r="E54" s="33">
        <v>51.222000000000001</v>
      </c>
      <c r="F54" s="33">
        <v>58.171999999999997</v>
      </c>
      <c r="G54" s="33">
        <v>134</v>
      </c>
      <c r="H54" s="8"/>
      <c r="I54" s="8">
        <f>I$27*I55</f>
        <v>187.69139999999999</v>
      </c>
      <c r="J54" s="8">
        <f>J$27*J55</f>
        <v>120.82633874999999</v>
      </c>
      <c r="K54" s="8">
        <f>K$27*K55</f>
        <v>104.71616025000002</v>
      </c>
      <c r="L54" s="8">
        <f>L$27*L55</f>
        <v>276.45066306000007</v>
      </c>
      <c r="M54" s="8">
        <f>M$27*M55</f>
        <v>358.55650998882004</v>
      </c>
    </row>
    <row r="55" spans="2:13" s="5" customFormat="1">
      <c r="B55" s="98" t="s">
        <v>55</v>
      </c>
      <c r="C55" s="233"/>
      <c r="D55" s="175">
        <f>D54/D$27</f>
        <v>1.5482577883492757E-2</v>
      </c>
      <c r="E55" s="175">
        <f>E54/E$27</f>
        <v>1.0805000144496996E-2</v>
      </c>
      <c r="F55" s="175">
        <f>F54/F$27</f>
        <v>2.2520044550758556E-2</v>
      </c>
      <c r="G55" s="175">
        <f>G54/G$27</f>
        <v>1.6706146365789803E-2</v>
      </c>
      <c r="H55" s="175"/>
      <c r="I55" s="144">
        <v>1.2E-2</v>
      </c>
      <c r="J55" s="144">
        <v>7.4999999999999997E-3</v>
      </c>
      <c r="K55" s="144">
        <v>5.0000000000000001E-3</v>
      </c>
      <c r="L55" s="144">
        <v>0.01</v>
      </c>
      <c r="M55" s="144">
        <v>0.01</v>
      </c>
    </row>
    <row r="56" spans="2:13" s="12" customFormat="1">
      <c r="C56" s="13"/>
      <c r="D56" s="14"/>
      <c r="E56" s="15"/>
      <c r="F56" s="15"/>
      <c r="G56" s="16"/>
      <c r="H56" s="222"/>
      <c r="I56" s="163"/>
      <c r="J56" s="163"/>
      <c r="K56" s="163"/>
      <c r="L56" s="163"/>
      <c r="M56" s="163"/>
    </row>
    <row r="57" spans="2:13" s="5" customFormat="1">
      <c r="B57" s="10"/>
      <c r="D57" s="18" t="s">
        <v>51</v>
      </c>
      <c r="E57" s="18" t="s">
        <v>51</v>
      </c>
      <c r="F57" s="18" t="s">
        <v>51</v>
      </c>
      <c r="G57" s="18" t="s">
        <v>51</v>
      </c>
      <c r="H57" s="18"/>
      <c r="I57" s="18" t="s">
        <v>51</v>
      </c>
      <c r="J57" s="18" t="s">
        <v>51</v>
      </c>
      <c r="K57" s="18" t="s">
        <v>51</v>
      </c>
      <c r="L57" s="18" t="s">
        <v>51</v>
      </c>
      <c r="M57" s="18" t="s">
        <v>51</v>
      </c>
    </row>
    <row r="58" spans="2:13" s="2" customFormat="1">
      <c r="B58" s="2" t="s">
        <v>63</v>
      </c>
      <c r="D58" s="190">
        <f>SUM(D42,D48,D54)</f>
        <v>297.10000000000002</v>
      </c>
      <c r="E58" s="190">
        <f>SUM(E42,E48,E54)</f>
        <v>549.08399999999995</v>
      </c>
      <c r="F58" s="190">
        <f>SUM(F42,F48,F54)</f>
        <v>405.66200000000003</v>
      </c>
      <c r="G58" s="190">
        <f>SUM(G42,G48,G54)</f>
        <v>1298</v>
      </c>
      <c r="H58" s="190"/>
      <c r="I58" s="190">
        <f>SUM(I42,I48,I54)</f>
        <v>1751.7863999999997</v>
      </c>
      <c r="J58" s="190">
        <f>SUM(J42,J48,J54)</f>
        <v>1570.74240375</v>
      </c>
      <c r="K58" s="190">
        <f>SUM(K42,K48,K54)</f>
        <v>1884.8908845000001</v>
      </c>
      <c r="L58" s="190">
        <f>SUM(L42,L48,L54)</f>
        <v>2349.8306360100005</v>
      </c>
      <c r="M58" s="190">
        <f>SUM(M42,M48,M54)</f>
        <v>3227.0085898993802</v>
      </c>
    </row>
    <row r="59" spans="2:13" s="2" customFormat="1">
      <c r="B59" s="78" t="s">
        <v>55</v>
      </c>
      <c r="D59" s="210">
        <f>D58/D$27</f>
        <v>0.16163728614750505</v>
      </c>
      <c r="E59" s="210">
        <f t="shared" ref="E59:I59" si="8">E58/E$27</f>
        <v>0.11582626018782921</v>
      </c>
      <c r="F59" s="210">
        <f t="shared" si="8"/>
        <v>0.15704335956387641</v>
      </c>
      <c r="G59" s="210">
        <f t="shared" si="8"/>
        <v>0.16182520882682958</v>
      </c>
      <c r="H59" s="210"/>
      <c r="I59" s="210">
        <f t="shared" si="8"/>
        <v>0.11199999999999999</v>
      </c>
      <c r="J59" s="210">
        <f t="shared" ref="J59" si="9">J58/J$27</f>
        <v>9.7500000000000003E-2</v>
      </c>
      <c r="K59" s="210">
        <f t="shared" ref="K59" si="10">K58/K$27</f>
        <v>0.09</v>
      </c>
      <c r="L59" s="210">
        <f t="shared" ref="L59" si="11">L58/L$27</f>
        <v>8.5000000000000006E-2</v>
      </c>
      <c r="M59" s="210">
        <f t="shared" ref="M59" si="12">M58/M$27</f>
        <v>0.09</v>
      </c>
    </row>
    <row r="60" spans="2:13" s="2" customFormat="1">
      <c r="B60" s="78"/>
      <c r="D60" s="18" t="s">
        <v>51</v>
      </c>
      <c r="E60" s="18" t="s">
        <v>51</v>
      </c>
      <c r="F60" s="18" t="s">
        <v>51</v>
      </c>
      <c r="G60" s="18" t="s">
        <v>51</v>
      </c>
      <c r="H60" s="18"/>
      <c r="I60" s="18" t="s">
        <v>51</v>
      </c>
      <c r="J60" s="18" t="s">
        <v>51</v>
      </c>
      <c r="K60" s="18" t="s">
        <v>51</v>
      </c>
      <c r="L60" s="18" t="s">
        <v>51</v>
      </c>
      <c r="M60" s="18" t="s">
        <v>51</v>
      </c>
    </row>
    <row r="61" spans="2:13" s="2" customFormat="1">
      <c r="B61" s="2" t="s">
        <v>64</v>
      </c>
      <c r="D61" s="21">
        <f>D37-D58</f>
        <v>-163.71699999999998</v>
      </c>
      <c r="E61" s="21">
        <f>E37-E58</f>
        <v>-247.83399999999995</v>
      </c>
      <c r="F61" s="21">
        <f>F37-F58</f>
        <v>-185.86500000000001</v>
      </c>
      <c r="G61" s="21">
        <f>G37-G58</f>
        <v>-568</v>
      </c>
      <c r="H61" s="21"/>
      <c r="I61" s="21">
        <f>I37-I58</f>
        <v>-187.69140000000039</v>
      </c>
      <c r="J61" s="21">
        <f>J37-J58</f>
        <v>-201.37723125000002</v>
      </c>
      <c r="K61" s="21">
        <f>K37-K58</f>
        <v>209.43232050000051</v>
      </c>
      <c r="L61" s="21">
        <f>L37-L58</f>
        <v>691.12665765000111</v>
      </c>
      <c r="M61" s="21">
        <f>M37-M58</f>
        <v>1075.6695299664589</v>
      </c>
    </row>
    <row r="62" spans="2:13" s="2" customFormat="1">
      <c r="B62" s="78" t="s">
        <v>55</v>
      </c>
      <c r="D62" s="210">
        <f>D61/D$27</f>
        <v>-8.9070251013837365E-2</v>
      </c>
      <c r="E62" s="210">
        <f t="shared" ref="E62" si="13">E61/E$27</f>
        <v>-5.2279223884488461E-2</v>
      </c>
      <c r="F62" s="210">
        <f t="shared" ref="F62" si="14">F61/F$27</f>
        <v>-7.1953656061795018E-2</v>
      </c>
      <c r="G62" s="210">
        <f t="shared" ref="G62" si="15">G61/G$27</f>
        <v>-7.0814112953497071E-2</v>
      </c>
      <c r="H62" s="210"/>
      <c r="I62" s="210">
        <f t="shared" ref="I62" si="16">I61/I$27</f>
        <v>-1.2000000000000026E-2</v>
      </c>
      <c r="J62" s="210">
        <f t="shared" ref="J62" si="17">J61/J$27</f>
        <v>-1.2500000000000001E-2</v>
      </c>
      <c r="K62" s="210">
        <f t="shared" ref="K62" si="18">K61/K$27</f>
        <v>1.0000000000000023E-2</v>
      </c>
      <c r="L62" s="210">
        <f t="shared" ref="L62" si="19">L61/L$27</f>
        <v>2.5000000000000036E-2</v>
      </c>
      <c r="M62" s="210">
        <f t="shared" ref="M62" si="20">M61/M$27</f>
        <v>2.9999999999999964E-2</v>
      </c>
    </row>
    <row r="63" spans="2:13" s="5" customFormat="1">
      <c r="B63" s="10"/>
      <c r="D63" s="18"/>
      <c r="E63" s="18"/>
      <c r="F63" s="18"/>
      <c r="G63" s="18"/>
      <c r="H63" s="18"/>
      <c r="I63" s="18"/>
      <c r="J63" s="18"/>
      <c r="K63" s="18"/>
      <c r="L63" s="18"/>
      <c r="M63" s="18"/>
    </row>
    <row r="64" spans="2:13" s="5" customFormat="1">
      <c r="B64" s="23" t="s">
        <v>65</v>
      </c>
      <c r="D64" s="8"/>
      <c r="E64" s="8"/>
      <c r="F64" s="8"/>
      <c r="G64" s="18"/>
      <c r="H64" s="18"/>
      <c r="I64" s="18"/>
      <c r="J64" s="18"/>
      <c r="K64" s="18"/>
      <c r="L64" s="18"/>
      <c r="M64" s="18"/>
    </row>
    <row r="65" spans="2:13" s="5" customFormat="1">
      <c r="B65" s="54" t="s">
        <v>66</v>
      </c>
      <c r="D65" s="28">
        <v>-18.021999999999998</v>
      </c>
      <c r="E65" s="28">
        <v>6.2430000000000003</v>
      </c>
      <c r="F65" s="28">
        <v>8</v>
      </c>
      <c r="G65" s="28">
        <v>12</v>
      </c>
      <c r="H65" s="27"/>
      <c r="I65" s="27">
        <f>AVERAGE(E65,F65,G65)</f>
        <v>8.7476666666666674</v>
      </c>
      <c r="J65" s="27">
        <f>I65</f>
        <v>8.7476666666666674</v>
      </c>
      <c r="K65" s="27">
        <f>J65</f>
        <v>8.7476666666666674</v>
      </c>
      <c r="L65" s="27">
        <f>K65</f>
        <v>8.7476666666666674</v>
      </c>
      <c r="M65" s="27">
        <f>L65</f>
        <v>8.7476666666666674</v>
      </c>
    </row>
    <row r="66" spans="2:13" s="5" customFormat="1">
      <c r="B66" s="54" t="s">
        <v>67</v>
      </c>
      <c r="D66" s="28">
        <v>3.8690000000000002</v>
      </c>
      <c r="E66" s="28">
        <v>11.999000000000001</v>
      </c>
      <c r="F66" s="28">
        <v>4.7320000000000002</v>
      </c>
      <c r="G66" s="28">
        <v>3</v>
      </c>
      <c r="H66" s="27"/>
      <c r="I66" s="27">
        <f>I97</f>
        <v>11.405800958663656</v>
      </c>
      <c r="J66" s="27">
        <f>I66</f>
        <v>11.405800958663656</v>
      </c>
      <c r="K66" s="27">
        <f t="shared" ref="K66:M66" si="21">K97</f>
        <v>11.405800958663656</v>
      </c>
      <c r="L66" s="27">
        <f>K66</f>
        <v>11.405800958663656</v>
      </c>
      <c r="M66" s="27">
        <f t="shared" si="21"/>
        <v>11.405800958663656</v>
      </c>
    </row>
    <row r="67" spans="2:13" s="5" customFormat="1">
      <c r="B67" s="54" t="s">
        <v>68</v>
      </c>
      <c r="D67" s="28">
        <v>0</v>
      </c>
      <c r="E67" s="28">
        <v>0</v>
      </c>
      <c r="F67" s="28">
        <v>-11.536</v>
      </c>
      <c r="G67" s="28">
        <v>0</v>
      </c>
      <c r="H67" s="27"/>
      <c r="I67" s="27">
        <f>G67</f>
        <v>0</v>
      </c>
      <c r="J67" s="27">
        <f t="shared" ref="J67:M68" si="22">I67</f>
        <v>0</v>
      </c>
      <c r="K67" s="27">
        <f t="shared" si="22"/>
        <v>0</v>
      </c>
      <c r="L67" s="27">
        <f t="shared" si="22"/>
        <v>0</v>
      </c>
      <c r="M67" s="27">
        <f t="shared" si="22"/>
        <v>0</v>
      </c>
    </row>
    <row r="68" spans="2:13" s="11" customFormat="1">
      <c r="B68" s="54" t="s">
        <v>69</v>
      </c>
      <c r="D68" s="28">
        <f>2.598-D66</f>
        <v>-1.2710000000000004</v>
      </c>
      <c r="E68" s="28">
        <f>12.401-E66</f>
        <v>0.40199999999999925</v>
      </c>
      <c r="F68" s="28">
        <f>4.271-F66</f>
        <v>-0.4610000000000003</v>
      </c>
      <c r="G68" s="28">
        <f>38-G66</f>
        <v>35</v>
      </c>
      <c r="H68" s="27"/>
      <c r="I68" s="27">
        <f>G68</f>
        <v>35</v>
      </c>
      <c r="J68" s="27">
        <f t="shared" si="22"/>
        <v>35</v>
      </c>
      <c r="K68" s="27">
        <f t="shared" si="22"/>
        <v>35</v>
      </c>
      <c r="L68" s="27">
        <f t="shared" si="22"/>
        <v>35</v>
      </c>
      <c r="M68" s="27">
        <f t="shared" si="22"/>
        <v>35</v>
      </c>
    </row>
    <row r="69" spans="2:13" s="5" customFormat="1">
      <c r="B69" s="10"/>
      <c r="D69" s="18" t="s">
        <v>51</v>
      </c>
      <c r="E69" s="18" t="s">
        <v>51</v>
      </c>
      <c r="F69" s="18" t="s">
        <v>51</v>
      </c>
      <c r="G69" s="18" t="s">
        <v>51</v>
      </c>
      <c r="H69" s="18"/>
      <c r="I69" s="18" t="s">
        <v>51</v>
      </c>
      <c r="J69" s="18" t="s">
        <v>51</v>
      </c>
      <c r="K69" s="18" t="s">
        <v>51</v>
      </c>
      <c r="L69" s="18" t="s">
        <v>51</v>
      </c>
      <c r="M69" s="18" t="s">
        <v>51</v>
      </c>
    </row>
    <row r="70" spans="2:13" s="5" customFormat="1">
      <c r="B70" s="2" t="s">
        <v>70</v>
      </c>
      <c r="D70" s="193">
        <f>SUM(D65:D65,D67:D68)</f>
        <v>-19.292999999999999</v>
      </c>
      <c r="E70" s="193">
        <f>SUM(E65:E65,E67:E68)</f>
        <v>6.6449999999999996</v>
      </c>
      <c r="F70" s="193">
        <f>SUM(F65:F65,F67:F68)</f>
        <v>-3.9969999999999999</v>
      </c>
      <c r="G70" s="193">
        <f>SUM(G65:G65,G67:G68)</f>
        <v>47</v>
      </c>
      <c r="H70" s="193"/>
      <c r="I70" s="193">
        <f>SUM(I65:I65,I67:I68)</f>
        <v>43.747666666666667</v>
      </c>
      <c r="J70" s="193">
        <f>SUM(J65:J65,J67:J68)</f>
        <v>43.747666666666667</v>
      </c>
      <c r="K70" s="193">
        <f>SUM(K65:K65,K67:K68)</f>
        <v>43.747666666666667</v>
      </c>
      <c r="L70" s="193">
        <f>SUM(L65:L65,L67:L68)</f>
        <v>43.747666666666667</v>
      </c>
      <c r="M70" s="193">
        <f>SUM(M65:M65,M67:M68)</f>
        <v>43.747666666666667</v>
      </c>
    </row>
    <row r="71" spans="2:13" s="5" customFormat="1">
      <c r="B71" s="2" t="s">
        <v>71</v>
      </c>
      <c r="D71" s="193">
        <f>SUM(D65:D68)</f>
        <v>-15.423999999999999</v>
      </c>
      <c r="E71" s="193">
        <f>SUM(E65:E68)</f>
        <v>18.643999999999998</v>
      </c>
      <c r="F71" s="193">
        <f>SUM(F65:F68)</f>
        <v>0.73499999999999943</v>
      </c>
      <c r="G71" s="193">
        <f>SUM(G65:G68)</f>
        <v>50</v>
      </c>
      <c r="H71" s="193"/>
      <c r="I71" s="193">
        <f>SUM(I65:I68)</f>
        <v>55.153467625330322</v>
      </c>
      <c r="J71" s="193">
        <f>SUM(J65:J68)</f>
        <v>55.153467625330322</v>
      </c>
      <c r="K71" s="193">
        <f>SUM(K65:K68)</f>
        <v>55.153467625330322</v>
      </c>
      <c r="L71" s="193">
        <f>SUM(L65:L68)</f>
        <v>55.153467625330322</v>
      </c>
      <c r="M71" s="193">
        <f>SUM(M65:M68)</f>
        <v>55.153467625330322</v>
      </c>
    </row>
    <row r="72" spans="2:13" s="5" customFormat="1">
      <c r="B72" s="2"/>
      <c r="D72" s="18"/>
      <c r="E72" s="18"/>
      <c r="F72" s="18"/>
      <c r="G72" s="18"/>
      <c r="H72" s="18"/>
      <c r="I72" s="18"/>
      <c r="J72" s="18"/>
      <c r="K72" s="18"/>
      <c r="L72" s="18"/>
      <c r="M72" s="18"/>
    </row>
    <row r="73" spans="2:13" s="440" customFormat="1">
      <c r="B73" s="439" t="s">
        <v>72</v>
      </c>
      <c r="D73" s="441"/>
      <c r="E73" s="441"/>
      <c r="F73" s="441"/>
      <c r="G73" s="441"/>
      <c r="H73" s="441"/>
      <c r="I73" s="441"/>
      <c r="J73" s="441"/>
      <c r="K73" s="441"/>
      <c r="L73" s="441"/>
      <c r="M73" s="441"/>
    </row>
    <row r="74" spans="2:13" s="440" customFormat="1">
      <c r="B74" s="444" t="s">
        <v>73</v>
      </c>
      <c r="D74" s="443">
        <v>18.021999999999998</v>
      </c>
      <c r="E74" s="443">
        <v>-6</v>
      </c>
      <c r="F74" s="443">
        <v>-8</v>
      </c>
      <c r="G74" s="443">
        <f>-12-35</f>
        <v>-47</v>
      </c>
      <c r="H74" s="441"/>
      <c r="I74" s="441"/>
      <c r="J74" s="441"/>
      <c r="K74" s="441"/>
      <c r="L74" s="441"/>
      <c r="M74" s="441"/>
    </row>
    <row r="75" spans="2:13" s="440" customFormat="1">
      <c r="B75" s="442" t="s">
        <v>74</v>
      </c>
      <c r="D75" s="443">
        <v>0.61299999999999999</v>
      </c>
      <c r="E75" s="443">
        <v>3</v>
      </c>
      <c r="F75" s="443">
        <v>4</v>
      </c>
      <c r="G75" s="443">
        <v>4</v>
      </c>
      <c r="H75" s="441"/>
      <c r="I75" s="441"/>
      <c r="J75" s="441"/>
      <c r="K75" s="441"/>
      <c r="L75" s="441"/>
      <c r="M75" s="441"/>
    </row>
    <row r="76" spans="2:13" s="440" customFormat="1">
      <c r="B76" s="442" t="s">
        <v>75</v>
      </c>
      <c r="D76" s="443">
        <f>15.103-2.419</f>
        <v>12.683999999999999</v>
      </c>
      <c r="E76" s="443">
        <f>11-15</f>
        <v>-4</v>
      </c>
      <c r="F76" s="443">
        <v>-11</v>
      </c>
      <c r="G76" s="443">
        <v>39</v>
      </c>
      <c r="H76" s="441"/>
      <c r="I76" s="441"/>
      <c r="J76" s="441"/>
      <c r="K76" s="441"/>
      <c r="L76" s="441"/>
      <c r="M76" s="441"/>
    </row>
    <row r="77" spans="2:13" s="440" customFormat="1">
      <c r="B77" s="442" t="s">
        <v>76</v>
      </c>
      <c r="D77" s="443">
        <v>0</v>
      </c>
      <c r="E77" s="443">
        <v>0</v>
      </c>
      <c r="F77" s="443">
        <v>2</v>
      </c>
      <c r="G77" s="443">
        <v>0</v>
      </c>
      <c r="H77" s="441"/>
      <c r="I77" s="441"/>
      <c r="J77" s="441"/>
      <c r="K77" s="441"/>
      <c r="L77" s="441"/>
      <c r="M77" s="441"/>
    </row>
    <row r="78" spans="2:13" s="440" customFormat="1">
      <c r="B78" s="444" t="s">
        <v>68</v>
      </c>
      <c r="D78" s="443">
        <v>0</v>
      </c>
      <c r="E78" s="443">
        <v>0</v>
      </c>
      <c r="F78" s="443">
        <f>12</f>
        <v>12</v>
      </c>
      <c r="G78" s="443">
        <v>0</v>
      </c>
      <c r="H78" s="441"/>
      <c r="I78" s="441"/>
      <c r="J78" s="441"/>
      <c r="K78" s="441"/>
      <c r="L78" s="441"/>
      <c r="M78" s="441"/>
    </row>
    <row r="79" spans="2:13" s="440" customFormat="1">
      <c r="B79" s="442" t="s">
        <v>77</v>
      </c>
      <c r="D79" s="443">
        <v>1.2709999999999999</v>
      </c>
      <c r="E79" s="443">
        <v>0</v>
      </c>
      <c r="F79" s="443">
        <v>4</v>
      </c>
      <c r="G79" s="443">
        <v>14</v>
      </c>
      <c r="H79" s="441"/>
      <c r="I79" s="441"/>
      <c r="J79" s="441"/>
      <c r="K79" s="441"/>
      <c r="L79" s="441"/>
      <c r="M79" s="441"/>
    </row>
    <row r="80" spans="2:13" s="440" customFormat="1">
      <c r="B80" s="445"/>
      <c r="D80" s="441" t="s">
        <v>51</v>
      </c>
      <c r="E80" s="441" t="s">
        <v>51</v>
      </c>
      <c r="F80" s="441" t="s">
        <v>51</v>
      </c>
      <c r="G80" s="441" t="s">
        <v>51</v>
      </c>
      <c r="H80" s="441"/>
      <c r="I80" s="441" t="s">
        <v>51</v>
      </c>
      <c r="J80" s="441" t="s">
        <v>51</v>
      </c>
      <c r="K80" s="441" t="s">
        <v>51</v>
      </c>
      <c r="L80" s="441" t="s">
        <v>51</v>
      </c>
      <c r="M80" s="441" t="s">
        <v>51</v>
      </c>
    </row>
    <row r="81" spans="1:13" s="440" customFormat="1">
      <c r="B81" s="446" t="s">
        <v>78</v>
      </c>
      <c r="D81" s="447">
        <f>SUM(D74,D75,D76,D77,D78,D79)</f>
        <v>32.589999999999996</v>
      </c>
      <c r="E81" s="447">
        <f>SUM(E74,E75,E76,E77,E78,E79)</f>
        <v>-7</v>
      </c>
      <c r="F81" s="447">
        <f t="shared" ref="F81:G81" si="23">SUM(F74,F75,F76,F77,F78,F79)</f>
        <v>3</v>
      </c>
      <c r="G81" s="447">
        <f t="shared" si="23"/>
        <v>10</v>
      </c>
      <c r="H81" s="441"/>
      <c r="I81" s="447">
        <f>I20*I82</f>
        <v>4.8565227422163471</v>
      </c>
      <c r="J81" s="447">
        <f>J20*J82</f>
        <v>5.0022184244828383</v>
      </c>
      <c r="K81" s="447">
        <f>K20*K82</f>
        <v>6.5028839518276902</v>
      </c>
      <c r="L81" s="447">
        <f>L20*L82</f>
        <v>8.5838068164125509</v>
      </c>
      <c r="M81" s="447">
        <f>M20*M82</f>
        <v>11.133197440887079</v>
      </c>
    </row>
    <row r="82" spans="1:13" s="440" customFormat="1">
      <c r="B82" s="445" t="s">
        <v>55</v>
      </c>
      <c r="D82" s="448">
        <f>D81/D27</f>
        <v>1.7730592916685252E-2</v>
      </c>
      <c r="E82" s="448">
        <f>E81/E27</f>
        <v>-1.4766116319448474E-3</v>
      </c>
      <c r="F82" s="448">
        <f>F81/F27</f>
        <v>1.1613857809990317E-3</v>
      </c>
      <c r="G82" s="448">
        <f>G81/G27</f>
        <v>1.2467273407305822E-3</v>
      </c>
      <c r="H82" s="441"/>
      <c r="I82" s="448">
        <f>AVERAGE(E82,F82,G82)</f>
        <v>3.1050049659492215E-4</v>
      </c>
      <c r="J82" s="448">
        <f>I82</f>
        <v>3.1050049659492215E-4</v>
      </c>
      <c r="K82" s="448">
        <f t="shared" ref="K82:M82" si="24">J82</f>
        <v>3.1050049659492215E-4</v>
      </c>
      <c r="L82" s="448">
        <f t="shared" si="24"/>
        <v>3.1050049659492215E-4</v>
      </c>
      <c r="M82" s="448">
        <f t="shared" si="24"/>
        <v>3.1050049659492215E-4</v>
      </c>
    </row>
    <row r="83" spans="1:13" s="440" customFormat="1">
      <c r="B83" s="445"/>
      <c r="D83" s="441"/>
      <c r="E83" s="441"/>
      <c r="F83" s="441"/>
      <c r="G83" s="441"/>
      <c r="H83" s="441"/>
      <c r="I83" s="441"/>
      <c r="J83" s="441"/>
      <c r="K83" s="441"/>
      <c r="L83" s="441"/>
      <c r="M83" s="441"/>
    </row>
    <row r="84" spans="1:13" s="5" customFormat="1">
      <c r="B84" s="2"/>
      <c r="D84" s="18"/>
      <c r="E84" s="18"/>
      <c r="F84" s="18"/>
      <c r="G84" s="18"/>
      <c r="H84" s="18"/>
      <c r="I84" s="18"/>
      <c r="J84" s="18"/>
      <c r="K84" s="18"/>
      <c r="L84" s="18"/>
      <c r="M84" s="18"/>
    </row>
    <row r="85" spans="1:13" s="126" customFormat="1">
      <c r="B85" s="124" t="s">
        <v>79</v>
      </c>
      <c r="D85" s="195">
        <f>D37-D58+D70-D81</f>
        <v>-215.6</v>
      </c>
      <c r="E85" s="195">
        <f>E37-E58+E70-E81</f>
        <v>-234.18899999999994</v>
      </c>
      <c r="F85" s="195">
        <f>F37-F58+F70-F81</f>
        <v>-192.86200000000002</v>
      </c>
      <c r="G85" s="195">
        <f>G37-G58+G70-G81</f>
        <v>-531</v>
      </c>
      <c r="H85" s="195"/>
      <c r="I85" s="195">
        <f>I37-I58+I70-I81</f>
        <v>-148.80025607555007</v>
      </c>
      <c r="J85" s="195">
        <f>J37-J58+J70-J81</f>
        <v>-162.63178300781618</v>
      </c>
      <c r="K85" s="195">
        <f>K37-K58+K70-K81</f>
        <v>246.67710321483949</v>
      </c>
      <c r="L85" s="195">
        <f>L37-L58+L70-L81</f>
        <v>726.29051750025519</v>
      </c>
      <c r="M85" s="195">
        <f>M37-M58+M70-M81</f>
        <v>1108.2839991922385</v>
      </c>
    </row>
    <row r="86" spans="1:13" s="126" customFormat="1">
      <c r="B86" s="127" t="s">
        <v>80</v>
      </c>
      <c r="D86" s="196">
        <f>D85/D27</f>
        <v>-0.11729720260317093</v>
      </c>
      <c r="E86" s="196">
        <f>E85/E27</f>
        <v>-4.9400885924790257E-2</v>
      </c>
      <c r="F86" s="196">
        <f>F85/F27</f>
        <v>-7.4662394831678427E-2</v>
      </c>
      <c r="G86" s="196">
        <f>G85/G27</f>
        <v>-6.6201221792793918E-2</v>
      </c>
      <c r="H86" s="196"/>
      <c r="I86" s="196">
        <f>I85/I27</f>
        <v>-9.5135050029282152E-3</v>
      </c>
      <c r="J86" s="196">
        <f>J85/J27</f>
        <v>-1.0094970891093241E-2</v>
      </c>
      <c r="K86" s="196">
        <f>K85/K27</f>
        <v>1.1778368430714087E-2</v>
      </c>
      <c r="L86" s="196">
        <f>L85/L27</f>
        <v>2.6271975963487678E-2</v>
      </c>
      <c r="M86" s="196">
        <f>M85/M27</f>
        <v>3.0909604715496461E-2</v>
      </c>
    </row>
    <row r="87" spans="1:13" s="126" customFormat="1">
      <c r="B87" s="127" t="s">
        <v>81</v>
      </c>
      <c r="D87" s="237" t="s">
        <v>43</v>
      </c>
      <c r="E87" s="196">
        <f>E86-D86</f>
        <v>6.7896316678380669E-2</v>
      </c>
      <c r="F87" s="196">
        <f>F86-E86</f>
        <v>-2.5261508906888171E-2</v>
      </c>
      <c r="G87" s="196">
        <f>G86-F86</f>
        <v>8.4611730388845091E-3</v>
      </c>
      <c r="H87" s="184"/>
      <c r="I87" s="196">
        <f>I86-G86</f>
        <v>5.66877167898657E-2</v>
      </c>
      <c r="J87" s="196">
        <f t="shared" ref="J87:M87" si="25">J86-I86</f>
        <v>-5.8146588816502566E-4</v>
      </c>
      <c r="K87" s="196">
        <f t="shared" si="25"/>
        <v>2.1873339321807329E-2</v>
      </c>
      <c r="L87" s="196">
        <f t="shared" si="25"/>
        <v>1.4493607532773591E-2</v>
      </c>
      <c r="M87" s="196">
        <f t="shared" si="25"/>
        <v>4.6376287520087829E-3</v>
      </c>
    </row>
    <row r="88" spans="1:13" s="11" customFormat="1">
      <c r="B88" s="25"/>
      <c r="D88" s="29"/>
      <c r="E88" s="29"/>
      <c r="F88" s="29"/>
      <c r="G88" s="29"/>
      <c r="H88" s="29"/>
      <c r="I88" s="29"/>
      <c r="J88" s="29"/>
      <c r="K88" s="29"/>
      <c r="L88" s="29"/>
      <c r="M88" s="29"/>
    </row>
    <row r="89" spans="1:13" s="242" customFormat="1">
      <c r="A89" s="123"/>
      <c r="B89" s="202" t="s">
        <v>82</v>
      </c>
      <c r="C89" s="123"/>
      <c r="D89" s="241">
        <v>4.5999999999999996</v>
      </c>
      <c r="E89" s="241">
        <v>15</v>
      </c>
      <c r="F89" s="241">
        <v>22</v>
      </c>
      <c r="G89" s="241">
        <v>27</v>
      </c>
      <c r="H89" s="241"/>
      <c r="I89" s="241">
        <f>BS!H97</f>
        <v>52.244996728742237</v>
      </c>
      <c r="J89" s="241">
        <f>BS!I97</f>
        <v>53.812346630604509</v>
      </c>
      <c r="K89" s="241">
        <f>BS!J97</f>
        <v>69.95605061978587</v>
      </c>
      <c r="L89" s="241">
        <f>BS!K97</f>
        <v>92.341986818117348</v>
      </c>
      <c r="M89" s="241">
        <f>BS!L97</f>
        <v>119.76755690309821</v>
      </c>
    </row>
    <row r="90" spans="1:13" s="124" customFormat="1">
      <c r="B90" s="124" t="s">
        <v>83</v>
      </c>
      <c r="D90" s="235">
        <f t="shared" ref="D90:F90" si="26">D85+D89</f>
        <v>-211</v>
      </c>
      <c r="E90" s="235">
        <f t="shared" si="26"/>
        <v>-219.18899999999994</v>
      </c>
      <c r="F90" s="235">
        <f t="shared" si="26"/>
        <v>-170.86200000000002</v>
      </c>
      <c r="G90" s="235">
        <f>G85+G89</f>
        <v>-504</v>
      </c>
      <c r="H90" s="235"/>
      <c r="I90" s="235">
        <f>I85+I89</f>
        <v>-96.55525934680783</v>
      </c>
      <c r="J90" s="235">
        <f>J85+J89</f>
        <v>-108.81943637721167</v>
      </c>
      <c r="K90" s="235">
        <f>K85+K89</f>
        <v>316.63315383462538</v>
      </c>
      <c r="L90" s="235">
        <f>L85+L89</f>
        <v>818.63250431837253</v>
      </c>
      <c r="M90" s="235">
        <f>M85+M89</f>
        <v>1228.0515560953368</v>
      </c>
    </row>
    <row r="91" spans="1:13" s="126" customFormat="1">
      <c r="B91" s="127" t="s">
        <v>84</v>
      </c>
      <c r="D91" s="196">
        <f>D90/D27</f>
        <v>-0.11479457212091404</v>
      </c>
      <c r="E91" s="196">
        <f>E90/E27</f>
        <v>-4.6236718142051297E-2</v>
      </c>
      <c r="F91" s="196">
        <f>F90/F27</f>
        <v>-6.6145565771018863E-2</v>
      </c>
      <c r="G91" s="196">
        <f>G90/G27</f>
        <v>-6.2835057972821337E-2</v>
      </c>
      <c r="H91" s="196"/>
      <c r="I91" s="196">
        <f>I90/I20</f>
        <v>-6.1732349599485864E-3</v>
      </c>
      <c r="J91" s="196">
        <f>J90/J20</f>
        <v>-6.7547008481136121E-3</v>
      </c>
      <c r="K91" s="196">
        <f>K90/K20</f>
        <v>1.5118638473693716E-2</v>
      </c>
      <c r="L91" s="196">
        <f>L90/L20</f>
        <v>2.9612246006467308E-2</v>
      </c>
      <c r="M91" s="196">
        <f>M90/M20</f>
        <v>3.4249874758476094E-2</v>
      </c>
    </row>
    <row r="92" spans="1:13" s="126" customFormat="1">
      <c r="B92" s="127" t="s">
        <v>85</v>
      </c>
      <c r="D92" s="237" t="s">
        <v>43</v>
      </c>
      <c r="E92" s="196">
        <f>E91-D91</f>
        <v>6.8557853978862743E-2</v>
      </c>
      <c r="F92" s="196">
        <f>F91-E91</f>
        <v>-1.9908847628967566E-2</v>
      </c>
      <c r="G92" s="196">
        <f>G91-F91</f>
        <v>3.3105077981975262E-3</v>
      </c>
      <c r="H92" s="184"/>
      <c r="I92" s="196">
        <f>I91-G91</f>
        <v>5.6661823012872752E-2</v>
      </c>
      <c r="J92" s="196">
        <f t="shared" ref="J92:M92" si="27">J91-I91</f>
        <v>-5.8146588816502566E-4</v>
      </c>
      <c r="K92" s="196">
        <f t="shared" si="27"/>
        <v>2.1873339321807329E-2</v>
      </c>
      <c r="L92" s="196">
        <f t="shared" si="27"/>
        <v>1.4493607532773591E-2</v>
      </c>
      <c r="M92" s="196">
        <f t="shared" si="27"/>
        <v>4.6376287520087864E-3</v>
      </c>
    </row>
    <row r="93" spans="1:13" s="5" customFormat="1">
      <c r="B93" s="10"/>
      <c r="D93" s="1"/>
      <c r="E93" s="30"/>
      <c r="F93" s="30"/>
      <c r="G93" s="22"/>
      <c r="H93" s="22"/>
      <c r="I93" s="22"/>
      <c r="J93" s="22"/>
      <c r="K93" s="22"/>
    </row>
    <row r="94" spans="1:13" s="5" customFormat="1">
      <c r="B94" s="23" t="s">
        <v>86</v>
      </c>
      <c r="D94" s="1"/>
      <c r="E94" s="30"/>
      <c r="F94" s="30"/>
      <c r="G94" s="22"/>
      <c r="H94" s="22"/>
      <c r="I94" s="22"/>
      <c r="J94" s="22"/>
      <c r="K94" s="22"/>
    </row>
    <row r="95" spans="1:13" s="5" customFormat="1">
      <c r="B95" s="54" t="s">
        <v>87</v>
      </c>
      <c r="D95" s="27">
        <v>-60.456000000000003</v>
      </c>
      <c r="E95" s="27">
        <v>-109.72799999999999</v>
      </c>
      <c r="F95" s="27">
        <v>-67.805999999999997</v>
      </c>
      <c r="G95" s="27">
        <v>-143</v>
      </c>
      <c r="H95" s="27"/>
      <c r="I95" s="286">
        <f>-(I96*(BS!G32+BS!G38))</f>
        <v>-305.39261563547251</v>
      </c>
      <c r="J95" s="286">
        <f>-(J96*(BS!H32+BS!H38))</f>
        <v>-415.92179257723325</v>
      </c>
      <c r="K95" s="286">
        <f>-(K96*(BS!I32+BS!I38))</f>
        <v>-281.62377459678845</v>
      </c>
      <c r="L95" s="286">
        <f t="shared" ref="L95:M95" si="28">K95</f>
        <v>-281.62377459678845</v>
      </c>
      <c r="M95" s="286">
        <f t="shared" si="28"/>
        <v>-281.62377459678845</v>
      </c>
    </row>
    <row r="96" spans="1:13" s="5" customFormat="1">
      <c r="B96" s="98" t="s">
        <v>88</v>
      </c>
      <c r="D96" s="238"/>
      <c r="E96" s="194"/>
      <c r="F96" s="194">
        <f>-F95/AVERAGE((BS!D32+BS!D38),(BS!E32+BS!E38))</f>
        <v>7.6278951515966253E-2</v>
      </c>
      <c r="G96" s="194">
        <f>-G95/AVERAGE((BS!E32+BS!E38),(BS!F32+BS!F38))</f>
        <v>4.3393894114953459E-2</v>
      </c>
      <c r="H96" s="194"/>
      <c r="I96" s="194">
        <f>AVERAGE(F96,G96)</f>
        <v>5.9836422815459853E-2</v>
      </c>
      <c r="J96" s="194">
        <f>F96</f>
        <v>7.6278951515966253E-2</v>
      </c>
      <c r="K96" s="194">
        <f>G96</f>
        <v>4.3393894114953459E-2</v>
      </c>
      <c r="L96" s="194">
        <f>K96</f>
        <v>4.3393894114953459E-2</v>
      </c>
      <c r="M96" s="194">
        <f>L96</f>
        <v>4.3393894114953459E-2</v>
      </c>
    </row>
    <row r="97" spans="2:13" s="5" customFormat="1">
      <c r="B97" s="50" t="s">
        <v>67</v>
      </c>
      <c r="D97" s="193">
        <f>D66</f>
        <v>3.8690000000000002</v>
      </c>
      <c r="E97" s="193">
        <f>E66</f>
        <v>11.999000000000001</v>
      </c>
      <c r="F97" s="193">
        <f>F66</f>
        <v>4.7320000000000002</v>
      </c>
      <c r="G97" s="193">
        <f>G66</f>
        <v>3</v>
      </c>
      <c r="H97" s="193"/>
      <c r="I97" s="193">
        <f>I98*BS!G11</f>
        <v>11.405800958663656</v>
      </c>
      <c r="J97" s="193">
        <f>I97</f>
        <v>11.405800958663656</v>
      </c>
      <c r="K97" s="193">
        <f t="shared" ref="K97:M97" si="29">I97</f>
        <v>11.405800958663656</v>
      </c>
      <c r="L97" s="193">
        <f t="shared" si="29"/>
        <v>11.405800958663656</v>
      </c>
      <c r="M97" s="193">
        <f t="shared" si="29"/>
        <v>11.405800958663656</v>
      </c>
    </row>
    <row r="98" spans="2:13" s="19" customFormat="1">
      <c r="B98" s="98" t="s">
        <v>89</v>
      </c>
      <c r="D98" s="187"/>
      <c r="E98" s="239"/>
      <c r="F98" s="239">
        <f>F97/AVERAGE((BS!D11),(BS!E11))</f>
        <v>4.1480336067862252E-3</v>
      </c>
      <c r="G98" s="239">
        <f>G97/AVERAGE((BS!E11),(BS!F11))</f>
        <v>1.3000618612768991E-3</v>
      </c>
      <c r="H98" s="239"/>
      <c r="I98" s="239">
        <f>AVERAGE(F98,G98)</f>
        <v>2.7240477340315624E-3</v>
      </c>
      <c r="J98" s="239">
        <f>I98</f>
        <v>2.7240477340315624E-3</v>
      </c>
      <c r="K98" s="239">
        <f>J98</f>
        <v>2.7240477340315624E-3</v>
      </c>
      <c r="L98" s="103">
        <f>K98</f>
        <v>2.7240477340315624E-3</v>
      </c>
      <c r="M98" s="103">
        <f>L98</f>
        <v>2.7240477340315624E-3</v>
      </c>
    </row>
    <row r="99" spans="2:13" s="5" customFormat="1">
      <c r="B99" s="10"/>
      <c r="D99" s="18" t="s">
        <v>51</v>
      </c>
      <c r="E99" s="18" t="s">
        <v>51</v>
      </c>
      <c r="F99" s="18" t="s">
        <v>51</v>
      </c>
      <c r="G99" s="18" t="s">
        <v>51</v>
      </c>
      <c r="H99" s="18"/>
      <c r="I99" s="18" t="s">
        <v>51</v>
      </c>
      <c r="J99" s="18" t="s">
        <v>51</v>
      </c>
      <c r="K99" s="18" t="s">
        <v>51</v>
      </c>
      <c r="L99" s="18" t="s">
        <v>51</v>
      </c>
      <c r="M99" s="18" t="s">
        <v>51</v>
      </c>
    </row>
    <row r="100" spans="2:13" s="19" customFormat="1">
      <c r="B100" s="2" t="s">
        <v>90</v>
      </c>
      <c r="D100" s="193">
        <f>D95+D97</f>
        <v>-56.587000000000003</v>
      </c>
      <c r="E100" s="193">
        <f>E95+E97</f>
        <v>-97.728999999999999</v>
      </c>
      <c r="F100" s="193">
        <f>F95+F97</f>
        <v>-63.073999999999998</v>
      </c>
      <c r="G100" s="193">
        <f>G95+G97</f>
        <v>-140</v>
      </c>
      <c r="H100" s="193"/>
      <c r="I100" s="193">
        <f>I95+I97</f>
        <v>-293.98681467680888</v>
      </c>
      <c r="J100" s="193">
        <f>J95+J97</f>
        <v>-404.51599161856961</v>
      </c>
      <c r="K100" s="193">
        <f>K95+K97</f>
        <v>-270.21797363812482</v>
      </c>
      <c r="L100" s="193">
        <f>L95+L97</f>
        <v>-270.21797363812482</v>
      </c>
      <c r="M100" s="193">
        <f>M95+M97</f>
        <v>-270.21797363812482</v>
      </c>
    </row>
    <row r="101" spans="2:13" s="19" customFormat="1">
      <c r="B101" s="25"/>
      <c r="D101" s="20"/>
      <c r="E101" s="20"/>
      <c r="F101" s="20"/>
      <c r="G101" s="20"/>
      <c r="H101" s="20"/>
      <c r="I101" s="20"/>
      <c r="J101" s="20"/>
      <c r="K101" s="20"/>
    </row>
    <row r="102" spans="2:13" s="19" customFormat="1">
      <c r="B102" s="23" t="s">
        <v>91</v>
      </c>
      <c r="D102" s="28">
        <v>0</v>
      </c>
      <c r="E102" s="28">
        <v>0</v>
      </c>
      <c r="F102" s="28">
        <v>0</v>
      </c>
      <c r="G102" s="28">
        <v>0</v>
      </c>
      <c r="H102" s="28"/>
      <c r="I102" s="240">
        <f>G102</f>
        <v>0</v>
      </c>
      <c r="J102" s="240">
        <f t="shared" ref="J102:M102" si="30">I102</f>
        <v>0</v>
      </c>
      <c r="K102" s="240">
        <f t="shared" si="30"/>
        <v>0</v>
      </c>
      <c r="L102" s="240">
        <f t="shared" si="30"/>
        <v>0</v>
      </c>
      <c r="M102" s="240">
        <f t="shared" si="30"/>
        <v>0</v>
      </c>
    </row>
    <row r="103" spans="2:13" s="5" customFormat="1">
      <c r="B103" s="10"/>
      <c r="D103" s="18" t="s">
        <v>51</v>
      </c>
      <c r="E103" s="18" t="s">
        <v>51</v>
      </c>
      <c r="F103" s="18" t="s">
        <v>51</v>
      </c>
      <c r="G103" s="18" t="s">
        <v>51</v>
      </c>
      <c r="H103" s="18"/>
      <c r="I103" s="18" t="s">
        <v>51</v>
      </c>
      <c r="J103" s="18" t="s">
        <v>51</v>
      </c>
      <c r="K103" s="18" t="s">
        <v>51</v>
      </c>
      <c r="L103" s="18" t="s">
        <v>51</v>
      </c>
      <c r="M103" s="18" t="s">
        <v>51</v>
      </c>
    </row>
    <row r="104" spans="2:13" s="2" customFormat="1">
      <c r="B104" s="2" t="s">
        <v>92</v>
      </c>
      <c r="D104" s="31">
        <f>D85+D100+D102</f>
        <v>-272.18700000000001</v>
      </c>
      <c r="E104" s="31">
        <f>E85+E100+E102</f>
        <v>-331.91799999999995</v>
      </c>
      <c r="F104" s="31">
        <f>F85+F100+F102</f>
        <v>-255.93600000000004</v>
      </c>
      <c r="G104" s="31">
        <f>G85+G100+G102</f>
        <v>-671</v>
      </c>
      <c r="H104" s="31"/>
      <c r="I104" s="31">
        <f>I85+I100+I102</f>
        <v>-442.78707075235894</v>
      </c>
      <c r="J104" s="31">
        <f>J85+J100+J102</f>
        <v>-567.14777462638585</v>
      </c>
      <c r="K104" s="31">
        <f>K85+K100+K102</f>
        <v>-23.540870423285327</v>
      </c>
      <c r="L104" s="31">
        <f>L85+L100+L102</f>
        <v>456.07254386213037</v>
      </c>
      <c r="M104" s="31">
        <f>M85+M100+M102</f>
        <v>838.06602555411371</v>
      </c>
    </row>
    <row r="105" spans="2:13" s="2" customFormat="1">
      <c r="B105" s="78" t="s">
        <v>55</v>
      </c>
      <c r="D105" s="34">
        <f>D104/D$27</f>
        <v>-0.14808336588566462</v>
      </c>
      <c r="E105" s="34">
        <f t="shared" ref="E105:I105" si="31">E104/E$27</f>
        <v>-7.0016282807409971E-2</v>
      </c>
      <c r="F105" s="34">
        <f t="shared" si="31"/>
        <v>-9.9080143748589408E-2</v>
      </c>
      <c r="G105" s="34">
        <f t="shared" si="31"/>
        <v>-8.3655404563022062E-2</v>
      </c>
      <c r="H105" s="34"/>
      <c r="I105" s="34">
        <f t="shared" si="31"/>
        <v>-2.8309474216870394E-2</v>
      </c>
      <c r="J105" s="34">
        <f t="shared" ref="J105" si="32">J104/J$27</f>
        <v>-3.5204313510640857E-2</v>
      </c>
      <c r="K105" s="34">
        <f t="shared" ref="K105" si="33">K104/K$27</f>
        <v>-1.1240323540838255E-3</v>
      </c>
      <c r="L105" s="34">
        <f t="shared" ref="L105" si="34">L104/L$27</f>
        <v>1.649742991439835E-2</v>
      </c>
      <c r="M105" s="34">
        <f t="shared" ref="M105" si="35">M104/M$27</f>
        <v>2.3373331740099909E-2</v>
      </c>
    </row>
    <row r="106" spans="2:13" s="2" customFormat="1">
      <c r="B106" s="10"/>
      <c r="D106" s="34"/>
      <c r="E106" s="34"/>
      <c r="F106" s="34"/>
      <c r="G106" s="34"/>
      <c r="H106" s="34"/>
      <c r="I106" s="34"/>
      <c r="J106" s="34"/>
      <c r="K106" s="34"/>
      <c r="L106" s="34"/>
      <c r="M106" s="34"/>
    </row>
    <row r="107" spans="2:13">
      <c r="B107" s="3" t="s">
        <v>93</v>
      </c>
      <c r="D107" s="35">
        <v>-0.377</v>
      </c>
      <c r="E107" s="35">
        <v>-0.252</v>
      </c>
      <c r="F107" s="35">
        <v>-6.3E-2</v>
      </c>
      <c r="G107" s="35">
        <v>-1</v>
      </c>
      <c r="H107" s="35"/>
      <c r="I107" s="35">
        <f>I104*I108</f>
        <v>-0.42958859434380481</v>
      </c>
      <c r="J107" s="35">
        <f t="shared" ref="J107" si="36">J104*J108</f>
        <v>-0.55024238822733984</v>
      </c>
      <c r="K107" s="35">
        <f>K104*K108</f>
        <v>-2.283917056924345E-2</v>
      </c>
      <c r="L107" s="35">
        <f t="shared" ref="L107:M107" si="37">L104*-L108</f>
        <v>-0.44247805768951998</v>
      </c>
      <c r="M107" s="35">
        <f t="shared" si="37"/>
        <v>-0.81308518171806377</v>
      </c>
    </row>
    <row r="108" spans="2:13">
      <c r="B108" s="78" t="s">
        <v>94</v>
      </c>
      <c r="D108" s="243">
        <f>D107/D104</f>
        <v>1.3850771712094992E-3</v>
      </c>
      <c r="E108" s="243">
        <f t="shared" ref="E108:G108" si="38">E107/E104</f>
        <v>7.592236636759683E-4</v>
      </c>
      <c r="F108" s="243">
        <f t="shared" si="38"/>
        <v>2.4615528882220554E-4</v>
      </c>
      <c r="G108" s="243">
        <f t="shared" si="38"/>
        <v>1.4903129657228018E-3</v>
      </c>
      <c r="H108" s="243"/>
      <c r="I108" s="239">
        <f>D125</f>
        <v>9.701922723576187E-4</v>
      </c>
      <c r="J108" s="239">
        <f t="shared" ref="J108:M108" si="39">I108</f>
        <v>9.701922723576187E-4</v>
      </c>
      <c r="K108" s="239">
        <f t="shared" si="39"/>
        <v>9.701922723576187E-4</v>
      </c>
      <c r="L108" s="239">
        <f t="shared" si="39"/>
        <v>9.701922723576187E-4</v>
      </c>
      <c r="M108" s="239">
        <f t="shared" si="39"/>
        <v>9.701922723576187E-4</v>
      </c>
    </row>
    <row r="109" spans="2:13">
      <c r="B109" s="10"/>
      <c r="D109" s="36"/>
      <c r="E109" s="36"/>
      <c r="F109" s="36"/>
      <c r="G109" s="36"/>
      <c r="H109" s="36"/>
      <c r="I109" s="36"/>
      <c r="J109" s="36"/>
      <c r="K109" s="36"/>
    </row>
    <row r="110" spans="2:13">
      <c r="B110" s="3" t="s">
        <v>95</v>
      </c>
      <c r="D110" s="27">
        <v>-1.3620000000000001</v>
      </c>
      <c r="E110" s="27">
        <v>-1.847</v>
      </c>
      <c r="F110" s="28">
        <v>0</v>
      </c>
      <c r="G110" s="28">
        <v>0</v>
      </c>
      <c r="H110" s="27"/>
      <c r="I110" s="36">
        <f>G110</f>
        <v>0</v>
      </c>
      <c r="J110" s="36">
        <f>I110</f>
        <v>0</v>
      </c>
      <c r="K110" s="36">
        <f>J110</f>
        <v>0</v>
      </c>
      <c r="L110" s="114">
        <f>K110</f>
        <v>0</v>
      </c>
      <c r="M110" s="114">
        <f>L110</f>
        <v>0</v>
      </c>
    </row>
    <row r="111" spans="2:13" s="5" customFormat="1">
      <c r="B111" s="10"/>
      <c r="D111" s="18" t="s">
        <v>51</v>
      </c>
      <c r="E111" s="18" t="s">
        <v>51</v>
      </c>
      <c r="F111" s="18" t="s">
        <v>51</v>
      </c>
      <c r="G111" s="18" t="s">
        <v>51</v>
      </c>
      <c r="H111" s="18"/>
      <c r="I111" s="18" t="s">
        <v>51</v>
      </c>
      <c r="J111" s="18" t="s">
        <v>51</v>
      </c>
      <c r="K111" s="18" t="s">
        <v>51</v>
      </c>
      <c r="L111" s="18" t="s">
        <v>51</v>
      </c>
      <c r="M111" s="18" t="s">
        <v>51</v>
      </c>
    </row>
    <row r="112" spans="2:13" s="123" customFormat="1">
      <c r="B112" s="124" t="s">
        <v>96</v>
      </c>
      <c r="D112" s="245">
        <f>D104+D107+D110</f>
        <v>-273.92600000000004</v>
      </c>
      <c r="E112" s="245">
        <f t="shared" ref="E112:G112" si="40">E104+E107+E110</f>
        <v>-334.01699999999994</v>
      </c>
      <c r="F112" s="245">
        <f t="shared" si="40"/>
        <v>-255.99900000000002</v>
      </c>
      <c r="G112" s="245">
        <f t="shared" si="40"/>
        <v>-672</v>
      </c>
      <c r="H112" s="245"/>
      <c r="I112" s="245">
        <f>I104+I107+I110</f>
        <v>-443.21665934670273</v>
      </c>
      <c r="J112" s="245">
        <f t="shared" ref="J112:M112" si="41">J104+J107+J110</f>
        <v>-567.69801701461324</v>
      </c>
      <c r="K112" s="245">
        <f t="shared" si="41"/>
        <v>-23.563709593854568</v>
      </c>
      <c r="L112" s="245">
        <f t="shared" si="41"/>
        <v>455.63006580444085</v>
      </c>
      <c r="M112" s="245">
        <f t="shared" si="41"/>
        <v>837.25294037239564</v>
      </c>
    </row>
    <row r="113" spans="2:13" s="126" customFormat="1">
      <c r="B113" s="127" t="s">
        <v>97</v>
      </c>
      <c r="D113" s="196">
        <f>D112/D27</f>
        <v>-0.1490294690179787</v>
      </c>
      <c r="E113" s="196">
        <f>E112/E27</f>
        <v>-7.045905535247457E-2</v>
      </c>
      <c r="F113" s="196">
        <f>F112/F27</f>
        <v>-9.9104532849990379E-2</v>
      </c>
      <c r="G113" s="196">
        <f>G112/G27</f>
        <v>-8.3780077297095121E-2</v>
      </c>
      <c r="H113" s="196"/>
      <c r="I113" s="196">
        <f>I112/I27</f>
        <v>-2.8336939849990108E-2</v>
      </c>
      <c r="J113" s="196">
        <f>J112/J27</f>
        <v>-3.5238468463562538E-2</v>
      </c>
      <c r="K113" s="196">
        <f>K112/K27</f>
        <v>-1.1251228815876376E-3</v>
      </c>
      <c r="L113" s="196">
        <f>L112/L27</f>
        <v>1.6481424235381639E-2</v>
      </c>
      <c r="M113" s="196">
        <f>M112/M27</f>
        <v>2.3350655114266414E-2</v>
      </c>
    </row>
    <row r="114" spans="2:13" s="126" customFormat="1">
      <c r="B114" s="127" t="s">
        <v>98</v>
      </c>
      <c r="D114" s="237" t="s">
        <v>43</v>
      </c>
      <c r="E114" s="196">
        <f>E113-D113</f>
        <v>7.857041366550413E-2</v>
      </c>
      <c r="F114" s="196">
        <f>F113-E113</f>
        <v>-2.8645477497515809E-2</v>
      </c>
      <c r="G114" s="196">
        <f>G113-F113</f>
        <v>1.5324455552895258E-2</v>
      </c>
      <c r="H114" s="184"/>
      <c r="I114" s="196">
        <f>I113-G113</f>
        <v>5.5443137447105009E-2</v>
      </c>
      <c r="J114" s="196">
        <f t="shared" ref="J114:M114" si="42">J113-I113</f>
        <v>-6.9015286135724295E-3</v>
      </c>
      <c r="K114" s="196">
        <f t="shared" si="42"/>
        <v>3.4113345581974902E-2</v>
      </c>
      <c r="L114" s="196">
        <f t="shared" si="42"/>
        <v>1.7606547116969278E-2</v>
      </c>
      <c r="M114" s="196">
        <f t="shared" si="42"/>
        <v>6.8692308788847745E-3</v>
      </c>
    </row>
    <row r="115" spans="2:13">
      <c r="D115" s="37"/>
      <c r="E115" s="37"/>
      <c r="F115" s="38"/>
      <c r="G115" s="38"/>
      <c r="H115" s="38"/>
      <c r="I115" s="38"/>
      <c r="J115" s="38"/>
      <c r="K115" s="38"/>
    </row>
    <row r="117" spans="2:13">
      <c r="B117" s="2" t="s">
        <v>99</v>
      </c>
      <c r="D117" s="37"/>
      <c r="E117" s="37"/>
      <c r="F117" s="38"/>
      <c r="G117" s="38"/>
      <c r="H117" s="38"/>
      <c r="I117" s="38"/>
      <c r="J117" s="38"/>
      <c r="K117" s="38"/>
    </row>
    <row r="118" spans="2:13" s="26" customFormat="1">
      <c r="B118" s="26" t="s">
        <v>100</v>
      </c>
      <c r="D118" s="39">
        <v>78.563999999999993</v>
      </c>
      <c r="E118" s="39">
        <v>79.977000000000004</v>
      </c>
      <c r="F118" s="39">
        <v>109.301</v>
      </c>
      <c r="G118" s="39">
        <v>592.57399999999996</v>
      </c>
      <c r="H118" s="39"/>
      <c r="I118" s="40"/>
      <c r="J118" s="40"/>
      <c r="K118" s="40"/>
    </row>
    <row r="119" spans="2:13" s="26" customFormat="1">
      <c r="B119" s="26" t="s">
        <v>101</v>
      </c>
      <c r="D119" s="39">
        <v>78.563999999999993</v>
      </c>
      <c r="E119" s="39">
        <v>79.977000000000004</v>
      </c>
      <c r="F119" s="39">
        <v>109.301</v>
      </c>
      <c r="G119" s="39">
        <v>592.57399999999996</v>
      </c>
      <c r="H119" s="39"/>
      <c r="I119" s="40"/>
      <c r="J119" s="40"/>
      <c r="K119" s="40"/>
    </row>
    <row r="120" spans="2:13" s="41" customFormat="1">
      <c r="D120" s="42"/>
      <c r="E120" s="42"/>
      <c r="F120" s="42"/>
      <c r="G120" s="42"/>
      <c r="H120" s="42"/>
      <c r="I120" s="42"/>
      <c r="J120" s="42"/>
      <c r="K120" s="42"/>
    </row>
    <row r="121" spans="2:13">
      <c r="B121" s="2" t="s">
        <v>102</v>
      </c>
    </row>
    <row r="122" spans="2:13">
      <c r="B122" s="50" t="str">
        <f>B104</f>
        <v>Profits/Losses before taxation</v>
      </c>
      <c r="D122" s="85">
        <f>D104</f>
        <v>-272.18700000000001</v>
      </c>
      <c r="E122" s="85">
        <f>E104</f>
        <v>-331.91799999999995</v>
      </c>
      <c r="F122" s="85">
        <f>F104</f>
        <v>-255.93600000000004</v>
      </c>
      <c r="G122" s="85">
        <f>G104</f>
        <v>-671</v>
      </c>
      <c r="H122" s="85"/>
      <c r="I122" s="85">
        <f>I104</f>
        <v>-442.78707075235894</v>
      </c>
      <c r="J122" s="85">
        <f>J104</f>
        <v>-567.14777462638585</v>
      </c>
      <c r="K122" s="85">
        <f>K104</f>
        <v>-23.540870423285327</v>
      </c>
      <c r="L122" s="85">
        <f>L104</f>
        <v>456.07254386213037</v>
      </c>
      <c r="M122" s="85">
        <f>M104</f>
        <v>838.06602555411371</v>
      </c>
    </row>
    <row r="123" spans="2:13">
      <c r="B123" s="50" t="str">
        <f>B107</f>
        <v>Income tax expenses</v>
      </c>
      <c r="D123" s="101">
        <f>D107</f>
        <v>-0.377</v>
      </c>
      <c r="E123" s="101">
        <f>E107</f>
        <v>-0.252</v>
      </c>
      <c r="F123" s="101">
        <f>F107</f>
        <v>-6.3E-2</v>
      </c>
      <c r="G123" s="101">
        <f>G107</f>
        <v>-1</v>
      </c>
      <c r="H123" s="101"/>
      <c r="I123" s="101">
        <f>I122*I124</f>
        <v>-0.42958859434380481</v>
      </c>
      <c r="J123" s="101">
        <f t="shared" ref="J123" si="43">J122*J124</f>
        <v>-0.55024238822733984</v>
      </c>
      <c r="K123" s="101">
        <f>K122*-K124</f>
        <v>2.283917056924345E-2</v>
      </c>
      <c r="L123" s="101">
        <f>L122*-L124</f>
        <v>-0.44247805768951998</v>
      </c>
      <c r="M123" s="101">
        <f>M122*-M124</f>
        <v>-0.81308518171806377</v>
      </c>
    </row>
    <row r="124" spans="2:13" s="11" customFormat="1">
      <c r="B124" s="52" t="str">
        <f>B108</f>
        <v>Effective Tax rate</v>
      </c>
      <c r="D124" s="102">
        <f>D123/D122</f>
        <v>1.3850771712094992E-3</v>
      </c>
      <c r="E124" s="102">
        <f>E123/E122</f>
        <v>7.592236636759683E-4</v>
      </c>
      <c r="F124" s="102">
        <f>F123/F122</f>
        <v>2.4615528882220554E-4</v>
      </c>
      <c r="G124" s="102">
        <f>G123/G122</f>
        <v>1.4903129657228018E-3</v>
      </c>
      <c r="H124" s="102"/>
      <c r="I124" s="244">
        <f>$D$125</f>
        <v>9.701922723576187E-4</v>
      </c>
      <c r="J124" s="244">
        <f t="shared" ref="J124:M124" si="44">$D$125</f>
        <v>9.701922723576187E-4</v>
      </c>
      <c r="K124" s="244">
        <f t="shared" si="44"/>
        <v>9.701922723576187E-4</v>
      </c>
      <c r="L124" s="244">
        <f t="shared" si="44"/>
        <v>9.701922723576187E-4</v>
      </c>
      <c r="M124" s="244">
        <f t="shared" si="44"/>
        <v>9.701922723576187E-4</v>
      </c>
    </row>
    <row r="125" spans="2:13" s="5" customFormat="1">
      <c r="B125" s="98" t="s">
        <v>103</v>
      </c>
      <c r="D125" s="99">
        <f>AVERAGE(D124,E124,F124,G124)</f>
        <v>9.701922723576187E-4</v>
      </c>
    </row>
  </sheetData>
  <mergeCells count="1">
    <mergeCell ref="A1:B1"/>
  </mergeCells>
  <dataValidations count="1">
    <dataValidation type="list" allowBlank="1" showInputMessage="1" showErrorMessage="1" sqref="A1" xr:uid="{00000000-0002-0000-0100-000000000000}">
      <formula1>$C$9:$C$11</formula1>
    </dataValidation>
  </dataValidations>
  <pageMargins left="0.7" right="0.7" top="0.75" bottom="0.75" header="0.3" footer="0.3"/>
  <ignoredErrors>
    <ignoredError sqref="M66 K66 J66 L66 J97 I97 K97:M97 K96" formula="1"/>
  </ignoredErrors>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Z110"/>
  <sheetViews>
    <sheetView workbookViewId="0"/>
  </sheetViews>
  <sheetFormatPr defaultColWidth="8.7109375" defaultRowHeight="13.9" customHeight="1"/>
  <cols>
    <col min="1" max="1" width="2.28515625" style="3" customWidth="1"/>
    <col min="2" max="2" width="30.7109375" style="3" customWidth="1"/>
    <col min="3" max="3" width="30.7109375" style="3" bestFit="1" customWidth="1"/>
    <col min="4" max="4" width="2.28515625" style="65" customWidth="1"/>
    <col min="5" max="8" width="10.7109375" style="3" customWidth="1"/>
    <col min="9" max="9" width="2.28515625" style="65" customWidth="1"/>
    <col min="10" max="13" width="10.7109375" style="3" customWidth="1"/>
    <col min="14" max="14" width="2.28515625" style="65" customWidth="1"/>
    <col min="15" max="18" width="10.7109375" style="3" customWidth="1"/>
    <col min="19" max="16384" width="8.7109375" style="65"/>
  </cols>
  <sheetData>
    <row r="1" spans="1:26" s="168" customFormat="1" ht="16.149999999999999" customHeight="1">
      <c r="B1" s="169" t="s">
        <v>19</v>
      </c>
      <c r="E1" s="170"/>
      <c r="F1" s="170"/>
      <c r="G1" s="170"/>
      <c r="H1" s="170"/>
      <c r="I1" s="170"/>
      <c r="J1" s="170"/>
      <c r="K1" s="170"/>
      <c r="L1" s="170"/>
      <c r="M1" s="170"/>
      <c r="N1" s="170"/>
      <c r="O1" s="170"/>
      <c r="P1" s="170"/>
      <c r="Q1" s="170"/>
      <c r="R1" s="170"/>
      <c r="S1" s="170"/>
      <c r="T1" s="170"/>
      <c r="U1" s="170"/>
    </row>
    <row r="2" spans="1:26" s="3" customFormat="1" ht="13.9" customHeight="1">
      <c r="B2" s="3" t="s">
        <v>20</v>
      </c>
      <c r="C2" s="4" t="s">
        <v>21</v>
      </c>
      <c r="D2" s="4"/>
    </row>
    <row r="3" spans="1:26" s="3" customFormat="1" ht="13.9" customHeight="1">
      <c r="B3" s="3" t="s">
        <v>22</v>
      </c>
    </row>
    <row r="4" spans="1:26" s="3" customFormat="1" ht="13.9" customHeight="1">
      <c r="B4" s="3" t="s">
        <v>23</v>
      </c>
    </row>
    <row r="5" spans="1:26" s="3" customFormat="1" ht="13.9" customHeight="1">
      <c r="B5" s="3" t="s">
        <v>24</v>
      </c>
      <c r="C5" s="4" t="s">
        <v>25</v>
      </c>
      <c r="D5" s="4"/>
    </row>
    <row r="6" spans="1:26" s="3" customFormat="1" ht="13.9" customHeight="1">
      <c r="B6" s="3" t="s">
        <v>26</v>
      </c>
      <c r="C6" s="4" t="s">
        <v>12</v>
      </c>
      <c r="D6" s="4"/>
      <c r="Z6" s="3">
        <f>500000*5%</f>
        <v>25000</v>
      </c>
    </row>
    <row r="7" spans="1:26" s="3" customFormat="1" ht="13.9" customHeight="1">
      <c r="B7" s="3" t="s">
        <v>27</v>
      </c>
      <c r="C7" s="4" t="s">
        <v>28</v>
      </c>
      <c r="D7" s="4"/>
    </row>
    <row r="8" spans="1:26" s="3" customFormat="1" ht="13.9" customHeight="1">
      <c r="C8" s="4"/>
      <c r="D8" s="4"/>
      <c r="E8" s="454" t="s">
        <v>104</v>
      </c>
      <c r="F8" s="455"/>
      <c r="G8" s="455"/>
      <c r="H8" s="456"/>
      <c r="I8" s="160"/>
      <c r="J8" s="454" t="s">
        <v>105</v>
      </c>
      <c r="K8" s="455"/>
      <c r="L8" s="455"/>
      <c r="M8" s="456"/>
      <c r="N8" s="160"/>
      <c r="O8" s="454" t="s">
        <v>106</v>
      </c>
      <c r="P8" s="455"/>
      <c r="Q8" s="455"/>
      <c r="R8" s="456"/>
    </row>
    <row r="9" spans="1:26" s="156" customFormat="1" ht="13.9" customHeight="1">
      <c r="B9" s="157" t="s">
        <v>30</v>
      </c>
      <c r="E9" s="158" t="s">
        <v>107</v>
      </c>
      <c r="F9" s="158" t="s">
        <v>108</v>
      </c>
      <c r="G9" s="158" t="s">
        <v>109</v>
      </c>
      <c r="H9" s="158" t="s">
        <v>110</v>
      </c>
      <c r="I9" s="158"/>
      <c r="J9" s="158" t="s">
        <v>111</v>
      </c>
      <c r="K9" s="158" t="s">
        <v>112</v>
      </c>
      <c r="L9" s="158" t="s">
        <v>113</v>
      </c>
      <c r="M9" s="158" t="s">
        <v>114</v>
      </c>
      <c r="N9" s="158"/>
      <c r="O9" s="158" t="s">
        <v>115</v>
      </c>
      <c r="P9" s="158" t="s">
        <v>116</v>
      </c>
      <c r="Q9" s="158" t="s">
        <v>117</v>
      </c>
      <c r="R9" s="158" t="s">
        <v>118</v>
      </c>
      <c r="S9" s="158"/>
      <c r="T9" s="158"/>
      <c r="U9" s="158"/>
      <c r="V9" s="158"/>
      <c r="W9" s="158"/>
    </row>
    <row r="10" spans="1:26" ht="13.9" customHeight="1">
      <c r="A10" s="161"/>
      <c r="B10" s="162"/>
      <c r="C10" s="161"/>
      <c r="D10" s="161"/>
      <c r="E10" s="47"/>
      <c r="F10" s="47"/>
      <c r="G10" s="47"/>
      <c r="H10" s="47"/>
      <c r="J10" s="47"/>
      <c r="K10" s="47"/>
      <c r="L10" s="47"/>
      <c r="M10" s="47"/>
      <c r="O10" s="47"/>
      <c r="P10" s="47"/>
      <c r="Q10" s="47"/>
      <c r="R10" s="47"/>
    </row>
    <row r="11" spans="1:26" ht="13.9" customHeight="1">
      <c r="A11" s="2"/>
      <c r="B11" s="2" t="s">
        <v>44</v>
      </c>
      <c r="C11" s="2"/>
      <c r="E11" s="6"/>
      <c r="F11" s="6"/>
      <c r="G11" s="6"/>
      <c r="H11" s="6"/>
      <c r="J11" s="6"/>
      <c r="K11" s="6"/>
      <c r="L11" s="6"/>
      <c r="M11" s="6"/>
      <c r="O11" s="6"/>
      <c r="P11" s="6"/>
      <c r="Q11" s="6"/>
      <c r="R11" s="6"/>
    </row>
    <row r="12" spans="1:26" ht="13.9" customHeight="1">
      <c r="B12" s="50" t="s">
        <v>45</v>
      </c>
      <c r="E12" s="33">
        <v>1255.7950000000001</v>
      </c>
      <c r="F12" s="33">
        <v>739.827</v>
      </c>
      <c r="G12" s="33">
        <v>338.613</v>
      </c>
      <c r="H12" s="76">
        <f>PnL!F20-SUM('Quarterly PnL'!E12,'Quarterly PnL'!F12,'Quarterly PnL'!G12)</f>
        <v>248.88599999999997</v>
      </c>
      <c r="J12" s="33">
        <v>747.274</v>
      </c>
      <c r="K12" s="33">
        <v>1185.386</v>
      </c>
      <c r="L12" s="33">
        <v>2266.3539999999998</v>
      </c>
      <c r="M12" s="76">
        <f>PnL!G20-SUM('Quarterly PnL'!J12,'Quarterly PnL'!K12,'Quarterly PnL'!L12)</f>
        <v>3821.9860000000008</v>
      </c>
      <c r="O12" s="176">
        <v>5151</v>
      </c>
      <c r="P12" s="176">
        <v>4198</v>
      </c>
      <c r="Q12" s="176"/>
      <c r="R12" s="9"/>
    </row>
    <row r="13" spans="1:26" ht="13.9" customHeight="1">
      <c r="A13" s="5"/>
      <c r="B13" s="98" t="s">
        <v>46</v>
      </c>
      <c r="C13" s="5"/>
      <c r="E13" s="172" t="s">
        <v>43</v>
      </c>
      <c r="F13" s="172" t="s">
        <v>43</v>
      </c>
      <c r="G13" s="172" t="s">
        <v>43</v>
      </c>
      <c r="H13" s="172" t="s">
        <v>43</v>
      </c>
      <c r="J13" s="175">
        <f>J12/E12-1</f>
        <v>-0.4049395004757943</v>
      </c>
      <c r="K13" s="175">
        <f>K12/F12-1</f>
        <v>0.60224755246834727</v>
      </c>
      <c r="L13" s="175">
        <f t="shared" ref="L13:M13" si="0">L12/G12-1</f>
        <v>5.6930507688718386</v>
      </c>
      <c r="M13" s="175">
        <f t="shared" si="0"/>
        <v>14.356371993603503</v>
      </c>
      <c r="O13" s="105">
        <f t="shared" ref="O13:P13" si="1">O12/J12-1</f>
        <v>5.8930539534360893</v>
      </c>
      <c r="P13" s="105">
        <f t="shared" si="1"/>
        <v>2.5414624434572368</v>
      </c>
      <c r="Q13" s="105"/>
      <c r="R13" s="105"/>
    </row>
    <row r="14" spans="1:26" ht="13.9" customHeight="1">
      <c r="A14" s="5"/>
      <c r="B14" s="98" t="s">
        <v>119</v>
      </c>
      <c r="C14" s="164"/>
      <c r="E14" s="172" t="s">
        <v>43</v>
      </c>
      <c r="F14" s="172">
        <f>F12/E12-1</f>
        <v>-0.41086960849501719</v>
      </c>
      <c r="G14" s="172">
        <f t="shared" ref="G14:H14" si="2">G12/F12-1</f>
        <v>-0.54230786386547125</v>
      </c>
      <c r="H14" s="172">
        <f t="shared" si="2"/>
        <v>-0.26498391969593615</v>
      </c>
      <c r="I14" s="171"/>
      <c r="J14" s="172">
        <f>J12/H12-1</f>
        <v>2.0024750287280124</v>
      </c>
      <c r="K14" s="172">
        <f>K12/J12-1</f>
        <v>0.58628026667594479</v>
      </c>
      <c r="L14" s="172">
        <f t="shared" ref="L14:M14" si="3">L12/K12-1</f>
        <v>0.91191223787019582</v>
      </c>
      <c r="M14" s="172">
        <f t="shared" si="3"/>
        <v>0.68640291852023161</v>
      </c>
      <c r="N14" s="171"/>
      <c r="O14" s="173">
        <f>O12/M12-1</f>
        <v>0.34772864160151262</v>
      </c>
      <c r="P14" s="173">
        <f>P12/O12-1</f>
        <v>-0.18501261890894971</v>
      </c>
      <c r="Q14" s="173"/>
      <c r="R14" s="173"/>
    </row>
    <row r="15" spans="1:26" ht="13.9" customHeight="1">
      <c r="B15" s="17"/>
      <c r="E15" s="18" t="s">
        <v>51</v>
      </c>
      <c r="F15" s="18" t="s">
        <v>51</v>
      </c>
      <c r="G15" s="18" t="s">
        <v>51</v>
      </c>
      <c r="H15" s="18" t="s">
        <v>51</v>
      </c>
      <c r="J15" s="18" t="s">
        <v>51</v>
      </c>
      <c r="K15" s="18" t="s">
        <v>51</v>
      </c>
      <c r="L15" s="18" t="s">
        <v>51</v>
      </c>
      <c r="M15" s="18" t="s">
        <v>51</v>
      </c>
      <c r="O15" s="18" t="s">
        <v>51</v>
      </c>
      <c r="P15" s="18" t="s">
        <v>51</v>
      </c>
      <c r="Q15" s="18"/>
      <c r="R15" s="18"/>
    </row>
    <row r="16" spans="1:26" s="177" customFormat="1" ht="13.9" customHeight="1">
      <c r="A16" s="124"/>
      <c r="B16" s="124" t="s">
        <v>52</v>
      </c>
      <c r="C16" s="124"/>
      <c r="E16" s="178">
        <f>SUM(E12)</f>
        <v>1255.7950000000001</v>
      </c>
      <c r="F16" s="178">
        <f>SUM(F12)</f>
        <v>739.827</v>
      </c>
      <c r="G16" s="178">
        <f>SUM(G12)</f>
        <v>338.613</v>
      </c>
      <c r="H16" s="178">
        <f>SUM(H12)</f>
        <v>248.88599999999997</v>
      </c>
      <c r="J16" s="178">
        <f>SUM(J12)</f>
        <v>747.274</v>
      </c>
      <c r="K16" s="178">
        <f>SUM(K12)</f>
        <v>1185.386</v>
      </c>
      <c r="L16" s="178">
        <f>SUM(L12)</f>
        <v>2266.3539999999998</v>
      </c>
      <c r="M16" s="178">
        <f>SUM(M12)</f>
        <v>3821.9860000000008</v>
      </c>
      <c r="O16" s="178">
        <f>SUM(O12)</f>
        <v>5151</v>
      </c>
      <c r="P16" s="178">
        <f>SUM(P12)</f>
        <v>4198</v>
      </c>
      <c r="Q16" s="178"/>
      <c r="R16" s="178"/>
    </row>
    <row r="17" spans="1:18" s="177" customFormat="1" ht="13.9" customHeight="1">
      <c r="A17" s="179"/>
      <c r="B17" s="127" t="s">
        <v>120</v>
      </c>
      <c r="C17" s="179"/>
      <c r="E17" s="182" t="s">
        <v>43</v>
      </c>
      <c r="F17" s="182" t="s">
        <v>43</v>
      </c>
      <c r="G17" s="182" t="s">
        <v>43</v>
      </c>
      <c r="H17" s="182" t="s">
        <v>43</v>
      </c>
      <c r="J17" s="129">
        <f>J16/E16-1</f>
        <v>-0.4049395004757943</v>
      </c>
      <c r="K17" s="129">
        <f t="shared" ref="K17:P17" si="4">K16/F16-1</f>
        <v>0.60224755246834727</v>
      </c>
      <c r="L17" s="129">
        <f t="shared" si="4"/>
        <v>5.6930507688718386</v>
      </c>
      <c r="M17" s="129">
        <f t="shared" si="4"/>
        <v>14.356371993603503</v>
      </c>
      <c r="O17" s="129">
        <f t="shared" si="4"/>
        <v>5.8930539534360893</v>
      </c>
      <c r="P17" s="129">
        <f t="shared" si="4"/>
        <v>2.5414624434572368</v>
      </c>
      <c r="Q17" s="181"/>
      <c r="R17" s="181"/>
    </row>
    <row r="18" spans="1:18" ht="13.9" customHeight="1">
      <c r="A18" s="19"/>
      <c r="B18" s="19"/>
      <c r="C18" s="19"/>
      <c r="E18" s="20"/>
      <c r="F18" s="20"/>
      <c r="G18" s="20"/>
      <c r="H18" s="20"/>
      <c r="J18" s="20"/>
      <c r="K18" s="20"/>
      <c r="L18" s="20"/>
      <c r="M18" s="20"/>
      <c r="O18" s="20"/>
      <c r="P18" s="20"/>
      <c r="Q18" s="20"/>
      <c r="R18" s="20"/>
    </row>
    <row r="19" spans="1:18" ht="13.9" customHeight="1">
      <c r="A19" s="2"/>
      <c r="B19" s="2" t="s">
        <v>54</v>
      </c>
      <c r="C19" s="2"/>
      <c r="E19" s="21">
        <v>-1164.748</v>
      </c>
      <c r="F19" s="21">
        <v>-685.25300000000004</v>
      </c>
      <c r="G19" s="21">
        <v>-302.80200000000002</v>
      </c>
      <c r="H19" s="21">
        <f>PnL!F30-SUM('Quarterly PnL'!E19,'Quarterly PnL'!F19,'Quarterly PnL'!G19)</f>
        <v>-210.52099999999973</v>
      </c>
      <c r="J19" s="21">
        <v>-650.14200000000005</v>
      </c>
      <c r="K19" s="21">
        <v>-1027</v>
      </c>
      <c r="L19" s="21">
        <v>-2063.8649999999998</v>
      </c>
      <c r="M19" s="21">
        <f>PnL!G30-SUM('Quarterly PnL'!J19,'Quarterly PnL'!K19,'Quarterly PnL'!L19)</f>
        <v>-3549.9930000000004</v>
      </c>
      <c r="O19" s="21">
        <v>-4616</v>
      </c>
      <c r="P19" s="21">
        <v>-3712</v>
      </c>
      <c r="Q19" s="21"/>
      <c r="R19" s="21"/>
    </row>
    <row r="20" spans="1:18" ht="13.9" customHeight="1">
      <c r="A20" s="5"/>
      <c r="B20" s="78" t="s">
        <v>55</v>
      </c>
      <c r="C20" s="5"/>
      <c r="E20" s="175">
        <f>-E19/E12</f>
        <v>0.9274985168757639</v>
      </c>
      <c r="F20" s="175">
        <f>-F19/F12</f>
        <v>0.92623410608155698</v>
      </c>
      <c r="G20" s="175">
        <f>-G19/G12</f>
        <v>0.89424209938779675</v>
      </c>
      <c r="H20" s="175">
        <f>-H19/H12</f>
        <v>0.84585312150944514</v>
      </c>
      <c r="J20" s="175">
        <f>-J19/J12</f>
        <v>0.87001822624633007</v>
      </c>
      <c r="K20" s="175">
        <f>-K19/K12</f>
        <v>0.86638445198441694</v>
      </c>
      <c r="L20" s="175">
        <f>-L19/L12</f>
        <v>0.91065429319514957</v>
      </c>
      <c r="M20" s="175">
        <f>-M19/M12</f>
        <v>0.92883464251308079</v>
      </c>
      <c r="O20" s="175">
        <f>-O19/O12</f>
        <v>0.89613667249077844</v>
      </c>
      <c r="P20" s="175">
        <f>-P19/P12</f>
        <v>0.88423058599333015</v>
      </c>
      <c r="Q20" s="175"/>
      <c r="R20" s="175"/>
    </row>
    <row r="21" spans="1:18" ht="13.9" customHeight="1">
      <c r="A21" s="5"/>
      <c r="B21" s="10"/>
      <c r="C21" s="5"/>
      <c r="E21" s="18" t="s">
        <v>51</v>
      </c>
      <c r="F21" s="18" t="s">
        <v>51</v>
      </c>
      <c r="G21" s="18" t="s">
        <v>51</v>
      </c>
      <c r="H21" s="18" t="s">
        <v>51</v>
      </c>
      <c r="J21" s="18" t="s">
        <v>51</v>
      </c>
      <c r="K21" s="18" t="s">
        <v>51</v>
      </c>
      <c r="L21" s="18" t="s">
        <v>51</v>
      </c>
      <c r="M21" s="18" t="s">
        <v>51</v>
      </c>
      <c r="O21" s="18" t="s">
        <v>51</v>
      </c>
      <c r="P21" s="18" t="s">
        <v>51</v>
      </c>
      <c r="Q21" s="18"/>
      <c r="R21" s="18"/>
    </row>
    <row r="22" spans="1:18" s="177" customFormat="1" ht="13.9" customHeight="1">
      <c r="A22" s="124"/>
      <c r="B22" s="124" t="s">
        <v>56</v>
      </c>
      <c r="C22" s="124"/>
      <c r="E22" s="183">
        <f>E12+E19</f>
        <v>91.047000000000025</v>
      </c>
      <c r="F22" s="183">
        <f>F12+F19</f>
        <v>54.573999999999955</v>
      </c>
      <c r="G22" s="183">
        <f>G12+G19</f>
        <v>35.810999999999979</v>
      </c>
      <c r="H22" s="183">
        <f>H12+H19</f>
        <v>38.365000000000236</v>
      </c>
      <c r="J22" s="183">
        <f>J12+J19</f>
        <v>97.131999999999948</v>
      </c>
      <c r="K22" s="183">
        <f>K12+K19</f>
        <v>158.38599999999997</v>
      </c>
      <c r="L22" s="183">
        <f>L12+L19</f>
        <v>202.48900000000003</v>
      </c>
      <c r="M22" s="183">
        <f>M12+M19</f>
        <v>271.99300000000039</v>
      </c>
      <c r="O22" s="183">
        <f>O12+O19</f>
        <v>535</v>
      </c>
      <c r="P22" s="183">
        <f>P12+P19</f>
        <v>486</v>
      </c>
      <c r="Q22" s="183"/>
      <c r="R22" s="183"/>
    </row>
    <row r="23" spans="1:18" s="177" customFormat="1" ht="13.9" customHeight="1">
      <c r="A23" s="126"/>
      <c r="B23" s="127" t="s">
        <v>57</v>
      </c>
      <c r="C23" s="126"/>
      <c r="E23" s="184">
        <f>E22/E12</f>
        <v>7.2501483124236057E-2</v>
      </c>
      <c r="F23" s="184">
        <f>F22/F12</f>
        <v>7.3765893918443029E-2</v>
      </c>
      <c r="G23" s="184">
        <f>G22/G12</f>
        <v>0.10575790061220325</v>
      </c>
      <c r="H23" s="184">
        <f>H22/H12</f>
        <v>0.15414687849055489</v>
      </c>
      <c r="J23" s="184">
        <f>J22/J12</f>
        <v>0.12998177375366993</v>
      </c>
      <c r="K23" s="184">
        <f>K22/K12</f>
        <v>0.13361554801558309</v>
      </c>
      <c r="L23" s="184">
        <f>L22/L12</f>
        <v>8.9345706804850461E-2</v>
      </c>
      <c r="M23" s="184">
        <f>M22/M12</f>
        <v>7.1165357486919198E-2</v>
      </c>
      <c r="O23" s="184">
        <f>O22/O12</f>
        <v>0.1038633275092215</v>
      </c>
      <c r="P23" s="184">
        <f>P22/P12</f>
        <v>0.11576941400666985</v>
      </c>
      <c r="Q23" s="184"/>
      <c r="R23" s="184"/>
    </row>
    <row r="24" spans="1:18" s="177" customFormat="1" ht="13.9" customHeight="1">
      <c r="A24" s="126"/>
      <c r="B24" s="127" t="s">
        <v>121</v>
      </c>
      <c r="C24" s="126"/>
      <c r="E24" s="185" t="s">
        <v>43</v>
      </c>
      <c r="F24" s="184">
        <f>F23-E23</f>
        <v>1.2644107942069716E-3</v>
      </c>
      <c r="G24" s="184">
        <f>G23-F23</f>
        <v>3.1992006693760219E-2</v>
      </c>
      <c r="H24" s="184">
        <f>H23-G23</f>
        <v>4.8388977878351641E-2</v>
      </c>
      <c r="J24" s="184">
        <f>J23-H23</f>
        <v>-2.4165104736884963E-2</v>
      </c>
      <c r="K24" s="184">
        <f>K23-J23</f>
        <v>3.6337742619131641E-3</v>
      </c>
      <c r="L24" s="184">
        <f>L23-K23</f>
        <v>-4.426984121073263E-2</v>
      </c>
      <c r="M24" s="184">
        <f>M23-L23</f>
        <v>-1.8180349317931263E-2</v>
      </c>
      <c r="O24" s="184">
        <f>O23-M23</f>
        <v>3.2697970022302306E-2</v>
      </c>
      <c r="P24" s="184">
        <f>P23-O23</f>
        <v>1.1906086497448343E-2</v>
      </c>
      <c r="Q24" s="184"/>
      <c r="R24" s="184"/>
    </row>
    <row r="25" spans="1:18" ht="13.9" customHeight="1">
      <c r="A25" s="2"/>
      <c r="B25" s="2"/>
      <c r="C25" s="2"/>
      <c r="E25" s="20"/>
      <c r="F25" s="20"/>
      <c r="G25" s="20"/>
      <c r="H25" s="20"/>
      <c r="J25" s="20"/>
      <c r="K25" s="20"/>
      <c r="L25" s="20"/>
      <c r="M25" s="20"/>
      <c r="O25" s="20"/>
      <c r="P25" s="20"/>
      <c r="Q25" s="20"/>
      <c r="R25" s="20"/>
    </row>
    <row r="26" spans="1:18" ht="13.9" customHeight="1">
      <c r="B26" s="23" t="s">
        <v>59</v>
      </c>
    </row>
    <row r="27" spans="1:18" ht="13.9" customHeight="1">
      <c r="B27" s="50" t="s">
        <v>60</v>
      </c>
      <c r="E27" s="33">
        <v>81.688999999999993</v>
      </c>
      <c r="F27" s="33">
        <v>47.265000000000001</v>
      </c>
      <c r="G27" s="33">
        <v>27.335999999999999</v>
      </c>
      <c r="H27" s="76">
        <f>PnL!F42-SUM('Quarterly PnL'!E27,'Quarterly PnL'!F27,'Quarterly PnL'!G27)</f>
        <v>38.430999999999983</v>
      </c>
      <c r="I27" s="188"/>
      <c r="J27" s="33">
        <v>69.066000000000003</v>
      </c>
      <c r="K27" s="33">
        <v>96.525000000000006</v>
      </c>
      <c r="L27" s="33">
        <v>153.49600000000001</v>
      </c>
      <c r="M27" s="76">
        <f>PnL!G42-SUM('Quarterly PnL'!J27,'Quarterly PnL'!K27,'Quarterly PnL'!L27)</f>
        <v>224.91300000000001</v>
      </c>
      <c r="N27" s="188"/>
      <c r="O27" s="33">
        <v>276</v>
      </c>
      <c r="P27" s="33">
        <v>276</v>
      </c>
      <c r="Q27" s="8"/>
      <c r="R27" s="8"/>
    </row>
    <row r="28" spans="1:18" s="186" customFormat="1" ht="13.9" customHeight="1">
      <c r="A28" s="5"/>
      <c r="B28" s="98" t="s">
        <v>46</v>
      </c>
      <c r="C28" s="5"/>
      <c r="E28" s="172" t="s">
        <v>43</v>
      </c>
      <c r="F28" s="172" t="s">
        <v>43</v>
      </c>
      <c r="G28" s="172" t="s">
        <v>43</v>
      </c>
      <c r="H28" s="172" t="s">
        <v>43</v>
      </c>
      <c r="J28" s="175">
        <f>J27/E27-1</f>
        <v>-0.15452508905727813</v>
      </c>
      <c r="K28" s="175">
        <f t="shared" ref="K28:M28" si="5">K27/F27-1</f>
        <v>1.0422088225960016</v>
      </c>
      <c r="L28" s="175">
        <f t="shared" si="5"/>
        <v>4.6151594966344751</v>
      </c>
      <c r="M28" s="175">
        <f t="shared" si="5"/>
        <v>4.8523847935260624</v>
      </c>
      <c r="O28" s="175">
        <f>O27/J27-1</f>
        <v>2.9961775692815564</v>
      </c>
      <c r="P28" s="175">
        <f>P27/K27-1</f>
        <v>1.8593628593628591</v>
      </c>
      <c r="Q28" s="175"/>
      <c r="R28" s="175"/>
    </row>
    <row r="29" spans="1:18" s="186" customFormat="1" ht="13.9" customHeight="1">
      <c r="A29" s="5"/>
      <c r="B29" s="98" t="s">
        <v>122</v>
      </c>
      <c r="C29" s="5"/>
      <c r="E29" s="175">
        <f>E27/E$16</f>
        <v>6.5049629915710755E-2</v>
      </c>
      <c r="F29" s="175">
        <f t="shared" ref="F29:P29" si="6">F27/F$16</f>
        <v>6.3886557262711419E-2</v>
      </c>
      <c r="G29" s="175">
        <f t="shared" si="6"/>
        <v>8.0729328171097972E-2</v>
      </c>
      <c r="H29" s="175">
        <f t="shared" si="6"/>
        <v>0.15441206013998371</v>
      </c>
      <c r="I29" s="175"/>
      <c r="J29" s="175">
        <f t="shared" si="6"/>
        <v>9.2423930178221106E-2</v>
      </c>
      <c r="K29" s="175">
        <f t="shared" si="6"/>
        <v>8.142917159473792E-2</v>
      </c>
      <c r="L29" s="175">
        <f t="shared" si="6"/>
        <v>6.7728166032314463E-2</v>
      </c>
      <c r="M29" s="175">
        <f t="shared" si="6"/>
        <v>5.8847154332852071E-2</v>
      </c>
      <c r="N29" s="175"/>
      <c r="O29" s="175">
        <f t="shared" si="6"/>
        <v>5.3581828771112408E-2</v>
      </c>
      <c r="P29" s="175">
        <f t="shared" si="6"/>
        <v>6.5745593139590275E-2</v>
      </c>
      <c r="Q29" s="175"/>
      <c r="R29" s="175"/>
    </row>
    <row r="30" spans="1:18" ht="13.9" customHeight="1">
      <c r="A30" s="12"/>
      <c r="B30" s="12"/>
      <c r="C30" s="13"/>
      <c r="E30" s="175"/>
      <c r="F30" s="175"/>
      <c r="G30" s="175"/>
      <c r="H30" s="175"/>
      <c r="I30" s="188"/>
      <c r="J30" s="175"/>
      <c r="K30" s="175"/>
      <c r="L30" s="175"/>
      <c r="M30" s="175"/>
      <c r="N30" s="188"/>
      <c r="O30" s="189"/>
      <c r="P30" s="189"/>
      <c r="Q30" s="16"/>
      <c r="R30" s="16"/>
    </row>
    <row r="31" spans="1:18" ht="13.9" customHeight="1">
      <c r="B31" s="50" t="s">
        <v>61</v>
      </c>
      <c r="E31" s="33">
        <v>29.582999999999998</v>
      </c>
      <c r="F31" s="33">
        <v>29.323</v>
      </c>
      <c r="G31" s="33">
        <v>40.167999999999999</v>
      </c>
      <c r="H31" s="76">
        <f>PnL!F48-SUM('Quarterly PnL'!E31,'Quarterly PnL'!F31,'Quarterly PnL'!G31)</f>
        <v>53.695000000000007</v>
      </c>
      <c r="I31" s="188"/>
      <c r="J31" s="33">
        <v>222.084</v>
      </c>
      <c r="K31" s="33">
        <v>190.61099999999999</v>
      </c>
      <c r="L31" s="33">
        <v>90.105000000000004</v>
      </c>
      <c r="M31" s="76">
        <f>PnL!G48-SUM('Quarterly PnL'!J31,'Quarterly PnL'!K31,'Quarterly PnL'!L31)</f>
        <v>117.19999999999999</v>
      </c>
      <c r="N31" s="188"/>
      <c r="O31" s="33">
        <v>101</v>
      </c>
      <c r="P31" s="33">
        <v>137</v>
      </c>
      <c r="Q31" s="8"/>
      <c r="R31" s="8"/>
    </row>
    <row r="32" spans="1:18" s="186" customFormat="1" ht="13.9" customHeight="1">
      <c r="A32" s="5"/>
      <c r="B32" s="98" t="s">
        <v>46</v>
      </c>
      <c r="C32" s="5"/>
      <c r="E32" s="172" t="s">
        <v>43</v>
      </c>
      <c r="F32" s="172" t="s">
        <v>43</v>
      </c>
      <c r="G32" s="172" t="s">
        <v>43</v>
      </c>
      <c r="H32" s="172" t="s">
        <v>43</v>
      </c>
      <c r="J32" s="175">
        <f>J31/E31-1</f>
        <v>6.5071493763310011</v>
      </c>
      <c r="K32" s="175">
        <f t="shared" ref="K32:M32" si="7">K31/F31-1</f>
        <v>5.5003921836101348</v>
      </c>
      <c r="L32" s="175">
        <f t="shared" si="7"/>
        <v>1.2432035451105361</v>
      </c>
      <c r="M32" s="175">
        <f t="shared" si="7"/>
        <v>1.1826985752863388</v>
      </c>
      <c r="O32" s="175">
        <f>O31/J31-1</f>
        <v>-0.54521712505178221</v>
      </c>
      <c r="P32" s="175">
        <f>P31/K31-1</f>
        <v>-0.28125868916274499</v>
      </c>
      <c r="Q32" s="175"/>
      <c r="R32" s="175"/>
    </row>
    <row r="33" spans="1:18" s="186" customFormat="1" ht="13.9" customHeight="1">
      <c r="A33" s="5"/>
      <c r="B33" s="98" t="s">
        <v>122</v>
      </c>
      <c r="C33" s="5"/>
      <c r="E33" s="175">
        <f>E31/E$16</f>
        <v>2.355718887238761E-2</v>
      </c>
      <c r="F33" s="175">
        <f t="shared" ref="F33:P33" si="8">F31/F$16</f>
        <v>3.9634941682312214E-2</v>
      </c>
      <c r="G33" s="175">
        <f t="shared" si="8"/>
        <v>0.11862509708723527</v>
      </c>
      <c r="H33" s="175">
        <f t="shared" si="8"/>
        <v>0.21574134342630769</v>
      </c>
      <c r="I33" s="175"/>
      <c r="J33" s="175">
        <f t="shared" si="8"/>
        <v>0.29719219456317231</v>
      </c>
      <c r="K33" s="175">
        <f t="shared" si="8"/>
        <v>0.1608007855668955</v>
      </c>
      <c r="L33" s="175">
        <f t="shared" si="8"/>
        <v>3.9757690104899768E-2</v>
      </c>
      <c r="M33" s="175">
        <f t="shared" si="8"/>
        <v>3.0664685846572951E-2</v>
      </c>
      <c r="N33" s="175"/>
      <c r="O33" s="175">
        <f t="shared" si="8"/>
        <v>1.9607843137254902E-2</v>
      </c>
      <c r="P33" s="175">
        <f t="shared" si="8"/>
        <v>3.263458789899952E-2</v>
      </c>
      <c r="Q33" s="175"/>
      <c r="R33" s="175"/>
    </row>
    <row r="34" spans="1:18" ht="13.9" customHeight="1">
      <c r="B34" s="7"/>
      <c r="E34" s="76"/>
      <c r="F34" s="76"/>
      <c r="G34" s="76"/>
      <c r="H34" s="76"/>
      <c r="I34" s="188"/>
      <c r="J34" s="76"/>
      <c r="K34" s="76"/>
      <c r="L34" s="76"/>
      <c r="M34" s="76"/>
      <c r="N34" s="188"/>
      <c r="O34" s="76"/>
      <c r="P34" s="76"/>
      <c r="Q34" s="8"/>
      <c r="R34" s="8"/>
    </row>
    <row r="35" spans="1:18" ht="13.5" customHeight="1">
      <c r="B35" s="50" t="s">
        <v>62</v>
      </c>
      <c r="E35" s="33">
        <v>15.787000000000001</v>
      </c>
      <c r="F35" s="33">
        <v>16.838000000000001</v>
      </c>
      <c r="G35" s="33">
        <v>13.183999999999999</v>
      </c>
      <c r="H35" s="76">
        <f>PnL!F54-SUM('Quarterly PnL'!E35,'Quarterly PnL'!F35,'Quarterly PnL'!G35)</f>
        <v>12.363</v>
      </c>
      <c r="I35" s="188"/>
      <c r="J35" s="33">
        <v>50.677</v>
      </c>
      <c r="K35" s="33">
        <v>24.388000000000002</v>
      </c>
      <c r="L35" s="33">
        <v>27.295000000000002</v>
      </c>
      <c r="M35" s="76">
        <f>PnL!G54-SUM('Quarterly PnL'!J35,'Quarterly PnL'!K35,'Quarterly PnL'!L35)</f>
        <v>31.64</v>
      </c>
      <c r="N35" s="188"/>
      <c r="O35" s="33">
        <v>40</v>
      </c>
      <c r="P35" s="33">
        <v>41</v>
      </c>
      <c r="Q35" s="8"/>
      <c r="R35" s="8"/>
    </row>
    <row r="36" spans="1:18" ht="13.9" customHeight="1">
      <c r="A36" s="5"/>
      <c r="B36" s="98" t="s">
        <v>46</v>
      </c>
      <c r="C36" s="5"/>
      <c r="E36" s="172" t="s">
        <v>43</v>
      </c>
      <c r="F36" s="172" t="s">
        <v>43</v>
      </c>
      <c r="G36" s="172" t="s">
        <v>43</v>
      </c>
      <c r="H36" s="172" t="s">
        <v>43</v>
      </c>
      <c r="I36" s="188"/>
      <c r="J36" s="175">
        <f>J35/E35-1</f>
        <v>2.2100462405776904</v>
      </c>
      <c r="K36" s="175">
        <f t="shared" ref="K36:M36" si="9">K35/F35-1</f>
        <v>0.44839054519539134</v>
      </c>
      <c r="L36" s="175">
        <f t="shared" si="9"/>
        <v>1.0703125000000004</v>
      </c>
      <c r="M36" s="175">
        <f t="shared" si="9"/>
        <v>1.5592493731294996</v>
      </c>
      <c r="N36" s="188"/>
      <c r="O36" s="175">
        <f>O35/J35-1</f>
        <v>-0.21068729403871578</v>
      </c>
      <c r="P36" s="175">
        <f>P35/K35-1</f>
        <v>0.68115466622929288</v>
      </c>
      <c r="Q36" s="175"/>
      <c r="R36" s="175"/>
    </row>
    <row r="37" spans="1:18" ht="13.9" customHeight="1">
      <c r="A37" s="5"/>
      <c r="B37" s="98" t="s">
        <v>122</v>
      </c>
      <c r="C37" s="5"/>
      <c r="E37" s="175">
        <f>E35/E$16</f>
        <v>1.2571319363431133E-2</v>
      </c>
      <c r="F37" s="175">
        <f t="shared" ref="F37:P37" si="10">F35/F$16</f>
        <v>2.2759374826817624E-2</v>
      </c>
      <c r="G37" s="175">
        <f t="shared" si="10"/>
        <v>3.8935303724310644E-2</v>
      </c>
      <c r="H37" s="175">
        <f t="shared" si="10"/>
        <v>4.9673344422747769E-2</v>
      </c>
      <c r="I37" s="175"/>
      <c r="J37" s="175">
        <f t="shared" si="10"/>
        <v>6.781582123826066E-2</v>
      </c>
      <c r="K37" s="175">
        <f t="shared" si="10"/>
        <v>2.0573889011680585E-2</v>
      </c>
      <c r="L37" s="175">
        <f t="shared" si="10"/>
        <v>1.2043573069343979E-2</v>
      </c>
      <c r="M37" s="175">
        <f t="shared" si="10"/>
        <v>8.2784186022659412E-3</v>
      </c>
      <c r="N37" s="175"/>
      <c r="O37" s="175">
        <f t="shared" si="10"/>
        <v>7.7654824305960005E-3</v>
      </c>
      <c r="P37" s="175">
        <f t="shared" si="10"/>
        <v>9.7665555026202958E-3</v>
      </c>
      <c r="Q37" s="175"/>
      <c r="R37" s="175"/>
    </row>
    <row r="38" spans="1:18" ht="13.9" customHeight="1">
      <c r="A38" s="5"/>
      <c r="B38" s="10"/>
      <c r="C38" s="5"/>
      <c r="E38" s="18" t="s">
        <v>51</v>
      </c>
      <c r="F38" s="18" t="s">
        <v>51</v>
      </c>
      <c r="G38" s="18" t="s">
        <v>51</v>
      </c>
      <c r="H38" s="18" t="s">
        <v>51</v>
      </c>
      <c r="J38" s="18" t="s">
        <v>51</v>
      </c>
      <c r="K38" s="18" t="s">
        <v>51</v>
      </c>
      <c r="L38" s="18" t="s">
        <v>51</v>
      </c>
      <c r="M38" s="18" t="s">
        <v>51</v>
      </c>
      <c r="O38" s="18" t="s">
        <v>51</v>
      </c>
      <c r="P38" s="18" t="s">
        <v>51</v>
      </c>
      <c r="Q38" s="18"/>
      <c r="R38" s="18"/>
    </row>
    <row r="39" spans="1:18" s="167" customFormat="1" ht="13.9" customHeight="1">
      <c r="A39" s="2"/>
      <c r="B39" s="2" t="s">
        <v>63</v>
      </c>
      <c r="C39" s="2"/>
      <c r="E39" s="190">
        <f>SUM(E27,E31,E35)</f>
        <v>127.059</v>
      </c>
      <c r="F39" s="190">
        <f>SUM(F27,F31,F35)</f>
        <v>93.425999999999988</v>
      </c>
      <c r="G39" s="190">
        <f>SUM(G27,G31,G35)</f>
        <v>80.687999999999988</v>
      </c>
      <c r="H39" s="190">
        <f>SUM(H27,H31,H35)</f>
        <v>104.48899999999999</v>
      </c>
      <c r="J39" s="190">
        <f>SUM(J27,J31,J35)</f>
        <v>341.827</v>
      </c>
      <c r="K39" s="190">
        <f>SUM(K27,K31,K35)</f>
        <v>311.52399999999994</v>
      </c>
      <c r="L39" s="190">
        <f>SUM(L27,L31,L35)</f>
        <v>270.89600000000002</v>
      </c>
      <c r="M39" s="190">
        <f>SUM(M27,M31,M35)</f>
        <v>373.75299999999999</v>
      </c>
      <c r="O39" s="190">
        <f>SUM(O27,O31,O35)</f>
        <v>417</v>
      </c>
      <c r="P39" s="190">
        <f>SUM(P27,P31,P35)</f>
        <v>454</v>
      </c>
      <c r="Q39" s="190"/>
      <c r="R39" s="190"/>
    </row>
    <row r="40" spans="1:18" s="167" customFormat="1" ht="13.9" customHeight="1">
      <c r="A40" s="3"/>
      <c r="B40" s="78" t="s">
        <v>55</v>
      </c>
      <c r="C40" s="3"/>
      <c r="D40" s="65"/>
      <c r="E40" s="175">
        <f>E39/E$16</f>
        <v>0.1011781381515295</v>
      </c>
      <c r="F40" s="175">
        <f t="shared" ref="F40:P40" si="11">F39/F$16</f>
        <v>0.12628087377184125</v>
      </c>
      <c r="G40" s="175">
        <f t="shared" si="11"/>
        <v>0.23828972898264386</v>
      </c>
      <c r="H40" s="175">
        <f t="shared" si="11"/>
        <v>0.41982674798903918</v>
      </c>
      <c r="I40" s="175"/>
      <c r="J40" s="175">
        <f t="shared" si="11"/>
        <v>0.45743194597965403</v>
      </c>
      <c r="K40" s="175">
        <f t="shared" si="11"/>
        <v>0.26280384617331398</v>
      </c>
      <c r="L40" s="175">
        <f t="shared" si="11"/>
        <v>0.11952942920655822</v>
      </c>
      <c r="M40" s="175">
        <f t="shared" si="11"/>
        <v>9.7790258781690967E-2</v>
      </c>
      <c r="N40" s="175"/>
      <c r="O40" s="175">
        <f t="shared" si="11"/>
        <v>8.0955154338963303E-2</v>
      </c>
      <c r="P40" s="175">
        <f t="shared" si="11"/>
        <v>0.1081467365412101</v>
      </c>
      <c r="Q40" s="190"/>
      <c r="R40" s="190"/>
    </row>
    <row r="41" spans="1:18" s="167" customFormat="1" ht="13.9" customHeight="1">
      <c r="A41" s="3"/>
      <c r="B41" s="78"/>
      <c r="C41" s="3"/>
      <c r="D41" s="65"/>
      <c r="E41" s="18" t="s">
        <v>51</v>
      </c>
      <c r="F41" s="18" t="s">
        <v>51</v>
      </c>
      <c r="G41" s="18" t="s">
        <v>51</v>
      </c>
      <c r="H41" s="18" t="s">
        <v>51</v>
      </c>
      <c r="I41" s="65"/>
      <c r="J41" s="18" t="s">
        <v>51</v>
      </c>
      <c r="K41" s="18" t="s">
        <v>51</v>
      </c>
      <c r="L41" s="18" t="s">
        <v>51</v>
      </c>
      <c r="M41" s="18" t="s">
        <v>51</v>
      </c>
      <c r="N41" s="65"/>
      <c r="O41" s="18" t="s">
        <v>51</v>
      </c>
      <c r="P41" s="18" t="s">
        <v>51</v>
      </c>
      <c r="Q41" s="190"/>
      <c r="R41" s="190"/>
    </row>
    <row r="42" spans="1:18" s="167" customFormat="1" ht="13.9" customHeight="1">
      <c r="A42" s="2"/>
      <c r="B42" s="2" t="s">
        <v>123</v>
      </c>
      <c r="C42" s="2"/>
      <c r="E42" s="21">
        <f>E22-E39</f>
        <v>-36.011999999999972</v>
      </c>
      <c r="F42" s="21">
        <f t="shared" ref="F42:P42" si="12">F22-F39</f>
        <v>-38.852000000000032</v>
      </c>
      <c r="G42" s="21">
        <f t="shared" si="12"/>
        <v>-44.87700000000001</v>
      </c>
      <c r="H42" s="21">
        <f t="shared" si="12"/>
        <v>-66.123999999999754</v>
      </c>
      <c r="J42" s="21">
        <f t="shared" si="12"/>
        <v>-244.69500000000005</v>
      </c>
      <c r="K42" s="21">
        <f t="shared" si="12"/>
        <v>-153.13799999999998</v>
      </c>
      <c r="L42" s="21">
        <f t="shared" si="12"/>
        <v>-68.406999999999982</v>
      </c>
      <c r="M42" s="21">
        <f t="shared" si="12"/>
        <v>-101.75999999999959</v>
      </c>
      <c r="O42" s="21">
        <f t="shared" si="12"/>
        <v>118</v>
      </c>
      <c r="P42" s="21">
        <f t="shared" si="12"/>
        <v>32</v>
      </c>
      <c r="Q42" s="21"/>
      <c r="R42" s="21"/>
    </row>
    <row r="43" spans="1:18" s="167" customFormat="1" ht="13.9" customHeight="1">
      <c r="A43" s="3"/>
      <c r="B43" s="78" t="s">
        <v>55</v>
      </c>
      <c r="C43" s="3"/>
      <c r="D43" s="65"/>
      <c r="E43" s="175">
        <f>E42/E$16</f>
        <v>-2.8676655027293444E-2</v>
      </c>
      <c r="F43" s="175">
        <f t="shared" ref="F43" si="13">F42/F$16</f>
        <v>-5.2514979853398203E-2</v>
      </c>
      <c r="G43" s="175">
        <f t="shared" ref="G43" si="14">G42/G$16</f>
        <v>-0.13253182837044061</v>
      </c>
      <c r="H43" s="175">
        <f t="shared" ref="H43" si="15">H42/H$16</f>
        <v>-0.26567986949848432</v>
      </c>
      <c r="I43" s="175"/>
      <c r="J43" s="175">
        <f t="shared" ref="J43" si="16">J42/J$16</f>
        <v>-0.3274501722259841</v>
      </c>
      <c r="K43" s="175">
        <f t="shared" ref="K43" si="17">K42/K$16</f>
        <v>-0.12918829815773089</v>
      </c>
      <c r="L43" s="175">
        <f t="shared" ref="L43" si="18">L42/L$16</f>
        <v>-3.018372240170776E-2</v>
      </c>
      <c r="M43" s="175">
        <f t="shared" ref="M43" si="19">M42/M$16</f>
        <v>-2.6624901294771769E-2</v>
      </c>
      <c r="N43" s="175"/>
      <c r="O43" s="175">
        <f t="shared" ref="O43" si="20">O42/O$16</f>
        <v>2.2908173170258204E-2</v>
      </c>
      <c r="P43" s="175">
        <f t="shared" ref="P43" si="21">P42/P$16</f>
        <v>7.6226774654597424E-3</v>
      </c>
      <c r="Q43" s="190"/>
      <c r="R43" s="190"/>
    </row>
    <row r="44" spans="1:18" ht="13.9" customHeight="1">
      <c r="A44" s="5"/>
      <c r="B44" s="10"/>
      <c r="C44" s="5"/>
      <c r="E44" s="18"/>
      <c r="F44" s="18"/>
      <c r="G44" s="18"/>
      <c r="H44" s="18"/>
      <c r="J44" s="18"/>
      <c r="K44" s="18"/>
      <c r="L44" s="18"/>
      <c r="M44" s="18"/>
      <c r="O44" s="18"/>
      <c r="P44" s="18"/>
      <c r="Q44" s="18"/>
      <c r="R44" s="18"/>
    </row>
    <row r="45" spans="1:18" ht="13.9" customHeight="1">
      <c r="A45" s="5"/>
      <c r="B45" s="23" t="s">
        <v>65</v>
      </c>
      <c r="C45" s="5"/>
      <c r="E45" s="8"/>
      <c r="F45" s="8"/>
      <c r="G45" s="8"/>
      <c r="H45" s="8"/>
      <c r="J45" s="8"/>
      <c r="K45" s="8"/>
      <c r="L45" s="8"/>
      <c r="M45" s="8"/>
      <c r="O45" s="18"/>
      <c r="P45" s="18"/>
      <c r="Q45" s="18"/>
      <c r="R45" s="18"/>
    </row>
    <row r="46" spans="1:18" ht="13.9" customHeight="1">
      <c r="A46" s="5"/>
      <c r="B46" s="54" t="s">
        <v>66</v>
      </c>
      <c r="C46" s="5"/>
      <c r="E46" s="28">
        <v>-1.012</v>
      </c>
      <c r="F46" s="28">
        <v>0.122</v>
      </c>
      <c r="G46" s="28">
        <v>-24.329000000000001</v>
      </c>
      <c r="H46" s="27">
        <f>PnL!F65-SUM('Quarterly PnL'!E46,'Quarterly PnL'!F46,'Quarterly PnL'!G46)</f>
        <v>33.219000000000001</v>
      </c>
      <c r="J46" s="28">
        <v>-15.272</v>
      </c>
      <c r="K46" s="28">
        <v>23.952000000000002</v>
      </c>
      <c r="L46" s="28">
        <v>3.4990000000000001</v>
      </c>
      <c r="M46" s="27">
        <f>N46-L46-K46-J46</f>
        <v>-12.179</v>
      </c>
      <c r="O46" s="28">
        <v>0</v>
      </c>
      <c r="P46" s="28">
        <v>0</v>
      </c>
      <c r="Q46" s="27"/>
      <c r="R46" s="27"/>
    </row>
    <row r="47" spans="1:18" ht="13.9" customHeight="1">
      <c r="A47" s="5"/>
      <c r="B47" s="54" t="s">
        <v>67</v>
      </c>
      <c r="C47" s="5"/>
      <c r="E47" s="28">
        <v>2.68</v>
      </c>
      <c r="F47" s="28">
        <v>0.66200000000000003</v>
      </c>
      <c r="G47" s="28">
        <v>0.66500000000000004</v>
      </c>
      <c r="H47" s="27">
        <f>PnL!F66-SUM(E47,F47,G47)</f>
        <v>0.72500000000000053</v>
      </c>
      <c r="I47" s="221"/>
      <c r="J47" s="28">
        <v>0.86699999999999999</v>
      </c>
      <c r="K47" s="28">
        <v>0.80600000000000005</v>
      </c>
      <c r="L47" s="28">
        <v>0.51100000000000001</v>
      </c>
      <c r="M47" s="27">
        <f>PnL!G66-SUM(J47,K47,L47)</f>
        <v>0.81599999999999984</v>
      </c>
      <c r="O47" s="28">
        <v>0</v>
      </c>
      <c r="P47" s="28">
        <v>6</v>
      </c>
      <c r="Q47" s="27"/>
      <c r="R47" s="27"/>
    </row>
    <row r="48" spans="1:18" ht="13.9" customHeight="1">
      <c r="A48" s="5"/>
      <c r="B48" s="54" t="s">
        <v>68</v>
      </c>
      <c r="C48" s="5"/>
      <c r="E48" s="28">
        <v>0</v>
      </c>
      <c r="F48" s="28">
        <v>0</v>
      </c>
      <c r="G48" s="28">
        <v>0</v>
      </c>
      <c r="H48" s="191">
        <f>PnL!F67-SUM('Quarterly PnL'!E48,'Quarterly PnL'!F48,'Quarterly PnL'!G48)</f>
        <v>-11.536</v>
      </c>
      <c r="I48" s="192"/>
      <c r="J48" s="28">
        <v>0</v>
      </c>
      <c r="K48" s="28">
        <v>0</v>
      </c>
      <c r="L48" s="28">
        <v>0</v>
      </c>
      <c r="M48" s="191">
        <f>PnL!G67-SUM('Quarterly PnL'!J48,'Quarterly PnL'!K48,'Quarterly PnL'!L48)</f>
        <v>0</v>
      </c>
      <c r="O48" s="28">
        <v>0</v>
      </c>
      <c r="P48" s="28">
        <v>0</v>
      </c>
      <c r="Q48" s="27"/>
      <c r="R48" s="27"/>
    </row>
    <row r="49" spans="1:18" ht="13.9" customHeight="1">
      <c r="A49" s="11"/>
      <c r="B49" s="54" t="s">
        <v>124</v>
      </c>
      <c r="C49" s="11"/>
      <c r="E49" s="28">
        <f>2.675-E47</f>
        <v>-5.0000000000003375E-3</v>
      </c>
      <c r="F49" s="28">
        <f>0.18-F47</f>
        <v>-0.48200000000000004</v>
      </c>
      <c r="G49" s="28">
        <f>0.764-G47</f>
        <v>9.8999999999999977E-2</v>
      </c>
      <c r="H49" s="28">
        <f>PnL!F68-SUM('Quarterly PnL'!E49,'Quarterly PnL'!F49,'Quarterly PnL'!G49)-H47</f>
        <v>-0.79800000000000049</v>
      </c>
      <c r="J49" s="28">
        <f>0.624-J47</f>
        <v>-0.24299999999999999</v>
      </c>
      <c r="K49" s="28">
        <f>1.012-K47</f>
        <v>0.20599999999999996</v>
      </c>
      <c r="L49" s="28">
        <f>51.965-L47</f>
        <v>51.454000000000001</v>
      </c>
      <c r="M49" s="27">
        <f>PnL!G68-SUM(J49,K49,L49)-M47</f>
        <v>-17.233000000000001</v>
      </c>
      <c r="O49" s="28">
        <f>-22-O47</f>
        <v>-22</v>
      </c>
      <c r="P49" s="28">
        <f>4-P47</f>
        <v>-2</v>
      </c>
      <c r="Q49" s="27"/>
      <c r="R49" s="27"/>
    </row>
    <row r="50" spans="1:18" ht="13.9" customHeight="1">
      <c r="A50" s="5"/>
      <c r="B50" s="10"/>
      <c r="C50" s="5"/>
      <c r="E50" s="18" t="s">
        <v>51</v>
      </c>
      <c r="F50" s="18" t="s">
        <v>51</v>
      </c>
      <c r="G50" s="18" t="s">
        <v>51</v>
      </c>
      <c r="H50" s="18" t="s">
        <v>51</v>
      </c>
      <c r="J50" s="18" t="s">
        <v>51</v>
      </c>
      <c r="K50" s="18" t="s">
        <v>51</v>
      </c>
      <c r="L50" s="18" t="s">
        <v>51</v>
      </c>
      <c r="M50" s="18" t="s">
        <v>51</v>
      </c>
      <c r="O50" s="18" t="s">
        <v>51</v>
      </c>
      <c r="P50" s="18" t="s">
        <v>51</v>
      </c>
      <c r="Q50" s="18"/>
      <c r="R50" s="18"/>
    </row>
    <row r="51" spans="1:18" ht="13.9" customHeight="1">
      <c r="A51" s="5"/>
      <c r="B51" s="2" t="s">
        <v>70</v>
      </c>
      <c r="C51" s="5"/>
      <c r="E51" s="193">
        <f>SUM(E46:E46,E48:E49)</f>
        <v>-1.0170000000000003</v>
      </c>
      <c r="F51" s="193">
        <f>SUM(F46:F46,F48:F49)</f>
        <v>-0.36000000000000004</v>
      </c>
      <c r="G51" s="193">
        <f>SUM(G46:G46,G48:G49)</f>
        <v>-24.23</v>
      </c>
      <c r="H51" s="193">
        <f>SUM(H46:H46,H48:H49)</f>
        <v>20.884999999999998</v>
      </c>
      <c r="J51" s="193">
        <f>SUM(J46:J46,J48:J49)</f>
        <v>-15.515000000000001</v>
      </c>
      <c r="K51" s="193">
        <f>SUM(K46:K46,K48:K49)</f>
        <v>24.158000000000001</v>
      </c>
      <c r="L51" s="193">
        <f>SUM(L46:L46,L48:L49)</f>
        <v>54.953000000000003</v>
      </c>
      <c r="M51" s="193">
        <f>SUM(M46:M46,M48:M49)</f>
        <v>-29.411999999999999</v>
      </c>
      <c r="O51" s="193">
        <f>SUM(O46:O49)</f>
        <v>-22</v>
      </c>
      <c r="P51" s="193">
        <f>SUM(P46:P49)</f>
        <v>4</v>
      </c>
      <c r="Q51" s="193"/>
      <c r="R51" s="193"/>
    </row>
    <row r="52" spans="1:18" ht="13.9" customHeight="1">
      <c r="A52" s="5"/>
      <c r="B52" s="2" t="s">
        <v>71</v>
      </c>
      <c r="C52" s="5"/>
      <c r="E52" s="193">
        <f>SUM(E46:E49)</f>
        <v>1.6629999999999998</v>
      </c>
      <c r="F52" s="193">
        <f>SUM(F46:F49)</f>
        <v>0.30199999999999999</v>
      </c>
      <c r="G52" s="193">
        <f>SUM(G46:G49)</f>
        <v>-23.565000000000001</v>
      </c>
      <c r="H52" s="193">
        <f>SUM(H46:H49)</f>
        <v>21.61</v>
      </c>
      <c r="J52" s="193">
        <f>SUM(J46:J49)</f>
        <v>-14.648000000000001</v>
      </c>
      <c r="K52" s="193">
        <f>SUM(K46:K49)</f>
        <v>24.964000000000002</v>
      </c>
      <c r="L52" s="193">
        <f>SUM(L46:L49)</f>
        <v>55.463999999999999</v>
      </c>
      <c r="M52" s="193">
        <f>SUM(M46:M49)</f>
        <v>-28.596</v>
      </c>
      <c r="O52" s="193">
        <f>SUM(O46:O49)</f>
        <v>-22</v>
      </c>
      <c r="P52" s="193">
        <f>SUM(P46:P49)</f>
        <v>4</v>
      </c>
      <c r="Q52" s="193"/>
      <c r="R52" s="193"/>
    </row>
    <row r="53" spans="1:18" ht="13.9" customHeight="1">
      <c r="A53" s="5"/>
      <c r="B53" s="23"/>
      <c r="C53" s="5"/>
      <c r="E53" s="18"/>
      <c r="F53" s="18"/>
      <c r="G53" s="18"/>
      <c r="H53" s="18"/>
      <c r="J53" s="18"/>
      <c r="K53" s="18"/>
      <c r="L53" s="18"/>
      <c r="M53" s="18"/>
      <c r="O53" s="18"/>
      <c r="P53" s="18"/>
      <c r="Q53" s="18"/>
      <c r="R53" s="18"/>
    </row>
    <row r="54" spans="1:18" s="177" customFormat="1" ht="13.9" customHeight="1">
      <c r="A54" s="126"/>
      <c r="B54" s="124" t="s">
        <v>79</v>
      </c>
      <c r="C54" s="126"/>
      <c r="E54" s="195">
        <f>E22-E39+E51</f>
        <v>-37.028999999999975</v>
      </c>
      <c r="F54" s="195">
        <f>F22-F39+F51</f>
        <v>-39.212000000000032</v>
      </c>
      <c r="G54" s="195">
        <f>G22-G39+G51</f>
        <v>-69.107000000000014</v>
      </c>
      <c r="H54" s="195">
        <f>H22-H39+H51</f>
        <v>-45.238999999999756</v>
      </c>
      <c r="J54" s="195">
        <f>J22-J39+J51</f>
        <v>-260.21000000000004</v>
      </c>
      <c r="K54" s="195">
        <f>K22-K39+K51</f>
        <v>-128.97999999999996</v>
      </c>
      <c r="L54" s="195">
        <f>L22-L39+L51</f>
        <v>-13.453999999999979</v>
      </c>
      <c r="M54" s="195">
        <f>M22-M39+M51</f>
        <v>-131.1719999999996</v>
      </c>
      <c r="O54" s="195">
        <f>O22-O39+O51</f>
        <v>96</v>
      </c>
      <c r="P54" s="195">
        <f>P22-P39+P51</f>
        <v>36</v>
      </c>
      <c r="Q54" s="195"/>
      <c r="R54" s="195"/>
    </row>
    <row r="55" spans="1:18" s="177" customFormat="1" ht="13.9" customHeight="1">
      <c r="A55" s="126"/>
      <c r="B55" s="127" t="s">
        <v>80</v>
      </c>
      <c r="C55" s="126"/>
      <c r="E55" s="196">
        <f>E54/E16</f>
        <v>-2.948650058329582E-2</v>
      </c>
      <c r="F55" s="196">
        <f>F54/F16</f>
        <v>-5.3001580099131328E-2</v>
      </c>
      <c r="G55" s="196">
        <f>G54/G16</f>
        <v>-0.2040884431489636</v>
      </c>
      <c r="H55" s="196">
        <f>H54/H16</f>
        <v>-0.18176594906905075</v>
      </c>
      <c r="J55" s="196">
        <f>J54/J16</f>
        <v>-0.34821230231481365</v>
      </c>
      <c r="K55" s="196">
        <f>K54/K16</f>
        <v>-0.10880843877015585</v>
      </c>
      <c r="L55" s="196">
        <f>L54/L16</f>
        <v>-5.9364071102749084E-3</v>
      </c>
      <c r="M55" s="196">
        <f>M54/M16</f>
        <v>-3.4320376893060195E-2</v>
      </c>
      <c r="O55" s="196">
        <f>O54/O16</f>
        <v>1.8637157833430402E-2</v>
      </c>
      <c r="P55" s="196">
        <f>P54/P16</f>
        <v>8.5755121486422101E-3</v>
      </c>
      <c r="Q55" s="196"/>
      <c r="R55" s="196"/>
    </row>
    <row r="56" spans="1:18" s="177" customFormat="1" ht="13.9" customHeight="1">
      <c r="A56" s="126"/>
      <c r="B56" s="127" t="s">
        <v>125</v>
      </c>
      <c r="C56" s="126"/>
      <c r="E56" s="185" t="s">
        <v>43</v>
      </c>
      <c r="F56" s="196">
        <f>F55-E55</f>
        <v>-2.3515079515835507E-2</v>
      </c>
      <c r="G56" s="196">
        <f>G55-F55</f>
        <v>-0.15108686304983227</v>
      </c>
      <c r="H56" s="196">
        <f>H55-G55</f>
        <v>2.2322494079912852E-2</v>
      </c>
      <c r="J56" s="196">
        <f>J55-H55</f>
        <v>-0.1664463532457629</v>
      </c>
      <c r="K56" s="196">
        <f>K55-J55</f>
        <v>0.23940386354465781</v>
      </c>
      <c r="L56" s="196">
        <f>L55-K55</f>
        <v>0.10287203165988094</v>
      </c>
      <c r="M56" s="196">
        <f>M55-L55</f>
        <v>-2.8383969782785286E-2</v>
      </c>
      <c r="O56" s="197">
        <f>O55-M55</f>
        <v>5.2957534726490597E-2</v>
      </c>
      <c r="P56" s="196">
        <f>P55-O55</f>
        <v>-1.0061645684788192E-2</v>
      </c>
      <c r="Q56" s="184"/>
      <c r="R56" s="184"/>
    </row>
    <row r="57" spans="1:18" ht="13.9" customHeight="1">
      <c r="A57" s="11"/>
      <c r="B57" s="25"/>
      <c r="C57" s="11"/>
      <c r="E57" s="29"/>
      <c r="F57" s="29"/>
      <c r="G57" s="29"/>
      <c r="H57" s="29"/>
      <c r="J57" s="29"/>
      <c r="K57" s="29"/>
      <c r="L57" s="29"/>
      <c r="M57" s="29"/>
      <c r="O57" s="29"/>
      <c r="P57" s="29"/>
      <c r="Q57" s="29"/>
      <c r="R57" s="29"/>
    </row>
    <row r="58" spans="1:18" s="177" customFormat="1" ht="13.9" customHeight="1">
      <c r="A58" s="201"/>
      <c r="B58" s="202" t="s">
        <v>82</v>
      </c>
      <c r="C58" s="201"/>
      <c r="E58" s="203">
        <v>5</v>
      </c>
      <c r="F58" s="203">
        <v>5.9</v>
      </c>
      <c r="G58" s="203">
        <v>6.1</v>
      </c>
      <c r="H58" s="204">
        <f>PnL!F89-SUM('Quarterly PnL'!E58,'Quarterly PnL'!F58,'Quarterly PnL'!G58)</f>
        <v>5</v>
      </c>
      <c r="J58" s="203">
        <v>5.6</v>
      </c>
      <c r="K58" s="203">
        <v>6.1</v>
      </c>
      <c r="L58" s="203">
        <v>7.2</v>
      </c>
      <c r="M58" s="204">
        <f>PnL!G89-SUM('Quarterly PnL'!J58,'Quarterly PnL'!K58,'Quarterly PnL'!L58)</f>
        <v>8.1000000000000014</v>
      </c>
      <c r="O58" s="203">
        <v>9</v>
      </c>
      <c r="P58" s="203">
        <v>9</v>
      </c>
      <c r="Q58" s="203"/>
      <c r="R58" s="203"/>
    </row>
    <row r="59" spans="1:18" s="177" customFormat="1" ht="13.9" customHeight="1">
      <c r="A59" s="179"/>
      <c r="B59" s="124" t="s">
        <v>83</v>
      </c>
      <c r="C59" s="179"/>
      <c r="E59" s="198">
        <f t="shared" ref="E59:H59" si="22">E54+E58</f>
        <v>-32.028999999999975</v>
      </c>
      <c r="F59" s="198">
        <f t="shared" si="22"/>
        <v>-33.312000000000033</v>
      </c>
      <c r="G59" s="198">
        <f t="shared" si="22"/>
        <v>-63.007000000000012</v>
      </c>
      <c r="H59" s="198">
        <f t="shared" si="22"/>
        <v>-40.238999999999756</v>
      </c>
      <c r="J59" s="198">
        <f t="shared" ref="J59:M59" si="23">J54+J58</f>
        <v>-254.61000000000004</v>
      </c>
      <c r="K59" s="198">
        <f t="shared" si="23"/>
        <v>-122.87999999999997</v>
      </c>
      <c r="L59" s="198">
        <f t="shared" si="23"/>
        <v>-6.2539999999999791</v>
      </c>
      <c r="M59" s="198">
        <f t="shared" si="23"/>
        <v>-123.0719999999996</v>
      </c>
      <c r="O59" s="205">
        <f t="shared" ref="O59:P59" si="24">O54+O58</f>
        <v>105</v>
      </c>
      <c r="P59" s="205">
        <f t="shared" si="24"/>
        <v>45</v>
      </c>
      <c r="Q59" s="198"/>
      <c r="R59" s="198"/>
    </row>
    <row r="60" spans="1:18" s="177" customFormat="1" ht="13.9" customHeight="1">
      <c r="A60" s="199"/>
      <c r="B60" s="127" t="s">
        <v>84</v>
      </c>
      <c r="C60" s="199"/>
      <c r="E60" s="200">
        <f>E59/E16</f>
        <v>-2.5504959010029481E-2</v>
      </c>
      <c r="F60" s="200">
        <f>F59/F16</f>
        <v>-4.5026742738505127E-2</v>
      </c>
      <c r="G60" s="200">
        <f>G59/G16</f>
        <v>-0.18607377743914147</v>
      </c>
      <c r="H60" s="200">
        <f>H59/H16</f>
        <v>-0.16167643017284927</v>
      </c>
      <c r="J60" s="200">
        <f>J59/J16</f>
        <v>-0.3407183978032155</v>
      </c>
      <c r="K60" s="200">
        <f>K59/K16</f>
        <v>-0.10366243569605173</v>
      </c>
      <c r="L60" s="200">
        <f>L59/L16</f>
        <v>-2.7594982955001643E-3</v>
      </c>
      <c r="M60" s="200">
        <f>M59/M16</f>
        <v>-3.2201059867827765E-2</v>
      </c>
      <c r="O60" s="206">
        <f>O59/O16</f>
        <v>2.03843913803145E-2</v>
      </c>
      <c r="P60" s="206">
        <f>P59/P16</f>
        <v>1.0719390185802763E-2</v>
      </c>
      <c r="Q60" s="200"/>
      <c r="R60" s="200"/>
    </row>
    <row r="61" spans="1:18" s="177" customFormat="1" ht="13.9" customHeight="1">
      <c r="A61" s="126"/>
      <c r="B61" s="127" t="s">
        <v>126</v>
      </c>
      <c r="C61" s="126"/>
      <c r="E61" s="185" t="s">
        <v>43</v>
      </c>
      <c r="F61" s="184">
        <f>F60-E60</f>
        <v>-1.9521783728475645E-2</v>
      </c>
      <c r="G61" s="184">
        <f>G60-F60</f>
        <v>-0.14104703470063634</v>
      </c>
      <c r="H61" s="184">
        <f>H60-G60</f>
        <v>2.4397347266292196E-2</v>
      </c>
      <c r="J61" s="184">
        <f>J60-H60</f>
        <v>-0.17904196763036623</v>
      </c>
      <c r="K61" s="184">
        <f>K60-J60</f>
        <v>0.23705596210716379</v>
      </c>
      <c r="L61" s="184">
        <f t="shared" ref="L61:M61" si="25">L60-K60</f>
        <v>0.10090293740055156</v>
      </c>
      <c r="M61" s="184">
        <f t="shared" si="25"/>
        <v>-2.94415615723276E-2</v>
      </c>
      <c r="O61" s="184">
        <f>O60-M60</f>
        <v>5.2585451248142262E-2</v>
      </c>
      <c r="P61" s="184">
        <f>P60-O60</f>
        <v>-9.6650011945117378E-3</v>
      </c>
      <c r="Q61" s="184"/>
      <c r="R61" s="184"/>
    </row>
    <row r="62" spans="1:18" ht="13.9" customHeight="1">
      <c r="A62" s="5"/>
      <c r="B62" s="10"/>
      <c r="C62" s="5"/>
      <c r="E62" s="30"/>
      <c r="F62" s="30"/>
      <c r="G62" s="30"/>
      <c r="H62" s="30"/>
      <c r="J62" s="30"/>
      <c r="K62" s="30"/>
      <c r="L62" s="30"/>
      <c r="M62" s="30"/>
      <c r="O62" s="22"/>
      <c r="P62" s="22"/>
      <c r="Q62" s="22"/>
      <c r="R62" s="22"/>
    </row>
    <row r="63" spans="1:18" ht="13.9" customHeight="1">
      <c r="A63" s="5"/>
      <c r="B63" s="23" t="s">
        <v>86</v>
      </c>
      <c r="C63" s="5"/>
      <c r="E63" s="30"/>
      <c r="F63" s="30"/>
      <c r="G63" s="30"/>
      <c r="H63" s="30"/>
      <c r="J63" s="30"/>
      <c r="K63" s="30"/>
      <c r="L63" s="30"/>
      <c r="M63" s="30"/>
      <c r="O63" s="22"/>
      <c r="P63" s="22"/>
      <c r="Q63" s="22"/>
      <c r="R63" s="22"/>
    </row>
    <row r="64" spans="1:18" ht="13.9" customHeight="1">
      <c r="A64" s="5"/>
      <c r="B64" s="54" t="s">
        <v>87</v>
      </c>
      <c r="C64" s="5"/>
      <c r="E64" s="27">
        <v>-27.727</v>
      </c>
      <c r="F64" s="27">
        <v>-17.29</v>
      </c>
      <c r="G64" s="27">
        <v>-12.375999999999999</v>
      </c>
      <c r="H64" s="27">
        <f>PnL!F95-SUM('Quarterly PnL'!E64,'Quarterly PnL'!F64,'Quarterly PnL'!G64)</f>
        <v>-10.413000000000004</v>
      </c>
      <c r="J64" s="27">
        <v>-11</v>
      </c>
      <c r="K64" s="27">
        <v>-15.826000000000001</v>
      </c>
      <c r="L64" s="27">
        <v>-43.55</v>
      </c>
      <c r="M64" s="27">
        <f>PnL!G95-SUM('Quarterly PnL'!J64,'Quarterly PnL'!K64,'Quarterly PnL'!L64)</f>
        <v>-72.623999999999995</v>
      </c>
      <c r="O64" s="27">
        <v>-68</v>
      </c>
      <c r="P64" s="27">
        <v>-89</v>
      </c>
      <c r="Q64" s="27"/>
      <c r="R64" s="27"/>
    </row>
    <row r="65" spans="1:18" ht="13.9" customHeight="1">
      <c r="A65" s="5"/>
      <c r="B65" s="53" t="s">
        <v>88</v>
      </c>
      <c r="C65" s="5"/>
      <c r="E65" s="30"/>
      <c r="F65" s="30"/>
      <c r="G65" s="30"/>
      <c r="H65" s="30"/>
      <c r="J65" s="30"/>
      <c r="K65" s="30"/>
      <c r="L65" s="30"/>
      <c r="M65" s="30"/>
      <c r="O65" s="22"/>
      <c r="P65" s="22"/>
      <c r="Q65" s="22"/>
      <c r="R65" s="22"/>
    </row>
    <row r="66" spans="1:18" ht="13.9" customHeight="1">
      <c r="A66" s="5"/>
      <c r="B66" s="54" t="s">
        <v>67</v>
      </c>
      <c r="C66" s="5"/>
      <c r="E66" s="27">
        <f>E47</f>
        <v>2.68</v>
      </c>
      <c r="F66" s="27">
        <f t="shared" ref="F66:H66" si="26">F47</f>
        <v>0.66200000000000003</v>
      </c>
      <c r="G66" s="27">
        <f t="shared" si="26"/>
        <v>0.66500000000000004</v>
      </c>
      <c r="H66" s="27">
        <f t="shared" si="26"/>
        <v>0.72500000000000053</v>
      </c>
      <c r="I66" s="27"/>
      <c r="J66" s="27">
        <f>J47</f>
        <v>0.86699999999999999</v>
      </c>
      <c r="K66" s="27">
        <f t="shared" ref="K66:M66" si="27">K47</f>
        <v>0.80600000000000005</v>
      </c>
      <c r="L66" s="27">
        <f t="shared" si="27"/>
        <v>0.51100000000000001</v>
      </c>
      <c r="M66" s="27">
        <f t="shared" si="27"/>
        <v>0.81599999999999984</v>
      </c>
      <c r="N66" s="27"/>
      <c r="O66" s="27">
        <f>O47</f>
        <v>0</v>
      </c>
      <c r="P66" s="27">
        <f>P47</f>
        <v>6</v>
      </c>
      <c r="Q66" s="15"/>
      <c r="R66" s="22"/>
    </row>
    <row r="67" spans="1:18" ht="13.9" customHeight="1">
      <c r="A67" s="19"/>
      <c r="B67" s="53" t="s">
        <v>89</v>
      </c>
      <c r="C67" s="19"/>
      <c r="E67" s="83"/>
      <c r="F67" s="83"/>
      <c r="G67" s="83"/>
      <c r="H67" s="83"/>
      <c r="J67" s="83"/>
      <c r="K67" s="83"/>
      <c r="L67" s="83"/>
      <c r="M67" s="83"/>
      <c r="O67" s="20"/>
      <c r="P67" s="20"/>
      <c r="Q67" s="20"/>
      <c r="R67" s="20"/>
    </row>
    <row r="68" spans="1:18" ht="13.9" customHeight="1">
      <c r="A68" s="5"/>
      <c r="B68" s="10"/>
      <c r="C68" s="5"/>
      <c r="E68" s="18" t="s">
        <v>51</v>
      </c>
      <c r="F68" s="18" t="s">
        <v>51</v>
      </c>
      <c r="G68" s="18" t="s">
        <v>51</v>
      </c>
      <c r="H68" s="18" t="s">
        <v>51</v>
      </c>
      <c r="J68" s="18" t="s">
        <v>51</v>
      </c>
      <c r="K68" s="18" t="s">
        <v>51</v>
      </c>
      <c r="L68" s="18" t="s">
        <v>51</v>
      </c>
      <c r="M68" s="18" t="s">
        <v>51</v>
      </c>
      <c r="O68" s="18" t="s">
        <v>51</v>
      </c>
      <c r="P68" s="18" t="s">
        <v>51</v>
      </c>
      <c r="Q68" s="18"/>
      <c r="R68" s="18"/>
    </row>
    <row r="69" spans="1:18" s="208" customFormat="1" ht="13.9" customHeight="1">
      <c r="A69" s="207"/>
      <c r="B69" s="23" t="s">
        <v>90</v>
      </c>
      <c r="C69" s="207"/>
      <c r="E69" s="27">
        <f>E64+E66</f>
        <v>-25.047000000000001</v>
      </c>
      <c r="F69" s="27">
        <f>F64+F66</f>
        <v>-16.628</v>
      </c>
      <c r="G69" s="27">
        <f>G64+G66</f>
        <v>-11.710999999999999</v>
      </c>
      <c r="H69" s="27">
        <f>H64+H66</f>
        <v>-9.6880000000000024</v>
      </c>
      <c r="J69" s="27">
        <f>J64+J66</f>
        <v>-10.132999999999999</v>
      </c>
      <c r="K69" s="27">
        <f>K64+K66</f>
        <v>-15.02</v>
      </c>
      <c r="L69" s="27">
        <f>L64+L66</f>
        <v>-43.038999999999994</v>
      </c>
      <c r="M69" s="27">
        <f>M64+M66</f>
        <v>-71.807999999999993</v>
      </c>
      <c r="O69" s="27">
        <f>O64+O66</f>
        <v>-68</v>
      </c>
      <c r="P69" s="27">
        <f>P64+P66</f>
        <v>-83</v>
      </c>
      <c r="Q69" s="27"/>
      <c r="R69" s="27"/>
    </row>
    <row r="70" spans="1:18" ht="13.9" customHeight="1">
      <c r="A70" s="19"/>
      <c r="B70" s="25"/>
      <c r="C70" s="19"/>
      <c r="E70" s="20"/>
      <c r="F70" s="20"/>
      <c r="G70" s="20"/>
      <c r="H70" s="20"/>
      <c r="J70" s="20"/>
      <c r="K70" s="20"/>
      <c r="L70" s="20"/>
      <c r="M70" s="20"/>
      <c r="O70" s="20"/>
      <c r="P70" s="20"/>
      <c r="Q70" s="20"/>
      <c r="R70" s="20"/>
    </row>
    <row r="71" spans="1:18" ht="13.9" customHeight="1">
      <c r="A71" s="19"/>
      <c r="B71" s="23" t="s">
        <v>91</v>
      </c>
      <c r="C71" s="19"/>
      <c r="E71" s="28">
        <v>0</v>
      </c>
      <c r="F71" s="28">
        <v>0</v>
      </c>
      <c r="G71" s="28">
        <v>0</v>
      </c>
      <c r="H71" s="28">
        <v>0</v>
      </c>
      <c r="I71" s="174"/>
      <c r="J71" s="28">
        <v>0</v>
      </c>
      <c r="K71" s="28">
        <v>0</v>
      </c>
      <c r="L71" s="28">
        <v>0</v>
      </c>
      <c r="M71" s="28">
        <v>0</v>
      </c>
      <c r="N71" s="174"/>
      <c r="O71" s="28">
        <v>0</v>
      </c>
      <c r="P71" s="28">
        <v>0</v>
      </c>
      <c r="Q71" s="27"/>
      <c r="R71" s="27"/>
    </row>
    <row r="72" spans="1:18" ht="13.9" customHeight="1">
      <c r="A72" s="5"/>
      <c r="B72" s="10"/>
      <c r="C72" s="5"/>
      <c r="E72" s="18" t="s">
        <v>51</v>
      </c>
      <c r="F72" s="18" t="s">
        <v>51</v>
      </c>
      <c r="G72" s="18" t="s">
        <v>51</v>
      </c>
      <c r="H72" s="18" t="s">
        <v>51</v>
      </c>
      <c r="J72" s="18" t="s">
        <v>51</v>
      </c>
      <c r="K72" s="18" t="s">
        <v>51</v>
      </c>
      <c r="L72" s="18" t="s">
        <v>51</v>
      </c>
      <c r="M72" s="18" t="s">
        <v>51</v>
      </c>
      <c r="O72" s="18" t="s">
        <v>51</v>
      </c>
      <c r="P72" s="18" t="s">
        <v>51</v>
      </c>
      <c r="Q72" s="18"/>
      <c r="R72" s="18"/>
    </row>
    <row r="73" spans="1:18" s="208" customFormat="1" ht="13.9" customHeight="1">
      <c r="A73" s="23"/>
      <c r="B73" s="23" t="s">
        <v>92</v>
      </c>
      <c r="C73" s="23"/>
      <c r="E73" s="31">
        <f>E54+E69+E71</f>
        <v>-62.075999999999979</v>
      </c>
      <c r="F73" s="31">
        <f>F54+F69+F71</f>
        <v>-55.840000000000032</v>
      </c>
      <c r="G73" s="31">
        <f>G54+G69+G71</f>
        <v>-80.818000000000012</v>
      </c>
      <c r="H73" s="31">
        <f>H54+H69+H71</f>
        <v>-54.926999999999758</v>
      </c>
      <c r="J73" s="31">
        <f>J54+J69+J71</f>
        <v>-270.34300000000002</v>
      </c>
      <c r="K73" s="31">
        <f>K54+K69+K71</f>
        <v>-143.99999999999997</v>
      </c>
      <c r="L73" s="31">
        <f>L54+L69+L71</f>
        <v>-56.492999999999974</v>
      </c>
      <c r="M73" s="31">
        <f>M54+M69+M71</f>
        <v>-202.97999999999959</v>
      </c>
      <c r="O73" s="31">
        <f>O54+O69+O71</f>
        <v>28</v>
      </c>
      <c r="P73" s="31">
        <f>P54+P69+P71</f>
        <v>-47</v>
      </c>
      <c r="Q73" s="73"/>
      <c r="R73" s="73"/>
    </row>
    <row r="74" spans="1:18" s="208" customFormat="1" ht="13.9" customHeight="1">
      <c r="A74" s="23"/>
      <c r="B74" s="209" t="s">
        <v>55</v>
      </c>
      <c r="C74" s="23"/>
      <c r="E74" s="210">
        <f>E73/E$16</f>
        <v>-4.9431634940416212E-2</v>
      </c>
      <c r="F74" s="210">
        <f t="shared" ref="F74:J74" si="28">F73/F$16</f>
        <v>-7.5477104782604623E-2</v>
      </c>
      <c r="G74" s="210">
        <f t="shared" si="28"/>
        <v>-0.23867364808793523</v>
      </c>
      <c r="H74" s="210">
        <f t="shared" si="28"/>
        <v>-0.22069140088233072</v>
      </c>
      <c r="J74" s="210">
        <f t="shared" si="28"/>
        <v>-0.36177225488910364</v>
      </c>
      <c r="K74" s="210">
        <f t="shared" ref="K74" si="29">K73/K$16</f>
        <v>-0.12147941683131062</v>
      </c>
      <c r="L74" s="210">
        <f t="shared" ref="L74" si="30">L73/L$16</f>
        <v>-2.4926820787926324E-2</v>
      </c>
      <c r="M74" s="210">
        <f t="shared" ref="M74:P74" si="31">M73/M$16</f>
        <v>-5.310851478786148E-2</v>
      </c>
      <c r="O74" s="210">
        <f t="shared" si="31"/>
        <v>5.4358377014172002E-3</v>
      </c>
      <c r="P74" s="210">
        <f t="shared" si="31"/>
        <v>-1.1195807527393997E-2</v>
      </c>
      <c r="Q74" s="210"/>
      <c r="R74" s="210"/>
    </row>
    <row r="75" spans="1:18" ht="13.9" customHeight="1">
      <c r="A75" s="2"/>
      <c r="B75" s="10"/>
      <c r="C75" s="2"/>
      <c r="E75" s="34"/>
      <c r="F75" s="34"/>
      <c r="G75" s="34"/>
      <c r="H75" s="34"/>
      <c r="J75" s="34"/>
      <c r="K75" s="34"/>
      <c r="L75" s="34"/>
      <c r="M75" s="34"/>
      <c r="O75" s="34"/>
      <c r="P75" s="34"/>
      <c r="Q75" s="34"/>
      <c r="R75" s="34"/>
    </row>
    <row r="76" spans="1:18" s="208" customFormat="1" ht="13.9" customHeight="1">
      <c r="A76" s="211"/>
      <c r="B76" s="211" t="s">
        <v>93</v>
      </c>
      <c r="C76" s="211"/>
      <c r="E76" s="35">
        <v>-0.12</v>
      </c>
      <c r="F76" s="35">
        <v>-7.9000000000000001E-2</v>
      </c>
      <c r="G76" s="35">
        <v>-3.5000000000000003E-2</v>
      </c>
      <c r="H76" s="35">
        <f>PnL!F107-SUM(E76,F76,G76)</f>
        <v>0.17100000000000001</v>
      </c>
      <c r="J76" s="35">
        <f>0</f>
        <v>0</v>
      </c>
      <c r="K76" s="35">
        <v>-0.19</v>
      </c>
      <c r="L76" s="35">
        <v>-0.32600000000000001</v>
      </c>
      <c r="M76" s="35">
        <f>PnL!G107-SUM(J76,K76,L76)</f>
        <v>-0.48399999999999999</v>
      </c>
      <c r="O76" s="35">
        <f>0</f>
        <v>0</v>
      </c>
      <c r="P76" s="35">
        <v>-1</v>
      </c>
      <c r="Q76" s="35"/>
      <c r="R76" s="35"/>
    </row>
    <row r="77" spans="1:18" s="208" customFormat="1" ht="13.9" customHeight="1">
      <c r="A77" s="211"/>
      <c r="B77" s="209" t="s">
        <v>94</v>
      </c>
      <c r="C77" s="211"/>
      <c r="E77" s="212">
        <f>E76/E73</f>
        <v>1.9331142470520014E-3</v>
      </c>
      <c r="F77" s="212">
        <f t="shared" ref="F77:G77" si="32">F76/F73</f>
        <v>1.4147564469914032E-3</v>
      </c>
      <c r="G77" s="212">
        <f t="shared" si="32"/>
        <v>4.33071840431587E-4</v>
      </c>
      <c r="H77" s="212">
        <f>-H76/H73</f>
        <v>3.1132230050794829E-3</v>
      </c>
      <c r="I77" s="212"/>
      <c r="J77" s="212">
        <f>-J76/J73</f>
        <v>0</v>
      </c>
      <c r="K77" s="212">
        <f>K76/K73</f>
        <v>1.3194444444444447E-3</v>
      </c>
      <c r="L77" s="212">
        <f t="shared" ref="L77:O77" si="33">L76/L73</f>
        <v>5.7706264492946059E-3</v>
      </c>
      <c r="M77" s="212">
        <f t="shared" si="33"/>
        <v>2.3844713764902994E-3</v>
      </c>
      <c r="O77" s="212">
        <f t="shared" si="33"/>
        <v>0</v>
      </c>
      <c r="P77" s="212">
        <f>P76/P73</f>
        <v>2.1276595744680851E-2</v>
      </c>
      <c r="Q77" s="212"/>
      <c r="R77" s="212"/>
    </row>
    <row r="78" spans="1:18" ht="13.9" customHeight="1">
      <c r="B78" s="10"/>
      <c r="E78" s="36"/>
      <c r="F78" s="36"/>
      <c r="G78" s="36"/>
      <c r="H78" s="36"/>
      <c r="J78" s="36"/>
      <c r="K78" s="36"/>
      <c r="L78" s="36"/>
      <c r="M78" s="36"/>
      <c r="O78" s="36"/>
      <c r="P78" s="36"/>
      <c r="Q78" s="36"/>
      <c r="R78" s="36"/>
    </row>
    <row r="79" spans="1:18" ht="13.9" customHeight="1">
      <c r="B79" s="3" t="s">
        <v>95</v>
      </c>
      <c r="E79" s="28">
        <v>0</v>
      </c>
      <c r="F79" s="28">
        <v>0</v>
      </c>
      <c r="G79" s="28">
        <v>0</v>
      </c>
      <c r="H79" s="28">
        <v>0</v>
      </c>
      <c r="I79" s="174"/>
      <c r="J79" s="28">
        <v>0</v>
      </c>
      <c r="K79" s="28">
        <v>0</v>
      </c>
      <c r="L79" s="28">
        <v>0</v>
      </c>
      <c r="M79" s="28">
        <v>0</v>
      </c>
      <c r="N79" s="174"/>
      <c r="O79" s="28">
        <v>0</v>
      </c>
      <c r="P79" s="28">
        <v>0</v>
      </c>
      <c r="Q79" s="27"/>
      <c r="R79" s="27"/>
    </row>
    <row r="80" spans="1:18" ht="13.9" customHeight="1">
      <c r="A80" s="5"/>
      <c r="B80" s="10"/>
      <c r="C80" s="5"/>
      <c r="E80" s="18" t="s">
        <v>51</v>
      </c>
      <c r="F80" s="18" t="s">
        <v>51</v>
      </c>
      <c r="G80" s="18" t="s">
        <v>51</v>
      </c>
      <c r="H80" s="18" t="s">
        <v>51</v>
      </c>
      <c r="J80" s="18" t="s">
        <v>51</v>
      </c>
      <c r="K80" s="18" t="s">
        <v>51</v>
      </c>
      <c r="L80" s="18" t="s">
        <v>51</v>
      </c>
      <c r="M80" s="18" t="s">
        <v>51</v>
      </c>
      <c r="O80" s="18" t="s">
        <v>51</v>
      </c>
      <c r="P80" s="18" t="s">
        <v>51</v>
      </c>
      <c r="Q80" s="18"/>
      <c r="R80" s="18"/>
    </row>
    <row r="81" spans="1:18" s="214" customFormat="1" ht="13.9" customHeight="1">
      <c r="A81" s="213"/>
      <c r="B81" s="213" t="s">
        <v>96</v>
      </c>
      <c r="C81" s="213"/>
      <c r="E81" s="215">
        <f>E73+E76+E79</f>
        <v>-62.195999999999977</v>
      </c>
      <c r="F81" s="215">
        <f t="shared" ref="F81:H81" si="34">F73+F76+F79</f>
        <v>-55.919000000000032</v>
      </c>
      <c r="G81" s="215">
        <f t="shared" si="34"/>
        <v>-80.853000000000009</v>
      </c>
      <c r="H81" s="215">
        <f t="shared" si="34"/>
        <v>-54.755999999999759</v>
      </c>
      <c r="J81" s="215">
        <f>J73+J76+J79</f>
        <v>-270.34300000000002</v>
      </c>
      <c r="K81" s="215">
        <f t="shared" ref="K81:P81" si="35">K73+K76+K79</f>
        <v>-144.18999999999997</v>
      </c>
      <c r="L81" s="215">
        <f t="shared" si="35"/>
        <v>-56.818999999999974</v>
      </c>
      <c r="M81" s="215">
        <f t="shared" si="35"/>
        <v>-203.4639999999996</v>
      </c>
      <c r="O81" s="215">
        <f t="shared" si="35"/>
        <v>28</v>
      </c>
      <c r="P81" s="215">
        <f t="shared" si="35"/>
        <v>-48</v>
      </c>
      <c r="Q81" s="215"/>
      <c r="R81" s="215"/>
    </row>
    <row r="82" spans="1:18" s="218" customFormat="1" ht="13.9" customHeight="1">
      <c r="A82" s="216"/>
      <c r="B82" s="217" t="s">
        <v>97</v>
      </c>
      <c r="C82" s="216"/>
      <c r="E82" s="206">
        <f>E81/E16</f>
        <v>-4.9527191938174599E-2</v>
      </c>
      <c r="F82" s="206">
        <f>F81/F16</f>
        <v>-7.5583886503196057E-2</v>
      </c>
      <c r="G82" s="206">
        <f>G81/G16</f>
        <v>-0.23877701092397519</v>
      </c>
      <c r="H82" s="206">
        <f>H81/H16</f>
        <v>-0.22000433933608063</v>
      </c>
      <c r="J82" s="206">
        <f>J81/J16</f>
        <v>-0.36177225488910364</v>
      </c>
      <c r="K82" s="206">
        <f>K81/K16</f>
        <v>-0.12163970217296305</v>
      </c>
      <c r="L82" s="206">
        <f>L81/L16</f>
        <v>-2.5070664159261961E-2</v>
      </c>
      <c r="M82" s="206">
        <f>M81/M16</f>
        <v>-5.3235150521221047E-2</v>
      </c>
      <c r="O82" s="206">
        <f>O81/O16</f>
        <v>5.4358377014172002E-3</v>
      </c>
      <c r="P82" s="206">
        <f>P81/P16</f>
        <v>-1.1434016198189614E-2</v>
      </c>
      <c r="Q82" s="206"/>
      <c r="R82" s="206"/>
    </row>
    <row r="83" spans="1:18" s="218" customFormat="1" ht="13.9" customHeight="1">
      <c r="A83" s="216"/>
      <c r="B83" s="217" t="s">
        <v>127</v>
      </c>
      <c r="C83" s="216"/>
      <c r="E83" s="220" t="s">
        <v>43</v>
      </c>
      <c r="F83" s="220">
        <f>F82-E82</f>
        <v>-2.6056694565021458E-2</v>
      </c>
      <c r="G83" s="220">
        <f>G82-F82</f>
        <v>-0.16319312442077913</v>
      </c>
      <c r="H83" s="220">
        <f>H82-G82</f>
        <v>1.8772671587894557E-2</v>
      </c>
      <c r="J83" s="206">
        <f>J82-H82</f>
        <v>-0.14176791555302301</v>
      </c>
      <c r="K83" s="206">
        <f>K82-J82</f>
        <v>0.24013255271614059</v>
      </c>
      <c r="L83" s="206">
        <f>L82-K82</f>
        <v>9.6569038013701092E-2</v>
      </c>
      <c r="M83" s="206">
        <f>M82-L82</f>
        <v>-2.8164486361959087E-2</v>
      </c>
      <c r="O83" s="219">
        <f>O82-M82</f>
        <v>5.8670988222638248E-2</v>
      </c>
      <c r="P83" s="206">
        <f>P82-O82</f>
        <v>-1.6869853899606813E-2</v>
      </c>
      <c r="Q83" s="219"/>
      <c r="R83" s="219"/>
    </row>
    <row r="84" spans="1:18" ht="13.9" customHeight="1">
      <c r="E84" s="37"/>
      <c r="F84" s="37"/>
      <c r="G84" s="37"/>
      <c r="H84" s="37"/>
      <c r="J84" s="38"/>
      <c r="K84" s="38"/>
      <c r="L84" s="38"/>
      <c r="M84" s="38"/>
      <c r="O84" s="38"/>
      <c r="P84" s="38"/>
      <c r="Q84" s="38"/>
      <c r="R84" s="38"/>
    </row>
    <row r="106" spans="2:18" ht="13.9" customHeight="1">
      <c r="B106" s="41"/>
    </row>
    <row r="107" spans="2:18" ht="13.9" customHeight="1">
      <c r="E107" s="43"/>
      <c r="F107" s="43"/>
      <c r="G107" s="43"/>
      <c r="H107" s="43"/>
      <c r="J107" s="43"/>
      <c r="K107" s="43"/>
      <c r="L107" s="43"/>
      <c r="M107" s="43"/>
      <c r="O107" s="43"/>
      <c r="P107" s="43"/>
      <c r="Q107" s="43"/>
      <c r="R107" s="43"/>
    </row>
    <row r="108" spans="2:18" ht="13.9" customHeight="1">
      <c r="E108" s="44"/>
      <c r="F108" s="44"/>
      <c r="G108" s="44"/>
      <c r="H108" s="44"/>
      <c r="J108" s="44"/>
      <c r="K108" s="44"/>
      <c r="L108" s="44"/>
      <c r="M108" s="44"/>
      <c r="O108" s="44"/>
      <c r="P108" s="44"/>
      <c r="Q108" s="44"/>
      <c r="R108" s="44"/>
    </row>
    <row r="109" spans="2:18" ht="13.9" customHeight="1">
      <c r="E109" s="43"/>
      <c r="F109" s="43"/>
      <c r="G109" s="43"/>
      <c r="H109" s="43"/>
      <c r="J109" s="43"/>
      <c r="K109" s="43"/>
      <c r="L109" s="43"/>
      <c r="M109" s="43"/>
      <c r="O109" s="43"/>
      <c r="P109" s="43"/>
      <c r="Q109" s="43"/>
      <c r="R109" s="43"/>
    </row>
    <row r="110" spans="2:18" ht="13.9" customHeight="1">
      <c r="E110" s="44"/>
      <c r="F110" s="44"/>
      <c r="G110" s="44"/>
      <c r="H110" s="44"/>
      <c r="J110" s="44"/>
      <c r="K110" s="44"/>
      <c r="L110" s="44"/>
      <c r="M110" s="44"/>
      <c r="O110" s="44"/>
      <c r="P110" s="44"/>
      <c r="Q110" s="44"/>
      <c r="R110" s="44"/>
    </row>
  </sheetData>
  <mergeCells count="3">
    <mergeCell ref="E8:H8"/>
    <mergeCell ref="J8:M8"/>
    <mergeCell ref="O8:R8"/>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FF00"/>
    <pageSetUpPr fitToPage="1"/>
  </sheetPr>
  <dimension ref="A1:L118"/>
  <sheetViews>
    <sheetView topLeftCell="A37" workbookViewId="0">
      <selection activeCell="K80" sqref="K80"/>
    </sheetView>
  </sheetViews>
  <sheetFormatPr defaultColWidth="8.7109375" defaultRowHeight="13.9" customHeight="1" outlineLevelCol="1"/>
  <cols>
    <col min="1" max="1" width="2.28515625" style="3" customWidth="1"/>
    <col min="2" max="2" width="35.140625" style="3" customWidth="1"/>
    <col min="3" max="3" width="29.28515625" style="3" customWidth="1" outlineLevel="1"/>
    <col min="4" max="13" width="10.7109375" style="3" customWidth="1"/>
    <col min="14" max="16384" width="8.7109375" style="3"/>
  </cols>
  <sheetData>
    <row r="1" spans="2:11" s="152" customFormat="1" ht="13.9" customHeight="1">
      <c r="B1" s="153" t="s">
        <v>19</v>
      </c>
      <c r="C1" s="265"/>
    </row>
    <row r="2" spans="2:11" ht="13.9" customHeight="1">
      <c r="B2" s="3" t="s">
        <v>20</v>
      </c>
      <c r="C2" s="4" t="s">
        <v>21</v>
      </c>
      <c r="D2" s="42"/>
      <c r="E2" s="42"/>
      <c r="F2" s="42"/>
      <c r="G2" s="42"/>
      <c r="H2" s="42"/>
      <c r="I2" s="42"/>
      <c r="J2" s="42"/>
    </row>
    <row r="3" spans="2:11" ht="13.9" customHeight="1">
      <c r="B3" s="3" t="s">
        <v>22</v>
      </c>
      <c r="D3" s="42"/>
      <c r="E3" s="42"/>
      <c r="F3" s="42"/>
      <c r="G3" s="42"/>
      <c r="H3" s="42"/>
      <c r="I3" s="42"/>
      <c r="J3" s="42"/>
    </row>
    <row r="4" spans="2:11" ht="13.9" customHeight="1">
      <c r="B4" s="3" t="s">
        <v>23</v>
      </c>
      <c r="D4" s="42"/>
      <c r="E4" s="42"/>
      <c r="F4" s="42"/>
      <c r="G4" s="42"/>
      <c r="H4" s="42"/>
      <c r="I4" s="42"/>
      <c r="J4" s="42"/>
    </row>
    <row r="5" spans="2:11" ht="13.9" customHeight="1">
      <c r="B5" s="3" t="s">
        <v>24</v>
      </c>
      <c r="C5" s="4" t="s">
        <v>25</v>
      </c>
      <c r="D5" s="42"/>
      <c r="E5" s="42"/>
      <c r="F5" s="42"/>
      <c r="G5" s="42"/>
      <c r="H5" s="42"/>
      <c r="I5" s="42"/>
      <c r="J5" s="42"/>
    </row>
    <row r="6" spans="2:11" ht="13.9" customHeight="1">
      <c r="B6" s="3" t="s">
        <v>26</v>
      </c>
      <c r="C6" s="4" t="s">
        <v>12</v>
      </c>
      <c r="D6" s="42"/>
      <c r="E6" s="42"/>
      <c r="F6" s="42"/>
      <c r="G6" s="42"/>
      <c r="H6" s="42"/>
      <c r="I6" s="42"/>
      <c r="J6" s="42"/>
    </row>
    <row r="7" spans="2:11" ht="13.9" customHeight="1">
      <c r="B7" s="3" t="s">
        <v>27</v>
      </c>
      <c r="C7" s="4" t="s">
        <v>28</v>
      </c>
      <c r="D7" s="42"/>
      <c r="E7" s="42"/>
      <c r="F7" s="42"/>
      <c r="G7" s="42"/>
      <c r="H7" s="42"/>
      <c r="I7" s="42"/>
      <c r="J7" s="42"/>
    </row>
    <row r="8" spans="2:11" ht="13.9" customHeight="1">
      <c r="D8" s="48"/>
      <c r="E8" s="48"/>
      <c r="F8" s="48"/>
      <c r="G8" s="48"/>
      <c r="H8" s="48"/>
      <c r="I8" s="48"/>
      <c r="J8" s="48"/>
    </row>
    <row r="9" spans="2:11" s="266" customFormat="1" ht="13.9" customHeight="1">
      <c r="B9" s="157" t="s">
        <v>30</v>
      </c>
      <c r="D9" s="319" t="s">
        <v>32</v>
      </c>
      <c r="E9" s="319" t="s">
        <v>33</v>
      </c>
      <c r="F9" s="319" t="s">
        <v>34</v>
      </c>
      <c r="G9" s="319" t="s">
        <v>35</v>
      </c>
      <c r="H9" s="319" t="s">
        <v>36</v>
      </c>
      <c r="I9" s="319" t="s">
        <v>37</v>
      </c>
      <c r="J9" s="319" t="s">
        <v>38</v>
      </c>
      <c r="K9" s="319" t="s">
        <v>39</v>
      </c>
    </row>
    <row r="10" spans="2:11" ht="13.9" customHeight="1">
      <c r="D10" s="67"/>
      <c r="E10" s="67"/>
      <c r="F10" s="67"/>
    </row>
    <row r="11" spans="2:11" ht="13.9" customHeight="1">
      <c r="B11" s="50" t="s">
        <v>128</v>
      </c>
      <c r="D11" s="71">
        <f>405.08+279.742+43.576</f>
        <v>728.39800000000002</v>
      </c>
      <c r="E11" s="71">
        <f>1412.665+92.863+47.637</f>
        <v>1553.165</v>
      </c>
      <c r="F11" s="71">
        <f>1731+847+484</f>
        <v>3062</v>
      </c>
      <c r="G11" s="104">
        <f>G81</f>
        <v>4187.0782278044699</v>
      </c>
      <c r="H11" s="104">
        <f t="shared" ref="H11:I11" si="0">H81</f>
        <v>4312.6905746386046</v>
      </c>
      <c r="I11" s="104">
        <f t="shared" si="0"/>
        <v>5606.4977470301865</v>
      </c>
    </row>
    <row r="12" spans="2:11" ht="13.9" customHeight="1">
      <c r="B12" s="50" t="s">
        <v>129</v>
      </c>
      <c r="D12" s="71">
        <v>13.882</v>
      </c>
      <c r="E12" s="71">
        <v>1.494</v>
      </c>
      <c r="F12" s="71">
        <v>84</v>
      </c>
      <c r="G12" s="104">
        <f>G65</f>
        <v>83.356649999999988</v>
      </c>
      <c r="H12" s="104">
        <f t="shared" ref="H12:I12" si="1">H65</f>
        <v>85.857349499999998</v>
      </c>
      <c r="I12" s="104">
        <f t="shared" si="1"/>
        <v>111.61455435000001</v>
      </c>
    </row>
    <row r="13" spans="2:11" ht="13.9" customHeight="1">
      <c r="B13" s="50" t="s">
        <v>130</v>
      </c>
      <c r="D13" s="71">
        <v>1312.3689999999999</v>
      </c>
      <c r="E13" s="71">
        <v>465.93599999999998</v>
      </c>
      <c r="F13" s="71">
        <v>6096</v>
      </c>
      <c r="G13" s="104">
        <f>G61</f>
        <v>4161.4422976368296</v>
      </c>
      <c r="H13" s="104">
        <f t="shared" ref="H13:I13" si="2">H61</f>
        <v>4951.8271577809037</v>
      </c>
      <c r="I13" s="104">
        <f t="shared" si="2"/>
        <v>6331.8445624083697</v>
      </c>
    </row>
    <row r="14" spans="2:11" ht="13.9" customHeight="1">
      <c r="B14" s="50" t="s">
        <v>131</v>
      </c>
      <c r="D14" s="71">
        <v>30.879000000000001</v>
      </c>
      <c r="E14" s="71">
        <v>24.986999999999998</v>
      </c>
      <c r="F14" s="71">
        <v>91</v>
      </c>
      <c r="G14" s="104">
        <f>G78</f>
        <v>143.54302913419045</v>
      </c>
      <c r="H14" s="104">
        <f t="shared" ref="H14:I14" si="3">H78</f>
        <v>147.84932000821615</v>
      </c>
      <c r="I14" s="104">
        <f t="shared" si="3"/>
        <v>192.20411601068102</v>
      </c>
    </row>
    <row r="15" spans="2:11" ht="13.9" customHeight="1">
      <c r="B15" s="50" t="s">
        <v>132</v>
      </c>
      <c r="D15" s="75">
        <f>D17-SUM(D11:D14)</f>
        <v>2.1159999999999854</v>
      </c>
      <c r="E15" s="75">
        <f>E17-SUM(E11:E14)</f>
        <v>7.5289999999999964</v>
      </c>
      <c r="F15" s="75">
        <f>F17-SUM(F11:F14)</f>
        <v>7</v>
      </c>
      <c r="G15" s="71">
        <v>0</v>
      </c>
      <c r="H15" s="71">
        <v>0</v>
      </c>
      <c r="I15" s="71">
        <v>0</v>
      </c>
    </row>
    <row r="16" spans="2:11" ht="13.9" customHeight="1">
      <c r="D16" s="18" t="s">
        <v>51</v>
      </c>
      <c r="E16" s="18" t="s">
        <v>51</v>
      </c>
      <c r="F16" s="18" t="s">
        <v>51</v>
      </c>
      <c r="G16" s="18" t="s">
        <v>51</v>
      </c>
      <c r="H16" s="18" t="s">
        <v>51</v>
      </c>
      <c r="I16" s="18" t="s">
        <v>51</v>
      </c>
    </row>
    <row r="17" spans="2:9" s="2" customFormat="1" ht="13.9" customHeight="1">
      <c r="B17" s="2" t="s">
        <v>133</v>
      </c>
      <c r="D17" s="82">
        <v>2087.6439999999998</v>
      </c>
      <c r="E17" s="82">
        <v>2053.1109999999999</v>
      </c>
      <c r="F17" s="82">
        <v>9340</v>
      </c>
      <c r="G17" s="77">
        <f>SUM(G11:G15)</f>
        <v>8575.4202045754901</v>
      </c>
      <c r="H17" s="77">
        <f>SUM(H11:H15)</f>
        <v>9498.2244019277241</v>
      </c>
      <c r="I17" s="77">
        <f>SUM(I11:I15)</f>
        <v>12242.160979799239</v>
      </c>
    </row>
    <row r="18" spans="2:9" ht="13.9" customHeight="1">
      <c r="D18" s="68"/>
      <c r="E18" s="68"/>
      <c r="F18" s="68"/>
      <c r="G18" s="68"/>
      <c r="H18" s="68"/>
      <c r="I18" s="68"/>
    </row>
    <row r="19" spans="2:9" ht="13.9" customHeight="1">
      <c r="B19" s="50" t="s">
        <v>134</v>
      </c>
      <c r="D19" s="33">
        <v>34.606000000000002</v>
      </c>
      <c r="E19" s="33">
        <v>29.228000000000002</v>
      </c>
      <c r="F19" s="33">
        <v>45</v>
      </c>
      <c r="G19" s="254">
        <f>H90</f>
        <v>87.749999999999986</v>
      </c>
      <c r="H19" s="254">
        <f t="shared" ref="H19:I19" si="4">I90</f>
        <v>90.382499999999993</v>
      </c>
      <c r="I19" s="254">
        <f t="shared" si="4"/>
        <v>117.49725000000001</v>
      </c>
    </row>
    <row r="20" spans="2:9" ht="13.9" customHeight="1">
      <c r="B20" s="50" t="s">
        <v>135</v>
      </c>
      <c r="D20" s="33">
        <v>60.680999999999997</v>
      </c>
      <c r="E20" s="33">
        <v>49.517000000000003</v>
      </c>
      <c r="F20" s="33">
        <v>42</v>
      </c>
      <c r="G20" s="255">
        <f t="shared" ref="G20:I22" si="5">F20</f>
        <v>42</v>
      </c>
      <c r="H20" s="255">
        <f t="shared" si="5"/>
        <v>42</v>
      </c>
      <c r="I20" s="255">
        <f t="shared" si="5"/>
        <v>42</v>
      </c>
    </row>
    <row r="21" spans="2:9" ht="13.9" customHeight="1">
      <c r="B21" s="50" t="s">
        <v>136</v>
      </c>
      <c r="D21" s="33">
        <v>12.414</v>
      </c>
      <c r="E21" s="33">
        <v>8.6839999999999993</v>
      </c>
      <c r="F21" s="33">
        <v>12</v>
      </c>
      <c r="G21" s="255">
        <f t="shared" si="5"/>
        <v>12</v>
      </c>
      <c r="H21" s="255">
        <f t="shared" si="5"/>
        <v>12</v>
      </c>
      <c r="I21" s="255">
        <f t="shared" si="5"/>
        <v>12</v>
      </c>
    </row>
    <row r="22" spans="2:9" ht="13.9" customHeight="1">
      <c r="B22" s="50" t="s">
        <v>137</v>
      </c>
      <c r="D22" s="33">
        <v>30.945</v>
      </c>
      <c r="E22" s="33">
        <v>30.945</v>
      </c>
      <c r="F22" s="33">
        <v>60</v>
      </c>
      <c r="G22" s="255">
        <f t="shared" si="5"/>
        <v>60</v>
      </c>
      <c r="H22" s="255">
        <f t="shared" si="5"/>
        <v>60</v>
      </c>
      <c r="I22" s="255">
        <f t="shared" si="5"/>
        <v>60</v>
      </c>
    </row>
    <row r="23" spans="2:9" ht="13.9" customHeight="1">
      <c r="B23" s="50" t="s">
        <v>132</v>
      </c>
      <c r="D23" s="76">
        <f>D25-SUM(D19:D22)</f>
        <v>5.3940000000004034</v>
      </c>
      <c r="E23" s="76">
        <f>E25-SUM(E19:E22)</f>
        <v>4.5150000000001285</v>
      </c>
      <c r="F23" s="76">
        <f>F25-SUM(F19:F22)</f>
        <v>7</v>
      </c>
      <c r="G23" s="71">
        <v>0</v>
      </c>
      <c r="H23" s="71">
        <v>0</v>
      </c>
      <c r="I23" s="71">
        <v>0</v>
      </c>
    </row>
    <row r="24" spans="2:9" ht="13.9" customHeight="1">
      <c r="B24" s="50"/>
      <c r="D24" s="18" t="s">
        <v>51</v>
      </c>
      <c r="E24" s="18" t="s">
        <v>51</v>
      </c>
      <c r="F24" s="18" t="s">
        <v>51</v>
      </c>
      <c r="G24" s="18" t="s">
        <v>51</v>
      </c>
      <c r="H24" s="18" t="s">
        <v>51</v>
      </c>
      <c r="I24" s="18" t="s">
        <v>51</v>
      </c>
    </row>
    <row r="25" spans="2:9" ht="13.9" customHeight="1">
      <c r="B25" s="2" t="s">
        <v>138</v>
      </c>
      <c r="C25" s="2"/>
      <c r="D25" s="254">
        <f>D27-D17</f>
        <v>144.04000000000042</v>
      </c>
      <c r="E25" s="254">
        <f>E27-E17</f>
        <v>122.88900000000012</v>
      </c>
      <c r="F25" s="254">
        <f>F27-F17</f>
        <v>166</v>
      </c>
      <c r="G25" s="254">
        <f>SUM(G19:G23)</f>
        <v>201.75</v>
      </c>
      <c r="H25" s="254">
        <f t="shared" ref="H25:I25" si="6">SUM(H19:H23)</f>
        <v>204.38249999999999</v>
      </c>
      <c r="I25" s="254">
        <f t="shared" si="6"/>
        <v>231.49725000000001</v>
      </c>
    </row>
    <row r="26" spans="2:9" ht="13.9" customHeight="1">
      <c r="D26" s="18" t="s">
        <v>51</v>
      </c>
      <c r="E26" s="18" t="s">
        <v>51</v>
      </c>
      <c r="F26" s="18" t="s">
        <v>51</v>
      </c>
      <c r="G26" s="18" t="s">
        <v>51</v>
      </c>
      <c r="H26" s="18" t="s">
        <v>51</v>
      </c>
      <c r="I26" s="18" t="s">
        <v>51</v>
      </c>
    </row>
    <row r="27" spans="2:9" ht="13.9" customHeight="1">
      <c r="B27" s="2" t="s">
        <v>139</v>
      </c>
      <c r="C27" s="2"/>
      <c r="D27" s="80">
        <v>2231.6840000000002</v>
      </c>
      <c r="E27" s="80">
        <v>2176</v>
      </c>
      <c r="F27" s="80">
        <v>9506</v>
      </c>
      <c r="G27" s="254">
        <f t="shared" ref="G27:I27" si="7">G17+G25</f>
        <v>8777.1702045754901</v>
      </c>
      <c r="H27" s="254">
        <f t="shared" si="7"/>
        <v>9702.6069019277238</v>
      </c>
      <c r="I27" s="254">
        <f t="shared" si="7"/>
        <v>12473.658229799239</v>
      </c>
    </row>
    <row r="28" spans="2:9" ht="13.9" customHeight="1">
      <c r="D28" s="67"/>
      <c r="E28" s="67"/>
      <c r="F28" s="67"/>
      <c r="G28" s="67"/>
      <c r="H28" s="67"/>
      <c r="I28" s="67"/>
    </row>
    <row r="29" spans="2:9" ht="13.9" customHeight="1">
      <c r="B29" s="50" t="s">
        <v>140</v>
      </c>
      <c r="D29" s="71">
        <v>32.976999999999997</v>
      </c>
      <c r="E29" s="71">
        <v>25.27</v>
      </c>
      <c r="F29" s="71">
        <v>137</v>
      </c>
      <c r="G29" s="75">
        <f>G69</f>
        <v>156.64869433891101</v>
      </c>
      <c r="H29" s="75">
        <f t="shared" ref="H29:I29" si="8">H69</f>
        <v>164.03729108856297</v>
      </c>
      <c r="I29" s="75">
        <f t="shared" si="8"/>
        <v>209.75260171980185</v>
      </c>
    </row>
    <row r="30" spans="2:9" ht="13.9" customHeight="1">
      <c r="B30" s="50" t="s">
        <v>141</v>
      </c>
      <c r="D30" s="71">
        <v>5.8079999999999998</v>
      </c>
      <c r="E30" s="71">
        <v>1.081</v>
      </c>
      <c r="F30" s="71">
        <v>12</v>
      </c>
      <c r="G30" s="255">
        <f t="shared" ref="G30:I31" si="9">F30</f>
        <v>12</v>
      </c>
      <c r="H30" s="255">
        <f t="shared" si="9"/>
        <v>12</v>
      </c>
      <c r="I30" s="255">
        <f t="shared" si="9"/>
        <v>12</v>
      </c>
    </row>
    <row r="31" spans="2:9" ht="13.9" customHeight="1">
      <c r="B31" s="50" t="s">
        <v>142</v>
      </c>
      <c r="D31" s="71">
        <v>13.472</v>
      </c>
      <c r="E31" s="71">
        <v>20.716000000000001</v>
      </c>
      <c r="F31" s="71">
        <v>4</v>
      </c>
      <c r="G31" s="255">
        <f t="shared" si="9"/>
        <v>4</v>
      </c>
      <c r="H31" s="255">
        <f t="shared" si="9"/>
        <v>4</v>
      </c>
      <c r="I31" s="255">
        <f t="shared" si="9"/>
        <v>4</v>
      </c>
    </row>
    <row r="32" spans="2:9" ht="13.9" customHeight="1">
      <c r="B32" s="50" t="s">
        <v>143</v>
      </c>
      <c r="D32" s="33">
        <v>1074.125</v>
      </c>
      <c r="E32" s="33">
        <f>339.322+7</f>
        <v>346.322</v>
      </c>
      <c r="F32" s="33">
        <v>4247</v>
      </c>
      <c r="G32" s="255">
        <f>G84</f>
        <v>3241.7913241793699</v>
      </c>
      <c r="H32" s="255">
        <f>H84</f>
        <v>3590.6417092947977</v>
      </c>
      <c r="I32" s="255">
        <f>I84</f>
        <v>4627.9401250034716</v>
      </c>
    </row>
    <row r="33" spans="2:9" ht="13.9" customHeight="1">
      <c r="B33" s="50" t="s">
        <v>132</v>
      </c>
      <c r="D33" s="256">
        <f>D35-SUM(D29,D30:D32)</f>
        <v>0</v>
      </c>
      <c r="E33" s="256">
        <f>E35-SUM(E29,E30:E32)</f>
        <v>0</v>
      </c>
      <c r="F33" s="256">
        <f>F35-SUM(F29,F30:F32)</f>
        <v>0</v>
      </c>
      <c r="G33" s="71">
        <v>0</v>
      </c>
      <c r="H33" s="71">
        <v>0</v>
      </c>
      <c r="I33" s="71">
        <v>0</v>
      </c>
    </row>
    <row r="34" spans="2:9" ht="13.9" customHeight="1">
      <c r="D34" s="18" t="s">
        <v>51</v>
      </c>
      <c r="E34" s="18" t="s">
        <v>51</v>
      </c>
      <c r="F34" s="18" t="s">
        <v>51</v>
      </c>
      <c r="G34" s="18" t="s">
        <v>51</v>
      </c>
      <c r="H34" s="18" t="s">
        <v>51</v>
      </c>
      <c r="I34" s="18" t="s">
        <v>51</v>
      </c>
    </row>
    <row r="35" spans="2:9" s="2" customFormat="1" ht="13.9" customHeight="1">
      <c r="B35" s="2" t="s">
        <v>144</v>
      </c>
      <c r="D35" s="82">
        <v>1126.3820000000001</v>
      </c>
      <c r="E35" s="82">
        <v>393.38900000000001</v>
      </c>
      <c r="F35" s="82">
        <v>4400</v>
      </c>
      <c r="G35" s="77">
        <f>SUM(G29:G32)</f>
        <v>3414.4400185182808</v>
      </c>
      <c r="H35" s="77">
        <f>SUM(H29:H32)</f>
        <v>3770.6790003833607</v>
      </c>
      <c r="I35" s="77">
        <f>SUM(I29:I32)</f>
        <v>4853.6927267232732</v>
      </c>
    </row>
    <row r="36" spans="2:9" s="2" customFormat="1" ht="13.9" customHeight="1">
      <c r="D36" s="68"/>
      <c r="E36" s="68"/>
      <c r="F36" s="68"/>
      <c r="G36" s="68"/>
      <c r="H36" s="68"/>
      <c r="I36" s="68"/>
    </row>
    <row r="37" spans="2:9" s="2" customFormat="1" ht="13.9" customHeight="1">
      <c r="B37" s="50" t="s">
        <v>145</v>
      </c>
      <c r="C37" s="3"/>
      <c r="D37" s="257">
        <v>140.096</v>
      </c>
      <c r="E37" s="258">
        <v>0</v>
      </c>
      <c r="F37" s="71">
        <v>954</v>
      </c>
      <c r="G37" s="104">
        <f>F37</f>
        <v>954</v>
      </c>
      <c r="H37" s="104">
        <f t="shared" ref="H37:I37" si="10">G37</f>
        <v>954</v>
      </c>
      <c r="I37" s="104">
        <f t="shared" si="10"/>
        <v>954</v>
      </c>
    </row>
    <row r="38" spans="2:9" s="2" customFormat="1" ht="13.9" customHeight="1">
      <c r="B38" s="50" t="s">
        <v>146</v>
      </c>
      <c r="C38" s="3"/>
      <c r="D38" s="71">
        <v>221.929</v>
      </c>
      <c r="E38" s="71">
        <v>135.46700000000001</v>
      </c>
      <c r="F38" s="71">
        <v>1862</v>
      </c>
      <c r="G38" s="104">
        <f>F38</f>
        <v>1862</v>
      </c>
      <c r="H38" s="104">
        <f>G38</f>
        <v>1862</v>
      </c>
      <c r="I38" s="104">
        <f>H38</f>
        <v>1862</v>
      </c>
    </row>
    <row r="39" spans="2:9" ht="13.9" customHeight="1">
      <c r="B39" s="50" t="s">
        <v>147</v>
      </c>
      <c r="D39" s="71">
        <v>48.435000000000002</v>
      </c>
      <c r="E39" s="71">
        <v>46.625</v>
      </c>
      <c r="F39" s="71">
        <v>42</v>
      </c>
      <c r="G39" s="104">
        <f t="shared" ref="G39:I40" si="11">F39</f>
        <v>42</v>
      </c>
      <c r="H39" s="104">
        <f t="shared" si="11"/>
        <v>42</v>
      </c>
      <c r="I39" s="104">
        <f t="shared" si="11"/>
        <v>42</v>
      </c>
    </row>
    <row r="40" spans="2:9" ht="13.9" customHeight="1">
      <c r="B40" s="50" t="s">
        <v>148</v>
      </c>
      <c r="D40" s="33">
        <v>46.234999999999999</v>
      </c>
      <c r="E40" s="33">
        <v>47</v>
      </c>
      <c r="F40" s="33">
        <v>0</v>
      </c>
      <c r="G40" s="104">
        <f t="shared" si="11"/>
        <v>0</v>
      </c>
      <c r="H40" s="104">
        <f t="shared" si="11"/>
        <v>0</v>
      </c>
      <c r="I40" s="104">
        <f t="shared" si="11"/>
        <v>0</v>
      </c>
    </row>
    <row r="41" spans="2:9" ht="13.9" customHeight="1">
      <c r="B41" s="50" t="s">
        <v>132</v>
      </c>
      <c r="D41" s="259">
        <f t="shared" ref="D41:F41" si="12">D43-SUM(D37:D40)</f>
        <v>0.20800000000002683</v>
      </c>
      <c r="E41" s="259">
        <f t="shared" si="12"/>
        <v>0.51899999999997704</v>
      </c>
      <c r="F41" s="256">
        <f t="shared" si="12"/>
        <v>0</v>
      </c>
      <c r="G41" s="74"/>
      <c r="H41" s="74"/>
      <c r="I41" s="74"/>
    </row>
    <row r="42" spans="2:9" ht="13.9" customHeight="1">
      <c r="D42" s="18" t="s">
        <v>51</v>
      </c>
      <c r="E42" s="18" t="s">
        <v>51</v>
      </c>
      <c r="F42" s="18" t="s">
        <v>51</v>
      </c>
      <c r="G42" s="18" t="s">
        <v>51</v>
      </c>
      <c r="H42" s="18" t="s">
        <v>51</v>
      </c>
      <c r="I42" s="18" t="s">
        <v>51</v>
      </c>
    </row>
    <row r="43" spans="2:9" s="2" customFormat="1" ht="13.9" customHeight="1">
      <c r="B43" s="2" t="s">
        <v>149</v>
      </c>
      <c r="D43" s="77">
        <f>D45-D35</f>
        <v>456.90300000000002</v>
      </c>
      <c r="E43" s="77">
        <f>E45-E35</f>
        <v>229.61099999999999</v>
      </c>
      <c r="F43" s="77">
        <f>F45-F35</f>
        <v>2858</v>
      </c>
      <c r="G43" s="77">
        <f>SUM(G37:G41)</f>
        <v>2858</v>
      </c>
      <c r="H43" s="77">
        <f t="shared" ref="H43:I43" si="13">SUM(H37:H41)</f>
        <v>2858</v>
      </c>
      <c r="I43" s="77">
        <f t="shared" si="13"/>
        <v>2858</v>
      </c>
    </row>
    <row r="44" spans="2:9" s="2" customFormat="1" ht="13.9" customHeight="1">
      <c r="D44" s="18" t="s">
        <v>51</v>
      </c>
      <c r="E44" s="18" t="s">
        <v>51</v>
      </c>
      <c r="F44" s="18" t="s">
        <v>51</v>
      </c>
      <c r="G44" s="18" t="s">
        <v>51</v>
      </c>
      <c r="H44" s="18" t="s">
        <v>51</v>
      </c>
      <c r="I44" s="18" t="s">
        <v>51</v>
      </c>
    </row>
    <row r="45" spans="2:9" ht="13.9" customHeight="1">
      <c r="B45" s="2" t="s">
        <v>150</v>
      </c>
      <c r="C45" s="2"/>
      <c r="D45" s="82">
        <v>1583.2850000000001</v>
      </c>
      <c r="E45" s="82">
        <v>623</v>
      </c>
      <c r="F45" s="82">
        <v>7258</v>
      </c>
      <c r="G45" s="77">
        <f>G35+G43</f>
        <v>6272.4400185182803</v>
      </c>
      <c r="H45" s="77">
        <f>H35+H43</f>
        <v>6628.6790003833612</v>
      </c>
      <c r="I45" s="77">
        <f>I35+I43</f>
        <v>7711.6927267232732</v>
      </c>
    </row>
    <row r="46" spans="2:9" ht="13.9" customHeight="1">
      <c r="B46" s="2"/>
      <c r="C46" s="2"/>
      <c r="D46" s="68"/>
      <c r="E46" s="68"/>
      <c r="F46" s="68"/>
      <c r="G46" s="68"/>
      <c r="H46" s="68"/>
      <c r="I46" s="68"/>
    </row>
    <row r="47" spans="2:9" s="2" customFormat="1" ht="13.9" customHeight="1">
      <c r="B47" s="56" t="s">
        <v>151</v>
      </c>
      <c r="D47" s="82">
        <f>9.763+20.049+80.519+257.951+1013.22</f>
        <v>1381.502</v>
      </c>
      <c r="E47" s="260">
        <v>0</v>
      </c>
      <c r="F47" s="260">
        <v>0</v>
      </c>
      <c r="G47" s="285">
        <f>F47</f>
        <v>0</v>
      </c>
      <c r="H47" s="285">
        <f>G47</f>
        <v>0</v>
      </c>
      <c r="I47" s="285">
        <f>H47</f>
        <v>0</v>
      </c>
    </row>
    <row r="48" spans="2:9" ht="13.9" customHeight="1">
      <c r="B48" s="50"/>
      <c r="C48" s="2"/>
      <c r="D48" s="75"/>
      <c r="E48" s="69"/>
      <c r="F48" s="68"/>
      <c r="G48" s="68"/>
      <c r="H48" s="68"/>
      <c r="I48" s="68"/>
    </row>
    <row r="49" spans="1:9" ht="13.9" customHeight="1">
      <c r="B49" s="50" t="s">
        <v>152</v>
      </c>
      <c r="D49" s="71">
        <v>0</v>
      </c>
      <c r="E49" s="261">
        <v>5.3999999999999999E-2</v>
      </c>
      <c r="F49" s="258">
        <v>0</v>
      </c>
      <c r="G49" s="104">
        <f>F49</f>
        <v>0</v>
      </c>
      <c r="H49" s="104">
        <f>G49</f>
        <v>0</v>
      </c>
      <c r="I49" s="104">
        <f>H49</f>
        <v>0</v>
      </c>
    </row>
    <row r="50" spans="1:9" ht="13.9" customHeight="1">
      <c r="B50" s="50" t="s">
        <v>153</v>
      </c>
      <c r="D50" s="236">
        <f>D54-SUM(D49,D51,D52)</f>
        <v>57.379999999999995</v>
      </c>
      <c r="E50" s="236">
        <f>E54-SUM(E49,E51,E52)</f>
        <v>2595.9459999999999</v>
      </c>
      <c r="F50" s="236">
        <f>F54-SUM(F49,F51,F52)</f>
        <v>3955</v>
      </c>
      <c r="G50" s="104">
        <f>G54-G52-G51</f>
        <v>4654.9468454039124</v>
      </c>
      <c r="H50" s="104">
        <f t="shared" ref="H50:I50" si="14">H54-H52-H51</f>
        <v>5791.8425779056788</v>
      </c>
      <c r="I50" s="104">
        <f t="shared" si="14"/>
        <v>7503.4438890311367</v>
      </c>
    </row>
    <row r="51" spans="1:9" ht="13.9" customHeight="1">
      <c r="B51" s="50" t="s">
        <v>154</v>
      </c>
      <c r="D51" s="28">
        <v>-790.48299999999995</v>
      </c>
      <c r="E51" s="28">
        <v>-1043</v>
      </c>
      <c r="F51" s="28">
        <v>-1705</v>
      </c>
      <c r="G51" s="85">
        <f>F51+PnL!I112</f>
        <v>-2148.2166593467027</v>
      </c>
      <c r="H51" s="85">
        <f>G51+PnL!J112</f>
        <v>-2715.9146763613162</v>
      </c>
      <c r="I51" s="85">
        <f>H51+PnL!K112</f>
        <v>-2739.4783859551708</v>
      </c>
    </row>
    <row r="52" spans="1:9" ht="13.9" customHeight="1">
      <c r="B52" s="50" t="s">
        <v>155</v>
      </c>
      <c r="D52" s="28">
        <v>0</v>
      </c>
      <c r="E52" s="28">
        <v>0</v>
      </c>
      <c r="F52" s="28">
        <v>-2</v>
      </c>
      <c r="G52" s="85">
        <f>F52</f>
        <v>-2</v>
      </c>
      <c r="H52" s="85">
        <f>G52</f>
        <v>-2</v>
      </c>
      <c r="I52" s="85">
        <f>H52</f>
        <v>-2</v>
      </c>
    </row>
    <row r="53" spans="1:9" ht="13.9" customHeight="1">
      <c r="D53" s="18" t="s">
        <v>51</v>
      </c>
      <c r="E53" s="18" t="s">
        <v>51</v>
      </c>
      <c r="F53" s="18" t="s">
        <v>51</v>
      </c>
      <c r="G53" s="18" t="s">
        <v>51</v>
      </c>
      <c r="H53" s="18" t="s">
        <v>51</v>
      </c>
      <c r="I53" s="18" t="s">
        <v>51</v>
      </c>
    </row>
    <row r="54" spans="1:9" ht="13.9" customHeight="1">
      <c r="B54" s="56" t="s">
        <v>156</v>
      </c>
      <c r="C54" s="2"/>
      <c r="D54" s="81">
        <v>-733.10299999999995</v>
      </c>
      <c r="E54" s="81">
        <v>1553</v>
      </c>
      <c r="F54" s="81">
        <v>2248</v>
      </c>
      <c r="G54" s="77">
        <f>G56-G45</f>
        <v>2504.7301860572097</v>
      </c>
      <c r="H54" s="77">
        <f t="shared" ref="H54:I54" si="15">H56-H45</f>
        <v>3073.9279015443626</v>
      </c>
      <c r="I54" s="77">
        <f t="shared" si="15"/>
        <v>4761.9655030759659</v>
      </c>
    </row>
    <row r="55" spans="1:9" ht="13.9" customHeight="1">
      <c r="B55" s="2"/>
      <c r="C55" s="2"/>
      <c r="D55" s="68"/>
      <c r="E55" s="68"/>
      <c r="F55" s="68"/>
      <c r="G55" s="68"/>
      <c r="H55" s="68"/>
      <c r="I55" s="68"/>
    </row>
    <row r="56" spans="1:9" ht="13.9" customHeight="1">
      <c r="B56" s="2" t="s">
        <v>157</v>
      </c>
      <c r="C56" s="2"/>
      <c r="D56" s="254">
        <f>SUM(D47,D45,D54)</f>
        <v>2231.6840000000002</v>
      </c>
      <c r="E56" s="254">
        <f>SUM(E47,E45,E54)</f>
        <v>2176</v>
      </c>
      <c r="F56" s="254">
        <f>SUM(F47,F45,F54)</f>
        <v>9506</v>
      </c>
      <c r="G56" s="254">
        <f>G27</f>
        <v>8777.1702045754901</v>
      </c>
      <c r="H56" s="254">
        <f>H27</f>
        <v>9702.6069019277238</v>
      </c>
      <c r="I56" s="254">
        <f>I27</f>
        <v>12473.658229799239</v>
      </c>
    </row>
    <row r="57" spans="1:9" s="126" customFormat="1" ht="13.9" customHeight="1">
      <c r="B57" s="126" t="s">
        <v>158</v>
      </c>
      <c r="D57" s="263" t="b">
        <f>D17+D25=D35+D43+D47+D54</f>
        <v>1</v>
      </c>
      <c r="E57" s="263" t="b">
        <f>E17+E25=E35+E43+E47+E54</f>
        <v>1</v>
      </c>
      <c r="F57" s="263" t="b">
        <f>F17+F25=F35+F43+F47+F54</f>
        <v>1</v>
      </c>
      <c r="G57" s="262"/>
      <c r="H57" s="262"/>
      <c r="I57" s="262"/>
    </row>
    <row r="58" spans="1:9" ht="13.9" customHeight="1">
      <c r="D58" s="67"/>
      <c r="E58" s="67"/>
      <c r="F58" s="67"/>
      <c r="G58" s="67"/>
      <c r="H58" s="67"/>
      <c r="I58" s="67"/>
    </row>
    <row r="59" spans="1:9" s="135" customFormat="1" ht="13.15">
      <c r="A59" s="136" t="s">
        <v>159</v>
      </c>
      <c r="B59" s="136"/>
      <c r="D59" s="277" t="str">
        <f t="shared" ref="D59:I59" si="16">D9</f>
        <v>FY19A</v>
      </c>
      <c r="E59" s="277" t="str">
        <f t="shared" si="16"/>
        <v>FY20A</v>
      </c>
      <c r="F59" s="277" t="str">
        <f t="shared" si="16"/>
        <v>FY21A</v>
      </c>
      <c r="G59" s="277" t="str">
        <f t="shared" si="16"/>
        <v>FY22F</v>
      </c>
      <c r="H59" s="277" t="str">
        <f t="shared" si="16"/>
        <v>FY23F</v>
      </c>
      <c r="I59" s="277" t="str">
        <f t="shared" si="16"/>
        <v>FY24F</v>
      </c>
    </row>
    <row r="61" spans="1:9" s="2" customFormat="1" ht="13.9" customHeight="1">
      <c r="B61" s="2" t="s">
        <v>160</v>
      </c>
      <c r="D61" s="254">
        <f>D13</f>
        <v>1312.3689999999999</v>
      </c>
      <c r="E61" s="254">
        <f>E13</f>
        <v>465.93599999999998</v>
      </c>
      <c r="F61" s="254">
        <f>F13</f>
        <v>6096</v>
      </c>
      <c r="G61" s="254">
        <f>(G63/365)*-PnL!I30</f>
        <v>4161.4422976368296</v>
      </c>
      <c r="H61" s="254">
        <f>(H63/365)*-PnL!J30</f>
        <v>4951.8271577809037</v>
      </c>
      <c r="I61" s="254">
        <f>(I63/365)*-PnL!K30</f>
        <v>6331.8445624083697</v>
      </c>
    </row>
    <row r="62" spans="1:9" s="5" customFormat="1" ht="13.9" customHeight="1">
      <c r="B62" s="78" t="s">
        <v>161</v>
      </c>
      <c r="D62" s="273">
        <f>AVERAGE(D61,D61)</f>
        <v>1312.3689999999999</v>
      </c>
      <c r="E62" s="273">
        <f>AVERAGE(D61,E61)</f>
        <v>889.15249999999992</v>
      </c>
      <c r="F62" s="273">
        <f>AVERAGE(E61,F61)</f>
        <v>3280.9679999999998</v>
      </c>
      <c r="G62" s="273">
        <f>AVERAGE(F61,G61)</f>
        <v>5128.7211488184148</v>
      </c>
      <c r="H62" s="273">
        <f>AVERAGE(G61,H61)</f>
        <v>4556.6347277088662</v>
      </c>
      <c r="I62" s="273">
        <f>AVERAGE(H61,I61)</f>
        <v>5641.8358600946367</v>
      </c>
    </row>
    <row r="63" spans="1:9" s="5" customFormat="1" ht="13.9" customHeight="1">
      <c r="B63" s="78" t="s">
        <v>162</v>
      </c>
      <c r="D63" s="273">
        <f>(D62/-PnL!E30)*365</f>
        <v>107.90239997765431</v>
      </c>
      <c r="E63" s="273">
        <f>(E62/-PnL!F30)*365</f>
        <v>137.3238127738727</v>
      </c>
      <c r="F63" s="273">
        <f>(F62/-PnL!G30)*365</f>
        <v>164.25090111095872</v>
      </c>
      <c r="G63" s="274">
        <f>D63</f>
        <v>107.90239997765431</v>
      </c>
      <c r="H63" s="275">
        <f>AVERAGE(D63,E63)</f>
        <v>122.61310637576351</v>
      </c>
      <c r="I63" s="276">
        <f>H63</f>
        <v>122.61310637576351</v>
      </c>
    </row>
    <row r="64" spans="1:9" s="2" customFormat="1" ht="13.9" customHeight="1">
      <c r="D64" s="106"/>
      <c r="E64" s="106"/>
      <c r="F64" s="106"/>
      <c r="G64" s="70"/>
      <c r="H64" s="70"/>
      <c r="I64" s="70"/>
    </row>
    <row r="65" spans="2:9" s="2" customFormat="1" ht="13.9" customHeight="1">
      <c r="B65" s="2" t="s">
        <v>163</v>
      </c>
      <c r="D65" s="254">
        <f>D12</f>
        <v>13.882</v>
      </c>
      <c r="E65" s="254">
        <f>E12</f>
        <v>1.494</v>
      </c>
      <c r="F65" s="254">
        <f>F12</f>
        <v>84</v>
      </c>
      <c r="G65" s="254">
        <f>(G67/365)*PnL!I27</f>
        <v>83.356649999999988</v>
      </c>
      <c r="H65" s="254">
        <f>(H67/365)*PnL!J27</f>
        <v>85.857349499999998</v>
      </c>
      <c r="I65" s="254">
        <f>(I67/365)*PnL!K27</f>
        <v>111.61455435000001</v>
      </c>
    </row>
    <row r="66" spans="2:9" s="2" customFormat="1" ht="13.9" customHeight="1">
      <c r="B66" s="78" t="s">
        <v>164</v>
      </c>
      <c r="D66" s="273">
        <f>AVERAGE(D65,D65)</f>
        <v>13.882</v>
      </c>
      <c r="E66" s="273">
        <f>AVERAGE(E65,D65)</f>
        <v>7.6879999999999997</v>
      </c>
      <c r="F66" s="273">
        <f>AVERAGE(F65,E65)</f>
        <v>42.747</v>
      </c>
      <c r="G66" s="273">
        <f>AVERAGE(G65,F65)</f>
        <v>83.678325000000001</v>
      </c>
      <c r="H66" s="273">
        <f>AVERAGE(H65,G65)</f>
        <v>84.60699975</v>
      </c>
      <c r="I66" s="273">
        <f>AVERAGE(I65,H65)</f>
        <v>98.735951924999995</v>
      </c>
    </row>
    <row r="67" spans="2:9" s="2" customFormat="1" ht="13.9" customHeight="1">
      <c r="B67" s="78" t="s">
        <v>165</v>
      </c>
      <c r="D67" s="278">
        <f>(D66/PnL!E27)*365</f>
        <v>1.0688411108929008</v>
      </c>
      <c r="E67" s="278">
        <f>(E66/PnL!F27)*365</f>
        <v>1.0863292892590011</v>
      </c>
      <c r="F67" s="278">
        <f>(F66/PnL!G27)*365</f>
        <v>1.9452256576486722</v>
      </c>
      <c r="G67" s="279">
        <f>F67</f>
        <v>1.9452256576486722</v>
      </c>
      <c r="H67" s="280">
        <f>G67</f>
        <v>1.9452256576486722</v>
      </c>
      <c r="I67" s="281">
        <f>H67</f>
        <v>1.9452256576486722</v>
      </c>
    </row>
    <row r="68" spans="2:9" s="2" customFormat="1" ht="13.9" customHeight="1">
      <c r="D68" s="106"/>
      <c r="E68" s="106"/>
      <c r="F68" s="106"/>
      <c r="G68" s="70"/>
      <c r="H68" s="70"/>
      <c r="I68" s="70"/>
    </row>
    <row r="69" spans="2:9" s="2" customFormat="1" ht="13.9" customHeight="1">
      <c r="B69" s="2" t="s">
        <v>166</v>
      </c>
      <c r="D69" s="254">
        <f>D29</f>
        <v>32.976999999999997</v>
      </c>
      <c r="E69" s="254">
        <f>E29</f>
        <v>25.27</v>
      </c>
      <c r="F69" s="254">
        <f>F29</f>
        <v>137</v>
      </c>
      <c r="G69" s="254">
        <f>(G71/365)*-PnL!I30</f>
        <v>156.64869433891101</v>
      </c>
      <c r="H69" s="254">
        <f>(H71/365)*-PnL!J30</f>
        <v>164.03729108856297</v>
      </c>
      <c r="I69" s="254">
        <f>(I71/365)*-PnL!K30</f>
        <v>209.75260171980185</v>
      </c>
    </row>
    <row r="70" spans="2:9" s="2" customFormat="1" ht="13.9" customHeight="1">
      <c r="B70" s="78" t="s">
        <v>167</v>
      </c>
      <c r="D70" s="273">
        <f>AVERAGE(D69,D69)</f>
        <v>32.976999999999997</v>
      </c>
      <c r="E70" s="273">
        <f>AVERAGE(E69,D69)</f>
        <v>29.1235</v>
      </c>
      <c r="F70" s="273">
        <f>AVERAGE(F69,E69)</f>
        <v>81.135000000000005</v>
      </c>
      <c r="G70" s="273">
        <f>AVERAGE(G69,F69)</f>
        <v>146.82434716945551</v>
      </c>
      <c r="H70" s="273">
        <f>AVERAGE(H69,G69)</f>
        <v>160.34299271373698</v>
      </c>
      <c r="I70" s="273">
        <f>AVERAGE(I69,H69)</f>
        <v>186.89494640418241</v>
      </c>
    </row>
    <row r="71" spans="2:9" s="2" customFormat="1" ht="13.9" customHeight="1">
      <c r="B71" s="78" t="s">
        <v>168</v>
      </c>
      <c r="D71" s="278">
        <f>(D70/-PnL!E30)*365</f>
        <v>2.7113543858953584</v>
      </c>
      <c r="E71" s="278">
        <f>(E70/-PnL!F30)*365</f>
        <v>4.4979349001660367</v>
      </c>
      <c r="F71" s="278">
        <f>(F70/-PnL!G30)*365</f>
        <v>4.0617576464133869</v>
      </c>
      <c r="G71" s="279">
        <f>F71</f>
        <v>4.0617576464133869</v>
      </c>
      <c r="H71" s="280">
        <f>G71</f>
        <v>4.0617576464133869</v>
      </c>
      <c r="I71" s="281">
        <f>H71</f>
        <v>4.0617576464133869</v>
      </c>
    </row>
    <row r="72" spans="2:9" s="2" customFormat="1" ht="13.9" customHeight="1">
      <c r="D72" s="70"/>
      <c r="E72" s="70"/>
      <c r="F72" s="70"/>
      <c r="G72" s="70"/>
      <c r="H72" s="70"/>
      <c r="I72" s="70"/>
    </row>
    <row r="73" spans="2:9" s="2" customFormat="1" ht="13.9" customHeight="1">
      <c r="B73" s="2" t="s">
        <v>169</v>
      </c>
      <c r="D73" s="254">
        <f t="shared" ref="D73:I73" si="17">D63+D67-D71</f>
        <v>106.25988670265185</v>
      </c>
      <c r="E73" s="254">
        <f t="shared" si="17"/>
        <v>133.91220716296567</v>
      </c>
      <c r="F73" s="254">
        <f t="shared" si="17"/>
        <v>162.13436912219402</v>
      </c>
      <c r="G73" s="254">
        <f t="shared" si="17"/>
        <v>105.78586798888961</v>
      </c>
      <c r="H73" s="254">
        <f t="shared" si="17"/>
        <v>120.4965743869988</v>
      </c>
      <c r="I73" s="254">
        <f t="shared" si="17"/>
        <v>120.4965743869988</v>
      </c>
    </row>
    <row r="74" spans="2:9" s="2" customFormat="1" ht="13.9" customHeight="1">
      <c r="D74" s="72"/>
      <c r="E74" s="72"/>
      <c r="F74" s="72"/>
      <c r="G74" s="72"/>
      <c r="H74" s="72"/>
      <c r="I74" s="72"/>
    </row>
    <row r="75" spans="2:9" s="2" customFormat="1" ht="13.9" customHeight="1">
      <c r="B75" s="2" t="str">
        <f>B11</f>
        <v>Cash</v>
      </c>
      <c r="D75" s="73">
        <f>D11</f>
        <v>728.39800000000002</v>
      </c>
      <c r="E75" s="73">
        <f>E11</f>
        <v>1553.165</v>
      </c>
      <c r="F75" s="73">
        <f>F11</f>
        <v>3062</v>
      </c>
      <c r="G75" s="73">
        <f>PnL!I20*BS!G76</f>
        <v>4187.0782278044699</v>
      </c>
      <c r="H75" s="73">
        <f>PnL!J20*BS!H76</f>
        <v>4312.6905746386046</v>
      </c>
      <c r="I75" s="73">
        <f>PnL!K20*BS!I76</f>
        <v>5606.4977470301865</v>
      </c>
    </row>
    <row r="76" spans="2:9" s="2" customFormat="1" ht="13.9" customHeight="1">
      <c r="B76" s="78" t="s">
        <v>170</v>
      </c>
      <c r="D76" s="15">
        <f>D75/PnL!E20</f>
        <v>0.15365156564076615</v>
      </c>
      <c r="E76" s="15">
        <f>E75/PnL!F20</f>
        <v>0.60127458218178709</v>
      </c>
      <c r="F76" s="15">
        <f>F75/PnL!G20</f>
        <v>0.3817479117317043</v>
      </c>
      <c r="G76" s="282">
        <f>AVERAGE(D76,F76)</f>
        <v>0.2676997386862352</v>
      </c>
      <c r="H76" s="283">
        <f>G76</f>
        <v>0.2676997386862352</v>
      </c>
      <c r="I76" s="284">
        <f>H76</f>
        <v>0.2676997386862352</v>
      </c>
    </row>
    <row r="77" spans="2:9" s="2" customFormat="1" ht="13.9" customHeight="1">
      <c r="D77" s="72"/>
      <c r="E77" s="72"/>
      <c r="F77" s="72"/>
      <c r="G77" s="72"/>
      <c r="H77" s="72"/>
      <c r="I77" s="72"/>
    </row>
    <row r="78" spans="2:9" s="2" customFormat="1" ht="13.9" customHeight="1">
      <c r="B78" s="2" t="s">
        <v>131</v>
      </c>
      <c r="D78" s="254">
        <f>D14</f>
        <v>30.879000000000001</v>
      </c>
      <c r="E78" s="254">
        <f>E14</f>
        <v>24.986999999999998</v>
      </c>
      <c r="F78" s="254">
        <f>F14</f>
        <v>91</v>
      </c>
      <c r="G78" s="254">
        <f>PnL!I27*BS!G79</f>
        <v>143.54302913419045</v>
      </c>
      <c r="H78" s="254">
        <f>PnL!J27*BS!H79</f>
        <v>147.84932000821615</v>
      </c>
      <c r="I78" s="254">
        <f>PnL!K27*BS!I79</f>
        <v>192.20411601068102</v>
      </c>
    </row>
    <row r="79" spans="2:9" s="5" customFormat="1" ht="13.9" customHeight="1">
      <c r="B79" s="78" t="s">
        <v>170</v>
      </c>
      <c r="D79" s="194">
        <f>D78/PnL!E27</f>
        <v>6.5137557975464208E-3</v>
      </c>
      <c r="E79" s="194">
        <f>E78/PnL!F27</f>
        <v>9.6731821699409352E-3</v>
      </c>
      <c r="F79" s="194">
        <f>F78/PnL!G27</f>
        <v>1.1345218800648298E-2</v>
      </c>
      <c r="G79" s="282">
        <f>AVERAGE(D79,E79,F79)</f>
        <v>9.1773855893785509E-3</v>
      </c>
      <c r="H79" s="283">
        <f>G79</f>
        <v>9.1773855893785509E-3</v>
      </c>
      <c r="I79" s="284">
        <f>H79</f>
        <v>9.1773855893785509E-3</v>
      </c>
    </row>
    <row r="80" spans="2:9" s="5" customFormat="1" ht="13.9" customHeight="1">
      <c r="B80" s="78"/>
      <c r="D80" s="194"/>
      <c r="E80" s="194"/>
      <c r="F80" s="194"/>
      <c r="G80" s="194"/>
      <c r="H80" s="194"/>
      <c r="I80" s="194"/>
    </row>
    <row r="81" spans="1:12" s="5" customFormat="1" ht="13.9" customHeight="1">
      <c r="B81" s="2" t="str">
        <f>B11</f>
        <v>Cash</v>
      </c>
      <c r="D81" s="254">
        <f>D11</f>
        <v>728.39800000000002</v>
      </c>
      <c r="E81" s="254">
        <f t="shared" ref="E81:F81" si="18">E11</f>
        <v>1553.165</v>
      </c>
      <c r="F81" s="254">
        <f t="shared" si="18"/>
        <v>3062</v>
      </c>
      <c r="G81" s="254">
        <f>G82*PnL!I27</f>
        <v>4187.0782278044699</v>
      </c>
      <c r="H81" s="254">
        <f>H82*PnL!J27</f>
        <v>4312.6905746386046</v>
      </c>
      <c r="I81" s="254">
        <f>I82*PnL!K27</f>
        <v>5606.4977470301865</v>
      </c>
    </row>
    <row r="82" spans="1:12" s="5" customFormat="1" ht="13.9" customHeight="1">
      <c r="B82" s="78" t="s">
        <v>170</v>
      </c>
      <c r="D82" s="194">
        <f>D81/PnL!E27</f>
        <v>0.15365156564076615</v>
      </c>
      <c r="E82" s="194">
        <f>E81/PnL!F27</f>
        <v>0.60127458218178709</v>
      </c>
      <c r="F82" s="194">
        <f>F81/PnL!G27</f>
        <v>0.3817479117317043</v>
      </c>
      <c r="G82" s="282">
        <f>AVERAGE(D82,F82)</f>
        <v>0.2676997386862352</v>
      </c>
      <c r="H82" s="283">
        <f>AVERAGE(D82,F82)</f>
        <v>0.2676997386862352</v>
      </c>
      <c r="I82" s="284">
        <f>H82</f>
        <v>0.2676997386862352</v>
      </c>
    </row>
    <row r="83" spans="1:12" s="5" customFormat="1" ht="13.9" customHeight="1">
      <c r="B83" s="78"/>
      <c r="D83" s="194"/>
      <c r="E83" s="194"/>
      <c r="F83" s="194"/>
      <c r="G83" s="194"/>
      <c r="H83" s="194"/>
      <c r="I83" s="194"/>
    </row>
    <row r="84" spans="1:12" s="5" customFormat="1" ht="13.9" customHeight="1">
      <c r="B84" s="2" t="str">
        <f>B32</f>
        <v>Current Portion of LT Debt</v>
      </c>
      <c r="D84" s="254">
        <f>D32</f>
        <v>1074.125</v>
      </c>
      <c r="E84" s="254">
        <f t="shared" ref="E84:F84" si="19">E32</f>
        <v>346.322</v>
      </c>
      <c r="F84" s="254">
        <f t="shared" si="19"/>
        <v>4247</v>
      </c>
      <c r="G84" s="254">
        <f>G85*G17</f>
        <v>3241.7913241793699</v>
      </c>
      <c r="H84" s="254">
        <f t="shared" ref="H84:I84" si="20">H85*H17</f>
        <v>3590.6417092947977</v>
      </c>
      <c r="I84" s="254">
        <f t="shared" si="20"/>
        <v>4627.9401250034716</v>
      </c>
    </row>
    <row r="85" spans="1:12" s="5" customFormat="1" ht="13.9" customHeight="1">
      <c r="B85" s="78" t="s">
        <v>171</v>
      </c>
      <c r="D85" s="194">
        <f>D84/PnL!E27</f>
        <v>0.22658078130896561</v>
      </c>
      <c r="E85" s="194">
        <f>E84/PnL!F27</f>
        <v>0.13407114881571555</v>
      </c>
      <c r="F85" s="194">
        <f>F84/PnL!G27</f>
        <v>0.52948510160827822</v>
      </c>
      <c r="G85" s="282">
        <f>AVERAGE(D85,F85)</f>
        <v>0.37803294145862193</v>
      </c>
      <c r="H85" s="283">
        <f>G85</f>
        <v>0.37803294145862193</v>
      </c>
      <c r="I85" s="284">
        <f>H85</f>
        <v>0.37803294145862193</v>
      </c>
    </row>
    <row r="86" spans="1:12" s="5" customFormat="1" ht="13.9" customHeight="1">
      <c r="B86" s="78"/>
      <c r="D86" s="194"/>
      <c r="E86" s="194"/>
      <c r="F86" s="194"/>
      <c r="G86" s="194"/>
      <c r="H86" s="194"/>
      <c r="I86" s="194"/>
    </row>
    <row r="87" spans="1:12" s="5" customFormat="1" ht="13.9" customHeight="1">
      <c r="B87" s="78"/>
      <c r="D87" s="30"/>
      <c r="E87" s="79"/>
      <c r="F87" s="79"/>
      <c r="G87" s="79"/>
      <c r="H87" s="79"/>
      <c r="I87" s="79"/>
    </row>
    <row r="88" spans="1:12" s="135" customFormat="1" ht="13.15">
      <c r="A88" s="136" t="s">
        <v>172</v>
      </c>
      <c r="B88" s="136"/>
    </row>
    <row r="90" spans="1:12" s="211" customFormat="1" ht="13.9" customHeight="1">
      <c r="B90" s="211" t="s">
        <v>173</v>
      </c>
      <c r="D90" s="100">
        <f>BS!D19</f>
        <v>34.606000000000002</v>
      </c>
      <c r="E90" s="100">
        <f>BS!E19</f>
        <v>29.228000000000002</v>
      </c>
      <c r="F90" s="100">
        <f>BS!F19</f>
        <v>45</v>
      </c>
      <c r="H90" s="100">
        <f>H92*PnL!I27</f>
        <v>87.749999999999986</v>
      </c>
      <c r="I90" s="100">
        <f>I92*PnL!J27</f>
        <v>90.382499999999993</v>
      </c>
      <c r="J90" s="100">
        <f>J92*PnL!K27</f>
        <v>117.49725000000001</v>
      </c>
      <c r="K90" s="100">
        <f>K92*PnL!L27</f>
        <v>155.09637000000001</v>
      </c>
      <c r="L90" s="100">
        <f>L92*PnL!M27</f>
        <v>201.15999189000001</v>
      </c>
    </row>
    <row r="91" spans="1:12" s="12" customFormat="1" ht="13.9" customHeight="1">
      <c r="B91" s="209" t="s">
        <v>174</v>
      </c>
      <c r="D91" s="252"/>
      <c r="E91" s="252">
        <f>E90/D90-1</f>
        <v>-0.15540657689418025</v>
      </c>
      <c r="F91" s="252">
        <f>F90/E90-1</f>
        <v>0.53961954290406444</v>
      </c>
      <c r="H91" s="252">
        <f>H90/F90-1</f>
        <v>0.94999999999999973</v>
      </c>
      <c r="I91" s="252">
        <f>I90/H90-1</f>
        <v>3.0000000000000027E-2</v>
      </c>
      <c r="J91" s="252">
        <f t="shared" ref="J91:L91" si="21">J90/I90-1</f>
        <v>0.30000000000000027</v>
      </c>
      <c r="K91" s="252">
        <f t="shared" si="21"/>
        <v>0.32000000000000006</v>
      </c>
      <c r="L91" s="252">
        <f t="shared" si="21"/>
        <v>0.29699999999999993</v>
      </c>
    </row>
    <row r="92" spans="1:12" s="12" customFormat="1" ht="13.9" customHeight="1">
      <c r="B92" s="209" t="s">
        <v>55</v>
      </c>
      <c r="D92" s="249">
        <f>D90/PnL!E27</f>
        <v>7.2999460192976276E-3</v>
      </c>
      <c r="E92" s="249">
        <f>E90/PnL!F27</f>
        <v>1.13149945356799E-2</v>
      </c>
      <c r="F92" s="249">
        <f>F90/PnL!G27</f>
        <v>5.6102730332876199E-3</v>
      </c>
      <c r="G92" s="23"/>
      <c r="H92" s="249">
        <f>IF(Case="Bull",H93,IF(Case="Base",H94,H95))</f>
        <v>5.6102730332876199E-3</v>
      </c>
      <c r="I92" s="249">
        <f>IF(Case="Bull",I93,IF(Case="Base",I94,I95))</f>
        <v>5.6102730332876199E-3</v>
      </c>
      <c r="J92" s="249">
        <f>IF(Case="Bull",J93,IF(Case="Base",J94,J95))</f>
        <v>5.6102730332876199E-3</v>
      </c>
      <c r="K92" s="249">
        <f>IF(Case="Bull",K93,IF(Case="Base",K94,K95))</f>
        <v>5.6102730332876199E-3</v>
      </c>
      <c r="L92" s="249">
        <f>IF(Case="Bull",L93,IF(Case="Base",L94,L95))</f>
        <v>5.6102730332876199E-3</v>
      </c>
    </row>
    <row r="93" spans="1:12" ht="13.9" customHeight="1">
      <c r="D93" s="18"/>
      <c r="E93" s="18"/>
      <c r="F93" s="18"/>
      <c r="G93" s="4" t="s">
        <v>48</v>
      </c>
      <c r="H93" s="130">
        <f>0.3%</f>
        <v>3.0000000000000001E-3</v>
      </c>
      <c r="I93" s="130">
        <f t="shared" ref="I93:L93" si="22">0.3%</f>
        <v>3.0000000000000001E-3</v>
      </c>
      <c r="J93" s="130">
        <f t="shared" si="22"/>
        <v>3.0000000000000001E-3</v>
      </c>
      <c r="K93" s="130">
        <f t="shared" si="22"/>
        <v>3.0000000000000001E-3</v>
      </c>
      <c r="L93" s="130">
        <f t="shared" si="22"/>
        <v>3.0000000000000001E-3</v>
      </c>
    </row>
    <row r="94" spans="1:12" s="2" customFormat="1" ht="13.9" customHeight="1">
      <c r="G94" s="4" t="s">
        <v>49</v>
      </c>
      <c r="H94" s="130">
        <f>F92</f>
        <v>5.6102730332876199E-3</v>
      </c>
      <c r="I94" s="130">
        <f>H94</f>
        <v>5.6102730332876199E-3</v>
      </c>
      <c r="J94" s="130">
        <f t="shared" ref="J94:L95" si="23">I94</f>
        <v>5.6102730332876199E-3</v>
      </c>
      <c r="K94" s="130">
        <f t="shared" si="23"/>
        <v>5.6102730332876199E-3</v>
      </c>
      <c r="L94" s="130">
        <f t="shared" si="23"/>
        <v>5.6102730332876199E-3</v>
      </c>
    </row>
    <row r="95" spans="1:12" s="2" customFormat="1" ht="13.9" customHeight="1">
      <c r="D95" s="115"/>
      <c r="E95" s="115"/>
      <c r="F95" s="115"/>
      <c r="G95" s="4" t="s">
        <v>50</v>
      </c>
      <c r="H95" s="130">
        <f>D92</f>
        <v>7.2999460192976276E-3</v>
      </c>
      <c r="I95" s="130">
        <f>H95</f>
        <v>7.2999460192976276E-3</v>
      </c>
      <c r="J95" s="130">
        <f t="shared" si="23"/>
        <v>7.2999460192976276E-3</v>
      </c>
      <c r="K95" s="130">
        <f t="shared" si="23"/>
        <v>7.2999460192976276E-3</v>
      </c>
      <c r="L95" s="130">
        <f t="shared" si="23"/>
        <v>7.2999460192976276E-3</v>
      </c>
    </row>
    <row r="96" spans="1:12" ht="13.9" customHeight="1">
      <c r="D96" s="86"/>
      <c r="E96" s="86"/>
      <c r="F96" s="86"/>
    </row>
    <row r="97" spans="1:12" s="211" customFormat="1" ht="13.9" customHeight="1">
      <c r="B97" s="211" t="s">
        <v>175</v>
      </c>
      <c r="D97" s="253">
        <f>PnL!E89</f>
        <v>15</v>
      </c>
      <c r="E97" s="253">
        <f>PnL!F89</f>
        <v>22</v>
      </c>
      <c r="F97" s="253">
        <f>PnL!G89</f>
        <v>27</v>
      </c>
      <c r="H97" s="100">
        <f>H90*H98</f>
        <v>52.244996728742237</v>
      </c>
      <c r="I97" s="100">
        <f t="shared" ref="I97:L97" si="24">I90*I98</f>
        <v>53.812346630604509</v>
      </c>
      <c r="J97" s="100">
        <f t="shared" si="24"/>
        <v>69.95605061978587</v>
      </c>
      <c r="K97" s="100">
        <f t="shared" si="24"/>
        <v>92.341986818117348</v>
      </c>
      <c r="L97" s="100">
        <f t="shared" si="24"/>
        <v>119.76755690309821</v>
      </c>
    </row>
    <row r="98" spans="1:12" s="5" customFormat="1" ht="13.9" customHeight="1">
      <c r="B98" s="78" t="s">
        <v>176</v>
      </c>
      <c r="D98" s="66">
        <f>D97/D90</f>
        <v>0.43345084667398714</v>
      </c>
      <c r="E98" s="66">
        <f t="shared" ref="E98:F98" si="25">E97/E90</f>
        <v>0.75270288764198712</v>
      </c>
      <c r="F98" s="66">
        <f t="shared" si="25"/>
        <v>0.6</v>
      </c>
      <c r="H98" s="130">
        <f>AVERAGE(D98,E98,F98)</f>
        <v>0.59538457810532475</v>
      </c>
      <c r="I98" s="130">
        <f>H98</f>
        <v>0.59538457810532475</v>
      </c>
      <c r="J98" s="130">
        <f t="shared" ref="J98:L98" si="26">I98</f>
        <v>0.59538457810532475</v>
      </c>
      <c r="K98" s="130">
        <f t="shared" si="26"/>
        <v>0.59538457810532475</v>
      </c>
      <c r="L98" s="130">
        <f t="shared" si="26"/>
        <v>0.59538457810532475</v>
      </c>
    </row>
    <row r="99" spans="1:12" s="5" customFormat="1" ht="13.9" customHeight="1">
      <c r="B99" s="78"/>
      <c r="D99" s="66"/>
      <c r="E99" s="66"/>
      <c r="F99" s="66"/>
      <c r="H99" s="251"/>
      <c r="I99" s="251"/>
      <c r="J99" s="251"/>
      <c r="K99" s="251"/>
      <c r="L99" s="251"/>
    </row>
    <row r="100" spans="1:12" s="135" customFormat="1" ht="13.15">
      <c r="A100" s="136" t="s">
        <v>177</v>
      </c>
      <c r="B100" s="136"/>
    </row>
    <row r="102" spans="1:12" ht="13.9" customHeight="1">
      <c r="B102" s="3" t="s">
        <v>178</v>
      </c>
      <c r="D102" s="85">
        <f>D17</f>
        <v>2087.6439999999998</v>
      </c>
      <c r="E102" s="85">
        <f>E17</f>
        <v>2053.1109999999999</v>
      </c>
      <c r="F102" s="85">
        <f>F17</f>
        <v>9340</v>
      </c>
      <c r="H102" s="104">
        <f>G17</f>
        <v>8575.4202045754901</v>
      </c>
      <c r="I102" s="104">
        <f>H17</f>
        <v>9498.2244019277241</v>
      </c>
      <c r="J102" s="104">
        <f>I17</f>
        <v>12242.160979799239</v>
      </c>
      <c r="K102" s="104">
        <f t="shared" ref="K102:L105" si="27">J102</f>
        <v>12242.160979799239</v>
      </c>
      <c r="L102" s="104">
        <f t="shared" si="27"/>
        <v>12242.160979799239</v>
      </c>
    </row>
    <row r="103" spans="1:12" ht="13.9" customHeight="1">
      <c r="B103" s="3" t="s">
        <v>179</v>
      </c>
      <c r="D103" s="85">
        <f>D11</f>
        <v>728.39800000000002</v>
      </c>
      <c r="E103" s="85">
        <f>E11</f>
        <v>1553.165</v>
      </c>
      <c r="F103" s="85">
        <f>F11</f>
        <v>3062</v>
      </c>
      <c r="H103" s="104">
        <f>G11</f>
        <v>4187.0782278044699</v>
      </c>
      <c r="I103" s="104">
        <f>H11</f>
        <v>4312.6905746386046</v>
      </c>
      <c r="J103" s="104">
        <f>I11</f>
        <v>5606.4977470301865</v>
      </c>
      <c r="K103" s="104">
        <f t="shared" si="27"/>
        <v>5606.4977470301865</v>
      </c>
      <c r="L103" s="104">
        <f t="shared" si="27"/>
        <v>5606.4977470301865</v>
      </c>
    </row>
    <row r="104" spans="1:12" ht="13.9" customHeight="1">
      <c r="B104" s="3" t="s">
        <v>180</v>
      </c>
      <c r="D104" s="85">
        <f>D35</f>
        <v>1126.3820000000001</v>
      </c>
      <c r="E104" s="85">
        <f>E35</f>
        <v>393.38900000000001</v>
      </c>
      <c r="F104" s="85">
        <f>F35</f>
        <v>4400</v>
      </c>
      <c r="H104" s="104">
        <f>G35</f>
        <v>3414.4400185182808</v>
      </c>
      <c r="I104" s="104">
        <f>H35</f>
        <v>3770.6790003833607</v>
      </c>
      <c r="J104" s="104">
        <f>I35</f>
        <v>4853.6927267232732</v>
      </c>
      <c r="K104" s="104">
        <f t="shared" si="27"/>
        <v>4853.6927267232732</v>
      </c>
      <c r="L104" s="104">
        <f t="shared" si="27"/>
        <v>4853.6927267232732</v>
      </c>
    </row>
    <row r="105" spans="1:12" ht="13.9" customHeight="1">
      <c r="B105" s="3" t="s">
        <v>181</v>
      </c>
      <c r="D105" s="85">
        <f>D32</f>
        <v>1074.125</v>
      </c>
      <c r="E105" s="85">
        <f>E32</f>
        <v>346.322</v>
      </c>
      <c r="F105" s="85">
        <f>F32</f>
        <v>4247</v>
      </c>
      <c r="H105" s="104">
        <f>G32</f>
        <v>3241.7913241793699</v>
      </c>
      <c r="I105" s="104">
        <f>H32</f>
        <v>3590.6417092947977</v>
      </c>
      <c r="J105" s="104">
        <f>I32</f>
        <v>4627.9401250034716</v>
      </c>
      <c r="K105" s="104">
        <f t="shared" si="27"/>
        <v>4627.9401250034716</v>
      </c>
      <c r="L105" s="104">
        <f t="shared" si="27"/>
        <v>4627.9401250034716</v>
      </c>
    </row>
    <row r="106" spans="1:12" ht="13.9" customHeight="1">
      <c r="B106" s="3" t="s">
        <v>182</v>
      </c>
      <c r="D106" s="85"/>
      <c r="E106" s="85"/>
      <c r="F106" s="85"/>
      <c r="H106" s="85">
        <f>H108-(H102-H103-H104+H105)</f>
        <v>1102.2297175678905</v>
      </c>
      <c r="I106" s="85">
        <f t="shared" ref="I106:L106" si="28">I108-(I102-I103-I104+I105)</f>
        <v>633.06593879944285</v>
      </c>
      <c r="J106" s="85">
        <f t="shared" si="28"/>
        <v>-126.94101604924981</v>
      </c>
      <c r="K106" s="85">
        <f t="shared" si="28"/>
        <v>501.35594545075037</v>
      </c>
      <c r="L106" s="85">
        <f t="shared" si="28"/>
        <v>1621.7551927003178</v>
      </c>
    </row>
    <row r="107" spans="1:12" ht="13.9" customHeight="1">
      <c r="D107" s="18" t="s">
        <v>51</v>
      </c>
      <c r="E107" s="18" t="s">
        <v>51</v>
      </c>
      <c r="F107" s="18" t="s">
        <v>51</v>
      </c>
      <c r="H107" s="18" t="s">
        <v>51</v>
      </c>
      <c r="I107" s="18" t="s">
        <v>51</v>
      </c>
      <c r="J107" s="18" t="s">
        <v>51</v>
      </c>
      <c r="K107" s="18" t="s">
        <v>51</v>
      </c>
      <c r="L107" s="18" t="s">
        <v>51</v>
      </c>
    </row>
    <row r="108" spans="1:12" s="2" customFormat="1" ht="13.9" customHeight="1">
      <c r="B108" s="2" t="s">
        <v>183</v>
      </c>
      <c r="D108" s="118">
        <f>D102-D103-D104+D105</f>
        <v>1306.9889999999996</v>
      </c>
      <c r="E108" s="118">
        <f t="shared" ref="E108:F108" si="29">E102-E103-E104+E105</f>
        <v>452.87899999999991</v>
      </c>
      <c r="F108" s="118">
        <f t="shared" si="29"/>
        <v>6125</v>
      </c>
      <c r="H108" s="117">
        <f>H109*PnL!I20</f>
        <v>5317.9229999999998</v>
      </c>
      <c r="I108" s="117">
        <f>I109*PnL!J20</f>
        <v>5638.5624749999997</v>
      </c>
      <c r="J108" s="117">
        <f>J109*PnL!K20</f>
        <v>6282.9696150000009</v>
      </c>
      <c r="K108" s="117">
        <f>K109*PnL!L20</f>
        <v>6911.2665765000011</v>
      </c>
      <c r="L108" s="117">
        <f>L109*PnL!M20</f>
        <v>8031.6658237495685</v>
      </c>
    </row>
    <row r="109" spans="1:12" s="5" customFormat="1" ht="13.9" customHeight="1">
      <c r="B109" s="5" t="s">
        <v>55</v>
      </c>
      <c r="D109" s="66">
        <f>D108/PnL!E27</f>
        <v>0.27570216574628048</v>
      </c>
      <c r="E109" s="66">
        <f>E108/PnL!F27</f>
        <v>0.17532241037102014</v>
      </c>
      <c r="F109" s="66">
        <f>F108/PnL!G27</f>
        <v>0.76362049619748162</v>
      </c>
      <c r="H109" s="66">
        <f>IF(Case="Bull",H110,IF(Case="Base",H111,H112))</f>
        <v>0.34</v>
      </c>
      <c r="I109" s="66">
        <f>IF(Case="Bull",I110,IF(Case="Base",I111,I112))</f>
        <v>0.35</v>
      </c>
      <c r="J109" s="66">
        <f>IF(Case="Bull",J110,IF(Case="Base",J111,J112))</f>
        <v>0.3</v>
      </c>
      <c r="K109" s="66">
        <f>IF(Case="Bull",K110,IF(Case="Base",K111,K112))</f>
        <v>0.25</v>
      </c>
      <c r="L109" s="66">
        <f>IF(Case="Bull",L110,IF(Case="Base",L111,L112))</f>
        <v>0.224</v>
      </c>
    </row>
    <row r="110" spans="1:12" ht="13.9" customHeight="1">
      <c r="D110" s="86"/>
      <c r="E110" s="86"/>
      <c r="F110" s="86"/>
      <c r="G110" s="4" t="s">
        <v>48</v>
      </c>
      <c r="H110" s="144">
        <v>0.3</v>
      </c>
      <c r="I110" s="144">
        <v>0.35</v>
      </c>
      <c r="J110" s="144">
        <v>0.3</v>
      </c>
      <c r="K110" s="144">
        <v>0.27</v>
      </c>
      <c r="L110" s="144">
        <v>0.22450000000000001</v>
      </c>
    </row>
    <row r="111" spans="1:12" ht="13.9" customHeight="1">
      <c r="D111" s="86"/>
      <c r="E111" s="86"/>
      <c r="F111" s="86"/>
      <c r="G111" s="4" t="s">
        <v>49</v>
      </c>
      <c r="H111" s="144">
        <v>0.34</v>
      </c>
      <c r="I111" s="144">
        <v>0.35</v>
      </c>
      <c r="J111" s="144">
        <v>0.3</v>
      </c>
      <c r="K111" s="144">
        <v>0.25</v>
      </c>
      <c r="L111" s="144">
        <v>0.224</v>
      </c>
    </row>
    <row r="112" spans="1:12" ht="13.9" customHeight="1">
      <c r="D112" s="86"/>
      <c r="E112" s="86"/>
      <c r="F112" s="86"/>
      <c r="G112" s="4" t="s">
        <v>50</v>
      </c>
      <c r="H112" s="144">
        <v>0.5</v>
      </c>
      <c r="I112" s="144">
        <v>0.45</v>
      </c>
      <c r="J112" s="144">
        <v>0.25</v>
      </c>
      <c r="K112" s="144">
        <v>0.2</v>
      </c>
      <c r="L112" s="144">
        <v>0.154</v>
      </c>
    </row>
    <row r="114" spans="2:12" ht="13.9" customHeight="1">
      <c r="B114" s="5" t="s">
        <v>184</v>
      </c>
      <c r="D114" s="287">
        <f>AVERAGE(D109,E109,F109)</f>
        <v>0.40488169077159403</v>
      </c>
    </row>
    <row r="115" spans="2:12" ht="13.9" customHeight="1">
      <c r="B115" s="5" t="s">
        <v>185</v>
      </c>
      <c r="D115" s="287">
        <v>0.45</v>
      </c>
    </row>
    <row r="118" spans="2:12" ht="13.9" customHeight="1">
      <c r="H118" s="104"/>
      <c r="I118" s="104"/>
      <c r="J118" s="104"/>
      <c r="K118" s="104"/>
      <c r="L118" s="104"/>
    </row>
  </sheetData>
  <phoneticPr fontId="7" type="noConversion"/>
  <pageMargins left="0.64" right="0.75" top="0.52" bottom="0.18" header="0.5" footer="0.17"/>
  <pageSetup paperSize="9" scale="80" orientation="landscape" r:id="rId1"/>
  <headerFooter alignWithMargins="0"/>
  <ignoredErrors>
    <ignoredError sqref="E33 D62:F62 D66:F66 G62:I62 G66:I66 D70 E70:F70 G70:I70 H82"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FF00"/>
    <pageSetUpPr fitToPage="1"/>
  </sheetPr>
  <dimension ref="A1:T269"/>
  <sheetViews>
    <sheetView topLeftCell="A26" workbookViewId="0">
      <selection activeCell="B57" sqref="B57"/>
    </sheetView>
  </sheetViews>
  <sheetFormatPr defaultColWidth="8.7109375" defaultRowHeight="13.9" customHeight="1" outlineLevelCol="1"/>
  <cols>
    <col min="1" max="1" width="2.28515625" style="3" customWidth="1"/>
    <col min="2" max="2" width="45" style="3" customWidth="1"/>
    <col min="3" max="3" width="29.28515625" style="3" customWidth="1" outlineLevel="1"/>
    <col min="4" max="10" width="10.7109375" style="42" customWidth="1"/>
    <col min="11" max="16384" width="8.7109375" style="3"/>
  </cols>
  <sheetData>
    <row r="1" spans="2:20" s="152" customFormat="1" ht="15.6">
      <c r="B1" s="153" t="s">
        <v>19</v>
      </c>
      <c r="C1" s="265"/>
    </row>
    <row r="2" spans="2:20" ht="13.15">
      <c r="B2" s="3" t="s">
        <v>20</v>
      </c>
      <c r="C2" s="4" t="s">
        <v>21</v>
      </c>
    </row>
    <row r="3" spans="2:20" ht="13.15">
      <c r="B3" s="3" t="s">
        <v>22</v>
      </c>
    </row>
    <row r="4" spans="2:20" ht="13.15">
      <c r="B4" s="3" t="s">
        <v>23</v>
      </c>
    </row>
    <row r="5" spans="2:20" ht="13.15">
      <c r="B5" s="3" t="s">
        <v>24</v>
      </c>
      <c r="C5" s="4" t="s">
        <v>25</v>
      </c>
    </row>
    <row r="6" spans="2:20" ht="13.15">
      <c r="B6" s="3" t="s">
        <v>26</v>
      </c>
      <c r="C6" s="4" t="s">
        <v>12</v>
      </c>
    </row>
    <row r="7" spans="2:20" ht="13.15">
      <c r="B7" s="3" t="s">
        <v>27</v>
      </c>
      <c r="C7" s="4" t="s">
        <v>28</v>
      </c>
    </row>
    <row r="8" spans="2:20" ht="13.15" customHeight="1">
      <c r="D8" s="48"/>
      <c r="E8" s="48"/>
      <c r="F8" s="48"/>
      <c r="G8" s="48"/>
      <c r="H8" s="48"/>
      <c r="I8" s="48"/>
      <c r="J8" s="48"/>
    </row>
    <row r="9" spans="2:20" s="266" customFormat="1" ht="13.15">
      <c r="D9" s="267" t="s">
        <v>186</v>
      </c>
      <c r="E9" s="267" t="s">
        <v>187</v>
      </c>
      <c r="F9" s="267" t="s">
        <v>104</v>
      </c>
      <c r="G9" s="267" t="s">
        <v>105</v>
      </c>
      <c r="H9" s="267" t="s">
        <v>35</v>
      </c>
      <c r="I9" s="267" t="s">
        <v>36</v>
      </c>
      <c r="J9" s="267" t="s">
        <v>37</v>
      </c>
    </row>
    <row r="10" spans="2:20" ht="13.9" customHeight="1">
      <c r="B10" s="2" t="s">
        <v>188</v>
      </c>
    </row>
    <row r="11" spans="2:20" s="49" customFormat="1" ht="13.9" customHeight="1">
      <c r="B11" s="50" t="s">
        <v>189</v>
      </c>
      <c r="C11" s="2"/>
      <c r="D11" s="63">
        <f>PnL!D104</f>
        <v>-272.18700000000001</v>
      </c>
      <c r="E11" s="63">
        <f>PnL!E104</f>
        <v>-331.91799999999995</v>
      </c>
      <c r="F11" s="63">
        <f>PnL!F104</f>
        <v>-255.93600000000004</v>
      </c>
      <c r="G11" s="63">
        <f>PnL!G104</f>
        <v>-671</v>
      </c>
      <c r="H11" s="63">
        <f>PnL!I112</f>
        <v>-443.21665934670273</v>
      </c>
      <c r="I11" s="63">
        <f>PnL!J112</f>
        <v>-567.69801701461324</v>
      </c>
      <c r="J11" s="63">
        <f>PnL!K112</f>
        <v>-23.563709593854568</v>
      </c>
      <c r="K11" s="2"/>
      <c r="L11" s="2"/>
      <c r="M11" s="2"/>
      <c r="N11" s="2"/>
      <c r="O11" s="2"/>
      <c r="P11" s="2"/>
      <c r="Q11" s="2"/>
      <c r="R11" s="2"/>
      <c r="S11" s="2"/>
      <c r="T11" s="2"/>
    </row>
    <row r="12" spans="2:20" s="49" customFormat="1" ht="13.9" customHeight="1">
      <c r="B12" s="50" t="s">
        <v>87</v>
      </c>
      <c r="C12" s="2"/>
      <c r="D12" s="63">
        <f>-PnL!D95</f>
        <v>60.456000000000003</v>
      </c>
      <c r="E12" s="63">
        <f>-PnL!E95</f>
        <v>109.72799999999999</v>
      </c>
      <c r="F12" s="63">
        <f>-PnL!F95</f>
        <v>67.805999999999997</v>
      </c>
      <c r="G12" s="63">
        <f>-PnL!G95</f>
        <v>143</v>
      </c>
      <c r="H12" s="63">
        <f>-PnL!I95</f>
        <v>305.39261563547251</v>
      </c>
      <c r="I12" s="63">
        <f>-PnL!J95</f>
        <v>415.92179257723325</v>
      </c>
      <c r="J12" s="63">
        <f>-PnL!K95</f>
        <v>281.62377459678845</v>
      </c>
      <c r="K12" s="57"/>
      <c r="L12" s="57"/>
      <c r="M12" s="57"/>
      <c r="N12" s="57"/>
      <c r="O12" s="57"/>
      <c r="P12" s="57"/>
      <c r="Q12" s="57"/>
      <c r="R12" s="57"/>
      <c r="S12" s="57"/>
      <c r="T12" s="57"/>
    </row>
    <row r="13" spans="2:20" s="49" customFormat="1" ht="13.9" customHeight="1">
      <c r="B13" s="50" t="s">
        <v>190</v>
      </c>
      <c r="C13" s="2"/>
      <c r="D13" s="64">
        <f>-PnL!D97</f>
        <v>-3.8690000000000002</v>
      </c>
      <c r="E13" s="64">
        <f>-PnL!E97</f>
        <v>-11.999000000000001</v>
      </c>
      <c r="F13" s="64">
        <f>-PnL!F97</f>
        <v>-4.7320000000000002</v>
      </c>
      <c r="G13" s="64">
        <f>-PnL!G97</f>
        <v>-3</v>
      </c>
      <c r="H13" s="63">
        <f>-PnL!I97</f>
        <v>-11.405800958663656</v>
      </c>
      <c r="I13" s="63">
        <f>-PnL!J97</f>
        <v>-11.405800958663656</v>
      </c>
      <c r="J13" s="63">
        <f>-PnL!K97</f>
        <v>-11.405800958663656</v>
      </c>
      <c r="K13" s="57"/>
      <c r="L13" s="57"/>
      <c r="M13" s="57"/>
      <c r="N13" s="57"/>
      <c r="O13" s="57"/>
      <c r="P13" s="57"/>
      <c r="Q13" s="57"/>
      <c r="R13" s="57"/>
      <c r="S13" s="57"/>
      <c r="T13" s="57"/>
    </row>
    <row r="14" spans="2:20" s="49" customFormat="1" ht="13.9" customHeight="1">
      <c r="B14" s="50" t="s">
        <v>191</v>
      </c>
      <c r="C14" s="2"/>
      <c r="D14" s="63">
        <f>PnL!D102</f>
        <v>0</v>
      </c>
      <c r="E14" s="63">
        <f>PnL!E102</f>
        <v>0</v>
      </c>
      <c r="F14" s="63">
        <f>PnL!F102</f>
        <v>0</v>
      </c>
      <c r="G14" s="63">
        <f>PnL!G102</f>
        <v>0</v>
      </c>
      <c r="H14" s="63">
        <f>G14</f>
        <v>0</v>
      </c>
      <c r="I14" s="63">
        <f>H14</f>
        <v>0</v>
      </c>
      <c r="J14" s="63">
        <f>I14</f>
        <v>0</v>
      </c>
      <c r="K14" s="57"/>
      <c r="L14" s="57"/>
      <c r="M14" s="57"/>
      <c r="N14" s="57"/>
      <c r="O14" s="57"/>
      <c r="P14" s="57"/>
      <c r="Q14" s="57"/>
      <c r="R14" s="57"/>
      <c r="S14" s="57"/>
      <c r="T14" s="57"/>
    </row>
    <row r="15" spans="2:20" ht="13.9" customHeight="1">
      <c r="B15" s="50" t="s">
        <v>192</v>
      </c>
      <c r="D15" s="64">
        <v>12.781000000000001</v>
      </c>
      <c r="E15" s="64">
        <f>27.372+11.94</f>
        <v>39.311999999999998</v>
      </c>
      <c r="F15" s="64">
        <f>38.604+23.744</f>
        <v>62.347999999999999</v>
      </c>
      <c r="G15" s="64">
        <f>47+8</f>
        <v>55</v>
      </c>
      <c r="H15" s="63">
        <f>G15</f>
        <v>55</v>
      </c>
      <c r="I15" s="63">
        <f t="shared" ref="I15:J15" si="0">H15</f>
        <v>55</v>
      </c>
      <c r="J15" s="63">
        <f t="shared" si="0"/>
        <v>55</v>
      </c>
      <c r="K15" s="57"/>
      <c r="L15" s="57"/>
      <c r="M15" s="57"/>
      <c r="N15" s="57"/>
      <c r="O15" s="57"/>
      <c r="P15" s="57"/>
      <c r="Q15" s="57"/>
      <c r="R15" s="57"/>
      <c r="S15" s="57"/>
      <c r="T15" s="57"/>
    </row>
    <row r="16" spans="2:20" s="41" customFormat="1" ht="13.9" customHeight="1">
      <c r="B16" s="51" t="s">
        <v>193</v>
      </c>
      <c r="D16" s="64">
        <v>0</v>
      </c>
      <c r="E16" s="64">
        <v>0</v>
      </c>
      <c r="F16" s="64">
        <v>0</v>
      </c>
      <c r="G16" s="64">
        <v>0</v>
      </c>
      <c r="H16" s="63">
        <f>G16</f>
        <v>0</v>
      </c>
      <c r="I16" s="63">
        <f>H16</f>
        <v>0</v>
      </c>
      <c r="J16" s="63">
        <f>I16</f>
        <v>0</v>
      </c>
      <c r="K16" s="57"/>
      <c r="L16" s="57"/>
      <c r="M16" s="57"/>
      <c r="N16" s="57"/>
      <c r="O16" s="57"/>
      <c r="P16" s="57"/>
      <c r="Q16" s="57"/>
      <c r="R16" s="57"/>
      <c r="S16" s="57"/>
      <c r="T16" s="57"/>
    </row>
    <row r="17" spans="2:20" ht="13.9" customHeight="1">
      <c r="B17" s="50" t="s">
        <v>194</v>
      </c>
      <c r="D17" s="63">
        <f>D58</f>
        <v>41.540999999999997</v>
      </c>
      <c r="E17" s="63">
        <f>E58</f>
        <v>26.297000000000001</v>
      </c>
      <c r="F17" s="63">
        <f>F58</f>
        <v>-3.7510000000000012</v>
      </c>
      <c r="G17" s="63">
        <f>G58</f>
        <v>40</v>
      </c>
      <c r="H17" s="63">
        <f>AVERAGE(D17,E17,F17,G17)</f>
        <v>26.021749999999997</v>
      </c>
      <c r="I17" s="63">
        <f t="shared" ref="I17:J17" si="1">AVERAGE(E17,F17,G17,H17)</f>
        <v>22.141937499999997</v>
      </c>
      <c r="J17" s="63">
        <f t="shared" si="1"/>
        <v>21.103171874999997</v>
      </c>
      <c r="K17" s="57"/>
      <c r="L17" s="57"/>
      <c r="M17" s="57"/>
      <c r="N17" s="57"/>
      <c r="O17" s="57"/>
      <c r="P17" s="57"/>
      <c r="Q17" s="57"/>
      <c r="R17" s="57"/>
      <c r="S17" s="57"/>
      <c r="T17" s="57"/>
    </row>
    <row r="18" spans="2:20" ht="13.9" customHeight="1">
      <c r="B18" s="50" t="s">
        <v>195</v>
      </c>
      <c r="D18" s="64">
        <v>8.4220000000000006</v>
      </c>
      <c r="E18" s="64">
        <v>12.606</v>
      </c>
      <c r="F18" s="64">
        <v>38.005000000000003</v>
      </c>
      <c r="G18" s="64">
        <v>536</v>
      </c>
      <c r="H18" s="63">
        <f>I90</f>
        <v>347.1452711382866</v>
      </c>
      <c r="I18" s="63">
        <f t="shared" ref="I18:J18" si="2">J90</f>
        <v>357.55962927243525</v>
      </c>
      <c r="J18" s="63">
        <f t="shared" si="2"/>
        <v>464.82751805416586</v>
      </c>
      <c r="K18" s="57"/>
      <c r="L18" s="57"/>
      <c r="M18" s="57"/>
      <c r="N18" s="57"/>
      <c r="O18" s="57"/>
      <c r="P18" s="57"/>
      <c r="Q18" s="57"/>
      <c r="R18" s="57"/>
      <c r="S18" s="57"/>
      <c r="T18" s="57"/>
    </row>
    <row r="19" spans="2:20" ht="13.9" customHeight="1">
      <c r="B19" s="50" t="s">
        <v>132</v>
      </c>
      <c r="D19" s="64">
        <f>D22-D20-SUM(D11:D18)</f>
        <v>-24.328999999999951</v>
      </c>
      <c r="E19" s="64">
        <f t="shared" ref="E19:G19" si="3">E22-E20-SUM(E11:E18)</f>
        <v>-104.59800000000004</v>
      </c>
      <c r="F19" s="64">
        <f t="shared" si="3"/>
        <v>-58.389000000000038</v>
      </c>
      <c r="G19" s="64">
        <f t="shared" si="3"/>
        <v>-170</v>
      </c>
      <c r="H19" s="64">
        <v>0</v>
      </c>
      <c r="I19" s="64">
        <v>0</v>
      </c>
      <c r="J19" s="64">
        <v>0</v>
      </c>
      <c r="K19" s="57"/>
      <c r="L19" s="57"/>
      <c r="M19" s="57"/>
      <c r="N19" s="57"/>
      <c r="O19" s="57"/>
      <c r="P19" s="57"/>
      <c r="Q19" s="57"/>
      <c r="R19" s="57"/>
      <c r="S19" s="57"/>
      <c r="T19" s="57"/>
    </row>
    <row r="20" spans="2:20" ht="13.9" customHeight="1">
      <c r="B20" s="55" t="s">
        <v>196</v>
      </c>
      <c r="D20" s="57">
        <f>D68</f>
        <v>-1002.452</v>
      </c>
      <c r="E20" s="57">
        <f t="shared" ref="E20:G20" si="4">E68</f>
        <v>-11.478000000000002</v>
      </c>
      <c r="F20" s="57">
        <f t="shared" si="4"/>
        <v>836.56000000000006</v>
      </c>
      <c r="G20" s="57">
        <f t="shared" si="4"/>
        <v>-5724</v>
      </c>
      <c r="H20" s="57">
        <f>-(BS!H108-BS!F108)</f>
        <v>807.07700000000023</v>
      </c>
      <c r="I20" s="57">
        <f>-(BS!I108-BS!H108)</f>
        <v>-320.63947499999995</v>
      </c>
      <c r="J20" s="57">
        <f>-(BS!J108-BS!I108)</f>
        <v>-644.40714000000116</v>
      </c>
      <c r="K20" s="57"/>
      <c r="L20" s="57"/>
      <c r="M20" s="57"/>
      <c r="N20" s="57"/>
      <c r="O20" s="57"/>
      <c r="P20" s="57"/>
      <c r="Q20" s="57"/>
      <c r="R20" s="57"/>
      <c r="S20" s="57"/>
      <c r="T20" s="57"/>
    </row>
    <row r="21" spans="2:20" ht="13.9" customHeight="1">
      <c r="B21" s="55"/>
      <c r="D21" s="18" t="s">
        <v>51</v>
      </c>
      <c r="E21" s="18" t="s">
        <v>51</v>
      </c>
      <c r="F21" s="18" t="s">
        <v>51</v>
      </c>
      <c r="G21" s="18" t="s">
        <v>51</v>
      </c>
      <c r="H21" s="18" t="s">
        <v>51</v>
      </c>
      <c r="I21" s="18" t="s">
        <v>51</v>
      </c>
      <c r="J21" s="18" t="s">
        <v>51</v>
      </c>
      <c r="K21" s="57"/>
      <c r="L21" s="57"/>
      <c r="M21" s="57"/>
      <c r="N21" s="57"/>
      <c r="O21" s="57"/>
      <c r="P21" s="57"/>
      <c r="Q21" s="57"/>
      <c r="R21" s="57"/>
      <c r="S21" s="57"/>
      <c r="T21" s="57"/>
    </row>
    <row r="22" spans="2:20" ht="13.9" customHeight="1">
      <c r="B22" s="55" t="s">
        <v>197</v>
      </c>
      <c r="D22" s="57">
        <v>-1179.6369999999999</v>
      </c>
      <c r="E22" s="57">
        <v>-272.05</v>
      </c>
      <c r="F22" s="57">
        <v>681.91099999999994</v>
      </c>
      <c r="G22" s="57">
        <v>-5794</v>
      </c>
      <c r="H22" s="57">
        <f>SUM(H11:H20)</f>
        <v>1086.0141764683931</v>
      </c>
      <c r="I22" s="57">
        <f t="shared" ref="I22:J22" si="5">SUM(I11:I20)</f>
        <v>-49.119933623608347</v>
      </c>
      <c r="J22" s="57">
        <f t="shared" si="5"/>
        <v>143.17781397343492</v>
      </c>
      <c r="K22" s="57"/>
      <c r="L22" s="57"/>
      <c r="M22" s="57"/>
      <c r="N22" s="57"/>
      <c r="O22" s="57"/>
      <c r="P22" s="57"/>
      <c r="Q22" s="57"/>
      <c r="R22" s="57"/>
      <c r="S22" s="57"/>
      <c r="T22" s="57"/>
    </row>
    <row r="23" spans="2:20" ht="13.9" customHeight="1">
      <c r="D23" s="57"/>
      <c r="E23" s="57"/>
      <c r="F23" s="57"/>
      <c r="G23" s="57"/>
      <c r="H23" s="57"/>
      <c r="I23" s="57"/>
      <c r="J23" s="57"/>
      <c r="K23" s="57"/>
      <c r="L23" s="57"/>
      <c r="M23" s="57"/>
      <c r="N23" s="57"/>
      <c r="O23" s="57"/>
      <c r="P23" s="57"/>
      <c r="Q23" s="57"/>
      <c r="R23" s="57"/>
      <c r="S23" s="57"/>
      <c r="T23" s="57"/>
    </row>
    <row r="24" spans="2:20" s="49" customFormat="1" ht="13.9" customHeight="1">
      <c r="B24" s="2" t="s">
        <v>198</v>
      </c>
      <c r="C24" s="2"/>
      <c r="D24" s="57"/>
      <c r="E24" s="57"/>
      <c r="F24" s="57"/>
      <c r="G24" s="57"/>
      <c r="H24" s="57"/>
      <c r="I24" s="57"/>
      <c r="J24" s="57"/>
      <c r="K24" s="57"/>
      <c r="L24" s="57"/>
      <c r="M24" s="57"/>
      <c r="N24" s="57"/>
      <c r="O24" s="57"/>
      <c r="P24" s="57"/>
      <c r="Q24" s="57"/>
      <c r="R24" s="57"/>
      <c r="S24" s="57"/>
      <c r="T24" s="57"/>
    </row>
    <row r="25" spans="2:20" ht="13.9" customHeight="1">
      <c r="B25" s="55" t="s">
        <v>199</v>
      </c>
      <c r="C25" s="2"/>
      <c r="D25" s="57">
        <v>-20.021999999999998</v>
      </c>
      <c r="E25" s="57">
        <v>-27.972000000000001</v>
      </c>
      <c r="F25" s="57">
        <v>-17.341000000000001</v>
      </c>
      <c r="G25" s="57">
        <v>-33</v>
      </c>
      <c r="H25" s="57">
        <f>I99</f>
        <v>-108.00431199550533</v>
      </c>
      <c r="I25" s="57">
        <f t="shared" ref="I25:J25" si="6">J99</f>
        <v>-111.2444413553705</v>
      </c>
      <c r="J25" s="57">
        <f t="shared" si="6"/>
        <v>-144.61777376198168</v>
      </c>
      <c r="K25" s="57"/>
      <c r="L25" s="57"/>
      <c r="M25" s="57"/>
      <c r="N25" s="57"/>
      <c r="O25" s="57"/>
      <c r="P25" s="57"/>
      <c r="Q25" s="57"/>
      <c r="R25" s="57"/>
      <c r="S25" s="57"/>
      <c r="T25" s="57"/>
    </row>
    <row r="26" spans="2:20" ht="13.9" customHeight="1">
      <c r="B26" s="50" t="s">
        <v>200</v>
      </c>
      <c r="D26" s="64">
        <v>0</v>
      </c>
      <c r="E26" s="64">
        <v>0</v>
      </c>
      <c r="F26" s="64">
        <v>0</v>
      </c>
      <c r="G26" s="64">
        <v>0</v>
      </c>
      <c r="H26" s="64">
        <v>0</v>
      </c>
      <c r="I26" s="64">
        <v>0</v>
      </c>
      <c r="J26" s="64">
        <v>0</v>
      </c>
      <c r="K26" s="58"/>
      <c r="L26" s="57"/>
      <c r="M26" s="57"/>
      <c r="N26" s="57"/>
      <c r="O26" s="57"/>
      <c r="P26" s="57"/>
      <c r="Q26" s="57"/>
      <c r="R26" s="57"/>
      <c r="S26" s="57"/>
      <c r="T26" s="57"/>
    </row>
    <row r="27" spans="2:20" ht="13.9" customHeight="1">
      <c r="B27" s="50" t="s">
        <v>201</v>
      </c>
      <c r="D27" s="64">
        <v>40.372999999999998</v>
      </c>
      <c r="E27" s="64">
        <v>45.024999999999999</v>
      </c>
      <c r="F27" s="64">
        <v>170.005</v>
      </c>
      <c r="G27" s="64">
        <v>92</v>
      </c>
      <c r="H27" s="110">
        <f>G27*(_xlfn.RRI(4, 23, 501)+1)</f>
        <v>198.75373550230509</v>
      </c>
      <c r="I27" s="63">
        <f>H27*(_xlfn.RRI(4, 23, 501)+1)</f>
        <v>429.38094974043747</v>
      </c>
      <c r="J27" s="269">
        <f>I27*(_xlfn.RRI(4, 23, 501)+1)</f>
        <v>927.62030124390719</v>
      </c>
      <c r="K27" s="57"/>
      <c r="L27" s="57"/>
      <c r="M27" s="57"/>
      <c r="N27" s="57"/>
      <c r="O27" s="57"/>
      <c r="P27" s="57"/>
      <c r="Q27" s="57"/>
      <c r="R27" s="57"/>
      <c r="S27" s="57"/>
      <c r="T27" s="57"/>
    </row>
    <row r="28" spans="2:20" ht="13.9" customHeight="1">
      <c r="B28" s="50" t="s">
        <v>202</v>
      </c>
      <c r="D28" s="63">
        <v>-22.925999999999998</v>
      </c>
      <c r="E28" s="63">
        <v>-79.319000000000003</v>
      </c>
      <c r="F28" s="63">
        <v>-174.53</v>
      </c>
      <c r="G28" s="63">
        <f>-486-15</f>
        <v>-501</v>
      </c>
      <c r="H28" s="63">
        <f>G28*_xlfn.RRI(4, 23, 501)</f>
        <v>-581.34371181146571</v>
      </c>
      <c r="I28" s="110">
        <f>H28*_xlfn.RRI(4, 23, 501)</f>
        <v>-674.57187876792909</v>
      </c>
      <c r="J28" s="270">
        <f>I28*_xlfn.RRI(4, 23, 501)</f>
        <v>-782.75073829657083</v>
      </c>
      <c r="K28" s="57"/>
      <c r="L28" s="57" t="s">
        <v>203</v>
      </c>
      <c r="M28" s="57"/>
      <c r="N28" s="57"/>
      <c r="O28" s="57"/>
      <c r="P28" s="57"/>
      <c r="Q28" s="57"/>
      <c r="R28" s="57"/>
      <c r="S28" s="57"/>
      <c r="T28" s="57"/>
    </row>
    <row r="29" spans="2:20" ht="13.9" customHeight="1">
      <c r="B29" s="50" t="s">
        <v>204</v>
      </c>
      <c r="D29" s="63">
        <v>-4.8570000000000002</v>
      </c>
      <c r="E29" s="63">
        <v>-32.811999999999998</v>
      </c>
      <c r="F29" s="63">
        <v>0</v>
      </c>
      <c r="G29" s="63">
        <v>-33</v>
      </c>
      <c r="H29" s="63">
        <v>-33</v>
      </c>
      <c r="I29" s="63">
        <v>-33</v>
      </c>
      <c r="J29" s="63">
        <v>-33</v>
      </c>
      <c r="K29" s="57"/>
      <c r="L29" s="57"/>
      <c r="M29" s="57"/>
      <c r="N29" s="57"/>
      <c r="O29" s="57"/>
      <c r="P29" s="57"/>
      <c r="Q29" s="57"/>
      <c r="R29" s="57"/>
      <c r="S29" s="57"/>
      <c r="T29" s="57"/>
    </row>
    <row r="30" spans="2:20" ht="13.9" customHeight="1">
      <c r="B30" s="50" t="s">
        <v>132</v>
      </c>
      <c r="D30" s="64">
        <f>D32-SUM(D25:D29)</f>
        <v>0</v>
      </c>
      <c r="E30" s="64">
        <f t="shared" ref="E30:G30" si="7">E32-SUM(E25:E29)</f>
        <v>0</v>
      </c>
      <c r="F30" s="64">
        <f t="shared" si="7"/>
        <v>0</v>
      </c>
      <c r="G30" s="64">
        <f t="shared" si="7"/>
        <v>-1</v>
      </c>
      <c r="H30" s="64">
        <v>0</v>
      </c>
      <c r="I30" s="64">
        <v>0</v>
      </c>
      <c r="J30" s="64">
        <v>0</v>
      </c>
      <c r="K30" s="57"/>
      <c r="L30" s="57"/>
      <c r="M30" s="57"/>
      <c r="N30" s="57"/>
      <c r="O30" s="57"/>
      <c r="P30" s="57"/>
      <c r="Q30" s="57"/>
      <c r="R30" s="57"/>
      <c r="S30" s="57"/>
      <c r="T30" s="57"/>
    </row>
    <row r="31" spans="2:20" ht="13.9" customHeight="1">
      <c r="B31" s="55"/>
      <c r="D31" s="18" t="s">
        <v>51</v>
      </c>
      <c r="E31" s="18" t="s">
        <v>51</v>
      </c>
      <c r="F31" s="18" t="s">
        <v>51</v>
      </c>
      <c r="G31" s="18" t="s">
        <v>51</v>
      </c>
      <c r="H31" s="18" t="s">
        <v>51</v>
      </c>
      <c r="I31" s="18" t="s">
        <v>51</v>
      </c>
      <c r="J31" s="18" t="s">
        <v>51</v>
      </c>
      <c r="K31" s="57"/>
      <c r="L31" s="57"/>
      <c r="M31" s="57"/>
      <c r="N31" s="57"/>
      <c r="O31" s="57"/>
      <c r="P31" s="57"/>
      <c r="Q31" s="57"/>
      <c r="R31" s="57"/>
      <c r="S31" s="57"/>
      <c r="T31" s="57"/>
    </row>
    <row r="32" spans="2:20" ht="13.9" customHeight="1">
      <c r="B32" s="55" t="s">
        <v>205</v>
      </c>
      <c r="D32" s="57">
        <v>-7.4320000000000004</v>
      </c>
      <c r="E32" s="57">
        <v>-95.078000000000003</v>
      </c>
      <c r="F32" s="57">
        <v>-21.866</v>
      </c>
      <c r="G32" s="57">
        <v>-476</v>
      </c>
      <c r="H32" s="57">
        <f>SUM(H25:H30)</f>
        <v>-523.59428830466595</v>
      </c>
      <c r="I32" s="57">
        <f>SUM(I25:I30)</f>
        <v>-389.43537038286212</v>
      </c>
      <c r="J32" s="57">
        <f>SUM(J25:J30)</f>
        <v>-32.74821081464529</v>
      </c>
      <c r="K32" s="57"/>
      <c r="L32" s="57"/>
      <c r="M32" s="57"/>
      <c r="N32" s="57"/>
      <c r="O32" s="57"/>
      <c r="P32" s="57"/>
      <c r="Q32" s="57"/>
      <c r="R32" s="57"/>
      <c r="S32" s="57"/>
      <c r="T32" s="57"/>
    </row>
    <row r="33" spans="2:20" ht="13.9" customHeight="1">
      <c r="B33" s="50"/>
      <c r="D33" s="57"/>
      <c r="E33" s="57"/>
      <c r="F33" s="57"/>
      <c r="G33" s="57"/>
      <c r="H33" s="57"/>
      <c r="I33" s="57"/>
      <c r="J33" s="57"/>
      <c r="K33" s="57"/>
      <c r="L33" s="57"/>
      <c r="M33" s="57"/>
      <c r="N33" s="57"/>
      <c r="O33" s="57"/>
      <c r="P33" s="57"/>
      <c r="Q33" s="57"/>
      <c r="R33" s="57"/>
      <c r="S33" s="57"/>
      <c r="T33" s="57"/>
    </row>
    <row r="34" spans="2:20" ht="13.9" customHeight="1">
      <c r="B34" s="50"/>
      <c r="D34" s="57"/>
      <c r="E34" s="57"/>
      <c r="F34" s="57"/>
      <c r="G34" s="57"/>
      <c r="H34" s="57"/>
      <c r="I34" s="57"/>
      <c r="J34" s="57"/>
      <c r="K34" s="57"/>
      <c r="L34" s="57"/>
      <c r="M34" s="57"/>
      <c r="N34" s="57"/>
      <c r="O34" s="57"/>
      <c r="P34" s="57"/>
      <c r="Q34" s="57"/>
      <c r="R34" s="57"/>
      <c r="S34" s="57"/>
      <c r="T34" s="57"/>
    </row>
    <row r="35" spans="2:20" ht="13.9" customHeight="1">
      <c r="B35" s="56" t="s">
        <v>206</v>
      </c>
      <c r="D35" s="57"/>
      <c r="E35" s="57"/>
      <c r="F35" s="57"/>
      <c r="G35" s="57"/>
      <c r="H35" s="57"/>
      <c r="I35" s="57"/>
      <c r="J35" s="57"/>
      <c r="K35" s="57"/>
      <c r="L35" s="57"/>
      <c r="M35" s="57"/>
      <c r="N35" s="57"/>
      <c r="O35" s="57"/>
      <c r="P35" s="57"/>
      <c r="Q35" s="57"/>
      <c r="R35" s="57"/>
      <c r="S35" s="57"/>
      <c r="T35" s="57"/>
    </row>
    <row r="36" spans="2:20" ht="13.9" customHeight="1">
      <c r="B36" s="50" t="s">
        <v>207</v>
      </c>
      <c r="D36" s="64">
        <f>D77</f>
        <v>708.2</v>
      </c>
      <c r="E36" s="64">
        <f>E77</f>
        <v>317.875</v>
      </c>
      <c r="F36" s="64">
        <f>F77</f>
        <v>1016.167</v>
      </c>
      <c r="G36" s="64">
        <f>G77</f>
        <v>886</v>
      </c>
      <c r="H36" s="64">
        <v>0</v>
      </c>
      <c r="I36" s="64">
        <f>I77</f>
        <v>0</v>
      </c>
      <c r="J36" s="64">
        <f>I36</f>
        <v>0</v>
      </c>
      <c r="K36" s="57"/>
      <c r="L36" s="57"/>
      <c r="M36" s="57"/>
      <c r="N36" s="57"/>
      <c r="O36" s="57"/>
      <c r="P36" s="57"/>
      <c r="Q36" s="57"/>
      <c r="R36" s="57"/>
      <c r="S36" s="57"/>
      <c r="T36" s="57"/>
    </row>
    <row r="37" spans="2:20" ht="13.9" customHeight="1">
      <c r="B37" s="50" t="s">
        <v>208</v>
      </c>
      <c r="D37" s="63">
        <v>-1.4339999999999999</v>
      </c>
      <c r="E37" s="63">
        <v>-0.23699999999999999</v>
      </c>
      <c r="F37" s="63">
        <v>-43.448999999999998</v>
      </c>
      <c r="G37" s="63">
        <v>-29</v>
      </c>
      <c r="H37" s="64">
        <v>0</v>
      </c>
      <c r="I37" s="64">
        <v>0</v>
      </c>
      <c r="J37" s="64">
        <f>0</f>
        <v>0</v>
      </c>
      <c r="K37" s="57"/>
      <c r="L37" s="57"/>
      <c r="M37" s="57"/>
      <c r="N37" s="57"/>
      <c r="O37" s="57"/>
      <c r="P37" s="57"/>
      <c r="Q37" s="57"/>
      <c r="R37" s="57"/>
      <c r="S37" s="57"/>
      <c r="T37" s="57"/>
    </row>
    <row r="38" spans="2:20" ht="13.9" customHeight="1">
      <c r="B38" s="50" t="s">
        <v>209</v>
      </c>
      <c r="D38" s="63">
        <f>-37.777-5.543-2.329-0.147</f>
        <v>-45.795999999999999</v>
      </c>
      <c r="E38" s="63">
        <v>0</v>
      </c>
      <c r="F38" s="63">
        <v>0</v>
      </c>
      <c r="G38" s="63">
        <v>0</v>
      </c>
      <c r="H38" s="64">
        <v>0</v>
      </c>
      <c r="I38" s="64">
        <v>0</v>
      </c>
      <c r="J38" s="64">
        <v>0</v>
      </c>
      <c r="K38" s="57"/>
      <c r="L38" s="57"/>
      <c r="M38" s="57"/>
      <c r="N38" s="57"/>
      <c r="O38" s="57"/>
      <c r="P38" s="57"/>
      <c r="Q38" s="57"/>
      <c r="R38" s="57"/>
      <c r="S38" s="57"/>
      <c r="T38" s="57"/>
    </row>
    <row r="39" spans="2:20" ht="13.9" customHeight="1">
      <c r="B39" s="50" t="s">
        <v>210</v>
      </c>
      <c r="D39" s="63">
        <v>0</v>
      </c>
      <c r="E39" s="63">
        <v>0</v>
      </c>
      <c r="F39" s="63">
        <v>0</v>
      </c>
      <c r="G39" s="63">
        <v>0</v>
      </c>
      <c r="H39" s="64">
        <v>0</v>
      </c>
      <c r="I39" s="64">
        <v>0</v>
      </c>
      <c r="J39" s="64">
        <v>0</v>
      </c>
      <c r="K39" s="57"/>
      <c r="L39" s="57"/>
      <c r="M39" s="57"/>
      <c r="N39" s="57"/>
      <c r="O39" s="57"/>
      <c r="P39" s="57"/>
      <c r="Q39" s="57"/>
      <c r="R39" s="57"/>
      <c r="S39" s="57"/>
      <c r="T39" s="57"/>
    </row>
    <row r="40" spans="2:20" s="2" customFormat="1" ht="13.9" customHeight="1">
      <c r="B40" s="55" t="s">
        <v>211</v>
      </c>
      <c r="D40" s="57">
        <v>-1176.5409999999999</v>
      </c>
      <c r="E40" s="57">
        <v>-3495.4110000000001</v>
      </c>
      <c r="F40" s="57">
        <v>-2250.192</v>
      </c>
      <c r="G40" s="57">
        <v>-5838</v>
      </c>
      <c r="H40" s="57">
        <f t="shared" ref="H40:J41" si="8">G40</f>
        <v>-5838</v>
      </c>
      <c r="I40" s="57">
        <f t="shared" si="8"/>
        <v>-5838</v>
      </c>
      <c r="J40" s="57">
        <f t="shared" si="8"/>
        <v>-5838</v>
      </c>
      <c r="K40" s="57"/>
      <c r="L40" s="57"/>
      <c r="M40" s="57"/>
      <c r="N40" s="57"/>
      <c r="O40" s="57"/>
      <c r="P40" s="57"/>
      <c r="Q40" s="57"/>
      <c r="R40" s="57"/>
      <c r="S40" s="57"/>
      <c r="T40" s="57"/>
    </row>
    <row r="41" spans="2:20" s="2" customFormat="1" ht="13.9" customHeight="1">
      <c r="B41" s="55" t="s">
        <v>212</v>
      </c>
      <c r="D41" s="57">
        <v>1994.088</v>
      </c>
      <c r="E41" s="57">
        <v>3664.2170000000001</v>
      </c>
      <c r="F41" s="57">
        <v>1433.798</v>
      </c>
      <c r="G41" s="57">
        <f>11499+953</f>
        <v>12452</v>
      </c>
      <c r="H41" s="57">
        <f t="shared" si="8"/>
        <v>12452</v>
      </c>
      <c r="I41" s="57">
        <f t="shared" si="8"/>
        <v>12452</v>
      </c>
      <c r="J41" s="57">
        <f t="shared" si="8"/>
        <v>12452</v>
      </c>
      <c r="K41" s="57"/>
      <c r="L41" s="57"/>
      <c r="M41" s="57"/>
      <c r="N41" s="57"/>
      <c r="O41" s="57"/>
      <c r="P41" s="57"/>
      <c r="Q41" s="57"/>
      <c r="R41" s="57"/>
      <c r="S41" s="57"/>
      <c r="T41" s="57"/>
    </row>
    <row r="42" spans="2:20" ht="13.9" customHeight="1">
      <c r="B42" s="50" t="s">
        <v>132</v>
      </c>
      <c r="D42" s="64">
        <f>D44-SUM(D36:D41)</f>
        <v>17.976999999999862</v>
      </c>
      <c r="E42" s="64">
        <f>E44-SUM(E36:E41)</f>
        <v>159.73500000000001</v>
      </c>
      <c r="F42" s="64">
        <f>F44-SUM(F36:F41)</f>
        <v>4.3369999999999322</v>
      </c>
      <c r="G42" s="64">
        <f>G44-SUM(G36:G41)</f>
        <v>-129</v>
      </c>
      <c r="H42" s="64">
        <v>0</v>
      </c>
      <c r="I42" s="64">
        <v>0</v>
      </c>
      <c r="J42" s="64">
        <v>0</v>
      </c>
      <c r="K42" s="57"/>
      <c r="L42" s="57"/>
      <c r="M42" s="57"/>
      <c r="N42" s="57"/>
      <c r="O42" s="57"/>
      <c r="P42" s="57"/>
      <c r="Q42" s="57"/>
      <c r="R42" s="57"/>
      <c r="S42" s="57"/>
      <c r="T42" s="57"/>
    </row>
    <row r="43" spans="2:20" ht="13.9" customHeight="1">
      <c r="B43" s="50"/>
      <c r="D43" s="18" t="s">
        <v>51</v>
      </c>
      <c r="E43" s="18" t="s">
        <v>51</v>
      </c>
      <c r="F43" s="18" t="s">
        <v>51</v>
      </c>
      <c r="G43" s="18" t="s">
        <v>51</v>
      </c>
      <c r="H43" s="18" t="s">
        <v>51</v>
      </c>
      <c r="I43" s="18" t="s">
        <v>51</v>
      </c>
      <c r="J43" s="18" t="s">
        <v>51</v>
      </c>
      <c r="K43" s="57"/>
      <c r="L43" s="57"/>
      <c r="M43" s="57"/>
      <c r="N43" s="57"/>
      <c r="O43" s="57"/>
      <c r="P43" s="57"/>
      <c r="Q43" s="57"/>
      <c r="R43" s="57"/>
      <c r="S43" s="57"/>
      <c r="T43" s="57"/>
    </row>
    <row r="44" spans="2:20" s="49" customFormat="1" ht="13.9" customHeight="1">
      <c r="B44" s="55" t="s">
        <v>213</v>
      </c>
      <c r="C44" s="2"/>
      <c r="D44" s="58">
        <v>1496.4939999999999</v>
      </c>
      <c r="E44" s="58">
        <v>646.17899999999997</v>
      </c>
      <c r="F44" s="58">
        <v>160.661</v>
      </c>
      <c r="G44" s="58">
        <v>7342</v>
      </c>
      <c r="H44" s="57">
        <f>SUM(H36:H42)</f>
        <v>6614</v>
      </c>
      <c r="I44" s="57">
        <f>SUM(I36:I42)</f>
        <v>6614</v>
      </c>
      <c r="J44" s="57">
        <f t="shared" ref="J44" si="9">SUM(J36:J42)</f>
        <v>6614</v>
      </c>
      <c r="K44" s="57"/>
      <c r="L44" s="57"/>
      <c r="M44" s="57"/>
      <c r="N44" s="57"/>
      <c r="O44" s="57"/>
      <c r="P44" s="57"/>
      <c r="Q44" s="57"/>
      <c r="R44" s="57"/>
      <c r="S44" s="57"/>
      <c r="T44" s="57"/>
    </row>
    <row r="45" spans="2:20" s="49" customFormat="1" ht="13.9" customHeight="1">
      <c r="B45" s="2"/>
      <c r="C45" s="2"/>
      <c r="D45" s="57"/>
      <c r="E45" s="57"/>
      <c r="F45" s="57"/>
      <c r="G45" s="57"/>
      <c r="H45" s="57"/>
      <c r="I45" s="57"/>
      <c r="J45" s="57"/>
      <c r="K45" s="57"/>
      <c r="L45" s="57"/>
      <c r="M45" s="57"/>
      <c r="N45" s="57"/>
      <c r="O45" s="57"/>
      <c r="P45" s="57"/>
      <c r="Q45" s="57"/>
      <c r="R45" s="57"/>
      <c r="S45" s="57"/>
      <c r="T45" s="57"/>
    </row>
    <row r="46" spans="2:20" s="49" customFormat="1" ht="13.9" customHeight="1">
      <c r="B46" s="2" t="s">
        <v>214</v>
      </c>
      <c r="C46" s="2"/>
      <c r="D46" s="57">
        <f>SUM(D22,D32,D44)</f>
        <v>309.42499999999995</v>
      </c>
      <c r="E46" s="57">
        <f t="shared" ref="E46:J46" si="10">SUM(E22,E32,E44)</f>
        <v>279.05099999999993</v>
      </c>
      <c r="F46" s="57">
        <f t="shared" si="10"/>
        <v>820.7059999999999</v>
      </c>
      <c r="G46" s="57">
        <f t="shared" si="10"/>
        <v>1072</v>
      </c>
      <c r="H46" s="57">
        <f t="shared" si="10"/>
        <v>7176.4198881637276</v>
      </c>
      <c r="I46" s="57">
        <f t="shared" si="10"/>
        <v>6175.4446959935294</v>
      </c>
      <c r="J46" s="57">
        <f t="shared" si="10"/>
        <v>6724.4296031587892</v>
      </c>
      <c r="K46" s="57"/>
      <c r="L46" s="57"/>
      <c r="M46" s="57"/>
      <c r="N46" s="57"/>
      <c r="O46" s="57"/>
      <c r="P46" s="57"/>
      <c r="Q46" s="57"/>
      <c r="R46" s="57"/>
      <c r="S46" s="57"/>
      <c r="T46" s="57"/>
    </row>
    <row r="47" spans="2:20" ht="13.9" customHeight="1">
      <c r="D47" s="57"/>
      <c r="E47" s="57"/>
      <c r="F47" s="57"/>
      <c r="G47" s="57"/>
      <c r="H47" s="57"/>
      <c r="I47" s="57"/>
      <c r="J47" s="57"/>
      <c r="K47" s="57"/>
      <c r="L47" s="57"/>
      <c r="M47" s="57"/>
      <c r="N47" s="57"/>
      <c r="O47" s="57"/>
      <c r="P47" s="57"/>
      <c r="Q47" s="57"/>
      <c r="R47" s="57"/>
      <c r="S47" s="57"/>
      <c r="T47" s="57"/>
    </row>
    <row r="48" spans="2:20" ht="13.9" customHeight="1">
      <c r="B48" s="3" t="s">
        <v>215</v>
      </c>
      <c r="D48" s="57">
        <v>96.346000000000004</v>
      </c>
      <c r="E48" s="57">
        <f>D50</f>
        <v>405.77099999999996</v>
      </c>
      <c r="F48" s="57">
        <f t="shared" ref="F48:J48" si="11">E50</f>
        <v>684.82199999999989</v>
      </c>
      <c r="G48" s="57">
        <f t="shared" si="11"/>
        <v>1505.5279999999998</v>
      </c>
      <c r="H48" s="57">
        <f t="shared" si="11"/>
        <v>2577.5279999999998</v>
      </c>
      <c r="I48" s="57">
        <f t="shared" si="11"/>
        <v>9753.9478881637278</v>
      </c>
      <c r="J48" s="57">
        <f t="shared" si="11"/>
        <v>15929.392584157256</v>
      </c>
      <c r="K48" s="57"/>
      <c r="L48" s="57"/>
      <c r="M48" s="57"/>
      <c r="N48" s="57"/>
      <c r="O48" s="57"/>
      <c r="P48" s="57"/>
      <c r="Q48" s="57"/>
      <c r="R48" s="57"/>
      <c r="S48" s="57"/>
      <c r="T48" s="57"/>
    </row>
    <row r="49" spans="1:20" ht="13.9" customHeight="1">
      <c r="D49" s="18" t="s">
        <v>51</v>
      </c>
      <c r="E49" s="18" t="s">
        <v>51</v>
      </c>
      <c r="F49" s="18" t="s">
        <v>51</v>
      </c>
      <c r="G49" s="18" t="s">
        <v>51</v>
      </c>
      <c r="H49" s="18" t="s">
        <v>51</v>
      </c>
      <c r="I49" s="18" t="s">
        <v>51</v>
      </c>
      <c r="J49" s="18" t="s">
        <v>51</v>
      </c>
      <c r="K49" s="57"/>
      <c r="L49" s="57"/>
      <c r="M49" s="57"/>
      <c r="N49" s="57"/>
      <c r="O49" s="57"/>
      <c r="P49" s="57"/>
      <c r="Q49" s="57"/>
      <c r="R49" s="57"/>
      <c r="S49" s="57"/>
      <c r="T49" s="57"/>
    </row>
    <row r="50" spans="1:20" s="49" customFormat="1" ht="13.9" customHeight="1">
      <c r="A50" s="2"/>
      <c r="B50" s="2" t="s">
        <v>216</v>
      </c>
      <c r="C50" s="2"/>
      <c r="D50" s="57">
        <f t="shared" ref="D50:H50" si="12">D46+D48</f>
        <v>405.77099999999996</v>
      </c>
      <c r="E50" s="57">
        <f t="shared" si="12"/>
        <v>684.82199999999989</v>
      </c>
      <c r="F50" s="57">
        <f t="shared" si="12"/>
        <v>1505.5279999999998</v>
      </c>
      <c r="G50" s="57">
        <f t="shared" si="12"/>
        <v>2577.5279999999998</v>
      </c>
      <c r="H50" s="57">
        <f t="shared" si="12"/>
        <v>9753.9478881637278</v>
      </c>
      <c r="I50" s="57">
        <f t="shared" ref="I50:J50" si="13">I46+I48</f>
        <v>15929.392584157256</v>
      </c>
      <c r="J50" s="57">
        <f t="shared" si="13"/>
        <v>22653.822187316044</v>
      </c>
      <c r="K50" s="57"/>
      <c r="L50" s="57"/>
      <c r="M50" s="57"/>
      <c r="N50" s="57"/>
      <c r="O50" s="57"/>
      <c r="P50" s="57"/>
      <c r="Q50" s="57"/>
      <c r="R50" s="57"/>
      <c r="S50" s="57"/>
      <c r="T50" s="57"/>
    </row>
    <row r="51" spans="1:20" s="49" customFormat="1" ht="13.9" customHeight="1">
      <c r="A51" s="2"/>
      <c r="B51" s="2"/>
      <c r="C51" s="2"/>
      <c r="D51" s="57"/>
      <c r="E51" s="57"/>
      <c r="F51" s="57"/>
      <c r="G51" s="57"/>
      <c r="H51" s="57"/>
      <c r="I51" s="57"/>
      <c r="J51" s="57"/>
      <c r="K51" s="57"/>
      <c r="L51" s="57"/>
      <c r="M51" s="57"/>
      <c r="N51" s="57"/>
      <c r="O51" s="57"/>
      <c r="P51" s="57"/>
      <c r="Q51" s="57"/>
      <c r="R51" s="57"/>
      <c r="S51" s="57"/>
      <c r="T51" s="57"/>
    </row>
    <row r="52" spans="1:20" s="139" customFormat="1" ht="13.15">
      <c r="A52" s="140"/>
      <c r="B52" s="140" t="s">
        <v>217</v>
      </c>
    </row>
    <row r="53" spans="1:20" ht="13.9" customHeight="1">
      <c r="D53" s="57"/>
      <c r="E53" s="57"/>
      <c r="F53" s="57"/>
      <c r="G53" s="57"/>
      <c r="H53" s="57"/>
      <c r="I53" s="57"/>
      <c r="J53" s="57"/>
      <c r="K53" s="57"/>
      <c r="L53" s="57"/>
      <c r="M53" s="57"/>
      <c r="N53" s="57"/>
      <c r="O53" s="57"/>
      <c r="P53" s="57"/>
      <c r="Q53" s="57"/>
      <c r="R53" s="57"/>
      <c r="S53" s="57"/>
      <c r="T53" s="57"/>
    </row>
    <row r="54" spans="1:20" s="50" customFormat="1" ht="13.9" customHeight="1">
      <c r="B54" s="50" t="s">
        <v>218</v>
      </c>
      <c r="D54" s="57">
        <v>18.021999999999998</v>
      </c>
      <c r="E54" s="57">
        <v>-6.2430000000000003</v>
      </c>
      <c r="F54" s="57">
        <v>-31</v>
      </c>
      <c r="G54" s="57">
        <v>-12</v>
      </c>
      <c r="H54" s="272"/>
      <c r="I54" s="272"/>
      <c r="J54" s="272"/>
      <c r="K54" s="272"/>
      <c r="L54" s="59"/>
      <c r="M54" s="59"/>
      <c r="N54" s="59"/>
      <c r="O54" s="59"/>
      <c r="P54" s="59"/>
      <c r="Q54" s="59"/>
      <c r="R54" s="59"/>
      <c r="S54" s="59"/>
      <c r="T54" s="59"/>
    </row>
    <row r="55" spans="1:20" s="50" customFormat="1" ht="13.9" customHeight="1">
      <c r="B55" s="50" t="s">
        <v>219</v>
      </c>
      <c r="D55" s="57">
        <v>2.996</v>
      </c>
      <c r="E55" s="57">
        <v>1.1020000000000001</v>
      </c>
      <c r="F55" s="57">
        <v>23.042999999999999</v>
      </c>
      <c r="G55" s="57">
        <v>0</v>
      </c>
      <c r="H55" s="272"/>
      <c r="I55" s="272"/>
      <c r="J55" s="272"/>
      <c r="K55" s="272"/>
      <c r="L55" s="59"/>
      <c r="M55" s="59"/>
      <c r="N55" s="59"/>
      <c r="O55" s="59"/>
      <c r="P55" s="59"/>
      <c r="Q55" s="59"/>
      <c r="R55" s="59"/>
      <c r="S55" s="59"/>
      <c r="T55" s="59"/>
    </row>
    <row r="56" spans="1:20" s="50" customFormat="1" ht="13.9" customHeight="1">
      <c r="B56" s="50" t="s">
        <v>220</v>
      </c>
      <c r="D56" s="57">
        <v>0</v>
      </c>
      <c r="E56" s="57">
        <v>-0.44700000000000001</v>
      </c>
      <c r="F56" s="57">
        <v>-3.39</v>
      </c>
      <c r="G56" s="57">
        <v>-4</v>
      </c>
      <c r="H56" s="272"/>
      <c r="I56" s="272"/>
      <c r="J56" s="272"/>
      <c r="K56" s="272"/>
      <c r="L56" s="59"/>
      <c r="M56" s="59"/>
      <c r="N56" s="59"/>
      <c r="O56" s="59"/>
      <c r="P56" s="59"/>
      <c r="Q56" s="59"/>
      <c r="R56" s="59"/>
      <c r="S56" s="59"/>
      <c r="T56" s="59"/>
    </row>
    <row r="57" spans="1:20" s="50" customFormat="1" ht="13.9" customHeight="1">
      <c r="B57" s="50" t="s">
        <v>75</v>
      </c>
      <c r="D57" s="57">
        <v>20.523</v>
      </c>
      <c r="E57" s="57">
        <v>31.885000000000002</v>
      </c>
      <c r="F57" s="57">
        <v>7.5960000000000001</v>
      </c>
      <c r="G57" s="57">
        <v>56</v>
      </c>
      <c r="H57" s="272"/>
      <c r="I57" s="272"/>
      <c r="J57" s="272"/>
      <c r="K57" s="272"/>
      <c r="L57" s="59"/>
      <c r="M57" s="59"/>
      <c r="N57" s="59"/>
      <c r="O57" s="59"/>
      <c r="P57" s="59"/>
      <c r="Q57" s="59"/>
      <c r="R57" s="59"/>
      <c r="S57" s="59"/>
      <c r="T57" s="59"/>
    </row>
    <row r="58" spans="1:20" ht="13.9" customHeight="1" thickBot="1">
      <c r="B58" s="2" t="s">
        <v>194</v>
      </c>
      <c r="D58" s="60">
        <f>SUM(D54:D57)</f>
        <v>41.540999999999997</v>
      </c>
      <c r="E58" s="60">
        <f t="shared" ref="E58:G58" si="14">SUM(E54:E57)</f>
        <v>26.297000000000001</v>
      </c>
      <c r="F58" s="60">
        <f t="shared" si="14"/>
        <v>-3.7510000000000012</v>
      </c>
      <c r="G58" s="60">
        <f t="shared" si="14"/>
        <v>40</v>
      </c>
      <c r="H58" s="62"/>
      <c r="I58" s="62"/>
      <c r="J58" s="62"/>
      <c r="K58" s="272"/>
      <c r="L58" s="57"/>
      <c r="M58" s="57"/>
      <c r="N58" s="57"/>
      <c r="O58" s="57"/>
      <c r="P58" s="57"/>
      <c r="Q58" s="57"/>
      <c r="R58" s="57"/>
      <c r="S58" s="57"/>
      <c r="T58" s="57"/>
    </row>
    <row r="59" spans="1:20" ht="13.9" customHeight="1" thickTop="1">
      <c r="B59" s="2"/>
      <c r="D59" s="62"/>
      <c r="E59" s="62"/>
      <c r="F59" s="62"/>
      <c r="G59" s="62"/>
      <c r="H59" s="62"/>
      <c r="I59" s="62"/>
      <c r="J59" s="62"/>
      <c r="K59" s="272"/>
      <c r="L59" s="57"/>
      <c r="M59" s="57"/>
      <c r="N59" s="57"/>
      <c r="O59" s="57"/>
      <c r="P59" s="57"/>
      <c r="Q59" s="57"/>
      <c r="R59" s="57"/>
      <c r="S59" s="57"/>
      <c r="T59" s="57"/>
    </row>
    <row r="60" spans="1:20" ht="13.9" customHeight="1">
      <c r="B60" s="2"/>
      <c r="D60" s="57"/>
      <c r="E60" s="57"/>
      <c r="F60" s="57"/>
      <c r="G60" s="57"/>
      <c r="H60" s="272"/>
      <c r="I60" s="272"/>
      <c r="J60" s="272"/>
      <c r="K60" s="272"/>
      <c r="L60" s="57"/>
      <c r="M60" s="57"/>
      <c r="N60" s="57"/>
      <c r="O60" s="57"/>
      <c r="P60" s="57"/>
      <c r="Q60" s="57"/>
      <c r="R60" s="57"/>
      <c r="S60" s="57"/>
      <c r="T60" s="57"/>
    </row>
    <row r="61" spans="1:20" ht="13.9" customHeight="1">
      <c r="B61" s="61" t="s">
        <v>221</v>
      </c>
      <c r="D61" s="57">
        <v>16.375</v>
      </c>
      <c r="E61" s="57">
        <v>-4.3310000000000004</v>
      </c>
      <c r="F61" s="57">
        <v>-3.9950000000000001</v>
      </c>
      <c r="G61" s="57">
        <v>76</v>
      </c>
      <c r="H61" s="272"/>
      <c r="I61" s="272"/>
      <c r="J61" s="272"/>
      <c r="K61" s="272"/>
      <c r="L61" s="57"/>
      <c r="M61" s="57"/>
      <c r="N61" s="57"/>
      <c r="O61" s="57"/>
      <c r="P61" s="57"/>
      <c r="Q61" s="57"/>
      <c r="R61" s="57"/>
      <c r="S61" s="57"/>
      <c r="T61" s="57"/>
    </row>
    <row r="62" spans="1:20" ht="13.9" customHeight="1">
      <c r="B62" s="61" t="s">
        <v>222</v>
      </c>
      <c r="D62" s="57">
        <v>3.629</v>
      </c>
      <c r="E62" s="57">
        <v>0.47499999999999998</v>
      </c>
      <c r="F62" s="57">
        <v>-3.145</v>
      </c>
      <c r="G62" s="57">
        <v>4</v>
      </c>
      <c r="H62" s="272"/>
      <c r="I62" s="272"/>
      <c r="J62" s="272"/>
      <c r="K62" s="272"/>
      <c r="L62" s="57"/>
      <c r="M62" s="57"/>
      <c r="N62" s="57"/>
      <c r="O62" s="57"/>
      <c r="P62" s="57"/>
      <c r="Q62" s="57"/>
      <c r="R62" s="57"/>
      <c r="S62" s="57"/>
      <c r="T62" s="57"/>
    </row>
    <row r="63" spans="1:20" ht="13.9" customHeight="1">
      <c r="B63" s="61" t="s">
        <v>223</v>
      </c>
      <c r="D63" s="57">
        <v>0</v>
      </c>
      <c r="E63" s="57">
        <v>-13.945</v>
      </c>
      <c r="F63" s="57">
        <v>-7.1459999999999999</v>
      </c>
      <c r="G63" s="57">
        <v>-13</v>
      </c>
      <c r="H63" s="272"/>
      <c r="I63" s="272"/>
      <c r="J63" s="272"/>
      <c r="K63" s="272"/>
      <c r="L63" s="57"/>
      <c r="M63" s="57"/>
      <c r="N63" s="57"/>
      <c r="O63" s="57"/>
      <c r="P63" s="57"/>
      <c r="Q63" s="57"/>
      <c r="R63" s="57"/>
      <c r="S63" s="57"/>
      <c r="T63" s="57"/>
    </row>
    <row r="64" spans="1:20" ht="13.9" customHeight="1">
      <c r="B64" s="61" t="s">
        <v>224</v>
      </c>
      <c r="D64" s="57">
        <v>4.4740000000000002</v>
      </c>
      <c r="E64" s="57">
        <v>-3.11</v>
      </c>
      <c r="F64" s="57">
        <v>12.388</v>
      </c>
      <c r="G64" s="57">
        <v>-83</v>
      </c>
      <c r="H64" s="272"/>
      <c r="I64" s="272"/>
      <c r="J64" s="272"/>
      <c r="K64" s="272"/>
      <c r="L64" s="57"/>
      <c r="M64" s="57"/>
      <c r="N64" s="57"/>
      <c r="O64" s="57"/>
      <c r="P64" s="57"/>
      <c r="Q64" s="57"/>
      <c r="R64" s="57"/>
      <c r="S64" s="57"/>
      <c r="T64" s="57"/>
    </row>
    <row r="65" spans="2:20" ht="13.9" customHeight="1">
      <c r="B65" s="61" t="s">
        <v>225</v>
      </c>
      <c r="D65" s="57">
        <v>0</v>
      </c>
      <c r="E65" s="57">
        <v>0</v>
      </c>
      <c r="F65" s="57">
        <v>0</v>
      </c>
      <c r="G65" s="57">
        <v>0</v>
      </c>
      <c r="H65" s="272"/>
      <c r="I65" s="272"/>
      <c r="J65" s="272"/>
      <c r="K65" s="272"/>
      <c r="L65" s="57"/>
      <c r="M65" s="57"/>
      <c r="N65" s="57"/>
      <c r="O65" s="57"/>
      <c r="P65" s="57"/>
      <c r="Q65" s="57"/>
      <c r="R65" s="57"/>
      <c r="S65" s="57"/>
      <c r="T65" s="57"/>
    </row>
    <row r="66" spans="2:20" ht="13.9" customHeight="1">
      <c r="B66" s="61" t="s">
        <v>226</v>
      </c>
      <c r="D66" s="57">
        <v>-1015.207</v>
      </c>
      <c r="E66" s="57">
        <v>16.951000000000001</v>
      </c>
      <c r="F66" s="57">
        <v>834.14300000000003</v>
      </c>
      <c r="G66" s="57">
        <v>-5656</v>
      </c>
      <c r="H66" s="272"/>
      <c r="I66" s="272"/>
      <c r="J66" s="272"/>
      <c r="K66" s="272"/>
      <c r="L66" s="57"/>
      <c r="M66" s="57"/>
      <c r="N66" s="57"/>
      <c r="O66" s="57"/>
      <c r="P66" s="57"/>
      <c r="Q66" s="57"/>
      <c r="R66" s="57"/>
      <c r="S66" s="57"/>
      <c r="T66" s="57"/>
    </row>
    <row r="67" spans="2:20" ht="13.9" customHeight="1">
      <c r="B67" s="61" t="s">
        <v>227</v>
      </c>
      <c r="D67" s="57">
        <v>-11.723000000000001</v>
      </c>
      <c r="E67" s="57">
        <v>-7.5179999999999998</v>
      </c>
      <c r="F67" s="57">
        <v>4.3150000000000004</v>
      </c>
      <c r="G67" s="57">
        <v>-52</v>
      </c>
      <c r="H67" s="272"/>
      <c r="I67" s="272"/>
      <c r="J67" s="272"/>
      <c r="K67" s="272"/>
      <c r="L67" s="57"/>
      <c r="M67" s="57"/>
      <c r="N67" s="57"/>
      <c r="O67" s="57"/>
      <c r="P67" s="57"/>
      <c r="Q67" s="57"/>
      <c r="R67" s="57"/>
      <c r="S67" s="57"/>
      <c r="T67" s="57"/>
    </row>
    <row r="68" spans="2:20" ht="13.9" customHeight="1" thickBot="1">
      <c r="B68" s="56" t="s">
        <v>196</v>
      </c>
      <c r="D68" s="60">
        <f>SUM(D61:D67)</f>
        <v>-1002.452</v>
      </c>
      <c r="E68" s="60">
        <f t="shared" ref="E68:G68" si="15">SUM(E61:E67)</f>
        <v>-11.478000000000002</v>
      </c>
      <c r="F68" s="60">
        <f t="shared" si="15"/>
        <v>836.56000000000006</v>
      </c>
      <c r="G68" s="60">
        <f t="shared" si="15"/>
        <v>-5724</v>
      </c>
      <c r="H68" s="62"/>
      <c r="I68" s="62"/>
      <c r="J68" s="62"/>
      <c r="K68" s="272"/>
      <c r="L68" s="57"/>
      <c r="M68" s="57"/>
      <c r="N68" s="57"/>
      <c r="O68" s="57"/>
      <c r="P68" s="57"/>
      <c r="Q68" s="57"/>
      <c r="R68" s="57"/>
      <c r="S68" s="57"/>
      <c r="T68" s="57"/>
    </row>
    <row r="69" spans="2:20" ht="13.9" customHeight="1" thickTop="1">
      <c r="B69" s="2"/>
      <c r="D69" s="57"/>
      <c r="E69" s="57"/>
      <c r="F69" s="57"/>
      <c r="G69" s="57"/>
      <c r="H69" s="272"/>
      <c r="I69" s="272"/>
      <c r="J69" s="272"/>
      <c r="K69" s="272"/>
      <c r="L69" s="57"/>
      <c r="M69" s="57"/>
      <c r="N69" s="57"/>
      <c r="O69" s="57"/>
      <c r="P69" s="57"/>
      <c r="Q69" s="57"/>
      <c r="R69" s="57"/>
      <c r="S69" s="57"/>
      <c r="T69" s="57"/>
    </row>
    <row r="70" spans="2:20" ht="13.9" customHeight="1">
      <c r="D70" s="57"/>
      <c r="E70" s="57"/>
      <c r="F70" s="57"/>
      <c r="G70" s="57"/>
      <c r="H70" s="272"/>
      <c r="I70" s="272"/>
      <c r="J70" s="272"/>
      <c r="K70" s="272"/>
      <c r="L70" s="57"/>
      <c r="M70" s="57"/>
      <c r="N70" s="57"/>
      <c r="O70" s="57"/>
      <c r="P70" s="57"/>
      <c r="Q70" s="57"/>
      <c r="R70" s="57"/>
      <c r="S70" s="57"/>
      <c r="T70" s="57"/>
    </row>
    <row r="71" spans="2:20" ht="13.9" customHeight="1">
      <c r="B71" s="50" t="s">
        <v>228</v>
      </c>
      <c r="D71" s="57">
        <v>0</v>
      </c>
      <c r="E71" s="57">
        <v>35</v>
      </c>
      <c r="F71" s="57">
        <v>3.0000000000000001E-3</v>
      </c>
      <c r="G71" s="57">
        <v>0</v>
      </c>
      <c r="H71" s="272"/>
      <c r="I71" s="272"/>
      <c r="J71" s="272"/>
      <c r="K71" s="272"/>
      <c r="L71" s="57"/>
      <c r="M71" s="57"/>
      <c r="N71" s="57"/>
      <c r="O71" s="57"/>
      <c r="P71" s="57"/>
      <c r="Q71" s="57"/>
      <c r="R71" s="57"/>
      <c r="S71" s="57"/>
      <c r="T71" s="57"/>
    </row>
    <row r="72" spans="2:20" ht="13.9" customHeight="1">
      <c r="B72" s="50" t="s">
        <v>229</v>
      </c>
      <c r="D72" s="57">
        <v>708.2</v>
      </c>
      <c r="E72" s="57">
        <v>0</v>
      </c>
      <c r="F72" s="57">
        <v>2.1560000000000001</v>
      </c>
      <c r="G72" s="57">
        <v>0</v>
      </c>
      <c r="H72" s="272"/>
      <c r="I72" s="272"/>
      <c r="J72" s="272"/>
      <c r="K72" s="272"/>
      <c r="L72" s="57"/>
      <c r="M72" s="57"/>
      <c r="N72" s="57"/>
      <c r="O72" s="57"/>
      <c r="P72" s="57"/>
      <c r="Q72" s="57"/>
      <c r="R72" s="57"/>
      <c r="S72" s="57"/>
      <c r="T72" s="57"/>
    </row>
    <row r="73" spans="2:20" ht="13.9" customHeight="1">
      <c r="B73" s="50" t="s">
        <v>230</v>
      </c>
      <c r="D73" s="57">
        <v>0</v>
      </c>
      <c r="E73" s="57">
        <v>282.875</v>
      </c>
      <c r="F73" s="57">
        <v>0</v>
      </c>
      <c r="G73" s="57">
        <v>0</v>
      </c>
      <c r="H73" s="272"/>
      <c r="I73" s="272"/>
      <c r="J73" s="272"/>
      <c r="K73" s="272"/>
      <c r="L73" s="57"/>
      <c r="M73" s="57"/>
      <c r="N73" s="57"/>
      <c r="O73" s="57"/>
      <c r="P73" s="57"/>
      <c r="Q73" s="57"/>
      <c r="R73" s="57"/>
      <c r="S73" s="57"/>
      <c r="T73" s="57"/>
    </row>
    <row r="74" spans="2:20" ht="13.9" customHeight="1">
      <c r="B74" s="50" t="s">
        <v>231</v>
      </c>
      <c r="D74" s="3"/>
      <c r="E74" s="57"/>
      <c r="F74" s="57">
        <v>1013.926</v>
      </c>
      <c r="G74" s="57">
        <v>0</v>
      </c>
      <c r="H74" s="272"/>
      <c r="I74" s="272"/>
      <c r="J74" s="272"/>
      <c r="K74" s="272"/>
      <c r="L74" s="57"/>
      <c r="M74" s="57"/>
      <c r="N74" s="57"/>
      <c r="O74" s="57"/>
      <c r="P74" s="57"/>
      <c r="Q74" s="57"/>
      <c r="R74" s="57"/>
      <c r="S74" s="57"/>
      <c r="T74" s="57"/>
    </row>
    <row r="75" spans="2:20" ht="13.9" customHeight="1">
      <c r="B75" s="50" t="s">
        <v>232</v>
      </c>
      <c r="D75" s="57">
        <v>0</v>
      </c>
      <c r="E75" s="57">
        <v>0</v>
      </c>
      <c r="F75" s="57">
        <v>0</v>
      </c>
      <c r="G75" s="57">
        <v>886</v>
      </c>
      <c r="H75" s="272"/>
      <c r="I75" s="272"/>
      <c r="J75" s="272"/>
      <c r="K75" s="272"/>
      <c r="L75" s="57"/>
      <c r="M75" s="57"/>
      <c r="N75" s="57"/>
      <c r="O75" s="57"/>
      <c r="P75" s="57"/>
      <c r="Q75" s="57"/>
      <c r="R75" s="57"/>
      <c r="S75" s="57"/>
      <c r="T75" s="57"/>
    </row>
    <row r="76" spans="2:20" ht="13.9" customHeight="1">
      <c r="B76" s="50" t="s">
        <v>233</v>
      </c>
      <c r="D76" s="57">
        <v>0</v>
      </c>
      <c r="E76" s="57">
        <v>0</v>
      </c>
      <c r="F76" s="57">
        <v>8.2000000000000003E-2</v>
      </c>
      <c r="G76" s="57">
        <v>0</v>
      </c>
      <c r="H76" s="272"/>
      <c r="I76" s="272"/>
      <c r="J76" s="272"/>
      <c r="K76" s="272"/>
      <c r="L76" s="57"/>
      <c r="M76" s="57"/>
      <c r="N76" s="57"/>
      <c r="O76" s="57"/>
      <c r="P76" s="57"/>
      <c r="Q76" s="57"/>
      <c r="R76" s="57"/>
      <c r="S76" s="57"/>
      <c r="T76" s="57"/>
    </row>
    <row r="77" spans="2:20" s="49" customFormat="1" ht="13.9" customHeight="1" thickBot="1">
      <c r="B77" s="56" t="s">
        <v>207</v>
      </c>
      <c r="C77" s="2"/>
      <c r="D77" s="60">
        <f>SUM(D71:D76)</f>
        <v>708.2</v>
      </c>
      <c r="E77" s="60">
        <f t="shared" ref="E77:G77" si="16">SUM(E71:E76)</f>
        <v>317.875</v>
      </c>
      <c r="F77" s="60">
        <f t="shared" si="16"/>
        <v>1016.167</v>
      </c>
      <c r="G77" s="60">
        <f t="shared" si="16"/>
        <v>886</v>
      </c>
      <c r="H77" s="62"/>
      <c r="I77" s="62"/>
      <c r="J77" s="62"/>
      <c r="K77" s="272"/>
      <c r="L77" s="57"/>
      <c r="M77" s="57"/>
      <c r="N77" s="57"/>
      <c r="O77" s="57"/>
      <c r="P77" s="57"/>
      <c r="Q77" s="57"/>
      <c r="R77" s="57"/>
      <c r="S77" s="57"/>
      <c r="T77" s="57"/>
    </row>
    <row r="78" spans="2:20" ht="13.9" customHeight="1" thickTop="1">
      <c r="D78" s="57"/>
      <c r="E78" s="57"/>
      <c r="F78" s="57"/>
      <c r="G78" s="57"/>
      <c r="H78" s="57"/>
      <c r="I78" s="57"/>
      <c r="J78" s="57"/>
      <c r="K78" s="57"/>
      <c r="L78" s="57"/>
      <c r="M78" s="57"/>
      <c r="N78" s="57"/>
      <c r="O78" s="57"/>
      <c r="P78" s="57"/>
      <c r="Q78" s="57"/>
      <c r="R78" s="57"/>
      <c r="S78" s="57"/>
      <c r="T78" s="57"/>
    </row>
    <row r="79" spans="2:20" s="123" customFormat="1" ht="13.9" customHeight="1">
      <c r="B79" s="123" t="s">
        <v>234</v>
      </c>
      <c r="D79" s="264"/>
      <c r="E79" s="264"/>
      <c r="F79" s="264"/>
      <c r="G79" s="264"/>
      <c r="H79" s="264"/>
      <c r="I79" s="264"/>
      <c r="J79" s="264"/>
      <c r="K79" s="264"/>
      <c r="L79" s="264"/>
      <c r="M79" s="264"/>
      <c r="N79" s="264"/>
      <c r="O79" s="264"/>
      <c r="P79" s="264"/>
      <c r="Q79" s="264"/>
      <c r="R79" s="264"/>
      <c r="S79" s="264"/>
      <c r="T79" s="264"/>
    </row>
    <row r="80" spans="2:20" ht="13.9" customHeight="1">
      <c r="D80" s="57"/>
      <c r="E80" s="57"/>
      <c r="F80" s="57"/>
      <c r="G80" s="57"/>
      <c r="H80" s="57"/>
      <c r="I80" s="57"/>
      <c r="J80" s="57"/>
      <c r="K80" s="57"/>
      <c r="L80" s="57"/>
      <c r="M80" s="57"/>
      <c r="N80" s="57"/>
      <c r="O80" s="57"/>
      <c r="P80" s="57"/>
      <c r="Q80" s="57"/>
      <c r="R80" s="57"/>
      <c r="S80" s="57"/>
      <c r="T80" s="57"/>
    </row>
    <row r="81" spans="1:20" ht="13.9" customHeight="1">
      <c r="B81" s="107" t="s">
        <v>235</v>
      </c>
      <c r="D81" s="57"/>
      <c r="E81" s="57"/>
      <c r="F81" s="57"/>
      <c r="G81" s="57"/>
      <c r="H81" s="57"/>
      <c r="I81" s="57"/>
      <c r="J81" s="57"/>
      <c r="K81" s="57"/>
      <c r="L81" s="57"/>
      <c r="M81" s="57"/>
      <c r="N81" s="57"/>
      <c r="O81" s="57"/>
      <c r="P81" s="57"/>
      <c r="Q81" s="57"/>
      <c r="R81" s="57"/>
      <c r="S81" s="57"/>
      <c r="T81" s="57"/>
    </row>
    <row r="82" spans="1:20" ht="13.9" customHeight="1">
      <c r="B82" s="50" t="s">
        <v>236</v>
      </c>
      <c r="D82" s="110">
        <f t="shared" ref="D82:J82" si="17">D48</f>
        <v>96.346000000000004</v>
      </c>
      <c r="E82" s="110">
        <f t="shared" si="17"/>
        <v>405.77099999999996</v>
      </c>
      <c r="F82" s="110">
        <f t="shared" si="17"/>
        <v>684.82199999999989</v>
      </c>
      <c r="G82" s="110">
        <f t="shared" si="17"/>
        <v>1505.5279999999998</v>
      </c>
      <c r="H82" s="110">
        <f t="shared" si="17"/>
        <v>2577.5279999999998</v>
      </c>
      <c r="I82" s="110">
        <f t="shared" si="17"/>
        <v>9753.9478881637278</v>
      </c>
      <c r="J82" s="110">
        <f t="shared" si="17"/>
        <v>15929.392584157256</v>
      </c>
      <c r="K82" s="57"/>
      <c r="L82" s="57"/>
      <c r="M82" s="57"/>
      <c r="N82" s="57"/>
      <c r="O82" s="57"/>
      <c r="P82" s="57"/>
      <c r="Q82" s="57"/>
      <c r="R82" s="57"/>
      <c r="S82" s="57"/>
      <c r="T82" s="57"/>
    </row>
    <row r="83" spans="1:20" ht="13.9" customHeight="1">
      <c r="B83" s="50" t="s">
        <v>237</v>
      </c>
      <c r="D83" s="113">
        <f>D82</f>
        <v>96.346000000000004</v>
      </c>
      <c r="E83" s="113">
        <f>E82</f>
        <v>405.77099999999996</v>
      </c>
      <c r="F83" s="113">
        <f>F82</f>
        <v>684.82199999999989</v>
      </c>
      <c r="G83" s="113">
        <f>G82</f>
        <v>1505.5279999999998</v>
      </c>
      <c r="H83" s="113">
        <f>PnL!I20*H84</f>
        <v>1412.6367642041041</v>
      </c>
      <c r="I83" s="113">
        <f>PnL!J20*I84</f>
        <v>1455.0158671302272</v>
      </c>
      <c r="J83" s="113">
        <f>PnL!K20*J84</f>
        <v>1891.5206272692956</v>
      </c>
    </row>
    <row r="84" spans="1:20" ht="13.9" customHeight="1">
      <c r="B84" s="98" t="s">
        <v>238</v>
      </c>
      <c r="D84" s="109">
        <f>D50/PnL!D14</f>
        <v>5.4320080321285137E-2</v>
      </c>
      <c r="E84" s="109">
        <f>E50/PnL!E14</f>
        <v>3.6428639821267081E-2</v>
      </c>
      <c r="F84" s="109">
        <f>F50/PnL!F14</f>
        <v>0.15187410471098556</v>
      </c>
      <c r="G84" s="109">
        <f>G50/PnL!G14</f>
        <v>0.11864340621403911</v>
      </c>
      <c r="H84" s="109">
        <f>AVERAGE(D84:G84)</f>
        <v>9.031655776689422E-2</v>
      </c>
      <c r="I84" s="109">
        <f>AVERAGE(D84:G84)</f>
        <v>9.031655776689422E-2</v>
      </c>
      <c r="J84" s="109">
        <f>AVERAGE(D84:G84)</f>
        <v>9.031655776689422E-2</v>
      </c>
      <c r="K84" s="57"/>
      <c r="L84" s="57"/>
      <c r="M84" s="57"/>
      <c r="N84" s="57"/>
      <c r="O84" s="57"/>
      <c r="P84" s="57"/>
      <c r="Q84" s="57"/>
      <c r="R84" s="57"/>
      <c r="S84" s="57"/>
      <c r="T84" s="57"/>
    </row>
    <row r="85" spans="1:20" ht="13.9" customHeight="1">
      <c r="B85" s="50" t="s">
        <v>239</v>
      </c>
      <c r="D85" s="110">
        <f t="shared" ref="D85:J85" si="18">D46</f>
        <v>309.42499999999995</v>
      </c>
      <c r="E85" s="110">
        <f t="shared" si="18"/>
        <v>279.05099999999993</v>
      </c>
      <c r="F85" s="110">
        <f t="shared" si="18"/>
        <v>820.7059999999999</v>
      </c>
      <c r="G85" s="110">
        <f t="shared" si="18"/>
        <v>1072</v>
      </c>
      <c r="H85" s="110">
        <f t="shared" si="18"/>
        <v>7176.4198881637276</v>
      </c>
      <c r="I85" s="110">
        <f t="shared" si="18"/>
        <v>6175.4446959935294</v>
      </c>
      <c r="J85" s="110">
        <f t="shared" si="18"/>
        <v>6724.4296031587892</v>
      </c>
      <c r="K85" s="57"/>
      <c r="L85" s="57"/>
      <c r="M85" s="57"/>
      <c r="N85" s="57"/>
      <c r="O85" s="57"/>
      <c r="P85" s="57"/>
      <c r="Q85" s="57"/>
      <c r="R85" s="57"/>
      <c r="S85" s="57"/>
      <c r="T85" s="57"/>
    </row>
    <row r="86" spans="1:20" ht="13.9" customHeight="1">
      <c r="B86" s="108" t="s">
        <v>240</v>
      </c>
      <c r="D86" s="57">
        <f t="shared" ref="D86:J86" si="19">D85-D83</f>
        <v>213.07899999999995</v>
      </c>
      <c r="E86" s="57">
        <f t="shared" si="19"/>
        <v>-126.72000000000003</v>
      </c>
      <c r="F86" s="57">
        <f t="shared" si="19"/>
        <v>135.88400000000001</v>
      </c>
      <c r="G86" s="57">
        <f t="shared" si="19"/>
        <v>-433.52799999999979</v>
      </c>
      <c r="H86" s="57">
        <f t="shared" si="19"/>
        <v>5763.7831239596235</v>
      </c>
      <c r="I86" s="57">
        <f t="shared" si="19"/>
        <v>4720.4288288633024</v>
      </c>
      <c r="J86" s="57">
        <f t="shared" si="19"/>
        <v>4832.9089758894934</v>
      </c>
      <c r="K86" s="57"/>
      <c r="L86" s="57"/>
      <c r="M86" s="57"/>
      <c r="N86" s="57"/>
      <c r="O86" s="57"/>
      <c r="P86" s="57"/>
      <c r="Q86" s="57"/>
      <c r="R86" s="57"/>
      <c r="S86" s="57"/>
      <c r="T86" s="57"/>
    </row>
    <row r="87" spans="1:20" s="49" customFormat="1" ht="13.9" customHeight="1">
      <c r="A87" s="2"/>
      <c r="B87" s="2"/>
      <c r="C87" s="2"/>
      <c r="D87" s="57"/>
      <c r="E87" s="57"/>
      <c r="F87" s="57"/>
      <c r="G87" s="57"/>
      <c r="H87" s="57"/>
      <c r="I87" s="57"/>
      <c r="J87" s="57"/>
      <c r="K87" s="57"/>
      <c r="L87" s="57"/>
      <c r="M87" s="57"/>
      <c r="N87" s="57"/>
      <c r="O87" s="57"/>
      <c r="P87" s="57"/>
      <c r="Q87" s="57"/>
      <c r="R87" s="57"/>
      <c r="S87" s="57"/>
      <c r="T87" s="57"/>
    </row>
    <row r="88" spans="1:20" s="135" customFormat="1" ht="13.15">
      <c r="A88" s="136" t="s">
        <v>241</v>
      </c>
      <c r="B88" s="136"/>
    </row>
    <row r="89" spans="1:20" ht="13.9" customHeight="1">
      <c r="D89" s="3"/>
      <c r="E89" s="3"/>
      <c r="F89" s="3"/>
      <c r="G89" s="3"/>
      <c r="H89" s="3"/>
      <c r="I89" s="3"/>
      <c r="J89" s="3"/>
    </row>
    <row r="90" spans="1:20" ht="13.9" customHeight="1">
      <c r="B90" s="3" t="s">
        <v>242</v>
      </c>
      <c r="D90" s="86">
        <f>D18</f>
        <v>8.4220000000000006</v>
      </c>
      <c r="E90" s="86">
        <f>E18</f>
        <v>12.606</v>
      </c>
      <c r="F90" s="86">
        <f>F18</f>
        <v>38.005000000000003</v>
      </c>
      <c r="G90" s="86">
        <f>G18</f>
        <v>536</v>
      </c>
      <c r="H90" s="85"/>
      <c r="I90" s="85">
        <f>I91*PnL!I27</f>
        <v>347.1452711382866</v>
      </c>
      <c r="J90" s="85">
        <f>J91*PnL!J27</f>
        <v>357.55962927243525</v>
      </c>
      <c r="K90" s="85">
        <f>K91*PnL!K27</f>
        <v>464.82751805416586</v>
      </c>
      <c r="L90" s="85">
        <f>L91*PnL!L27</f>
        <v>613.57232383149903</v>
      </c>
      <c r="M90" s="85">
        <f>M91*PnL!M27</f>
        <v>795.80330400945411</v>
      </c>
    </row>
    <row r="91" spans="1:20" ht="13.9" customHeight="1">
      <c r="B91" s="78" t="s">
        <v>55</v>
      </c>
      <c r="D91" s="142">
        <f>D90/PnL!D27</f>
        <v>4.5819899829494699E-3</v>
      </c>
      <c r="E91" s="142">
        <f>E90/PnL!E27</f>
        <v>2.6591666046138209E-3</v>
      </c>
      <c r="F91" s="142">
        <f>F90/PnL!F27</f>
        <v>1.4712822202289401E-2</v>
      </c>
      <c r="G91" s="142">
        <f>G90/PnL!G27</f>
        <v>6.6824585463159211E-2</v>
      </c>
      <c r="H91" s="3"/>
      <c r="I91" s="143">
        <f>IF(Case="Bull",I92,IF(Case="Base",I93,I94))</f>
        <v>2.2194641063252977E-2</v>
      </c>
      <c r="J91" s="143">
        <f>IF(Case="Bull",J92,IF(Case="Base",J93,J94))</f>
        <v>2.2194641063252977E-2</v>
      </c>
      <c r="K91" s="143">
        <f>IF(Case="Bull",K92,IF(Case="Base",K93,K94))</f>
        <v>2.2194641063252977E-2</v>
      </c>
      <c r="L91" s="143">
        <f>IF(Case="Bull",L92,IF(Case="Base",L93,L94))</f>
        <v>2.2194641063252977E-2</v>
      </c>
      <c r="M91" s="143">
        <f>IF(Case="Bull",M92,IF(Case="Base",M93,M94))</f>
        <v>2.2194641063252977E-2</v>
      </c>
    </row>
    <row r="92" spans="1:20" ht="13.9" customHeight="1">
      <c r="B92" s="78"/>
      <c r="D92" s="3"/>
      <c r="E92" s="109"/>
      <c r="F92" s="109"/>
      <c r="G92" s="109"/>
      <c r="H92" s="4" t="s">
        <v>48</v>
      </c>
      <c r="I92" s="144">
        <v>2.2194641063252977E-2</v>
      </c>
      <c r="J92" s="144">
        <v>2.2194641063252977E-2</v>
      </c>
      <c r="K92" s="144">
        <v>2.2194641063252977E-2</v>
      </c>
      <c r="L92" s="144">
        <f t="shared" ref="L92:M94" si="20">K92</f>
        <v>2.2194641063252977E-2</v>
      </c>
      <c r="M92" s="144">
        <f t="shared" si="20"/>
        <v>2.2194641063252977E-2</v>
      </c>
    </row>
    <row r="93" spans="1:20" ht="13.9" customHeight="1">
      <c r="B93" s="78"/>
      <c r="D93" s="3"/>
      <c r="E93" s="109"/>
      <c r="F93" s="109"/>
      <c r="G93" s="109"/>
      <c r="H93" s="4" t="s">
        <v>49</v>
      </c>
      <c r="I93" s="144">
        <v>2.2194641063252977E-2</v>
      </c>
      <c r="J93" s="144">
        <v>2.2194641063252977E-2</v>
      </c>
      <c r="K93" s="144">
        <v>2.2194641063252977E-2</v>
      </c>
      <c r="L93" s="144">
        <f t="shared" si="20"/>
        <v>2.2194641063252977E-2</v>
      </c>
      <c r="M93" s="144">
        <f t="shared" si="20"/>
        <v>2.2194641063252977E-2</v>
      </c>
    </row>
    <row r="94" spans="1:20" ht="13.9" customHeight="1">
      <c r="B94" s="78"/>
      <c r="D94" s="3"/>
      <c r="E94" s="109"/>
      <c r="F94" s="109"/>
      <c r="G94" s="109"/>
      <c r="H94" s="4" t="s">
        <v>50</v>
      </c>
      <c r="I94" s="144">
        <v>2.2194641063252977E-2</v>
      </c>
      <c r="J94" s="144">
        <v>2.2194641063252977E-2</v>
      </c>
      <c r="K94" s="144">
        <v>2.2194641063252977E-2</v>
      </c>
      <c r="L94" s="144">
        <f t="shared" si="20"/>
        <v>2.2194641063252977E-2</v>
      </c>
      <c r="M94" s="144">
        <f t="shared" si="20"/>
        <v>2.2194641063252977E-2</v>
      </c>
    </row>
    <row r="95" spans="1:20" ht="13.9" customHeight="1">
      <c r="D95" s="57"/>
      <c r="E95" s="57"/>
      <c r="F95" s="57"/>
      <c r="G95" s="57"/>
      <c r="H95" s="57"/>
      <c r="I95" s="57"/>
      <c r="J95" s="57"/>
      <c r="K95" s="57"/>
      <c r="L95" s="57"/>
      <c r="M95" s="57"/>
      <c r="N95" s="57"/>
      <c r="O95" s="57"/>
      <c r="P95" s="57"/>
      <c r="Q95" s="57"/>
      <c r="R95" s="57"/>
      <c r="S95" s="57"/>
      <c r="T95" s="57"/>
    </row>
    <row r="96" spans="1:20" ht="13.9" customHeight="1">
      <c r="D96" s="57"/>
      <c r="E96" s="57"/>
      <c r="F96" s="57"/>
      <c r="G96" s="57"/>
      <c r="H96" s="57"/>
      <c r="I96" s="57"/>
      <c r="J96" s="57"/>
      <c r="K96" s="57"/>
      <c r="L96" s="57"/>
      <c r="M96" s="57"/>
      <c r="N96" s="57"/>
      <c r="O96" s="57"/>
      <c r="P96" s="57"/>
      <c r="Q96" s="57"/>
      <c r="R96" s="57"/>
      <c r="S96" s="57"/>
      <c r="T96" s="57"/>
    </row>
    <row r="97" spans="1:20" s="135" customFormat="1" ht="13.15">
      <c r="A97" s="136" t="s">
        <v>243</v>
      </c>
      <c r="B97" s="136"/>
    </row>
    <row r="98" spans="1:20" ht="13.9" customHeight="1">
      <c r="D98" s="3"/>
      <c r="E98" s="3"/>
      <c r="F98" s="3"/>
      <c r="G98" s="3"/>
      <c r="H98" s="3"/>
      <c r="I98" s="3"/>
      <c r="J98" s="3"/>
    </row>
    <row r="99" spans="1:20" ht="13.9" customHeight="1">
      <c r="B99" s="3" t="s">
        <v>244</v>
      </c>
      <c r="D99" s="85">
        <f>D25</f>
        <v>-20.021999999999998</v>
      </c>
      <c r="E99" s="85">
        <f>E25</f>
        <v>-27.972000000000001</v>
      </c>
      <c r="F99" s="85">
        <f>F25</f>
        <v>-17.341000000000001</v>
      </c>
      <c r="G99" s="85">
        <f>G25</f>
        <v>-33</v>
      </c>
      <c r="H99" s="3"/>
      <c r="I99" s="85">
        <f>I100*PnL!I27</f>
        <v>-108.00431199550533</v>
      </c>
      <c r="J99" s="85">
        <f>J100*PnL!J27</f>
        <v>-111.2444413553705</v>
      </c>
      <c r="K99" s="85">
        <f>K100*PnL!K27</f>
        <v>-144.61777376198168</v>
      </c>
      <c r="L99" s="85">
        <f>L100*PnL!L27</f>
        <v>-190.89546136581581</v>
      </c>
      <c r="M99" s="85">
        <f>M100*PnL!M27</f>
        <v>-247.59141339146311</v>
      </c>
    </row>
    <row r="100" spans="1:20" ht="13.9" customHeight="1">
      <c r="B100" s="78" t="s">
        <v>55</v>
      </c>
      <c r="D100" s="149">
        <f>D99/PnL!D27</f>
        <v>-1.0892971199075549E-2</v>
      </c>
      <c r="E100" s="149">
        <f>E99/PnL!E27</f>
        <v>-5.9005400812516106E-3</v>
      </c>
      <c r="F100" s="149">
        <f>F99/PnL!F27</f>
        <v>-6.7131969427680705E-3</v>
      </c>
      <c r="G100" s="149">
        <f>G99/PnL!G27</f>
        <v>-4.1142002244109214E-3</v>
      </c>
      <c r="H100" s="3"/>
      <c r="I100" s="149">
        <f>IF(Case="Bull",I101,IF(Case="Base",I102,I103))</f>
        <v>-6.9052271118765383E-3</v>
      </c>
      <c r="J100" s="149">
        <f>IF(Case="Bull",J101,IF(Case="Base",J102,J103))</f>
        <v>-6.9052271118765383E-3</v>
      </c>
      <c r="K100" s="149">
        <f>IF(Case="Bull",K101,IF(Case="Base",K102,K103))</f>
        <v>-6.9052271118765383E-3</v>
      </c>
      <c r="L100" s="149">
        <f>IF(Case="Bull",L101,IF(Case="Base",L102,L103))</f>
        <v>-6.9052271118765383E-3</v>
      </c>
      <c r="M100" s="149">
        <f>IF(Case="Bull",M101,IF(Case="Base",M102,M103))</f>
        <v>-6.9052271118765383E-3</v>
      </c>
    </row>
    <row r="101" spans="1:20" ht="13.9" customHeight="1">
      <c r="B101" s="78"/>
      <c r="D101" s="3"/>
      <c r="E101" s="109"/>
      <c r="F101" s="109"/>
      <c r="G101" s="109"/>
      <c r="H101" s="4" t="s">
        <v>48</v>
      </c>
      <c r="I101" s="145">
        <v>-6.9052271118765383E-3</v>
      </c>
      <c r="J101" s="145">
        <v>-6.9052271118765383E-3</v>
      </c>
      <c r="K101" s="145">
        <v>-6.9052271118765383E-3</v>
      </c>
      <c r="L101" s="145">
        <v>-6.9052271118765383E-3</v>
      </c>
      <c r="M101" s="145">
        <v>-6.9052271118765383E-3</v>
      </c>
    </row>
    <row r="102" spans="1:20" ht="13.9" customHeight="1">
      <c r="B102" s="78"/>
      <c r="D102" s="3"/>
      <c r="E102" s="109"/>
      <c r="F102" s="109"/>
      <c r="G102" s="109"/>
      <c r="H102" s="4" t="s">
        <v>49</v>
      </c>
      <c r="I102" s="145">
        <v>-6.9052271118765383E-3</v>
      </c>
      <c r="J102" s="145">
        <v>-6.9052271118765383E-3</v>
      </c>
      <c r="K102" s="145">
        <v>-6.9052271118765383E-3</v>
      </c>
      <c r="L102" s="145">
        <v>-6.9052271118765383E-3</v>
      </c>
      <c r="M102" s="145">
        <v>-6.9052271118765383E-3</v>
      </c>
    </row>
    <row r="103" spans="1:20" ht="13.9" customHeight="1">
      <c r="B103" s="78"/>
      <c r="D103" s="3"/>
      <c r="E103" s="109"/>
      <c r="F103" s="109"/>
      <c r="G103" s="109"/>
      <c r="H103" s="4" t="s">
        <v>50</v>
      </c>
      <c r="I103" s="145">
        <v>-6.9052271118765383E-3</v>
      </c>
      <c r="J103" s="145">
        <v>-6.9052271118765383E-3</v>
      </c>
      <c r="K103" s="145">
        <v>-6.9052271118765383E-3</v>
      </c>
      <c r="L103" s="145">
        <v>-6.9052271118765383E-3</v>
      </c>
      <c r="M103" s="145">
        <v>-6.9052271118765383E-3</v>
      </c>
    </row>
    <row r="104" spans="1:20" ht="13.9" customHeight="1">
      <c r="B104" s="78" t="s">
        <v>245</v>
      </c>
      <c r="D104" s="268">
        <f>AVERAGE(D100,E100,F100,G100)</f>
        <v>-6.9052271118765383E-3</v>
      </c>
      <c r="E104" s="3"/>
      <c r="F104" s="3"/>
      <c r="G104" s="3"/>
      <c r="H104" s="3"/>
      <c r="I104" s="3"/>
      <c r="J104" s="3"/>
    </row>
    <row r="105" spans="1:20" ht="13.9" customHeight="1">
      <c r="D105" s="57"/>
      <c r="E105" s="57"/>
      <c r="F105" s="57"/>
      <c r="G105" s="57"/>
      <c r="H105" s="57"/>
      <c r="I105" s="57"/>
      <c r="J105" s="57"/>
      <c r="K105" s="57"/>
      <c r="L105" s="57"/>
      <c r="M105" s="57"/>
      <c r="N105" s="57"/>
      <c r="O105" s="57"/>
      <c r="P105" s="57"/>
      <c r="Q105" s="57"/>
      <c r="R105" s="57"/>
      <c r="S105" s="57"/>
      <c r="T105" s="57"/>
    </row>
    <row r="106" spans="1:20" ht="13.9" customHeight="1">
      <c r="D106" s="57"/>
      <c r="E106" s="57"/>
      <c r="F106" s="57"/>
      <c r="G106" s="57"/>
      <c r="H106" s="57"/>
      <c r="I106" s="57"/>
      <c r="J106" s="57"/>
      <c r="K106" s="57"/>
      <c r="L106" s="57"/>
      <c r="M106" s="57"/>
      <c r="N106" s="57"/>
      <c r="O106" s="57"/>
      <c r="P106" s="57"/>
      <c r="Q106" s="57"/>
      <c r="R106" s="57"/>
      <c r="S106" s="57"/>
      <c r="T106" s="57"/>
    </row>
    <row r="107" spans="1:20" ht="13.9" customHeight="1">
      <c r="D107" s="57"/>
      <c r="E107" s="57"/>
      <c r="F107" s="57"/>
      <c r="G107" s="57"/>
      <c r="H107" s="57"/>
      <c r="I107" s="57"/>
      <c r="J107" s="57"/>
      <c r="K107" s="57"/>
      <c r="L107" s="57"/>
      <c r="M107" s="57"/>
      <c r="N107" s="57"/>
      <c r="O107" s="57"/>
      <c r="P107" s="57"/>
      <c r="Q107" s="57"/>
      <c r="R107" s="57"/>
      <c r="S107" s="57"/>
      <c r="T107" s="57"/>
    </row>
    <row r="108" spans="1:20" ht="13.9" customHeight="1">
      <c r="D108" s="57"/>
      <c r="E108" s="57"/>
      <c r="F108" s="57"/>
      <c r="G108" s="57"/>
      <c r="H108" s="57"/>
      <c r="I108" s="57"/>
      <c r="J108" s="57"/>
      <c r="K108" s="57"/>
      <c r="L108" s="57"/>
      <c r="M108" s="57"/>
      <c r="N108" s="57"/>
      <c r="O108" s="57"/>
      <c r="P108" s="57"/>
      <c r="Q108" s="57"/>
      <c r="R108" s="57"/>
      <c r="S108" s="57"/>
      <c r="T108" s="57"/>
    </row>
    <row r="109" spans="1:20" s="49" customFormat="1" ht="13.9" customHeight="1">
      <c r="A109" s="2"/>
      <c r="B109" s="2"/>
      <c r="C109" s="2"/>
      <c r="D109" s="57"/>
      <c r="E109" s="57"/>
      <c r="F109" s="57"/>
      <c r="G109" s="57"/>
      <c r="H109" s="57"/>
      <c r="I109" s="57"/>
      <c r="J109" s="57"/>
      <c r="K109" s="57"/>
      <c r="L109" s="57"/>
      <c r="M109" s="57"/>
      <c r="N109" s="57"/>
      <c r="O109" s="57"/>
      <c r="P109" s="57"/>
      <c r="Q109" s="57"/>
      <c r="R109" s="57"/>
      <c r="S109" s="57"/>
      <c r="T109" s="57"/>
    </row>
    <row r="110" spans="1:20" ht="13.9" customHeight="1">
      <c r="D110" s="57"/>
      <c r="E110" s="57"/>
      <c r="F110" s="57"/>
      <c r="G110" s="57"/>
      <c r="H110" s="57"/>
      <c r="I110" s="57"/>
      <c r="J110" s="57"/>
      <c r="K110" s="57"/>
      <c r="L110" s="57"/>
      <c r="M110" s="57"/>
      <c r="N110" s="57"/>
      <c r="O110" s="57"/>
      <c r="P110" s="57"/>
      <c r="Q110" s="57"/>
      <c r="R110" s="57"/>
      <c r="S110" s="57"/>
      <c r="T110" s="57"/>
    </row>
    <row r="111" spans="1:20" ht="13.9" customHeight="1">
      <c r="D111" s="57"/>
      <c r="E111" s="57"/>
      <c r="F111" s="57"/>
      <c r="G111" s="57"/>
      <c r="H111" s="57"/>
      <c r="I111" s="57"/>
      <c r="J111" s="57"/>
      <c r="K111" s="57"/>
      <c r="L111" s="57"/>
      <c r="M111" s="57"/>
      <c r="N111" s="57"/>
      <c r="O111" s="57"/>
      <c r="P111" s="57"/>
      <c r="Q111" s="57"/>
      <c r="R111" s="57"/>
      <c r="S111" s="57"/>
      <c r="T111" s="57"/>
    </row>
    <row r="112" spans="1:20" ht="13.9" customHeight="1">
      <c r="D112" s="57"/>
      <c r="E112" s="57"/>
      <c r="F112" s="57"/>
      <c r="G112" s="57"/>
      <c r="H112" s="57"/>
      <c r="I112" s="57"/>
      <c r="J112" s="57"/>
      <c r="K112" s="57"/>
      <c r="L112" s="57"/>
      <c r="M112" s="57"/>
      <c r="N112" s="57"/>
      <c r="O112" s="57"/>
      <c r="P112" s="57"/>
      <c r="Q112" s="57"/>
      <c r="R112" s="57"/>
      <c r="S112" s="57"/>
      <c r="T112" s="57"/>
    </row>
    <row r="113" spans="4:20" ht="13.9" customHeight="1">
      <c r="D113" s="57"/>
      <c r="E113" s="57"/>
      <c r="F113" s="57"/>
      <c r="G113" s="57"/>
      <c r="H113" s="57"/>
      <c r="I113" s="57"/>
      <c r="J113" s="57"/>
      <c r="K113" s="57"/>
      <c r="L113" s="57"/>
      <c r="M113" s="57"/>
      <c r="N113" s="57"/>
      <c r="O113" s="57"/>
      <c r="P113" s="57"/>
      <c r="Q113" s="57"/>
      <c r="R113" s="57"/>
      <c r="S113" s="57"/>
      <c r="T113" s="57"/>
    </row>
    <row r="114" spans="4:20" ht="13.9" customHeight="1">
      <c r="D114" s="57"/>
      <c r="E114" s="57"/>
      <c r="F114" s="57"/>
      <c r="G114" s="57"/>
      <c r="H114" s="57"/>
      <c r="I114" s="57"/>
      <c r="J114" s="57"/>
      <c r="K114" s="57"/>
      <c r="L114" s="57"/>
      <c r="M114" s="57"/>
      <c r="N114" s="57"/>
      <c r="O114" s="57"/>
      <c r="P114" s="57"/>
      <c r="Q114" s="57"/>
      <c r="R114" s="57"/>
      <c r="S114" s="57"/>
      <c r="T114" s="57"/>
    </row>
    <row r="115" spans="4:20" ht="13.9" customHeight="1">
      <c r="D115" s="57"/>
      <c r="E115" s="57"/>
      <c r="F115" s="57"/>
      <c r="G115" s="57"/>
      <c r="H115" s="57"/>
      <c r="I115" s="57"/>
      <c r="J115" s="57"/>
      <c r="K115" s="57"/>
      <c r="L115" s="57"/>
      <c r="M115" s="57"/>
      <c r="N115" s="57"/>
      <c r="O115" s="57"/>
      <c r="P115" s="57"/>
      <c r="Q115" s="57"/>
      <c r="R115" s="57"/>
      <c r="S115" s="57"/>
      <c r="T115" s="57"/>
    </row>
    <row r="116" spans="4:20" ht="13.9" customHeight="1">
      <c r="D116" s="57"/>
      <c r="E116" s="57"/>
      <c r="F116" s="57"/>
      <c r="G116" s="57"/>
      <c r="H116" s="57"/>
      <c r="I116" s="57"/>
      <c r="J116" s="57"/>
      <c r="K116" s="57"/>
      <c r="L116" s="57"/>
      <c r="M116" s="57"/>
      <c r="N116" s="57"/>
      <c r="O116" s="57"/>
      <c r="P116" s="57"/>
      <c r="Q116" s="57"/>
      <c r="R116" s="57"/>
      <c r="S116" s="57"/>
      <c r="T116" s="57"/>
    </row>
    <row r="117" spans="4:20" ht="13.9" customHeight="1">
      <c r="D117" s="57"/>
      <c r="E117" s="57"/>
      <c r="F117" s="57"/>
      <c r="G117" s="57"/>
      <c r="H117" s="57"/>
      <c r="I117" s="57"/>
      <c r="J117" s="57"/>
      <c r="K117" s="57"/>
      <c r="L117" s="57"/>
      <c r="M117" s="57"/>
      <c r="N117" s="57"/>
      <c r="O117" s="57"/>
      <c r="P117" s="57"/>
      <c r="Q117" s="57"/>
      <c r="R117" s="57"/>
      <c r="S117" s="57"/>
      <c r="T117" s="57"/>
    </row>
    <row r="118" spans="4:20" ht="13.9" customHeight="1">
      <c r="D118" s="57"/>
      <c r="E118" s="57"/>
      <c r="F118" s="57"/>
      <c r="G118" s="57"/>
      <c r="H118" s="57"/>
      <c r="I118" s="57"/>
      <c r="J118" s="57"/>
      <c r="K118" s="57"/>
      <c r="L118" s="57"/>
      <c r="M118" s="57"/>
      <c r="N118" s="57"/>
      <c r="O118" s="57"/>
      <c r="P118" s="57"/>
      <c r="Q118" s="57"/>
      <c r="R118" s="57"/>
      <c r="S118" s="57"/>
      <c r="T118" s="57"/>
    </row>
    <row r="119" spans="4:20" ht="13.9" customHeight="1">
      <c r="D119" s="57"/>
      <c r="E119" s="57"/>
      <c r="F119" s="57"/>
      <c r="G119" s="57"/>
      <c r="H119" s="57"/>
      <c r="I119" s="57"/>
      <c r="J119" s="57"/>
      <c r="K119" s="57"/>
      <c r="L119" s="57"/>
      <c r="M119" s="57"/>
      <c r="N119" s="57"/>
      <c r="O119" s="57"/>
      <c r="P119" s="57"/>
      <c r="Q119" s="57"/>
      <c r="R119" s="57"/>
      <c r="S119" s="57"/>
      <c r="T119" s="57"/>
    </row>
    <row r="120" spans="4:20" ht="13.9" customHeight="1">
      <c r="D120" s="57"/>
      <c r="E120" s="57"/>
      <c r="F120" s="57"/>
      <c r="G120" s="57"/>
      <c r="H120" s="57"/>
      <c r="I120" s="57"/>
      <c r="J120" s="57"/>
      <c r="K120" s="57"/>
      <c r="L120" s="57"/>
      <c r="M120" s="57"/>
      <c r="N120" s="57"/>
      <c r="O120" s="57"/>
      <c r="P120" s="57"/>
      <c r="Q120" s="57"/>
      <c r="R120" s="57"/>
      <c r="S120" s="57"/>
      <c r="T120" s="57"/>
    </row>
    <row r="121" spans="4:20" ht="13.9" customHeight="1">
      <c r="D121" s="57"/>
      <c r="E121" s="57"/>
      <c r="F121" s="57"/>
      <c r="G121" s="57"/>
      <c r="H121" s="57"/>
      <c r="I121" s="57"/>
      <c r="J121" s="57"/>
      <c r="K121" s="57"/>
      <c r="L121" s="57"/>
      <c r="M121" s="57"/>
      <c r="N121" s="57"/>
      <c r="O121" s="57"/>
      <c r="P121" s="57"/>
      <c r="Q121" s="57"/>
      <c r="R121" s="57"/>
      <c r="S121" s="57"/>
      <c r="T121" s="57"/>
    </row>
    <row r="122" spans="4:20" ht="13.9" customHeight="1">
      <c r="D122" s="57"/>
      <c r="E122" s="57"/>
      <c r="F122" s="57"/>
      <c r="G122" s="57"/>
      <c r="H122" s="57"/>
      <c r="I122" s="57"/>
      <c r="J122" s="57"/>
      <c r="K122" s="57"/>
      <c r="L122" s="57"/>
      <c r="M122" s="57"/>
      <c r="N122" s="57"/>
      <c r="O122" s="57"/>
      <c r="P122" s="57"/>
      <c r="Q122" s="57"/>
      <c r="R122" s="57"/>
      <c r="S122" s="57"/>
      <c r="T122" s="57"/>
    </row>
    <row r="123" spans="4:20" ht="13.9" customHeight="1">
      <c r="D123" s="57"/>
      <c r="E123" s="57"/>
      <c r="F123" s="57"/>
      <c r="G123" s="57"/>
      <c r="H123" s="57"/>
      <c r="I123" s="57"/>
      <c r="J123" s="57"/>
      <c r="K123" s="57"/>
      <c r="L123" s="57"/>
      <c r="M123" s="57"/>
      <c r="N123" s="57"/>
      <c r="O123" s="57"/>
      <c r="P123" s="57"/>
      <c r="Q123" s="57"/>
      <c r="R123" s="57"/>
      <c r="S123" s="57"/>
      <c r="T123" s="57"/>
    </row>
    <row r="124" spans="4:20" ht="13.9" customHeight="1">
      <c r="D124" s="57"/>
      <c r="E124" s="57"/>
      <c r="F124" s="57"/>
      <c r="G124" s="57"/>
      <c r="H124" s="57"/>
      <c r="I124" s="57"/>
      <c r="J124" s="57"/>
      <c r="K124" s="57"/>
      <c r="L124" s="57"/>
      <c r="M124" s="57"/>
      <c r="N124" s="57"/>
      <c r="O124" s="57"/>
      <c r="P124" s="57"/>
      <c r="Q124" s="57"/>
      <c r="R124" s="57"/>
      <c r="S124" s="57"/>
      <c r="T124" s="57"/>
    </row>
    <row r="125" spans="4:20" ht="13.9" customHeight="1">
      <c r="D125" s="57"/>
      <c r="E125" s="57"/>
      <c r="F125" s="57"/>
      <c r="G125" s="57"/>
      <c r="H125" s="57"/>
      <c r="I125" s="57"/>
      <c r="J125" s="57"/>
      <c r="K125" s="57"/>
      <c r="L125" s="57"/>
      <c r="M125" s="57"/>
      <c r="N125" s="57"/>
      <c r="O125" s="57"/>
      <c r="P125" s="57"/>
      <c r="Q125" s="57"/>
      <c r="R125" s="57"/>
      <c r="S125" s="57"/>
      <c r="T125" s="57"/>
    </row>
    <row r="126" spans="4:20" ht="13.9" customHeight="1">
      <c r="D126" s="57"/>
      <c r="E126" s="57"/>
      <c r="F126" s="57"/>
      <c r="G126" s="57"/>
      <c r="H126" s="57"/>
      <c r="I126" s="57"/>
      <c r="J126" s="57"/>
      <c r="K126" s="57"/>
      <c r="L126" s="57"/>
      <c r="M126" s="57"/>
      <c r="N126" s="57"/>
      <c r="O126" s="57"/>
      <c r="P126" s="57"/>
      <c r="Q126" s="57"/>
      <c r="R126" s="57"/>
      <c r="S126" s="57"/>
      <c r="T126" s="57"/>
    </row>
    <row r="127" spans="4:20" ht="13.9" customHeight="1">
      <c r="D127" s="57"/>
      <c r="E127" s="57"/>
      <c r="F127" s="57"/>
      <c r="G127" s="57"/>
      <c r="H127" s="57"/>
      <c r="I127" s="57"/>
      <c r="J127" s="57"/>
      <c r="K127" s="57"/>
      <c r="L127" s="57"/>
      <c r="M127" s="57"/>
      <c r="N127" s="57"/>
      <c r="O127" s="57"/>
      <c r="P127" s="57"/>
      <c r="Q127" s="57"/>
      <c r="R127" s="57"/>
      <c r="S127" s="57"/>
      <c r="T127" s="57"/>
    </row>
    <row r="128" spans="4:20" ht="13.9" customHeight="1">
      <c r="D128" s="57"/>
      <c r="E128" s="57"/>
      <c r="F128" s="57"/>
      <c r="G128" s="57"/>
      <c r="H128" s="57"/>
      <c r="I128" s="57"/>
      <c r="J128" s="57"/>
      <c r="K128" s="57"/>
      <c r="L128" s="57"/>
      <c r="M128" s="57"/>
      <c r="N128" s="57"/>
      <c r="O128" s="57"/>
      <c r="P128" s="57"/>
      <c r="Q128" s="57"/>
      <c r="R128" s="57"/>
      <c r="S128" s="57"/>
      <c r="T128" s="57"/>
    </row>
    <row r="129" spans="4:20" ht="13.9" customHeight="1">
      <c r="D129" s="57"/>
      <c r="E129" s="57"/>
      <c r="F129" s="57"/>
      <c r="G129" s="57"/>
      <c r="H129" s="57"/>
      <c r="I129" s="57"/>
      <c r="J129" s="57"/>
      <c r="K129" s="57"/>
      <c r="L129" s="57"/>
      <c r="M129" s="57"/>
      <c r="N129" s="57"/>
      <c r="O129" s="57"/>
      <c r="P129" s="57"/>
      <c r="Q129" s="57"/>
      <c r="R129" s="57"/>
      <c r="S129" s="57"/>
      <c r="T129" s="57"/>
    </row>
    <row r="130" spans="4:20" ht="13.9" customHeight="1">
      <c r="D130" s="57"/>
      <c r="E130" s="57"/>
      <c r="F130" s="57"/>
      <c r="G130" s="57"/>
      <c r="H130" s="57"/>
      <c r="I130" s="57"/>
      <c r="J130" s="57"/>
      <c r="K130" s="57"/>
      <c r="L130" s="57"/>
      <c r="M130" s="57"/>
      <c r="N130" s="57"/>
      <c r="O130" s="57"/>
      <c r="P130" s="57"/>
      <c r="Q130" s="57"/>
      <c r="R130" s="57"/>
      <c r="S130" s="57"/>
      <c r="T130" s="57"/>
    </row>
    <row r="131" spans="4:20" ht="13.9" customHeight="1">
      <c r="D131" s="57"/>
      <c r="E131" s="57"/>
      <c r="F131" s="57"/>
      <c r="G131" s="57"/>
      <c r="H131" s="57"/>
      <c r="I131" s="57"/>
      <c r="J131" s="57"/>
      <c r="K131" s="57"/>
      <c r="L131" s="57"/>
      <c r="M131" s="57"/>
      <c r="N131" s="57"/>
      <c r="O131" s="57"/>
      <c r="P131" s="57"/>
      <c r="Q131" s="57"/>
      <c r="R131" s="57"/>
      <c r="S131" s="57"/>
      <c r="T131" s="57"/>
    </row>
    <row r="132" spans="4:20" ht="13.9" customHeight="1">
      <c r="D132" s="57"/>
      <c r="E132" s="57"/>
      <c r="F132" s="57"/>
      <c r="G132" s="57"/>
      <c r="H132" s="57"/>
      <c r="I132" s="57"/>
      <c r="J132" s="57"/>
      <c r="K132" s="57"/>
      <c r="L132" s="57"/>
      <c r="M132" s="57"/>
      <c r="N132" s="57"/>
      <c r="O132" s="57"/>
      <c r="P132" s="57"/>
      <c r="Q132" s="57"/>
      <c r="R132" s="57"/>
      <c r="S132" s="57"/>
      <c r="T132" s="57"/>
    </row>
    <row r="133" spans="4:20" ht="13.9" customHeight="1">
      <c r="D133" s="57"/>
      <c r="E133" s="57"/>
      <c r="F133" s="57"/>
      <c r="G133" s="57"/>
      <c r="H133" s="57"/>
      <c r="I133" s="57"/>
      <c r="J133" s="57"/>
      <c r="K133" s="57"/>
      <c r="L133" s="57"/>
      <c r="M133" s="57"/>
      <c r="N133" s="57"/>
      <c r="O133" s="57"/>
      <c r="P133" s="57"/>
      <c r="Q133" s="57"/>
      <c r="R133" s="57"/>
      <c r="S133" s="57"/>
      <c r="T133" s="57"/>
    </row>
    <row r="134" spans="4:20" ht="13.9" customHeight="1">
      <c r="D134" s="57"/>
      <c r="E134" s="57"/>
      <c r="F134" s="57"/>
      <c r="G134" s="57"/>
      <c r="H134" s="57"/>
      <c r="I134" s="57"/>
      <c r="J134" s="57"/>
      <c r="K134" s="57"/>
      <c r="L134" s="57"/>
      <c r="M134" s="57"/>
      <c r="N134" s="57"/>
      <c r="O134" s="57"/>
      <c r="P134" s="57"/>
      <c r="Q134" s="57"/>
      <c r="R134" s="57"/>
      <c r="S134" s="57"/>
      <c r="T134" s="57"/>
    </row>
    <row r="135" spans="4:20" ht="13.9" customHeight="1">
      <c r="D135" s="57"/>
      <c r="E135" s="57"/>
      <c r="F135" s="57"/>
      <c r="G135" s="57"/>
      <c r="H135" s="57"/>
      <c r="I135" s="57"/>
      <c r="J135" s="57"/>
      <c r="K135" s="57"/>
      <c r="L135" s="57"/>
      <c r="M135" s="57"/>
      <c r="N135" s="57"/>
      <c r="O135" s="57"/>
      <c r="P135" s="57"/>
      <c r="Q135" s="57"/>
      <c r="R135" s="57"/>
      <c r="S135" s="57"/>
      <c r="T135" s="57"/>
    </row>
    <row r="136" spans="4:20" ht="13.9" customHeight="1">
      <c r="D136" s="57"/>
      <c r="E136" s="57"/>
      <c r="F136" s="57"/>
      <c r="G136" s="57"/>
      <c r="H136" s="57"/>
      <c r="I136" s="57"/>
      <c r="J136" s="57"/>
      <c r="K136" s="57"/>
      <c r="L136" s="57"/>
      <c r="M136" s="57"/>
      <c r="N136" s="57"/>
      <c r="O136" s="57"/>
      <c r="P136" s="57"/>
      <c r="Q136" s="57"/>
      <c r="R136" s="57"/>
      <c r="S136" s="57"/>
      <c r="T136" s="57"/>
    </row>
    <row r="137" spans="4:20" ht="13.9" customHeight="1">
      <c r="D137" s="57"/>
      <c r="E137" s="57"/>
      <c r="F137" s="57"/>
      <c r="G137" s="57"/>
      <c r="H137" s="57"/>
      <c r="I137" s="57"/>
      <c r="J137" s="57"/>
      <c r="K137" s="57"/>
      <c r="L137" s="57"/>
      <c r="M137" s="57"/>
      <c r="N137" s="57"/>
      <c r="O137" s="57"/>
      <c r="P137" s="57"/>
      <c r="Q137" s="57"/>
      <c r="R137" s="57"/>
      <c r="S137" s="57"/>
      <c r="T137" s="57"/>
    </row>
    <row r="138" spans="4:20" ht="13.9" customHeight="1">
      <c r="D138" s="57"/>
      <c r="E138" s="57"/>
      <c r="F138" s="57"/>
      <c r="G138" s="57"/>
      <c r="H138" s="57"/>
      <c r="I138" s="57"/>
      <c r="J138" s="57"/>
      <c r="K138" s="57"/>
      <c r="L138" s="57"/>
      <c r="M138" s="57"/>
      <c r="N138" s="57"/>
      <c r="O138" s="57"/>
      <c r="P138" s="57"/>
      <c r="Q138" s="57"/>
      <c r="R138" s="57"/>
      <c r="S138" s="57"/>
      <c r="T138" s="57"/>
    </row>
    <row r="139" spans="4:20" ht="13.9" customHeight="1">
      <c r="D139" s="57"/>
      <c r="E139" s="57"/>
      <c r="F139" s="57"/>
      <c r="G139" s="57"/>
      <c r="H139" s="57"/>
      <c r="I139" s="57"/>
      <c r="J139" s="57"/>
      <c r="K139" s="57"/>
      <c r="L139" s="57"/>
      <c r="M139" s="57"/>
      <c r="N139" s="57"/>
      <c r="O139" s="57"/>
      <c r="P139" s="57"/>
      <c r="Q139" s="57"/>
      <c r="R139" s="57"/>
      <c r="S139" s="57"/>
      <c r="T139" s="57"/>
    </row>
    <row r="140" spans="4:20" ht="13.9" customHeight="1">
      <c r="D140" s="57"/>
      <c r="E140" s="57"/>
      <c r="F140" s="57"/>
      <c r="G140" s="57"/>
      <c r="H140" s="57"/>
      <c r="I140" s="57"/>
      <c r="J140" s="57"/>
      <c r="K140" s="57"/>
      <c r="L140" s="57"/>
      <c r="M140" s="57"/>
      <c r="N140" s="57"/>
      <c r="O140" s="57"/>
      <c r="P140" s="57"/>
      <c r="Q140" s="57"/>
      <c r="R140" s="57"/>
      <c r="S140" s="57"/>
      <c r="T140" s="57"/>
    </row>
    <row r="141" spans="4:20" ht="13.9" customHeight="1">
      <c r="D141" s="57"/>
      <c r="E141" s="57"/>
      <c r="F141" s="57"/>
      <c r="G141" s="57"/>
      <c r="H141" s="57"/>
      <c r="I141" s="57"/>
      <c r="J141" s="57"/>
      <c r="K141" s="57"/>
      <c r="L141" s="57"/>
      <c r="M141" s="57"/>
      <c r="N141" s="57"/>
      <c r="O141" s="57"/>
      <c r="P141" s="57"/>
      <c r="Q141" s="57"/>
      <c r="R141" s="57"/>
      <c r="S141" s="57"/>
      <c r="T141" s="57"/>
    </row>
    <row r="142" spans="4:20" ht="13.9" customHeight="1">
      <c r="D142" s="57"/>
      <c r="E142" s="57"/>
      <c r="F142" s="57"/>
      <c r="G142" s="57"/>
      <c r="H142" s="57"/>
      <c r="I142" s="57"/>
      <c r="J142" s="57"/>
      <c r="K142" s="57"/>
      <c r="L142" s="57"/>
      <c r="M142" s="57"/>
      <c r="N142" s="57"/>
      <c r="O142" s="57"/>
      <c r="P142" s="57"/>
      <c r="Q142" s="57"/>
      <c r="R142" s="57"/>
      <c r="S142" s="57"/>
      <c r="T142" s="57"/>
    </row>
    <row r="143" spans="4:20" ht="13.9" customHeight="1">
      <c r="D143" s="57"/>
      <c r="E143" s="57"/>
      <c r="F143" s="57"/>
      <c r="G143" s="57"/>
      <c r="H143" s="57"/>
      <c r="I143" s="57"/>
      <c r="J143" s="57"/>
      <c r="K143" s="57"/>
      <c r="L143" s="57"/>
      <c r="M143" s="57"/>
      <c r="N143" s="57"/>
      <c r="O143" s="57"/>
      <c r="P143" s="57"/>
      <c r="Q143" s="57"/>
      <c r="R143" s="57"/>
      <c r="S143" s="57"/>
      <c r="T143" s="57"/>
    </row>
    <row r="144" spans="4:20" ht="13.9" customHeight="1">
      <c r="D144" s="57"/>
      <c r="E144" s="57"/>
      <c r="F144" s="57"/>
      <c r="G144" s="57"/>
      <c r="H144" s="57"/>
      <c r="I144" s="57"/>
      <c r="J144" s="57"/>
      <c r="K144" s="57"/>
      <c r="L144" s="57"/>
      <c r="M144" s="57"/>
      <c r="N144" s="57"/>
      <c r="O144" s="57"/>
      <c r="P144" s="57"/>
      <c r="Q144" s="57"/>
      <c r="R144" s="57"/>
      <c r="S144" s="57"/>
      <c r="T144" s="57"/>
    </row>
    <row r="145" spans="4:20" ht="13.9" customHeight="1">
      <c r="D145" s="57"/>
      <c r="E145" s="57"/>
      <c r="F145" s="57"/>
      <c r="G145" s="57"/>
      <c r="H145" s="57"/>
      <c r="I145" s="57"/>
      <c r="J145" s="57"/>
      <c r="K145" s="57"/>
      <c r="L145" s="57"/>
      <c r="M145" s="57"/>
      <c r="N145" s="57"/>
      <c r="O145" s="57"/>
      <c r="P145" s="57"/>
      <c r="Q145" s="57"/>
      <c r="R145" s="57"/>
      <c r="S145" s="57"/>
      <c r="T145" s="57"/>
    </row>
    <row r="146" spans="4:20" ht="13.9" customHeight="1">
      <c r="D146" s="57"/>
      <c r="E146" s="57"/>
      <c r="F146" s="57"/>
      <c r="G146" s="57"/>
      <c r="H146" s="57"/>
      <c r="I146" s="57"/>
      <c r="J146" s="57"/>
      <c r="K146" s="57"/>
      <c r="L146" s="57"/>
      <c r="M146" s="57"/>
      <c r="N146" s="57"/>
      <c r="O146" s="57"/>
      <c r="P146" s="57"/>
      <c r="Q146" s="57"/>
      <c r="R146" s="57"/>
      <c r="S146" s="57"/>
      <c r="T146" s="57"/>
    </row>
    <row r="147" spans="4:20" ht="13.9" customHeight="1">
      <c r="D147" s="57"/>
      <c r="E147" s="57"/>
      <c r="F147" s="57"/>
      <c r="G147" s="57"/>
      <c r="H147" s="57"/>
      <c r="I147" s="57"/>
      <c r="J147" s="57"/>
      <c r="K147" s="57"/>
      <c r="L147" s="57"/>
      <c r="M147" s="57"/>
      <c r="N147" s="57"/>
      <c r="O147" s="57"/>
      <c r="P147" s="57"/>
      <c r="Q147" s="57"/>
      <c r="R147" s="57"/>
      <c r="S147" s="57"/>
      <c r="T147" s="57"/>
    </row>
    <row r="148" spans="4:20" ht="13.9" customHeight="1">
      <c r="D148" s="57"/>
      <c r="E148" s="57"/>
      <c r="F148" s="57"/>
      <c r="G148" s="57"/>
      <c r="H148" s="57"/>
      <c r="I148" s="57"/>
      <c r="J148" s="57"/>
      <c r="K148" s="57"/>
      <c r="L148" s="57"/>
      <c r="M148" s="57"/>
      <c r="N148" s="57"/>
      <c r="O148" s="57"/>
      <c r="P148" s="57"/>
      <c r="Q148" s="57"/>
      <c r="R148" s="57"/>
      <c r="S148" s="57"/>
      <c r="T148" s="57"/>
    </row>
    <row r="149" spans="4:20" ht="13.9" customHeight="1">
      <c r="D149" s="57"/>
      <c r="E149" s="57"/>
      <c r="F149" s="57"/>
      <c r="G149" s="57"/>
      <c r="H149" s="57"/>
      <c r="I149" s="57"/>
      <c r="J149" s="57"/>
      <c r="K149" s="57"/>
      <c r="L149" s="57"/>
      <c r="M149" s="57"/>
      <c r="N149" s="57"/>
      <c r="O149" s="57"/>
      <c r="P149" s="57"/>
      <c r="Q149" s="57"/>
      <c r="R149" s="57"/>
      <c r="S149" s="57"/>
      <c r="T149" s="57"/>
    </row>
    <row r="150" spans="4:20" ht="13.9" customHeight="1">
      <c r="D150" s="57"/>
      <c r="E150" s="57"/>
      <c r="F150" s="57"/>
      <c r="G150" s="57"/>
      <c r="H150" s="57"/>
      <c r="I150" s="57"/>
      <c r="J150" s="57"/>
      <c r="K150" s="57"/>
      <c r="L150" s="57"/>
      <c r="M150" s="57"/>
      <c r="N150" s="57"/>
      <c r="O150" s="57"/>
      <c r="P150" s="57"/>
      <c r="Q150" s="57"/>
      <c r="R150" s="57"/>
      <c r="S150" s="57"/>
      <c r="T150" s="57"/>
    </row>
    <row r="151" spans="4:20" ht="13.9" customHeight="1">
      <c r="D151" s="57"/>
      <c r="E151" s="57"/>
      <c r="F151" s="57"/>
      <c r="G151" s="57"/>
      <c r="H151" s="57"/>
      <c r="I151" s="57"/>
      <c r="J151" s="57"/>
      <c r="K151" s="57"/>
      <c r="L151" s="57"/>
      <c r="M151" s="57"/>
      <c r="N151" s="57"/>
      <c r="O151" s="57"/>
      <c r="P151" s="57"/>
      <c r="Q151" s="57"/>
      <c r="R151" s="57"/>
      <c r="S151" s="57"/>
      <c r="T151" s="57"/>
    </row>
    <row r="152" spans="4:20" ht="13.9" customHeight="1">
      <c r="D152" s="57"/>
      <c r="E152" s="57"/>
      <c r="F152" s="57"/>
      <c r="G152" s="57"/>
      <c r="H152" s="57"/>
      <c r="I152" s="57"/>
      <c r="J152" s="57"/>
      <c r="K152" s="57"/>
      <c r="L152" s="57"/>
      <c r="M152" s="57"/>
      <c r="N152" s="57"/>
      <c r="O152" s="57"/>
      <c r="P152" s="57"/>
      <c r="Q152" s="57"/>
      <c r="R152" s="57"/>
      <c r="S152" s="57"/>
      <c r="T152" s="57"/>
    </row>
    <row r="153" spans="4:20" ht="13.9" customHeight="1">
      <c r="D153" s="57"/>
      <c r="E153" s="57"/>
      <c r="F153" s="57"/>
      <c r="G153" s="57"/>
      <c r="H153" s="57"/>
      <c r="I153" s="57"/>
      <c r="J153" s="57"/>
      <c r="K153" s="57"/>
      <c r="L153" s="57"/>
      <c r="M153" s="57"/>
      <c r="N153" s="57"/>
      <c r="O153" s="57"/>
      <c r="P153" s="57"/>
      <c r="Q153" s="57"/>
      <c r="R153" s="57"/>
      <c r="S153" s="57"/>
      <c r="T153" s="57"/>
    </row>
    <row r="154" spans="4:20" ht="13.9" customHeight="1">
      <c r="D154" s="57"/>
      <c r="E154" s="57"/>
      <c r="F154" s="57"/>
      <c r="G154" s="57"/>
      <c r="H154" s="57"/>
      <c r="I154" s="57"/>
      <c r="J154" s="57"/>
      <c r="K154" s="57"/>
      <c r="L154" s="57"/>
      <c r="M154" s="57"/>
      <c r="N154" s="57"/>
      <c r="O154" s="57"/>
      <c r="P154" s="57"/>
      <c r="Q154" s="57"/>
      <c r="R154" s="57"/>
      <c r="S154" s="57"/>
      <c r="T154" s="57"/>
    </row>
    <row r="155" spans="4:20" ht="13.9" customHeight="1">
      <c r="D155" s="57"/>
      <c r="E155" s="57"/>
      <c r="F155" s="57"/>
      <c r="G155" s="57"/>
      <c r="H155" s="57"/>
      <c r="I155" s="57"/>
      <c r="J155" s="57"/>
      <c r="K155" s="57"/>
      <c r="L155" s="57"/>
      <c r="M155" s="57"/>
      <c r="N155" s="57"/>
      <c r="O155" s="57"/>
      <c r="P155" s="57"/>
      <c r="Q155" s="57"/>
      <c r="R155" s="57"/>
      <c r="S155" s="57"/>
      <c r="T155" s="57"/>
    </row>
    <row r="156" spans="4:20" ht="13.9" customHeight="1">
      <c r="D156" s="57"/>
      <c r="E156" s="57"/>
      <c r="F156" s="57"/>
      <c r="G156" s="57"/>
      <c r="H156" s="57"/>
      <c r="I156" s="57"/>
      <c r="J156" s="57"/>
      <c r="K156" s="57"/>
      <c r="L156" s="57"/>
      <c r="M156" s="57"/>
      <c r="N156" s="57"/>
      <c r="O156" s="57"/>
      <c r="P156" s="57"/>
      <c r="Q156" s="57"/>
      <c r="R156" s="57"/>
      <c r="S156" s="57"/>
      <c r="T156" s="57"/>
    </row>
    <row r="157" spans="4:20" ht="13.9" customHeight="1">
      <c r="D157" s="57"/>
      <c r="E157" s="57"/>
      <c r="F157" s="57"/>
      <c r="G157" s="57"/>
      <c r="H157" s="57"/>
      <c r="I157" s="57"/>
      <c r="J157" s="57"/>
      <c r="K157" s="57"/>
      <c r="L157" s="57"/>
      <c r="M157" s="57"/>
      <c r="N157" s="57"/>
      <c r="O157" s="57"/>
      <c r="P157" s="57"/>
      <c r="Q157" s="57"/>
      <c r="R157" s="57"/>
      <c r="S157" s="57"/>
      <c r="T157" s="57"/>
    </row>
    <row r="158" spans="4:20" ht="13.9" customHeight="1">
      <c r="D158" s="57"/>
      <c r="E158" s="57"/>
      <c r="F158" s="57"/>
      <c r="G158" s="57"/>
      <c r="H158" s="57"/>
      <c r="I158" s="57"/>
      <c r="J158" s="57"/>
      <c r="K158" s="57"/>
      <c r="L158" s="57"/>
      <c r="M158" s="57"/>
      <c r="N158" s="57"/>
      <c r="O158" s="57"/>
      <c r="P158" s="57"/>
      <c r="Q158" s="57"/>
      <c r="R158" s="57"/>
      <c r="S158" s="57"/>
      <c r="T158" s="57"/>
    </row>
    <row r="159" spans="4:20" ht="13.9" customHeight="1">
      <c r="D159" s="57"/>
      <c r="E159" s="57"/>
      <c r="F159" s="57"/>
      <c r="G159" s="57"/>
      <c r="H159" s="57"/>
      <c r="I159" s="57"/>
      <c r="J159" s="57"/>
      <c r="K159" s="57"/>
      <c r="L159" s="57"/>
      <c r="M159" s="57"/>
      <c r="N159" s="57"/>
      <c r="O159" s="57"/>
      <c r="P159" s="57"/>
      <c r="Q159" s="57"/>
      <c r="R159" s="57"/>
      <c r="S159" s="57"/>
      <c r="T159" s="57"/>
    </row>
    <row r="160" spans="4:20" ht="13.9" customHeight="1">
      <c r="D160" s="57"/>
      <c r="E160" s="57"/>
      <c r="F160" s="57"/>
      <c r="G160" s="57"/>
      <c r="H160" s="57"/>
      <c r="I160" s="57"/>
      <c r="J160" s="57"/>
      <c r="K160" s="57"/>
      <c r="L160" s="57"/>
      <c r="M160" s="57"/>
      <c r="N160" s="57"/>
      <c r="O160" s="57"/>
      <c r="P160" s="57"/>
      <c r="Q160" s="57"/>
      <c r="R160" s="57"/>
      <c r="S160" s="57"/>
      <c r="T160" s="57"/>
    </row>
    <row r="161" spans="4:20" ht="13.9" customHeight="1">
      <c r="D161" s="57"/>
      <c r="E161" s="57"/>
      <c r="F161" s="57"/>
      <c r="G161" s="57"/>
      <c r="H161" s="57"/>
      <c r="I161" s="57"/>
      <c r="J161" s="57"/>
      <c r="K161" s="57"/>
      <c r="L161" s="57"/>
      <c r="M161" s="57"/>
      <c r="N161" s="57"/>
      <c r="O161" s="57"/>
      <c r="P161" s="57"/>
      <c r="Q161" s="57"/>
      <c r="R161" s="57"/>
      <c r="S161" s="57"/>
      <c r="T161" s="57"/>
    </row>
    <row r="162" spans="4:20" ht="13.9" customHeight="1">
      <c r="D162" s="57"/>
      <c r="E162" s="57"/>
      <c r="F162" s="57"/>
      <c r="G162" s="57"/>
      <c r="H162" s="57"/>
      <c r="I162" s="57"/>
      <c r="J162" s="57"/>
      <c r="K162" s="57"/>
      <c r="L162" s="57"/>
      <c r="M162" s="57"/>
      <c r="N162" s="57"/>
      <c r="O162" s="57"/>
      <c r="P162" s="57"/>
      <c r="Q162" s="57"/>
      <c r="R162" s="57"/>
      <c r="S162" s="57"/>
      <c r="T162" s="57"/>
    </row>
    <row r="163" spans="4:20" ht="13.9" customHeight="1">
      <c r="D163" s="57"/>
      <c r="E163" s="57"/>
      <c r="F163" s="57"/>
      <c r="G163" s="57"/>
      <c r="H163" s="57"/>
      <c r="I163" s="57"/>
      <c r="J163" s="57"/>
      <c r="K163" s="57"/>
      <c r="L163" s="57"/>
      <c r="M163" s="57"/>
      <c r="N163" s="57"/>
      <c r="O163" s="57"/>
      <c r="P163" s="57"/>
      <c r="Q163" s="57"/>
      <c r="R163" s="57"/>
      <c r="S163" s="57"/>
      <c r="T163" s="57"/>
    </row>
    <row r="164" spans="4:20" ht="13.9" customHeight="1">
      <c r="D164" s="57"/>
      <c r="E164" s="57"/>
      <c r="F164" s="57"/>
      <c r="G164" s="57"/>
      <c r="H164" s="57"/>
      <c r="I164" s="57"/>
      <c r="J164" s="57"/>
      <c r="K164" s="57"/>
      <c r="L164" s="57"/>
      <c r="M164" s="57"/>
      <c r="N164" s="57"/>
      <c r="O164" s="57"/>
      <c r="P164" s="57"/>
      <c r="Q164" s="57"/>
      <c r="R164" s="57"/>
      <c r="S164" s="57"/>
      <c r="T164" s="57"/>
    </row>
    <row r="165" spans="4:20" ht="13.9" customHeight="1">
      <c r="D165" s="57"/>
      <c r="E165" s="57"/>
      <c r="F165" s="57"/>
      <c r="G165" s="57"/>
      <c r="H165" s="57"/>
      <c r="I165" s="57"/>
      <c r="J165" s="57"/>
      <c r="K165" s="57"/>
      <c r="L165" s="57"/>
      <c r="M165" s="57"/>
      <c r="N165" s="57"/>
      <c r="O165" s="57"/>
      <c r="P165" s="57"/>
      <c r="Q165" s="57"/>
      <c r="R165" s="57"/>
      <c r="S165" s="57"/>
      <c r="T165" s="57"/>
    </row>
    <row r="166" spans="4:20" ht="13.9" customHeight="1">
      <c r="D166" s="57"/>
      <c r="E166" s="57"/>
      <c r="F166" s="57"/>
      <c r="G166" s="57"/>
      <c r="H166" s="57"/>
      <c r="I166" s="57"/>
      <c r="J166" s="57"/>
      <c r="K166" s="57"/>
      <c r="L166" s="57"/>
      <c r="M166" s="57"/>
      <c r="N166" s="57"/>
      <c r="O166" s="57"/>
      <c r="P166" s="57"/>
      <c r="Q166" s="57"/>
      <c r="R166" s="57"/>
      <c r="S166" s="57"/>
      <c r="T166" s="57"/>
    </row>
    <row r="167" spans="4:20" ht="13.9" customHeight="1">
      <c r="D167" s="57"/>
      <c r="E167" s="57"/>
      <c r="F167" s="57"/>
      <c r="G167" s="57"/>
      <c r="H167" s="57"/>
      <c r="I167" s="57"/>
      <c r="J167" s="57"/>
      <c r="K167" s="57"/>
      <c r="L167" s="57"/>
      <c r="M167" s="57"/>
      <c r="N167" s="57"/>
      <c r="O167" s="57"/>
      <c r="P167" s="57"/>
      <c r="Q167" s="57"/>
      <c r="R167" s="57"/>
      <c r="S167" s="57"/>
      <c r="T167" s="57"/>
    </row>
    <row r="168" spans="4:20" ht="13.9" customHeight="1">
      <c r="D168" s="57"/>
      <c r="E168" s="57"/>
      <c r="F168" s="57"/>
      <c r="G168" s="57"/>
      <c r="H168" s="57"/>
      <c r="I168" s="57"/>
      <c r="J168" s="57"/>
      <c r="K168" s="57"/>
      <c r="L168" s="57"/>
      <c r="M168" s="57"/>
      <c r="N168" s="57"/>
      <c r="O168" s="57"/>
      <c r="P168" s="57"/>
      <c r="Q168" s="57"/>
      <c r="R168" s="57"/>
      <c r="S168" s="57"/>
      <c r="T168" s="57"/>
    </row>
    <row r="169" spans="4:20" ht="13.9" customHeight="1">
      <c r="D169" s="57"/>
      <c r="E169" s="57"/>
      <c r="F169" s="57"/>
      <c r="G169" s="57"/>
      <c r="H169" s="57"/>
      <c r="I169" s="57"/>
      <c r="J169" s="57"/>
      <c r="K169" s="57"/>
      <c r="L169" s="57"/>
      <c r="M169" s="57"/>
      <c r="N169" s="57"/>
      <c r="O169" s="57"/>
      <c r="P169" s="57"/>
      <c r="Q169" s="57"/>
      <c r="R169" s="57"/>
      <c r="S169" s="57"/>
      <c r="T169" s="57"/>
    </row>
    <row r="170" spans="4:20" ht="13.9" customHeight="1">
      <c r="D170" s="57"/>
      <c r="E170" s="57"/>
      <c r="F170" s="57"/>
      <c r="G170" s="57"/>
      <c r="H170" s="57"/>
      <c r="I170" s="57"/>
      <c r="J170" s="57"/>
      <c r="K170" s="57"/>
      <c r="L170" s="57"/>
      <c r="M170" s="57"/>
      <c r="N170" s="57"/>
      <c r="O170" s="57"/>
      <c r="P170" s="57"/>
      <c r="Q170" s="57"/>
      <c r="R170" s="57"/>
      <c r="S170" s="57"/>
      <c r="T170" s="57"/>
    </row>
    <row r="171" spans="4:20" ht="13.9" customHeight="1">
      <c r="D171" s="57"/>
      <c r="E171" s="57"/>
      <c r="F171" s="57"/>
      <c r="G171" s="57"/>
      <c r="H171" s="57"/>
      <c r="I171" s="57"/>
      <c r="J171" s="57"/>
      <c r="K171" s="57"/>
      <c r="L171" s="57"/>
      <c r="M171" s="57"/>
      <c r="N171" s="57"/>
      <c r="O171" s="57"/>
      <c r="P171" s="57"/>
      <c r="Q171" s="57"/>
      <c r="R171" s="57"/>
      <c r="S171" s="57"/>
      <c r="T171" s="57"/>
    </row>
    <row r="172" spans="4:20" ht="13.9" customHeight="1">
      <c r="D172" s="57"/>
      <c r="E172" s="57"/>
      <c r="F172" s="57"/>
      <c r="G172" s="57"/>
      <c r="H172" s="57"/>
      <c r="I172" s="57"/>
      <c r="J172" s="57"/>
      <c r="K172" s="57"/>
      <c r="L172" s="57"/>
      <c r="M172" s="57"/>
      <c r="N172" s="57"/>
      <c r="O172" s="57"/>
      <c r="P172" s="57"/>
      <c r="Q172" s="57"/>
      <c r="R172" s="57"/>
      <c r="S172" s="57"/>
      <c r="T172" s="57"/>
    </row>
    <row r="173" spans="4:20" ht="13.9" customHeight="1">
      <c r="D173" s="57"/>
      <c r="E173" s="57"/>
      <c r="F173" s="57"/>
      <c r="G173" s="57"/>
      <c r="H173" s="57"/>
      <c r="I173" s="57"/>
      <c r="J173" s="57"/>
      <c r="K173" s="57"/>
      <c r="L173" s="57"/>
      <c r="M173" s="57"/>
      <c r="N173" s="57"/>
      <c r="O173" s="57"/>
      <c r="P173" s="57"/>
      <c r="Q173" s="57"/>
      <c r="R173" s="57"/>
      <c r="S173" s="57"/>
      <c r="T173" s="57"/>
    </row>
    <row r="174" spans="4:20" ht="13.9" customHeight="1">
      <c r="D174" s="57"/>
      <c r="E174" s="57"/>
      <c r="F174" s="57"/>
      <c r="G174" s="57"/>
      <c r="H174" s="57"/>
      <c r="I174" s="57"/>
      <c r="J174" s="57"/>
      <c r="K174" s="57"/>
      <c r="L174" s="57"/>
      <c r="M174" s="57"/>
      <c r="N174" s="57"/>
      <c r="O174" s="57"/>
      <c r="P174" s="57"/>
      <c r="Q174" s="57"/>
      <c r="R174" s="57"/>
      <c r="S174" s="57"/>
      <c r="T174" s="57"/>
    </row>
    <row r="175" spans="4:20" ht="13.9" customHeight="1">
      <c r="D175" s="57"/>
      <c r="E175" s="57"/>
      <c r="F175" s="57"/>
      <c r="G175" s="57"/>
      <c r="H175" s="57"/>
      <c r="I175" s="57"/>
      <c r="J175" s="57"/>
      <c r="K175" s="57"/>
      <c r="L175" s="57"/>
      <c r="M175" s="57"/>
      <c r="N175" s="57"/>
      <c r="O175" s="57"/>
      <c r="P175" s="57"/>
      <c r="Q175" s="57"/>
      <c r="R175" s="57"/>
      <c r="S175" s="57"/>
      <c r="T175" s="57"/>
    </row>
    <row r="176" spans="4:20" ht="13.9" customHeight="1">
      <c r="D176" s="57"/>
      <c r="E176" s="57"/>
      <c r="F176" s="57"/>
      <c r="G176" s="57"/>
      <c r="H176" s="57"/>
      <c r="I176" s="57"/>
      <c r="J176" s="57"/>
      <c r="K176" s="57"/>
      <c r="L176" s="57"/>
      <c r="M176" s="57"/>
      <c r="N176" s="57"/>
      <c r="O176" s="57"/>
      <c r="P176" s="57"/>
      <c r="Q176" s="57"/>
      <c r="R176" s="57"/>
      <c r="S176" s="57"/>
      <c r="T176" s="57"/>
    </row>
    <row r="177" spans="4:20" ht="13.9" customHeight="1">
      <c r="D177" s="57"/>
      <c r="E177" s="57"/>
      <c r="F177" s="57"/>
      <c r="G177" s="57"/>
      <c r="H177" s="57"/>
      <c r="I177" s="57"/>
      <c r="J177" s="57"/>
      <c r="K177" s="57"/>
      <c r="L177" s="57"/>
      <c r="M177" s="57"/>
      <c r="N177" s="57"/>
      <c r="O177" s="57"/>
      <c r="P177" s="57"/>
      <c r="Q177" s="57"/>
      <c r="R177" s="57"/>
      <c r="S177" s="57"/>
      <c r="T177" s="57"/>
    </row>
    <row r="178" spans="4:20" ht="13.9" customHeight="1">
      <c r="D178" s="57"/>
      <c r="E178" s="57"/>
      <c r="F178" s="57"/>
      <c r="G178" s="57"/>
      <c r="H178" s="57"/>
      <c r="I178" s="57"/>
      <c r="J178" s="57"/>
      <c r="K178" s="57"/>
      <c r="L178" s="57"/>
      <c r="M178" s="57"/>
      <c r="N178" s="57"/>
      <c r="O178" s="57"/>
      <c r="P178" s="57"/>
      <c r="Q178" s="57"/>
      <c r="R178" s="57"/>
      <c r="S178" s="57"/>
      <c r="T178" s="57"/>
    </row>
    <row r="179" spans="4:20" ht="13.9" customHeight="1">
      <c r="D179" s="57"/>
      <c r="E179" s="57"/>
      <c r="F179" s="57"/>
      <c r="G179" s="57"/>
      <c r="H179" s="57"/>
      <c r="I179" s="57"/>
      <c r="J179" s="57"/>
      <c r="K179" s="57"/>
      <c r="L179" s="57"/>
      <c r="M179" s="57"/>
      <c r="N179" s="57"/>
      <c r="O179" s="57"/>
      <c r="P179" s="57"/>
      <c r="Q179" s="57"/>
      <c r="R179" s="57"/>
      <c r="S179" s="57"/>
      <c r="T179" s="57"/>
    </row>
    <row r="180" spans="4:20" ht="13.9" customHeight="1">
      <c r="D180" s="57"/>
      <c r="E180" s="57"/>
      <c r="F180" s="57"/>
      <c r="G180" s="57"/>
      <c r="H180" s="57"/>
      <c r="I180" s="57"/>
      <c r="J180" s="57"/>
      <c r="K180" s="57"/>
      <c r="L180" s="57"/>
      <c r="M180" s="57"/>
      <c r="N180" s="57"/>
      <c r="O180" s="57"/>
      <c r="P180" s="57"/>
      <c r="Q180" s="57"/>
      <c r="R180" s="57"/>
      <c r="S180" s="57"/>
      <c r="T180" s="57"/>
    </row>
    <row r="181" spans="4:20" ht="13.9" customHeight="1">
      <c r="D181" s="57"/>
      <c r="E181" s="57"/>
      <c r="F181" s="57"/>
      <c r="G181" s="57"/>
      <c r="H181" s="57"/>
      <c r="I181" s="57"/>
      <c r="J181" s="57"/>
      <c r="K181" s="57"/>
      <c r="L181" s="57"/>
      <c r="M181" s="57"/>
      <c r="N181" s="57"/>
      <c r="O181" s="57"/>
      <c r="P181" s="57"/>
      <c r="Q181" s="57"/>
      <c r="R181" s="57"/>
      <c r="S181" s="57"/>
      <c r="T181" s="57"/>
    </row>
    <row r="182" spans="4:20" ht="13.9" customHeight="1">
      <c r="D182" s="57"/>
      <c r="E182" s="57"/>
      <c r="F182" s="57"/>
      <c r="G182" s="57"/>
      <c r="H182" s="57"/>
      <c r="I182" s="57"/>
      <c r="J182" s="57"/>
      <c r="K182" s="57"/>
      <c r="L182" s="57"/>
      <c r="M182" s="57"/>
      <c r="N182" s="57"/>
      <c r="O182" s="57"/>
      <c r="P182" s="57"/>
      <c r="Q182" s="57"/>
      <c r="R182" s="57"/>
      <c r="S182" s="57"/>
      <c r="T182" s="57"/>
    </row>
    <row r="183" spans="4:20" ht="13.9" customHeight="1">
      <c r="D183" s="57"/>
      <c r="E183" s="57"/>
      <c r="F183" s="57"/>
      <c r="G183" s="57"/>
      <c r="H183" s="57"/>
      <c r="I183" s="57"/>
      <c r="J183" s="57"/>
      <c r="K183" s="57"/>
      <c r="L183" s="57"/>
      <c r="M183" s="57"/>
      <c r="N183" s="57"/>
      <c r="O183" s="57"/>
      <c r="P183" s="57"/>
      <c r="Q183" s="57"/>
      <c r="R183" s="57"/>
      <c r="S183" s="57"/>
      <c r="T183" s="57"/>
    </row>
    <row r="184" spans="4:20" ht="13.9" customHeight="1">
      <c r="D184" s="57"/>
      <c r="E184" s="57"/>
      <c r="F184" s="57"/>
      <c r="G184" s="57"/>
      <c r="H184" s="57"/>
      <c r="I184" s="57"/>
      <c r="J184" s="57"/>
      <c r="K184" s="57"/>
      <c r="L184" s="57"/>
      <c r="M184" s="57"/>
      <c r="N184" s="57"/>
      <c r="O184" s="57"/>
      <c r="P184" s="57"/>
      <c r="Q184" s="57"/>
      <c r="R184" s="57"/>
      <c r="S184" s="57"/>
      <c r="T184" s="57"/>
    </row>
    <row r="185" spans="4:20" ht="13.9" customHeight="1">
      <c r="D185" s="57"/>
      <c r="E185" s="57"/>
      <c r="F185" s="57"/>
      <c r="G185" s="57"/>
      <c r="H185" s="57"/>
      <c r="I185" s="57"/>
      <c r="J185" s="57"/>
      <c r="K185" s="57"/>
      <c r="L185" s="57"/>
      <c r="M185" s="57"/>
      <c r="N185" s="57"/>
      <c r="O185" s="57"/>
      <c r="P185" s="57"/>
      <c r="Q185" s="57"/>
      <c r="R185" s="57"/>
      <c r="S185" s="57"/>
      <c r="T185" s="57"/>
    </row>
    <row r="186" spans="4:20" ht="13.9" customHeight="1">
      <c r="D186" s="57"/>
      <c r="E186" s="57"/>
      <c r="F186" s="57"/>
      <c r="G186" s="57"/>
      <c r="H186" s="57"/>
      <c r="I186" s="57"/>
      <c r="J186" s="57"/>
      <c r="K186" s="57"/>
      <c r="L186" s="57"/>
      <c r="M186" s="57"/>
      <c r="N186" s="57"/>
      <c r="O186" s="57"/>
      <c r="P186" s="57"/>
      <c r="Q186" s="57"/>
      <c r="R186" s="57"/>
      <c r="S186" s="57"/>
      <c r="T186" s="57"/>
    </row>
    <row r="187" spans="4:20" ht="13.9" customHeight="1">
      <c r="D187" s="57"/>
      <c r="E187" s="57"/>
      <c r="F187" s="57"/>
      <c r="G187" s="57"/>
      <c r="H187" s="57"/>
      <c r="I187" s="57"/>
      <c r="J187" s="57"/>
      <c r="K187" s="57"/>
      <c r="L187" s="57"/>
      <c r="M187" s="57"/>
      <c r="N187" s="57"/>
      <c r="O187" s="57"/>
      <c r="P187" s="57"/>
      <c r="Q187" s="57"/>
      <c r="R187" s="57"/>
      <c r="S187" s="57"/>
      <c r="T187" s="57"/>
    </row>
    <row r="188" spans="4:20" ht="13.9" customHeight="1">
      <c r="D188" s="57"/>
      <c r="E188" s="57"/>
      <c r="F188" s="57"/>
      <c r="G188" s="57"/>
      <c r="H188" s="57"/>
      <c r="I188" s="57"/>
      <c r="J188" s="57"/>
      <c r="K188" s="57"/>
      <c r="L188" s="57"/>
      <c r="M188" s="57"/>
      <c r="N188" s="57"/>
      <c r="O188" s="57"/>
      <c r="P188" s="57"/>
      <c r="Q188" s="57"/>
      <c r="R188" s="57"/>
      <c r="S188" s="57"/>
      <c r="T188" s="57"/>
    </row>
    <row r="189" spans="4:20" ht="13.9" customHeight="1">
      <c r="D189" s="57"/>
      <c r="E189" s="57"/>
      <c r="F189" s="57"/>
      <c r="G189" s="57"/>
      <c r="H189" s="57"/>
      <c r="I189" s="57"/>
      <c r="J189" s="57"/>
      <c r="K189" s="57"/>
      <c r="L189" s="57"/>
      <c r="M189" s="57"/>
      <c r="N189" s="57"/>
      <c r="O189" s="57"/>
      <c r="P189" s="57"/>
      <c r="Q189" s="57"/>
      <c r="R189" s="57"/>
      <c r="S189" s="57"/>
      <c r="T189" s="57"/>
    </row>
    <row r="190" spans="4:20" ht="13.9" customHeight="1">
      <c r="D190" s="57"/>
      <c r="E190" s="57"/>
      <c r="F190" s="57"/>
      <c r="G190" s="57"/>
      <c r="H190" s="57"/>
      <c r="I190" s="57"/>
      <c r="J190" s="57"/>
      <c r="K190" s="57"/>
      <c r="L190" s="57"/>
      <c r="M190" s="57"/>
      <c r="N190" s="57"/>
      <c r="O190" s="57"/>
      <c r="P190" s="57"/>
      <c r="Q190" s="57"/>
      <c r="R190" s="57"/>
      <c r="S190" s="57"/>
      <c r="T190" s="57"/>
    </row>
    <row r="191" spans="4:20" ht="13.9" customHeight="1">
      <c r="D191" s="57"/>
      <c r="E191" s="57"/>
      <c r="F191" s="57"/>
      <c r="G191" s="57"/>
      <c r="H191" s="57"/>
      <c r="I191" s="57"/>
      <c r="J191" s="57"/>
      <c r="K191" s="57"/>
      <c r="L191" s="57"/>
      <c r="M191" s="57"/>
      <c r="N191" s="57"/>
      <c r="O191" s="57"/>
      <c r="P191" s="57"/>
      <c r="Q191" s="57"/>
      <c r="R191" s="57"/>
      <c r="S191" s="57"/>
      <c r="T191" s="57"/>
    </row>
    <row r="192" spans="4:20" ht="13.9" customHeight="1">
      <c r="D192" s="57"/>
      <c r="E192" s="57"/>
      <c r="F192" s="57"/>
      <c r="G192" s="57"/>
      <c r="H192" s="57"/>
      <c r="I192" s="57"/>
      <c r="J192" s="57"/>
      <c r="K192" s="57"/>
      <c r="L192" s="57"/>
      <c r="M192" s="57"/>
      <c r="N192" s="57"/>
      <c r="O192" s="57"/>
      <c r="P192" s="57"/>
      <c r="Q192" s="57"/>
      <c r="R192" s="57"/>
      <c r="S192" s="57"/>
      <c r="T192" s="57"/>
    </row>
    <row r="193" spans="4:20" ht="13.9" customHeight="1">
      <c r="D193" s="57"/>
      <c r="E193" s="57"/>
      <c r="F193" s="57"/>
      <c r="G193" s="57"/>
      <c r="H193" s="57"/>
      <c r="I193" s="57"/>
      <c r="J193" s="57"/>
      <c r="K193" s="57"/>
      <c r="L193" s="57"/>
      <c r="M193" s="57"/>
      <c r="N193" s="57"/>
      <c r="O193" s="57"/>
      <c r="P193" s="57"/>
      <c r="Q193" s="57"/>
      <c r="R193" s="57"/>
      <c r="S193" s="57"/>
      <c r="T193" s="57"/>
    </row>
    <row r="194" spans="4:20" ht="13.9" customHeight="1">
      <c r="D194" s="57"/>
      <c r="E194" s="57"/>
      <c r="F194" s="57"/>
      <c r="G194" s="57"/>
      <c r="H194" s="57"/>
      <c r="I194" s="57"/>
      <c r="J194" s="57"/>
      <c r="K194" s="57"/>
      <c r="L194" s="57"/>
      <c r="M194" s="57"/>
      <c r="N194" s="57"/>
      <c r="O194" s="57"/>
      <c r="P194" s="57"/>
      <c r="Q194" s="57"/>
      <c r="R194" s="57"/>
      <c r="S194" s="57"/>
      <c r="T194" s="57"/>
    </row>
    <row r="195" spans="4:20" ht="13.9" customHeight="1">
      <c r="D195" s="57"/>
      <c r="E195" s="57"/>
      <c r="F195" s="57"/>
      <c r="G195" s="57"/>
      <c r="H195" s="57"/>
      <c r="I195" s="57"/>
      <c r="J195" s="57"/>
      <c r="K195" s="57"/>
      <c r="L195" s="57"/>
      <c r="M195" s="57"/>
      <c r="N195" s="57"/>
      <c r="O195" s="57"/>
      <c r="P195" s="57"/>
      <c r="Q195" s="57"/>
      <c r="R195" s="57"/>
      <c r="S195" s="57"/>
      <c r="T195" s="57"/>
    </row>
    <row r="196" spans="4:20" ht="13.9" customHeight="1">
      <c r="D196" s="57"/>
      <c r="E196" s="57"/>
      <c r="F196" s="57"/>
      <c r="G196" s="57"/>
      <c r="H196" s="57"/>
      <c r="I196" s="57"/>
      <c r="J196" s="57"/>
      <c r="K196" s="57"/>
      <c r="L196" s="57"/>
      <c r="M196" s="57"/>
      <c r="N196" s="57"/>
      <c r="O196" s="57"/>
      <c r="P196" s="57"/>
      <c r="Q196" s="57"/>
      <c r="R196" s="57"/>
      <c r="S196" s="57"/>
      <c r="T196" s="57"/>
    </row>
    <row r="197" spans="4:20" ht="13.9" customHeight="1">
      <c r="D197" s="57"/>
      <c r="E197" s="57"/>
      <c r="F197" s="57"/>
      <c r="G197" s="57"/>
      <c r="H197" s="57"/>
      <c r="I197" s="57"/>
      <c r="J197" s="57"/>
      <c r="K197" s="57"/>
      <c r="L197" s="57"/>
      <c r="M197" s="57"/>
      <c r="N197" s="57"/>
      <c r="O197" s="57"/>
      <c r="P197" s="57"/>
      <c r="Q197" s="57"/>
      <c r="R197" s="57"/>
      <c r="S197" s="57"/>
      <c r="T197" s="57"/>
    </row>
    <row r="198" spans="4:20" ht="13.9" customHeight="1">
      <c r="D198" s="57"/>
      <c r="E198" s="57"/>
      <c r="F198" s="57"/>
      <c r="G198" s="57"/>
      <c r="H198" s="57"/>
      <c r="I198" s="57"/>
      <c r="J198" s="57"/>
      <c r="K198" s="57"/>
      <c r="L198" s="57"/>
      <c r="M198" s="57"/>
      <c r="N198" s="57"/>
      <c r="O198" s="57"/>
      <c r="P198" s="57"/>
      <c r="Q198" s="57"/>
      <c r="R198" s="57"/>
      <c r="S198" s="57"/>
      <c r="T198" s="57"/>
    </row>
    <row r="199" spans="4:20" ht="13.9" customHeight="1">
      <c r="D199" s="57"/>
      <c r="E199" s="57"/>
      <c r="F199" s="57"/>
      <c r="G199" s="57"/>
      <c r="H199" s="57"/>
      <c r="I199" s="57"/>
      <c r="J199" s="57"/>
      <c r="K199" s="57"/>
      <c r="L199" s="57"/>
      <c r="M199" s="57"/>
      <c r="N199" s="57"/>
      <c r="O199" s="57"/>
      <c r="P199" s="57"/>
      <c r="Q199" s="57"/>
      <c r="R199" s="57"/>
      <c r="S199" s="57"/>
      <c r="T199" s="57"/>
    </row>
    <row r="200" spans="4:20" ht="13.9" customHeight="1">
      <c r="D200" s="57"/>
      <c r="E200" s="57"/>
      <c r="F200" s="57"/>
      <c r="G200" s="57"/>
      <c r="H200" s="57"/>
      <c r="I200" s="57"/>
      <c r="J200" s="57"/>
      <c r="K200" s="57"/>
      <c r="L200" s="57"/>
      <c r="M200" s="57"/>
      <c r="N200" s="57"/>
      <c r="O200" s="57"/>
      <c r="P200" s="57"/>
      <c r="Q200" s="57"/>
      <c r="R200" s="57"/>
      <c r="S200" s="57"/>
      <c r="T200" s="57"/>
    </row>
    <row r="201" spans="4:20" ht="13.9" customHeight="1">
      <c r="D201" s="57"/>
      <c r="E201" s="57"/>
      <c r="F201" s="57"/>
      <c r="G201" s="57"/>
      <c r="H201" s="57"/>
      <c r="I201" s="57"/>
      <c r="J201" s="57"/>
      <c r="K201" s="57"/>
      <c r="L201" s="57"/>
      <c r="M201" s="57"/>
      <c r="N201" s="57"/>
      <c r="O201" s="57"/>
      <c r="P201" s="57"/>
      <c r="Q201" s="57"/>
      <c r="R201" s="57"/>
      <c r="S201" s="57"/>
      <c r="T201" s="57"/>
    </row>
    <row r="202" spans="4:20" ht="13.9" customHeight="1">
      <c r="D202" s="57"/>
      <c r="E202" s="57"/>
      <c r="F202" s="57"/>
      <c r="G202" s="57"/>
      <c r="H202" s="57"/>
      <c r="I202" s="57"/>
      <c r="J202" s="57"/>
      <c r="K202" s="57"/>
      <c r="L202" s="57"/>
      <c r="M202" s="57"/>
      <c r="N202" s="57"/>
      <c r="O202" s="57"/>
      <c r="P202" s="57"/>
      <c r="Q202" s="57"/>
      <c r="R202" s="57"/>
      <c r="S202" s="57"/>
      <c r="T202" s="57"/>
    </row>
    <row r="203" spans="4:20" ht="13.9" customHeight="1">
      <c r="D203" s="57"/>
      <c r="E203" s="57"/>
      <c r="F203" s="57"/>
      <c r="G203" s="57"/>
      <c r="H203" s="57"/>
      <c r="I203" s="57"/>
      <c r="J203" s="57"/>
      <c r="K203" s="57"/>
      <c r="L203" s="57"/>
      <c r="M203" s="57"/>
      <c r="N203" s="57"/>
      <c r="O203" s="57"/>
      <c r="P203" s="57"/>
      <c r="Q203" s="57"/>
      <c r="R203" s="57"/>
      <c r="S203" s="57"/>
      <c r="T203" s="57"/>
    </row>
    <row r="204" spans="4:20" ht="13.9" customHeight="1">
      <c r="D204" s="57"/>
      <c r="E204" s="57"/>
      <c r="F204" s="57"/>
      <c r="G204" s="57"/>
      <c r="H204" s="57"/>
      <c r="I204" s="57"/>
      <c r="J204" s="57"/>
      <c r="K204" s="57"/>
      <c r="L204" s="57"/>
      <c r="M204" s="57"/>
      <c r="N204" s="57"/>
      <c r="O204" s="57"/>
      <c r="P204" s="57"/>
      <c r="Q204" s="57"/>
      <c r="R204" s="57"/>
      <c r="S204" s="57"/>
      <c r="T204" s="57"/>
    </row>
    <row r="205" spans="4:20" ht="13.9" customHeight="1">
      <c r="D205" s="57"/>
      <c r="E205" s="57"/>
      <c r="F205" s="57"/>
      <c r="G205" s="57"/>
      <c r="H205" s="57"/>
      <c r="I205" s="57"/>
      <c r="J205" s="57"/>
      <c r="K205" s="57"/>
      <c r="L205" s="57"/>
      <c r="M205" s="57"/>
      <c r="N205" s="57"/>
      <c r="O205" s="57"/>
      <c r="P205" s="57"/>
      <c r="Q205" s="57"/>
      <c r="R205" s="57"/>
      <c r="S205" s="57"/>
      <c r="T205" s="57"/>
    </row>
    <row r="206" spans="4:20" ht="13.9" customHeight="1">
      <c r="D206" s="57"/>
      <c r="E206" s="57"/>
      <c r="F206" s="57"/>
      <c r="G206" s="57"/>
      <c r="H206" s="57"/>
      <c r="I206" s="57"/>
      <c r="J206" s="57"/>
      <c r="K206" s="57"/>
      <c r="L206" s="57"/>
      <c r="M206" s="57"/>
      <c r="N206" s="57"/>
      <c r="O206" s="57"/>
      <c r="P206" s="57"/>
      <c r="Q206" s="57"/>
      <c r="R206" s="57"/>
      <c r="S206" s="57"/>
      <c r="T206" s="57"/>
    </row>
    <row r="207" spans="4:20" ht="13.9" customHeight="1">
      <c r="D207" s="57"/>
      <c r="E207" s="57"/>
      <c r="F207" s="57"/>
      <c r="G207" s="57"/>
      <c r="H207" s="57"/>
      <c r="I207" s="57"/>
      <c r="J207" s="57"/>
      <c r="K207" s="57"/>
      <c r="L207" s="57"/>
      <c r="M207" s="57"/>
      <c r="N207" s="57"/>
      <c r="O207" s="57"/>
      <c r="P207" s="57"/>
      <c r="Q207" s="57"/>
      <c r="R207" s="57"/>
      <c r="S207" s="57"/>
      <c r="T207" s="57"/>
    </row>
    <row r="208" spans="4:20" ht="13.9" customHeight="1">
      <c r="D208" s="57"/>
      <c r="E208" s="57"/>
      <c r="F208" s="57"/>
      <c r="G208" s="57"/>
      <c r="H208" s="57"/>
      <c r="I208" s="57"/>
      <c r="J208" s="57"/>
      <c r="K208" s="57"/>
      <c r="L208" s="57"/>
      <c r="M208" s="57"/>
      <c r="N208" s="57"/>
      <c r="O208" s="57"/>
      <c r="P208" s="57"/>
      <c r="Q208" s="57"/>
      <c r="R208" s="57"/>
      <c r="S208" s="57"/>
      <c r="T208" s="57"/>
    </row>
    <row r="209" spans="4:20" ht="13.9" customHeight="1">
      <c r="D209" s="57"/>
      <c r="E209" s="57"/>
      <c r="F209" s="57"/>
      <c r="G209" s="57"/>
      <c r="H209" s="57"/>
      <c r="I209" s="57"/>
      <c r="J209" s="57"/>
      <c r="K209" s="57"/>
      <c r="L209" s="57"/>
      <c r="M209" s="57"/>
      <c r="N209" s="57"/>
      <c r="O209" s="57"/>
      <c r="P209" s="57"/>
      <c r="Q209" s="57"/>
      <c r="R209" s="57"/>
      <c r="S209" s="57"/>
      <c r="T209" s="57"/>
    </row>
    <row r="210" spans="4:20" ht="13.9" customHeight="1">
      <c r="D210" s="57"/>
      <c r="E210" s="57"/>
      <c r="F210" s="57"/>
      <c r="G210" s="57"/>
      <c r="H210" s="57"/>
      <c r="I210" s="57"/>
      <c r="J210" s="57"/>
      <c r="K210" s="57"/>
      <c r="L210" s="57"/>
      <c r="M210" s="57"/>
      <c r="N210" s="57"/>
      <c r="O210" s="57"/>
      <c r="P210" s="57"/>
      <c r="Q210" s="57"/>
      <c r="R210" s="57"/>
      <c r="S210" s="57"/>
      <c r="T210" s="57"/>
    </row>
    <row r="211" spans="4:20" ht="13.9" customHeight="1">
      <c r="D211" s="57"/>
      <c r="E211" s="57"/>
      <c r="F211" s="57"/>
      <c r="G211" s="57"/>
      <c r="H211" s="57"/>
      <c r="I211" s="57"/>
      <c r="J211" s="57"/>
      <c r="K211" s="57"/>
      <c r="L211" s="57"/>
      <c r="M211" s="57"/>
      <c r="N211" s="57"/>
      <c r="O211" s="57"/>
      <c r="P211" s="57"/>
      <c r="Q211" s="57"/>
      <c r="R211" s="57"/>
      <c r="S211" s="57"/>
      <c r="T211" s="57"/>
    </row>
    <row r="212" spans="4:20" ht="13.9" customHeight="1">
      <c r="D212" s="57"/>
      <c r="E212" s="57"/>
      <c r="F212" s="57"/>
      <c r="G212" s="57"/>
      <c r="H212" s="57"/>
      <c r="I212" s="57"/>
      <c r="J212" s="57"/>
      <c r="K212" s="57"/>
      <c r="L212" s="57"/>
      <c r="M212" s="57"/>
      <c r="N212" s="57"/>
      <c r="O212" s="57"/>
      <c r="P212" s="57"/>
      <c r="Q212" s="57"/>
      <c r="R212" s="57"/>
      <c r="S212" s="57"/>
      <c r="T212" s="57"/>
    </row>
    <row r="213" spans="4:20" ht="13.9" customHeight="1">
      <c r="D213" s="57"/>
      <c r="E213" s="57"/>
      <c r="F213" s="57"/>
      <c r="G213" s="57"/>
      <c r="H213" s="57"/>
      <c r="I213" s="57"/>
      <c r="J213" s="57"/>
      <c r="K213" s="57"/>
      <c r="L213" s="57"/>
      <c r="M213" s="57"/>
      <c r="N213" s="57"/>
      <c r="O213" s="57"/>
      <c r="P213" s="57"/>
      <c r="Q213" s="57"/>
      <c r="R213" s="57"/>
      <c r="S213" s="57"/>
      <c r="T213" s="57"/>
    </row>
    <row r="214" spans="4:20" ht="13.9" customHeight="1">
      <c r="D214" s="57"/>
      <c r="E214" s="57"/>
      <c r="F214" s="57"/>
      <c r="G214" s="57"/>
      <c r="H214" s="57"/>
      <c r="I214" s="57"/>
      <c r="J214" s="57"/>
      <c r="K214" s="57"/>
      <c r="L214" s="57"/>
      <c r="M214" s="57"/>
      <c r="N214" s="57"/>
      <c r="O214" s="57"/>
      <c r="P214" s="57"/>
      <c r="Q214" s="57"/>
      <c r="R214" s="57"/>
      <c r="S214" s="57"/>
      <c r="T214" s="57"/>
    </row>
    <row r="215" spans="4:20" ht="13.9" customHeight="1">
      <c r="D215" s="57"/>
      <c r="E215" s="57"/>
      <c r="F215" s="57"/>
      <c r="G215" s="57"/>
      <c r="H215" s="57"/>
      <c r="I215" s="57"/>
      <c r="J215" s="57"/>
      <c r="K215" s="57"/>
      <c r="L215" s="57"/>
      <c r="M215" s="57"/>
      <c r="N215" s="57"/>
      <c r="O215" s="57"/>
      <c r="P215" s="57"/>
      <c r="Q215" s="57"/>
      <c r="R215" s="57"/>
      <c r="S215" s="57"/>
      <c r="T215" s="57"/>
    </row>
    <row r="216" spans="4:20" ht="13.9" customHeight="1">
      <c r="D216" s="57"/>
      <c r="E216" s="57"/>
      <c r="F216" s="57"/>
      <c r="G216" s="57"/>
      <c r="H216" s="57"/>
      <c r="I216" s="57"/>
      <c r="J216" s="57"/>
      <c r="K216" s="57"/>
      <c r="L216" s="57"/>
      <c r="M216" s="57"/>
      <c r="N216" s="57"/>
      <c r="O216" s="57"/>
      <c r="P216" s="57"/>
      <c r="Q216" s="57"/>
      <c r="R216" s="57"/>
      <c r="S216" s="57"/>
      <c r="T216" s="57"/>
    </row>
    <row r="217" spans="4:20" ht="13.9" customHeight="1">
      <c r="D217" s="57"/>
      <c r="E217" s="57"/>
      <c r="F217" s="57"/>
      <c r="G217" s="57"/>
      <c r="H217" s="57"/>
      <c r="I217" s="57"/>
      <c r="J217" s="57"/>
      <c r="K217" s="57"/>
      <c r="L217" s="57"/>
      <c r="M217" s="57"/>
      <c r="N217" s="57"/>
      <c r="O217" s="57"/>
      <c r="P217" s="57"/>
      <c r="Q217" s="57"/>
      <c r="R217" s="57"/>
      <c r="S217" s="57"/>
      <c r="T217" s="57"/>
    </row>
    <row r="218" spans="4:20" ht="13.9" customHeight="1">
      <c r="D218" s="57"/>
      <c r="E218" s="57"/>
      <c r="F218" s="57"/>
      <c r="G218" s="57"/>
      <c r="H218" s="57"/>
      <c r="I218" s="57"/>
      <c r="J218" s="57"/>
      <c r="K218" s="57"/>
      <c r="L218" s="57"/>
      <c r="M218" s="57"/>
      <c r="N218" s="57"/>
      <c r="O218" s="57"/>
      <c r="P218" s="57"/>
      <c r="Q218" s="57"/>
      <c r="R218" s="57"/>
      <c r="S218" s="57"/>
      <c r="T218" s="57"/>
    </row>
    <row r="219" spans="4:20" ht="13.9" customHeight="1">
      <c r="D219" s="57"/>
      <c r="E219" s="57"/>
      <c r="F219" s="57"/>
      <c r="G219" s="57"/>
      <c r="H219" s="57"/>
      <c r="I219" s="57"/>
      <c r="J219" s="57"/>
      <c r="K219" s="57"/>
      <c r="L219" s="57"/>
      <c r="M219" s="57"/>
      <c r="N219" s="57"/>
      <c r="O219" s="57"/>
      <c r="P219" s="57"/>
      <c r="Q219" s="57"/>
      <c r="R219" s="57"/>
      <c r="S219" s="57"/>
      <c r="T219" s="57"/>
    </row>
    <row r="220" spans="4:20" ht="13.9" customHeight="1">
      <c r="D220" s="57"/>
      <c r="E220" s="57"/>
      <c r="F220" s="57"/>
      <c r="G220" s="57"/>
      <c r="H220" s="57"/>
      <c r="I220" s="57"/>
      <c r="J220" s="57"/>
      <c r="K220" s="57"/>
      <c r="L220" s="57"/>
      <c r="M220" s="57"/>
      <c r="N220" s="57"/>
      <c r="O220" s="57"/>
      <c r="P220" s="57"/>
      <c r="Q220" s="57"/>
      <c r="R220" s="57"/>
      <c r="S220" s="57"/>
      <c r="T220" s="57"/>
    </row>
    <row r="221" spans="4:20" ht="13.9" customHeight="1">
      <c r="D221" s="57"/>
      <c r="E221" s="57"/>
      <c r="F221" s="57"/>
      <c r="G221" s="57"/>
      <c r="H221" s="57"/>
      <c r="I221" s="57"/>
      <c r="J221" s="57"/>
      <c r="K221" s="57"/>
      <c r="L221" s="57"/>
      <c r="M221" s="57"/>
      <c r="N221" s="57"/>
      <c r="O221" s="57"/>
      <c r="P221" s="57"/>
      <c r="Q221" s="57"/>
      <c r="R221" s="57"/>
      <c r="S221" s="57"/>
      <c r="T221" s="57"/>
    </row>
    <row r="222" spans="4:20" ht="13.9" customHeight="1">
      <c r="D222" s="57"/>
      <c r="E222" s="57"/>
      <c r="F222" s="57"/>
      <c r="G222" s="57"/>
      <c r="H222" s="57"/>
      <c r="I222" s="57"/>
      <c r="J222" s="57"/>
      <c r="K222" s="57"/>
      <c r="L222" s="57"/>
      <c r="M222" s="57"/>
      <c r="N222" s="57"/>
      <c r="O222" s="57"/>
      <c r="P222" s="57"/>
      <c r="Q222" s="57"/>
      <c r="R222" s="57"/>
      <c r="S222" s="57"/>
      <c r="T222" s="57"/>
    </row>
    <row r="223" spans="4:20" ht="13.9" customHeight="1">
      <c r="D223" s="57"/>
      <c r="E223" s="57"/>
      <c r="F223" s="57"/>
      <c r="G223" s="57"/>
      <c r="H223" s="57"/>
      <c r="I223" s="57"/>
      <c r="J223" s="57"/>
      <c r="K223" s="57"/>
      <c r="L223" s="57"/>
      <c r="M223" s="57"/>
      <c r="N223" s="57"/>
      <c r="O223" s="57"/>
      <c r="P223" s="57"/>
      <c r="Q223" s="57"/>
      <c r="R223" s="57"/>
      <c r="S223" s="57"/>
      <c r="T223" s="57"/>
    </row>
    <row r="224" spans="4:20" ht="13.9" customHeight="1">
      <c r="D224" s="57"/>
      <c r="E224" s="57"/>
      <c r="F224" s="57"/>
      <c r="G224" s="57"/>
      <c r="H224" s="57"/>
      <c r="I224" s="57"/>
      <c r="J224" s="57"/>
      <c r="K224" s="57"/>
      <c r="L224" s="57"/>
      <c r="M224" s="57"/>
      <c r="N224" s="57"/>
      <c r="O224" s="57"/>
      <c r="P224" s="57"/>
      <c r="Q224" s="57"/>
      <c r="R224" s="57"/>
      <c r="S224" s="57"/>
      <c r="T224" s="57"/>
    </row>
    <row r="225" spans="4:20" ht="13.9" customHeight="1">
      <c r="D225" s="57"/>
      <c r="E225" s="57"/>
      <c r="F225" s="57"/>
      <c r="G225" s="57"/>
      <c r="H225" s="57"/>
      <c r="I225" s="57"/>
      <c r="J225" s="57"/>
      <c r="K225" s="57"/>
      <c r="L225" s="57"/>
      <c r="M225" s="57"/>
      <c r="N225" s="57"/>
      <c r="O225" s="57"/>
      <c r="P225" s="57"/>
      <c r="Q225" s="57"/>
      <c r="R225" s="57"/>
      <c r="S225" s="57"/>
      <c r="T225" s="57"/>
    </row>
    <row r="226" spans="4:20" ht="13.9" customHeight="1">
      <c r="D226" s="57"/>
      <c r="E226" s="57"/>
      <c r="F226" s="57"/>
      <c r="G226" s="57"/>
      <c r="H226" s="57"/>
      <c r="I226" s="57"/>
      <c r="J226" s="57"/>
      <c r="K226" s="57"/>
      <c r="L226" s="57"/>
      <c r="M226" s="57"/>
      <c r="N226" s="57"/>
      <c r="O226" s="57"/>
      <c r="P226" s="57"/>
      <c r="Q226" s="57"/>
      <c r="R226" s="57"/>
      <c r="S226" s="57"/>
      <c r="T226" s="57"/>
    </row>
    <row r="227" spans="4:20" ht="13.9" customHeight="1">
      <c r="D227" s="57"/>
      <c r="E227" s="57"/>
      <c r="F227" s="57"/>
      <c r="G227" s="57"/>
      <c r="H227" s="57"/>
      <c r="I227" s="57"/>
      <c r="J227" s="57"/>
      <c r="K227" s="57"/>
      <c r="L227" s="57"/>
      <c r="M227" s="57"/>
      <c r="N227" s="57"/>
      <c r="O227" s="57"/>
      <c r="P227" s="57"/>
      <c r="Q227" s="57"/>
      <c r="R227" s="57"/>
      <c r="S227" s="57"/>
      <c r="T227" s="57"/>
    </row>
    <row r="228" spans="4:20" ht="13.9" customHeight="1">
      <c r="D228" s="57"/>
      <c r="E228" s="57"/>
      <c r="F228" s="57"/>
      <c r="G228" s="57"/>
      <c r="H228" s="57"/>
      <c r="I228" s="57"/>
      <c r="J228" s="57"/>
      <c r="K228" s="57"/>
      <c r="L228" s="57"/>
      <c r="M228" s="57"/>
      <c r="N228" s="57"/>
      <c r="O228" s="57"/>
      <c r="P228" s="57"/>
      <c r="Q228" s="57"/>
      <c r="R228" s="57"/>
      <c r="S228" s="57"/>
      <c r="T228" s="57"/>
    </row>
    <row r="229" spans="4:20" ht="13.9" customHeight="1">
      <c r="D229" s="57"/>
      <c r="E229" s="57"/>
      <c r="F229" s="57"/>
      <c r="G229" s="57"/>
      <c r="H229" s="57"/>
      <c r="I229" s="57"/>
      <c r="J229" s="57"/>
      <c r="K229" s="57"/>
      <c r="L229" s="57"/>
      <c r="M229" s="57"/>
      <c r="N229" s="57"/>
      <c r="O229" s="57"/>
      <c r="P229" s="57"/>
      <c r="Q229" s="57"/>
      <c r="R229" s="57"/>
      <c r="S229" s="57"/>
      <c r="T229" s="57"/>
    </row>
    <row r="230" spans="4:20" ht="13.9" customHeight="1">
      <c r="D230" s="57"/>
      <c r="E230" s="57"/>
      <c r="F230" s="57"/>
      <c r="G230" s="57"/>
      <c r="H230" s="57"/>
      <c r="I230" s="57"/>
      <c r="J230" s="57"/>
      <c r="K230" s="57"/>
      <c r="L230" s="57"/>
      <c r="M230" s="57"/>
      <c r="N230" s="57"/>
      <c r="O230" s="57"/>
      <c r="P230" s="57"/>
      <c r="Q230" s="57"/>
      <c r="R230" s="57"/>
      <c r="S230" s="57"/>
      <c r="T230" s="57"/>
    </row>
    <row r="231" spans="4:20" ht="13.9" customHeight="1">
      <c r="D231" s="57"/>
      <c r="E231" s="57"/>
      <c r="F231" s="57"/>
      <c r="G231" s="57"/>
      <c r="H231" s="57"/>
      <c r="I231" s="57"/>
      <c r="J231" s="57"/>
      <c r="K231" s="57"/>
      <c r="L231" s="57"/>
      <c r="M231" s="57"/>
      <c r="N231" s="57"/>
      <c r="O231" s="57"/>
      <c r="P231" s="57"/>
      <c r="Q231" s="57"/>
      <c r="R231" s="57"/>
      <c r="S231" s="57"/>
      <c r="T231" s="57"/>
    </row>
    <row r="232" spans="4:20" ht="13.9" customHeight="1">
      <c r="D232" s="57"/>
      <c r="E232" s="57"/>
      <c r="F232" s="57"/>
      <c r="G232" s="57"/>
      <c r="H232" s="57"/>
      <c r="I232" s="57"/>
      <c r="J232" s="57"/>
      <c r="K232" s="57"/>
      <c r="L232" s="57"/>
      <c r="M232" s="57"/>
      <c r="N232" s="57"/>
      <c r="O232" s="57"/>
      <c r="P232" s="57"/>
      <c r="Q232" s="57"/>
      <c r="R232" s="57"/>
      <c r="S232" s="57"/>
      <c r="T232" s="57"/>
    </row>
    <row r="233" spans="4:20" ht="13.9" customHeight="1">
      <c r="D233" s="57"/>
      <c r="E233" s="57"/>
      <c r="F233" s="57"/>
      <c r="G233" s="57"/>
      <c r="H233" s="57"/>
      <c r="I233" s="57"/>
      <c r="J233" s="57"/>
      <c r="K233" s="57"/>
      <c r="L233" s="57"/>
      <c r="M233" s="57"/>
      <c r="N233" s="57"/>
      <c r="O233" s="57"/>
      <c r="P233" s="57"/>
      <c r="Q233" s="57"/>
      <c r="R233" s="57"/>
      <c r="S233" s="57"/>
      <c r="T233" s="57"/>
    </row>
    <row r="234" spans="4:20" ht="13.9" customHeight="1">
      <c r="D234" s="57"/>
      <c r="E234" s="57"/>
      <c r="F234" s="57"/>
      <c r="G234" s="57"/>
      <c r="H234" s="57"/>
      <c r="I234" s="57"/>
      <c r="J234" s="57"/>
      <c r="K234" s="57"/>
      <c r="L234" s="57"/>
      <c r="M234" s="57"/>
      <c r="N234" s="57"/>
      <c r="O234" s="57"/>
      <c r="P234" s="57"/>
      <c r="Q234" s="57"/>
      <c r="R234" s="57"/>
      <c r="S234" s="57"/>
      <c r="T234" s="57"/>
    </row>
    <row r="235" spans="4:20" ht="13.9" customHeight="1">
      <c r="D235" s="57"/>
      <c r="E235" s="57"/>
      <c r="F235" s="57"/>
      <c r="G235" s="57"/>
      <c r="H235" s="57"/>
      <c r="I235" s="57"/>
      <c r="J235" s="57"/>
      <c r="K235" s="57"/>
      <c r="L235" s="57"/>
      <c r="M235" s="57"/>
      <c r="N235" s="57"/>
      <c r="O235" s="57"/>
      <c r="P235" s="57"/>
      <c r="Q235" s="57"/>
      <c r="R235" s="57"/>
      <c r="S235" s="57"/>
      <c r="T235" s="57"/>
    </row>
    <row r="236" spans="4:20" ht="13.9" customHeight="1">
      <c r="D236" s="57"/>
      <c r="E236" s="57"/>
      <c r="F236" s="57"/>
      <c r="G236" s="57"/>
      <c r="H236" s="57"/>
      <c r="I236" s="57"/>
      <c r="J236" s="57"/>
      <c r="K236" s="57"/>
      <c r="L236" s="57"/>
      <c r="M236" s="57"/>
      <c r="N236" s="57"/>
      <c r="O236" s="57"/>
      <c r="P236" s="57"/>
      <c r="Q236" s="57"/>
      <c r="R236" s="57"/>
      <c r="S236" s="57"/>
      <c r="T236" s="57"/>
    </row>
    <row r="237" spans="4:20" ht="13.9" customHeight="1">
      <c r="D237" s="57"/>
      <c r="E237" s="57"/>
      <c r="F237" s="57"/>
      <c r="G237" s="57"/>
      <c r="H237" s="57"/>
      <c r="I237" s="57"/>
      <c r="J237" s="57"/>
      <c r="K237" s="57"/>
      <c r="L237" s="57"/>
      <c r="M237" s="57"/>
      <c r="N237" s="57"/>
      <c r="O237" s="57"/>
      <c r="P237" s="57"/>
      <c r="Q237" s="57"/>
      <c r="R237" s="57"/>
      <c r="S237" s="57"/>
      <c r="T237" s="57"/>
    </row>
    <row r="238" spans="4:20" ht="13.9" customHeight="1">
      <c r="D238" s="57"/>
      <c r="E238" s="57"/>
      <c r="F238" s="57"/>
      <c r="G238" s="57"/>
      <c r="H238" s="57"/>
      <c r="I238" s="57"/>
      <c r="J238" s="57"/>
      <c r="K238" s="57"/>
      <c r="L238" s="57"/>
      <c r="M238" s="57"/>
      <c r="N238" s="57"/>
      <c r="O238" s="57"/>
      <c r="P238" s="57"/>
      <c r="Q238" s="57"/>
      <c r="R238" s="57"/>
      <c r="S238" s="57"/>
      <c r="T238" s="57"/>
    </row>
    <row r="239" spans="4:20" ht="13.9" customHeight="1">
      <c r="D239" s="57"/>
      <c r="E239" s="57"/>
      <c r="F239" s="57"/>
      <c r="G239" s="57"/>
      <c r="H239" s="57"/>
      <c r="I239" s="57"/>
      <c r="J239" s="57"/>
      <c r="K239" s="57"/>
      <c r="L239" s="57"/>
      <c r="M239" s="57"/>
      <c r="N239" s="57"/>
      <c r="O239" s="57"/>
      <c r="P239" s="57"/>
      <c r="Q239" s="57"/>
      <c r="R239" s="57"/>
      <c r="S239" s="57"/>
      <c r="T239" s="57"/>
    </row>
    <row r="240" spans="4:20" ht="13.9" customHeight="1">
      <c r="D240" s="57"/>
      <c r="E240" s="57"/>
      <c r="F240" s="57"/>
      <c r="G240" s="57"/>
      <c r="H240" s="57"/>
      <c r="I240" s="57"/>
      <c r="J240" s="57"/>
      <c r="K240" s="57"/>
      <c r="L240" s="57"/>
      <c r="M240" s="57"/>
      <c r="N240" s="57"/>
      <c r="O240" s="57"/>
      <c r="P240" s="57"/>
      <c r="Q240" s="57"/>
      <c r="R240" s="57"/>
      <c r="S240" s="57"/>
      <c r="T240" s="57"/>
    </row>
    <row r="241" spans="4:20" ht="13.9" customHeight="1">
      <c r="D241" s="57"/>
      <c r="E241" s="57"/>
      <c r="F241" s="57"/>
      <c r="G241" s="57"/>
      <c r="H241" s="57"/>
      <c r="I241" s="57"/>
      <c r="J241" s="57"/>
      <c r="K241" s="57"/>
      <c r="L241" s="57"/>
      <c r="M241" s="57"/>
      <c r="N241" s="57"/>
      <c r="O241" s="57"/>
      <c r="P241" s="57"/>
      <c r="Q241" s="57"/>
      <c r="R241" s="57"/>
      <c r="S241" s="57"/>
      <c r="T241" s="57"/>
    </row>
    <row r="242" spans="4:20" ht="13.9" customHeight="1">
      <c r="D242" s="57"/>
      <c r="E242" s="57"/>
      <c r="F242" s="57"/>
      <c r="G242" s="57"/>
      <c r="H242" s="57"/>
      <c r="I242" s="57"/>
      <c r="J242" s="57"/>
      <c r="K242" s="57"/>
      <c r="L242" s="57"/>
      <c r="M242" s="57"/>
      <c r="N242" s="57"/>
      <c r="O242" s="57"/>
      <c r="P242" s="57"/>
      <c r="Q242" s="57"/>
      <c r="R242" s="57"/>
      <c r="S242" s="57"/>
      <c r="T242" s="57"/>
    </row>
    <row r="243" spans="4:20" ht="13.9" customHeight="1">
      <c r="D243" s="57"/>
      <c r="E243" s="57"/>
      <c r="F243" s="57"/>
      <c r="G243" s="57"/>
      <c r="H243" s="57"/>
      <c r="I243" s="57"/>
      <c r="J243" s="57"/>
      <c r="K243" s="57"/>
      <c r="L243" s="57"/>
      <c r="M243" s="57"/>
      <c r="N243" s="57"/>
      <c r="O243" s="57"/>
      <c r="P243" s="57"/>
      <c r="Q243" s="57"/>
      <c r="R243" s="57"/>
      <c r="S243" s="57"/>
      <c r="T243" s="57"/>
    </row>
    <row r="244" spans="4:20" ht="13.9" customHeight="1">
      <c r="D244" s="57"/>
      <c r="E244" s="57"/>
      <c r="F244" s="57"/>
      <c r="G244" s="57"/>
      <c r="H244" s="57"/>
      <c r="I244" s="57"/>
      <c r="J244" s="57"/>
      <c r="K244" s="57"/>
      <c r="L244" s="57"/>
      <c r="M244" s="57"/>
      <c r="N244" s="57"/>
      <c r="O244" s="57"/>
      <c r="P244" s="57"/>
      <c r="Q244" s="57"/>
      <c r="R244" s="57"/>
      <c r="S244" s="57"/>
      <c r="T244" s="57"/>
    </row>
    <row r="245" spans="4:20" ht="13.9" customHeight="1">
      <c r="D245" s="57"/>
      <c r="E245" s="57"/>
      <c r="F245" s="57"/>
      <c r="G245" s="57"/>
      <c r="H245" s="57"/>
      <c r="I245" s="57"/>
      <c r="J245" s="57"/>
      <c r="K245" s="57"/>
      <c r="L245" s="57"/>
      <c r="M245" s="57"/>
      <c r="N245" s="57"/>
      <c r="O245" s="57"/>
      <c r="P245" s="57"/>
      <c r="Q245" s="57"/>
      <c r="R245" s="57"/>
      <c r="S245" s="57"/>
      <c r="T245" s="57"/>
    </row>
    <row r="246" spans="4:20" ht="13.9" customHeight="1">
      <c r="D246" s="57"/>
      <c r="E246" s="57"/>
      <c r="F246" s="57"/>
      <c r="G246" s="57"/>
      <c r="H246" s="57"/>
      <c r="I246" s="57"/>
      <c r="J246" s="57"/>
      <c r="K246" s="57"/>
      <c r="L246" s="57"/>
      <c r="M246" s="57"/>
      <c r="N246" s="57"/>
      <c r="O246" s="57"/>
      <c r="P246" s="57"/>
      <c r="Q246" s="57"/>
      <c r="R246" s="57"/>
      <c r="S246" s="57"/>
      <c r="T246" s="57"/>
    </row>
    <row r="247" spans="4:20" ht="13.9" customHeight="1">
      <c r="D247" s="57"/>
      <c r="E247" s="57"/>
      <c r="F247" s="57"/>
      <c r="G247" s="57"/>
      <c r="H247" s="57"/>
      <c r="I247" s="57"/>
      <c r="J247" s="57"/>
      <c r="K247" s="57"/>
      <c r="L247" s="57"/>
      <c r="M247" s="57"/>
      <c r="N247" s="57"/>
      <c r="O247" s="57"/>
      <c r="P247" s="57"/>
      <c r="Q247" s="57"/>
      <c r="R247" s="57"/>
      <c r="S247" s="57"/>
      <c r="T247" s="57"/>
    </row>
    <row r="248" spans="4:20" ht="13.9" customHeight="1">
      <c r="D248" s="57"/>
      <c r="E248" s="57"/>
      <c r="F248" s="57"/>
      <c r="G248" s="57"/>
      <c r="H248" s="57"/>
      <c r="I248" s="57"/>
      <c r="J248" s="57"/>
      <c r="K248" s="57"/>
      <c r="L248" s="57"/>
      <c r="M248" s="57"/>
      <c r="N248" s="57"/>
      <c r="O248" s="57"/>
      <c r="P248" s="57"/>
      <c r="Q248" s="57"/>
      <c r="R248" s="57"/>
      <c r="S248" s="57"/>
      <c r="T248" s="57"/>
    </row>
    <row r="249" spans="4:20" ht="13.9" customHeight="1">
      <c r="D249" s="57"/>
      <c r="E249" s="57"/>
      <c r="F249" s="57"/>
      <c r="G249" s="57"/>
      <c r="H249" s="57"/>
      <c r="I249" s="57"/>
      <c r="J249" s="57"/>
      <c r="K249" s="57"/>
      <c r="L249" s="57"/>
      <c r="M249" s="57"/>
      <c r="N249" s="57"/>
      <c r="O249" s="57"/>
      <c r="P249" s="57"/>
      <c r="Q249" s="57"/>
      <c r="R249" s="57"/>
      <c r="S249" s="57"/>
      <c r="T249" s="57"/>
    </row>
    <row r="250" spans="4:20" ht="13.9" customHeight="1">
      <c r="D250" s="57"/>
      <c r="E250" s="57"/>
      <c r="F250" s="57"/>
      <c r="G250" s="57"/>
      <c r="H250" s="57"/>
      <c r="I250" s="57"/>
      <c r="J250" s="57"/>
      <c r="K250" s="57"/>
      <c r="L250" s="57"/>
      <c r="M250" s="57"/>
      <c r="N250" s="57"/>
      <c r="O250" s="57"/>
      <c r="P250" s="57"/>
      <c r="Q250" s="57"/>
      <c r="R250" s="57"/>
      <c r="S250" s="57"/>
      <c r="T250" s="57"/>
    </row>
    <row r="251" spans="4:20" ht="13.9" customHeight="1">
      <c r="D251" s="57"/>
      <c r="E251" s="57"/>
      <c r="F251" s="57"/>
      <c r="G251" s="57"/>
      <c r="H251" s="57"/>
      <c r="I251" s="57"/>
      <c r="J251" s="57"/>
      <c r="K251" s="57"/>
      <c r="L251" s="57"/>
      <c r="M251" s="57"/>
      <c r="N251" s="57"/>
      <c r="O251" s="57"/>
      <c r="P251" s="57"/>
      <c r="Q251" s="57"/>
      <c r="R251" s="57"/>
      <c r="S251" s="57"/>
      <c r="T251" s="57"/>
    </row>
    <row r="252" spans="4:20" ht="13.9" customHeight="1">
      <c r="D252" s="57"/>
      <c r="E252" s="57"/>
      <c r="F252" s="57"/>
      <c r="G252" s="57"/>
      <c r="H252" s="57"/>
      <c r="I252" s="57"/>
      <c r="J252" s="57"/>
      <c r="K252" s="57"/>
      <c r="L252" s="57"/>
      <c r="M252" s="57"/>
      <c r="N252" s="57"/>
      <c r="O252" s="57"/>
      <c r="P252" s="57"/>
      <c r="Q252" s="57"/>
      <c r="R252" s="57"/>
      <c r="S252" s="57"/>
      <c r="T252" s="57"/>
    </row>
    <row r="253" spans="4:20" ht="13.9" customHeight="1">
      <c r="D253" s="57"/>
      <c r="E253" s="57"/>
      <c r="F253" s="57"/>
      <c r="G253" s="57"/>
      <c r="H253" s="57"/>
      <c r="I253" s="57"/>
      <c r="J253" s="57"/>
      <c r="K253" s="57"/>
      <c r="L253" s="57"/>
      <c r="M253" s="57"/>
      <c r="N253" s="57"/>
      <c r="O253" s="57"/>
      <c r="P253" s="57"/>
      <c r="Q253" s="57"/>
      <c r="R253" s="57"/>
      <c r="S253" s="57"/>
      <c r="T253" s="57"/>
    </row>
    <row r="254" spans="4:20" ht="13.9" customHeight="1">
      <c r="D254" s="57"/>
      <c r="E254" s="57"/>
      <c r="F254" s="57"/>
      <c r="G254" s="57"/>
      <c r="H254" s="57"/>
      <c r="I254" s="57"/>
      <c r="J254" s="57"/>
      <c r="K254" s="57"/>
      <c r="L254" s="57"/>
      <c r="M254" s="57"/>
      <c r="N254" s="57"/>
      <c r="O254" s="57"/>
      <c r="P254" s="57"/>
      <c r="Q254" s="57"/>
      <c r="R254" s="57"/>
      <c r="S254" s="57"/>
      <c r="T254" s="57"/>
    </row>
    <row r="255" spans="4:20" ht="13.9" customHeight="1">
      <c r="D255" s="57"/>
      <c r="E255" s="57"/>
      <c r="F255" s="57"/>
      <c r="G255" s="57"/>
      <c r="H255" s="57"/>
      <c r="I255" s="57"/>
      <c r="J255" s="57"/>
      <c r="K255" s="57"/>
      <c r="L255" s="57"/>
      <c r="M255" s="57"/>
      <c r="N255" s="57"/>
      <c r="O255" s="57"/>
      <c r="P255" s="57"/>
      <c r="Q255" s="57"/>
      <c r="R255" s="57"/>
      <c r="S255" s="57"/>
      <c r="T255" s="57"/>
    </row>
    <row r="256" spans="4:20" ht="13.9" customHeight="1">
      <c r="D256" s="57"/>
      <c r="E256" s="57"/>
      <c r="F256" s="57"/>
      <c r="G256" s="57"/>
      <c r="H256" s="57"/>
      <c r="I256" s="57"/>
      <c r="J256" s="57"/>
      <c r="K256" s="57"/>
      <c r="L256" s="57"/>
      <c r="M256" s="57"/>
      <c r="N256" s="57"/>
      <c r="O256" s="57"/>
      <c r="P256" s="57"/>
      <c r="Q256" s="57"/>
      <c r="R256" s="57"/>
      <c r="S256" s="57"/>
      <c r="T256" s="57"/>
    </row>
    <row r="257" spans="4:20" ht="13.9" customHeight="1">
      <c r="D257" s="57"/>
      <c r="E257" s="57"/>
      <c r="F257" s="57"/>
      <c r="G257" s="57"/>
      <c r="H257" s="57"/>
      <c r="I257" s="57"/>
      <c r="J257" s="57"/>
      <c r="K257" s="57"/>
      <c r="L257" s="57"/>
      <c r="M257" s="57"/>
      <c r="N257" s="57"/>
      <c r="O257" s="57"/>
      <c r="P257" s="57"/>
      <c r="Q257" s="57"/>
      <c r="R257" s="57"/>
      <c r="S257" s="57"/>
      <c r="T257" s="57"/>
    </row>
    <row r="258" spans="4:20" ht="13.9" customHeight="1">
      <c r="D258" s="57"/>
      <c r="E258" s="57"/>
      <c r="F258" s="57"/>
      <c r="G258" s="57"/>
      <c r="H258" s="57"/>
      <c r="I258" s="57"/>
      <c r="J258" s="57"/>
      <c r="K258" s="57"/>
      <c r="L258" s="57"/>
      <c r="M258" s="57"/>
      <c r="N258" s="57"/>
      <c r="O258" s="57"/>
      <c r="P258" s="57"/>
      <c r="Q258" s="57"/>
      <c r="R258" s="57"/>
      <c r="S258" s="57"/>
      <c r="T258" s="57"/>
    </row>
    <row r="259" spans="4:20" ht="13.9" customHeight="1">
      <c r="D259" s="57"/>
      <c r="E259" s="57"/>
      <c r="F259" s="57"/>
      <c r="G259" s="57"/>
      <c r="H259" s="57"/>
      <c r="I259" s="57"/>
      <c r="J259" s="57"/>
      <c r="K259" s="57"/>
      <c r="L259" s="57"/>
      <c r="M259" s="57"/>
      <c r="N259" s="57"/>
      <c r="O259" s="57"/>
      <c r="P259" s="57"/>
      <c r="Q259" s="57"/>
      <c r="R259" s="57"/>
      <c r="S259" s="57"/>
      <c r="T259" s="57"/>
    </row>
    <row r="260" spans="4:20" ht="13.9" customHeight="1">
      <c r="D260" s="57"/>
      <c r="E260" s="57"/>
      <c r="F260" s="57"/>
      <c r="G260" s="57"/>
      <c r="H260" s="57"/>
      <c r="I260" s="57"/>
      <c r="J260" s="57"/>
      <c r="K260" s="57"/>
      <c r="L260" s="57"/>
      <c r="M260" s="57"/>
      <c r="N260" s="57"/>
      <c r="O260" s="57"/>
      <c r="P260" s="57"/>
      <c r="Q260" s="57"/>
      <c r="R260" s="57"/>
      <c r="S260" s="57"/>
      <c r="T260" s="57"/>
    </row>
    <row r="261" spans="4:20" ht="13.9" customHeight="1">
      <c r="D261" s="57"/>
      <c r="E261" s="57"/>
      <c r="F261" s="57"/>
      <c r="G261" s="57"/>
      <c r="H261" s="57"/>
      <c r="I261" s="57"/>
      <c r="J261" s="57"/>
      <c r="K261" s="57"/>
      <c r="L261" s="57"/>
      <c r="M261" s="57"/>
      <c r="N261" s="57"/>
      <c r="O261" s="57"/>
      <c r="P261" s="57"/>
      <c r="Q261" s="57"/>
      <c r="R261" s="57"/>
      <c r="S261" s="57"/>
      <c r="T261" s="57"/>
    </row>
    <row r="262" spans="4:20" ht="13.9" customHeight="1">
      <c r="D262" s="57"/>
      <c r="E262" s="57"/>
      <c r="F262" s="57"/>
      <c r="G262" s="57"/>
      <c r="H262" s="57"/>
      <c r="I262" s="57"/>
      <c r="J262" s="57"/>
      <c r="K262" s="57"/>
      <c r="L262" s="57"/>
      <c r="M262" s="57"/>
      <c r="N262" s="57"/>
      <c r="O262" s="57"/>
      <c r="P262" s="57"/>
      <c r="Q262" s="57"/>
      <c r="R262" s="57"/>
      <c r="S262" s="57"/>
      <c r="T262" s="57"/>
    </row>
    <row r="263" spans="4:20" ht="13.9" customHeight="1">
      <c r="D263" s="57"/>
      <c r="E263" s="57"/>
      <c r="F263" s="57"/>
      <c r="G263" s="57"/>
      <c r="H263" s="57"/>
      <c r="I263" s="57"/>
      <c r="J263" s="57"/>
      <c r="K263" s="57"/>
      <c r="L263" s="57"/>
      <c r="M263" s="57"/>
      <c r="N263" s="57"/>
      <c r="O263" s="57"/>
      <c r="P263" s="57"/>
      <c r="Q263" s="57"/>
      <c r="R263" s="57"/>
      <c r="S263" s="57"/>
      <c r="T263" s="57"/>
    </row>
    <row r="264" spans="4:20" ht="13.9" customHeight="1">
      <c r="D264" s="57"/>
      <c r="E264" s="57"/>
      <c r="F264" s="57"/>
      <c r="G264" s="57"/>
      <c r="H264" s="57"/>
      <c r="I264" s="57"/>
      <c r="J264" s="57"/>
      <c r="K264" s="57"/>
      <c r="L264" s="57"/>
      <c r="M264" s="57"/>
      <c r="N264" s="57"/>
      <c r="O264" s="57"/>
      <c r="P264" s="57"/>
      <c r="Q264" s="57"/>
      <c r="R264" s="57"/>
      <c r="S264" s="57"/>
      <c r="T264" s="57"/>
    </row>
    <row r="265" spans="4:20" ht="13.9" customHeight="1">
      <c r="D265" s="57"/>
      <c r="E265" s="57"/>
      <c r="F265" s="57"/>
      <c r="G265" s="57"/>
      <c r="H265" s="57"/>
      <c r="I265" s="57"/>
      <c r="J265" s="57"/>
      <c r="K265" s="57"/>
      <c r="L265" s="57"/>
      <c r="M265" s="57"/>
      <c r="N265" s="57"/>
      <c r="O265" s="57"/>
      <c r="P265" s="57"/>
      <c r="Q265" s="57"/>
      <c r="R265" s="57"/>
      <c r="S265" s="57"/>
      <c r="T265" s="57"/>
    </row>
    <row r="266" spans="4:20" ht="13.9" customHeight="1">
      <c r="D266" s="57"/>
      <c r="E266" s="57"/>
      <c r="F266" s="57"/>
      <c r="G266" s="57"/>
      <c r="H266" s="57"/>
      <c r="I266" s="57"/>
      <c r="J266" s="57"/>
      <c r="K266" s="57"/>
      <c r="L266" s="57"/>
      <c r="M266" s="57"/>
      <c r="N266" s="57"/>
      <c r="O266" s="57"/>
      <c r="P266" s="57"/>
      <c r="Q266" s="57"/>
      <c r="R266" s="57"/>
      <c r="S266" s="57"/>
      <c r="T266" s="57"/>
    </row>
    <row r="267" spans="4:20" ht="13.9" customHeight="1">
      <c r="D267" s="57"/>
      <c r="E267" s="57"/>
      <c r="F267" s="57"/>
      <c r="G267" s="57"/>
      <c r="H267" s="57"/>
      <c r="I267" s="57"/>
      <c r="J267" s="57"/>
      <c r="K267" s="57"/>
      <c r="L267" s="57"/>
      <c r="M267" s="57"/>
      <c r="N267" s="57"/>
      <c r="O267" s="57"/>
      <c r="P267" s="57"/>
      <c r="Q267" s="57"/>
      <c r="R267" s="57"/>
      <c r="S267" s="57"/>
      <c r="T267" s="57"/>
    </row>
    <row r="268" spans="4:20" ht="13.9" customHeight="1">
      <c r="D268" s="57"/>
      <c r="E268" s="57"/>
      <c r="F268" s="57"/>
      <c r="G268" s="57"/>
      <c r="H268" s="57"/>
      <c r="I268" s="57"/>
      <c r="J268" s="57"/>
      <c r="K268" s="57"/>
      <c r="L268" s="57"/>
      <c r="M268" s="57"/>
      <c r="N268" s="57"/>
      <c r="O268" s="57"/>
      <c r="P268" s="57"/>
      <c r="Q268" s="57"/>
      <c r="R268" s="57"/>
      <c r="S268" s="57"/>
      <c r="T268" s="57"/>
    </row>
    <row r="269" spans="4:20" ht="13.9" customHeight="1">
      <c r="D269" s="57"/>
      <c r="E269" s="57"/>
      <c r="F269" s="57"/>
      <c r="G269" s="57"/>
      <c r="H269" s="57"/>
      <c r="I269" s="57"/>
      <c r="J269" s="57"/>
      <c r="K269" s="57"/>
      <c r="L269" s="57"/>
      <c r="M269" s="57"/>
      <c r="N269" s="57"/>
      <c r="O269" s="57"/>
      <c r="P269" s="57"/>
      <c r="Q269" s="57"/>
      <c r="R269" s="57"/>
      <c r="S269" s="57"/>
      <c r="T269" s="57"/>
    </row>
  </sheetData>
  <phoneticPr fontId="7" type="noConversion"/>
  <pageMargins left="0.27" right="0.24" top="0.69" bottom="0.28999999999999998" header="0.5" footer="0.19"/>
  <pageSetup paperSize="9" scale="6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O153"/>
  <sheetViews>
    <sheetView zoomScale="116" workbookViewId="0">
      <selection activeCell="C134" sqref="C134"/>
    </sheetView>
  </sheetViews>
  <sheetFormatPr defaultColWidth="10.7109375" defaultRowHeight="13.9" customHeight="1"/>
  <cols>
    <col min="1" max="1" width="2.28515625" style="3" customWidth="1"/>
    <col min="2" max="2" width="26.7109375" style="3" customWidth="1"/>
    <col min="3" max="3" width="31.42578125" style="3" bestFit="1" customWidth="1"/>
    <col min="4" max="12" width="10.7109375" style="3" customWidth="1"/>
    <col min="13" max="13" width="12.140625" style="3" bestFit="1" customWidth="1"/>
    <col min="14" max="16384" width="10.7109375" style="3"/>
  </cols>
  <sheetData>
    <row r="1" spans="1:12" s="151" customFormat="1" ht="15">
      <c r="A1" s="134" t="s">
        <v>19</v>
      </c>
    </row>
    <row r="2" spans="1:12" ht="13.15">
      <c r="B2" s="3" t="s">
        <v>20</v>
      </c>
      <c r="C2" s="4" t="s">
        <v>21</v>
      </c>
      <c r="D2" s="42"/>
      <c r="E2" s="42"/>
      <c r="F2" s="42"/>
      <c r="G2" s="42"/>
      <c r="H2" s="42"/>
      <c r="I2" s="42"/>
      <c r="J2" s="42"/>
    </row>
    <row r="3" spans="1:12" ht="13.15">
      <c r="B3" s="3" t="s">
        <v>22</v>
      </c>
      <c r="D3" s="42"/>
      <c r="E3" s="42"/>
      <c r="F3" s="42"/>
      <c r="G3" s="42"/>
      <c r="H3" s="42"/>
      <c r="I3" s="42"/>
      <c r="J3" s="42"/>
    </row>
    <row r="4" spans="1:12" ht="13.15">
      <c r="B4" s="3" t="s">
        <v>23</v>
      </c>
      <c r="D4" s="42"/>
      <c r="E4" s="42"/>
      <c r="F4" s="42"/>
      <c r="G4" s="42"/>
      <c r="H4" s="42"/>
      <c r="I4" s="42"/>
      <c r="J4" s="42"/>
    </row>
    <row r="5" spans="1:12" ht="13.15">
      <c r="B5" s="3" t="s">
        <v>24</v>
      </c>
      <c r="C5" s="4" t="s">
        <v>25</v>
      </c>
      <c r="D5" s="42"/>
      <c r="E5" s="42"/>
      <c r="F5" s="42"/>
      <c r="G5" s="42"/>
      <c r="H5" s="42"/>
      <c r="I5" s="42"/>
      <c r="J5" s="42"/>
    </row>
    <row r="6" spans="1:12" ht="13.15">
      <c r="B6" s="3" t="s">
        <v>26</v>
      </c>
      <c r="C6" s="4" t="s">
        <v>12</v>
      </c>
      <c r="D6" s="42"/>
      <c r="E6" s="42"/>
      <c r="F6" s="42"/>
      <c r="G6" s="42"/>
      <c r="H6" s="42"/>
      <c r="I6" s="42"/>
      <c r="J6" s="42"/>
    </row>
    <row r="7" spans="1:12" ht="13.15">
      <c r="B7" s="3" t="s">
        <v>27</v>
      </c>
      <c r="C7" s="4" t="s">
        <v>28</v>
      </c>
      <c r="D7" s="42"/>
      <c r="E7" s="42"/>
      <c r="F7" s="42"/>
      <c r="G7" s="42"/>
      <c r="H7" s="42"/>
      <c r="I7" s="42"/>
      <c r="J7" s="42"/>
    </row>
    <row r="8" spans="1:12" ht="13.15">
      <c r="C8" s="4"/>
      <c r="D8" s="42"/>
      <c r="E8" s="42"/>
      <c r="F8" s="42"/>
      <c r="G8" s="42"/>
      <c r="H8" s="42"/>
      <c r="I8" s="42"/>
      <c r="J8" s="42"/>
    </row>
    <row r="9" spans="1:12" ht="13.9" customHeight="1">
      <c r="D9" s="457" t="s">
        <v>246</v>
      </c>
      <c r="E9" s="458"/>
      <c r="F9" s="459"/>
      <c r="H9" s="457" t="s">
        <v>247</v>
      </c>
      <c r="I9" s="458"/>
      <c r="J9" s="458"/>
      <c r="K9" s="458"/>
      <c r="L9" s="459"/>
    </row>
    <row r="10" spans="1:12" ht="13.9" customHeight="1">
      <c r="D10" s="119" t="s">
        <v>187</v>
      </c>
      <c r="E10" s="119" t="s">
        <v>104</v>
      </c>
      <c r="F10" s="119" t="s">
        <v>105</v>
      </c>
      <c r="H10" s="119" t="s">
        <v>35</v>
      </c>
      <c r="I10" s="119" t="s">
        <v>36</v>
      </c>
      <c r="J10" s="119" t="s">
        <v>37</v>
      </c>
      <c r="K10" s="119" t="s">
        <v>38</v>
      </c>
      <c r="L10" s="119" t="s">
        <v>39</v>
      </c>
    </row>
    <row r="11" spans="1:12" s="135" customFormat="1" ht="13.15">
      <c r="A11" s="136" t="s">
        <v>248</v>
      </c>
      <c r="B11" s="136"/>
    </row>
    <row r="13" spans="1:12" ht="13.9" customHeight="1">
      <c r="B13" s="3" t="s">
        <v>44</v>
      </c>
      <c r="D13" s="85">
        <f>PnL!E20</f>
        <v>4740.5829999999996</v>
      </c>
      <c r="E13" s="85">
        <f>PnL!F20</f>
        <v>2583.1210000000001</v>
      </c>
      <c r="F13" s="85">
        <f>PnL!G20</f>
        <v>8021</v>
      </c>
      <c r="H13" s="116">
        <f>F13*(1+H14)</f>
        <v>15640.949999999999</v>
      </c>
      <c r="I13" s="116">
        <f>H13*(1+I14)</f>
        <v>16110.1785</v>
      </c>
      <c r="J13" s="116">
        <f t="shared" ref="J13:L13" si="0">I13*(1+J14)</f>
        <v>20943.232050000002</v>
      </c>
      <c r="K13" s="116">
        <f t="shared" si="0"/>
        <v>27645.066306000004</v>
      </c>
      <c r="L13" s="116">
        <f t="shared" si="0"/>
        <v>35855.650998882003</v>
      </c>
    </row>
    <row r="14" spans="1:12" ht="13.9" customHeight="1">
      <c r="B14" s="78" t="s">
        <v>120</v>
      </c>
      <c r="D14" s="143">
        <f>PnL!E21</f>
        <v>1.5791146781453982</v>
      </c>
      <c r="E14" s="143">
        <f>PnL!F21</f>
        <v>-0.45510478352557049</v>
      </c>
      <c r="F14" s="143">
        <f>PnL!G21</f>
        <v>2.1051584497977447</v>
      </c>
      <c r="G14" s="142"/>
      <c r="H14" s="66">
        <f>IF(Case="Bull",H15,IF(Case="Base",H16,H17))</f>
        <v>0.95</v>
      </c>
      <c r="I14" s="66">
        <f>IF(Case="Bull",I15,IF(Case="Base",I16,I17))</f>
        <v>0.03</v>
      </c>
      <c r="J14" s="66">
        <f>IF(Case="Bull",J15,IF(Case="Base",J16,J17))</f>
        <v>0.3</v>
      </c>
      <c r="K14" s="66">
        <f>IF(Case="Bull",K15,IF(Case="Base",K16,K17))</f>
        <v>0.32</v>
      </c>
      <c r="L14" s="66">
        <f>IF(Case="Bull",L15,IF(Case="Base",L16,L17))</f>
        <v>0.29699999999999999</v>
      </c>
    </row>
    <row r="15" spans="1:12" ht="13.9" customHeight="1">
      <c r="D15" s="86"/>
      <c r="E15" s="86"/>
      <c r="F15" s="86"/>
      <c r="G15" s="4" t="s">
        <v>48</v>
      </c>
      <c r="H15" s="144">
        <f>PnL!I22</f>
        <v>1.3</v>
      </c>
      <c r="I15" s="144">
        <f>PnL!J22</f>
        <v>0.05</v>
      </c>
      <c r="J15" s="144">
        <f>PnL!K22</f>
        <v>0.35</v>
      </c>
      <c r="K15" s="144">
        <f>PnL!L22</f>
        <v>0.32</v>
      </c>
      <c r="L15" s="144">
        <f>PnL!M22</f>
        <v>0.45400000000000001</v>
      </c>
    </row>
    <row r="16" spans="1:12" ht="13.9" customHeight="1">
      <c r="D16" s="86"/>
      <c r="E16" s="86"/>
      <c r="F16" s="86"/>
      <c r="G16" s="4" t="s">
        <v>49</v>
      </c>
      <c r="H16" s="144">
        <f>PnL!I23</f>
        <v>0.95</v>
      </c>
      <c r="I16" s="144">
        <f>PnL!J23</f>
        <v>0.03</v>
      </c>
      <c r="J16" s="144">
        <f>PnL!K23</f>
        <v>0.3</v>
      </c>
      <c r="K16" s="144">
        <f>PnL!L23</f>
        <v>0.32</v>
      </c>
      <c r="L16" s="144">
        <f>PnL!M23</f>
        <v>0.29699999999999999</v>
      </c>
    </row>
    <row r="17" spans="2:12" ht="13.9" customHeight="1">
      <c r="D17" s="86"/>
      <c r="E17" s="86"/>
      <c r="F17" s="86"/>
      <c r="G17" s="4" t="s">
        <v>50</v>
      </c>
      <c r="H17" s="144">
        <f>PnL!I24</f>
        <v>0.75</v>
      </c>
      <c r="I17" s="144">
        <f>PnL!J24</f>
        <v>-0.1</v>
      </c>
      <c r="J17" s="144">
        <f>PnL!K24</f>
        <v>0.2</v>
      </c>
      <c r="K17" s="144">
        <f>PnL!L24</f>
        <v>0.25</v>
      </c>
      <c r="L17" s="144">
        <f>PnL!M24</f>
        <v>0.23</v>
      </c>
    </row>
    <row r="18" spans="2:12" ht="13.9" customHeight="1">
      <c r="D18" s="86"/>
      <c r="E18" s="86"/>
      <c r="F18" s="86"/>
    </row>
    <row r="19" spans="2:12" ht="13.9" customHeight="1">
      <c r="D19" s="18" t="s">
        <v>51</v>
      </c>
      <c r="E19" s="18" t="s">
        <v>51</v>
      </c>
      <c r="F19" s="18" t="s">
        <v>51</v>
      </c>
      <c r="H19" s="18" t="s">
        <v>51</v>
      </c>
      <c r="I19" s="18" t="s">
        <v>51</v>
      </c>
      <c r="J19" s="18" t="s">
        <v>51</v>
      </c>
      <c r="K19" s="18" t="s">
        <v>51</v>
      </c>
      <c r="L19" s="18" t="s">
        <v>51</v>
      </c>
    </row>
    <row r="20" spans="2:12" s="123" customFormat="1" ht="13.9" customHeight="1">
      <c r="B20" s="124" t="s">
        <v>249</v>
      </c>
      <c r="C20" s="124"/>
      <c r="D20" s="125">
        <f>PnL!E27</f>
        <v>4740.5829999999996</v>
      </c>
      <c r="E20" s="125">
        <f>PnL!F27</f>
        <v>2583.1210000000001</v>
      </c>
      <c r="F20" s="125">
        <f>PnL!G27</f>
        <v>8021</v>
      </c>
      <c r="H20" s="125">
        <f t="shared" ref="H20:L20" si="1">SUM(H13)</f>
        <v>15640.949999999999</v>
      </c>
      <c r="I20" s="125">
        <f t="shared" si="1"/>
        <v>16110.1785</v>
      </c>
      <c r="J20" s="125">
        <f t="shared" si="1"/>
        <v>20943.232050000002</v>
      </c>
      <c r="K20" s="125">
        <f t="shared" si="1"/>
        <v>27645.066306000004</v>
      </c>
      <c r="L20" s="125">
        <f t="shared" si="1"/>
        <v>35855.650998882003</v>
      </c>
    </row>
    <row r="21" spans="2:12" s="126" customFormat="1" ht="13.9" customHeight="1">
      <c r="B21" s="127" t="s">
        <v>120</v>
      </c>
      <c r="C21" s="127"/>
      <c r="D21" s="128"/>
      <c r="E21" s="146">
        <f>E20/D20-1</f>
        <v>-0.45510478352557049</v>
      </c>
      <c r="F21" s="146">
        <f>F20/E20-1</f>
        <v>2.1051584497977447</v>
      </c>
      <c r="H21" s="146">
        <f>H20/F20-1</f>
        <v>0.95</v>
      </c>
      <c r="I21" s="146">
        <f>I20/H20-1</f>
        <v>3.0000000000000027E-2</v>
      </c>
      <c r="J21" s="146">
        <f t="shared" ref="J21:L21" si="2">J20/I20-1</f>
        <v>0.30000000000000004</v>
      </c>
      <c r="K21" s="146">
        <f t="shared" si="2"/>
        <v>0.32000000000000006</v>
      </c>
      <c r="L21" s="146">
        <f t="shared" si="2"/>
        <v>0.29699999999999993</v>
      </c>
    </row>
    <row r="23" spans="2:12" ht="13.9" customHeight="1">
      <c r="B23" s="3" t="s">
        <v>250</v>
      </c>
      <c r="D23" s="86">
        <f>PnL!E30</f>
        <v>-4439.3329999999996</v>
      </c>
      <c r="E23" s="86">
        <f>PnL!F30</f>
        <v>-2363.3240000000001</v>
      </c>
      <c r="F23" s="86">
        <f>PnL!G30</f>
        <v>-7291</v>
      </c>
      <c r="H23" s="86">
        <f>-H$13*H24</f>
        <v>-14076.855</v>
      </c>
      <c r="I23" s="86">
        <f t="shared" ref="I23:L23" si="3">-I$13*I24</f>
        <v>-14740.8133275</v>
      </c>
      <c r="J23" s="86">
        <f t="shared" si="3"/>
        <v>-18848.908845000002</v>
      </c>
      <c r="K23" s="86">
        <f t="shared" si="3"/>
        <v>-24604.109012340003</v>
      </c>
      <c r="L23" s="86">
        <f t="shared" si="3"/>
        <v>-31552.972879016164</v>
      </c>
    </row>
    <row r="24" spans="2:12" ht="13.9" customHeight="1">
      <c r="B24" s="5" t="s">
        <v>55</v>
      </c>
      <c r="D24" s="143">
        <f>PnL!E31</f>
        <v>0.9364529636966592</v>
      </c>
      <c r="E24" s="143">
        <f>PnL!F31</f>
        <v>0.91491029649791855</v>
      </c>
      <c r="F24" s="143">
        <f>PnL!G31</f>
        <v>0.90898890412666755</v>
      </c>
      <c r="H24" s="66">
        <f>IF(Case="Bull",H25,IF(Case="Base",H26,H27))</f>
        <v>0.9</v>
      </c>
      <c r="I24" s="66">
        <f>IF(Case="Bull",I25,IF(Case="Base",I26,I27))</f>
        <v>0.91500000000000004</v>
      </c>
      <c r="J24" s="66">
        <f>IF(Case="Bull",J25,IF(Case="Base",J26,J27))</f>
        <v>0.9</v>
      </c>
      <c r="K24" s="66">
        <f>IF(Case="Bull",K25,IF(Case="Base",K26,K27))</f>
        <v>0.89</v>
      </c>
      <c r="L24" s="66">
        <f>IF(Case="Bull",L25,IF(Case="Base",L26,L27))</f>
        <v>0.88</v>
      </c>
    </row>
    <row r="25" spans="2:12" ht="13.9" customHeight="1">
      <c r="D25" s="86"/>
      <c r="E25" s="86"/>
      <c r="F25" s="86"/>
      <c r="G25" s="4" t="s">
        <v>48</v>
      </c>
      <c r="H25" s="144">
        <f>PnL!I32</f>
        <v>0.89</v>
      </c>
      <c r="I25" s="144">
        <f>PnL!J32</f>
        <v>0.9</v>
      </c>
      <c r="J25" s="144">
        <f>PnL!K32</f>
        <v>0.89400000000000002</v>
      </c>
      <c r="K25" s="144">
        <f>PnL!L32</f>
        <v>0.89400000000000002</v>
      </c>
      <c r="L25" s="144">
        <f>PnL!M32</f>
        <v>0.88</v>
      </c>
    </row>
    <row r="26" spans="2:12" ht="13.9" customHeight="1">
      <c r="D26" s="86"/>
      <c r="E26" s="86"/>
      <c r="F26" s="86"/>
      <c r="G26" s="4" t="s">
        <v>49</v>
      </c>
      <c r="H26" s="144">
        <f>PnL!I33</f>
        <v>0.9</v>
      </c>
      <c r="I26" s="144">
        <f>PnL!J33</f>
        <v>0.91500000000000004</v>
      </c>
      <c r="J26" s="144">
        <f>PnL!K33</f>
        <v>0.9</v>
      </c>
      <c r="K26" s="144">
        <f>PnL!L33</f>
        <v>0.89</v>
      </c>
      <c r="L26" s="144">
        <f>PnL!M33</f>
        <v>0.88</v>
      </c>
    </row>
    <row r="27" spans="2:12" ht="13.9" customHeight="1">
      <c r="D27" s="86"/>
      <c r="E27" s="86"/>
      <c r="F27" s="86"/>
      <c r="G27" s="4" t="s">
        <v>50</v>
      </c>
      <c r="H27" s="144">
        <f>PnL!I34</f>
        <v>0.92</v>
      </c>
      <c r="I27" s="144">
        <f>PnL!J34</f>
        <v>0.91500000000000004</v>
      </c>
      <c r="J27" s="144">
        <f>PnL!K34</f>
        <v>0.90500000000000003</v>
      </c>
      <c r="K27" s="144">
        <f>PnL!L34</f>
        <v>0.90500000000000003</v>
      </c>
      <c r="L27" s="144">
        <f>PnL!M34</f>
        <v>0.89600000000000002</v>
      </c>
    </row>
    <row r="28" spans="2:12" ht="13.9" customHeight="1">
      <c r="D28" s="86"/>
      <c r="E28" s="86"/>
      <c r="F28" s="86"/>
    </row>
    <row r="29" spans="2:12" ht="13.9" customHeight="1">
      <c r="D29" s="18" t="s">
        <v>51</v>
      </c>
      <c r="E29" s="18" t="s">
        <v>51</v>
      </c>
      <c r="F29" s="18" t="s">
        <v>51</v>
      </c>
      <c r="H29" s="18" t="s">
        <v>51</v>
      </c>
      <c r="I29" s="18" t="s">
        <v>51</v>
      </c>
      <c r="J29" s="18" t="s">
        <v>51</v>
      </c>
      <c r="K29" s="18" t="s">
        <v>51</v>
      </c>
      <c r="L29" s="18" t="s">
        <v>51</v>
      </c>
    </row>
    <row r="30" spans="2:12" s="123" customFormat="1" ht="13.9" customHeight="1">
      <c r="B30" s="124" t="s">
        <v>251</v>
      </c>
      <c r="C30" s="124"/>
      <c r="D30" s="247">
        <f>SUM(D23)</f>
        <v>-4439.3329999999996</v>
      </c>
      <c r="E30" s="247">
        <f t="shared" ref="E30:F30" si="4">SUM(E23)</f>
        <v>-2363.3240000000001</v>
      </c>
      <c r="F30" s="247">
        <f t="shared" si="4"/>
        <v>-7291</v>
      </c>
      <c r="H30" s="247">
        <f t="shared" ref="H30:L30" si="5">SUM(H23)</f>
        <v>-14076.855</v>
      </c>
      <c r="I30" s="247">
        <f t="shared" si="5"/>
        <v>-14740.8133275</v>
      </c>
      <c r="J30" s="247">
        <f t="shared" si="5"/>
        <v>-18848.908845000002</v>
      </c>
      <c r="K30" s="247">
        <f t="shared" si="5"/>
        <v>-24604.109012340003</v>
      </c>
      <c r="L30" s="247">
        <f t="shared" si="5"/>
        <v>-31552.972879016164</v>
      </c>
    </row>
    <row r="31" spans="2:12" s="126" customFormat="1" ht="13.9" customHeight="1">
      <c r="B31" s="126" t="s">
        <v>55</v>
      </c>
      <c r="D31" s="129">
        <f>-D30/D$20</f>
        <v>0.9364529636966592</v>
      </c>
      <c r="E31" s="129">
        <f t="shared" ref="E31:H31" si="6">-E30/E$20</f>
        <v>0.91491029649791855</v>
      </c>
      <c r="F31" s="129">
        <f t="shared" si="6"/>
        <v>0.90898890412666755</v>
      </c>
      <c r="H31" s="129">
        <f t="shared" si="6"/>
        <v>0.9</v>
      </c>
      <c r="I31" s="129">
        <f t="shared" ref="I31" si="7">-I30/I$20</f>
        <v>0.91500000000000004</v>
      </c>
      <c r="J31" s="129">
        <f t="shared" ref="J31" si="8">-J30/J$20</f>
        <v>0.9</v>
      </c>
      <c r="K31" s="129">
        <f t="shared" ref="K31" si="9">-K30/K$20</f>
        <v>0.89</v>
      </c>
      <c r="L31" s="129">
        <f t="shared" ref="L31" si="10">-L30/L$20</f>
        <v>0.88</v>
      </c>
    </row>
    <row r="32" spans="2:12" s="126" customFormat="1" ht="13.9" customHeight="1">
      <c r="B32" s="126" t="s">
        <v>120</v>
      </c>
      <c r="D32" s="128"/>
      <c r="E32" s="146">
        <f>E30/D30-1</f>
        <v>-0.46763984589576857</v>
      </c>
      <c r="F32" s="146">
        <f>F30/E30-1</f>
        <v>2.085061548903155</v>
      </c>
      <c r="H32" s="146">
        <f>H30/F30-1</f>
        <v>0.930716636949664</v>
      </c>
      <c r="I32" s="146">
        <f>I30/H30-1</f>
        <v>4.7166666666666801E-2</v>
      </c>
      <c r="J32" s="146">
        <f t="shared" ref="J32:L32" si="11">J30/I30-1</f>
        <v>0.27868852459016402</v>
      </c>
      <c r="K32" s="146">
        <f t="shared" si="11"/>
        <v>0.30533333333333346</v>
      </c>
      <c r="L32" s="146">
        <f t="shared" si="11"/>
        <v>0.28242696629213482</v>
      </c>
    </row>
    <row r="33" spans="2:12" ht="13.9" customHeight="1">
      <c r="D33" s="18" t="s">
        <v>51</v>
      </c>
      <c r="E33" s="18" t="s">
        <v>51</v>
      </c>
      <c r="F33" s="18" t="s">
        <v>51</v>
      </c>
      <c r="H33" s="18" t="s">
        <v>51</v>
      </c>
      <c r="I33" s="18" t="s">
        <v>51</v>
      </c>
      <c r="J33" s="18" t="s">
        <v>51</v>
      </c>
      <c r="K33" s="18" t="s">
        <v>51</v>
      </c>
      <c r="L33" s="18" t="s">
        <v>51</v>
      </c>
    </row>
    <row r="34" spans="2:12" s="123" customFormat="1" ht="13.9" customHeight="1">
      <c r="B34" s="124" t="s">
        <v>56</v>
      </c>
      <c r="C34" s="124"/>
      <c r="D34" s="125">
        <f>D20+D30</f>
        <v>301.25</v>
      </c>
      <c r="E34" s="125">
        <f t="shared" ref="E34:L34" si="12">E20+E30</f>
        <v>219.79700000000003</v>
      </c>
      <c r="F34" s="125">
        <f t="shared" si="12"/>
        <v>730</v>
      </c>
      <c r="H34" s="125">
        <f t="shared" si="12"/>
        <v>1564.0949999999993</v>
      </c>
      <c r="I34" s="125">
        <f t="shared" si="12"/>
        <v>1369.3651725</v>
      </c>
      <c r="J34" s="125">
        <f t="shared" si="12"/>
        <v>2094.3232050000006</v>
      </c>
      <c r="K34" s="125">
        <f t="shared" si="12"/>
        <v>3040.9572936600016</v>
      </c>
      <c r="L34" s="125">
        <f t="shared" si="12"/>
        <v>4302.6781198658391</v>
      </c>
    </row>
    <row r="35" spans="2:12" s="126" customFormat="1" ht="13.9" customHeight="1">
      <c r="B35" s="127" t="s">
        <v>252</v>
      </c>
      <c r="C35" s="127"/>
      <c r="D35" s="129">
        <f>D34/D20</f>
        <v>6.3547036303340756E-2</v>
      </c>
      <c r="E35" s="129">
        <f t="shared" ref="E35:F35" si="13">E34/E20</f>
        <v>8.5089703502081407E-2</v>
      </c>
      <c r="F35" s="129">
        <f t="shared" si="13"/>
        <v>9.1011095873332504E-2</v>
      </c>
      <c r="G35" s="129"/>
      <c r="H35" s="129">
        <f t="shared" ref="H35" si="14">H34/H20</f>
        <v>9.9999999999999964E-2</v>
      </c>
      <c r="I35" s="129">
        <f t="shared" ref="I35" si="15">I34/I20</f>
        <v>8.4999999999999992E-2</v>
      </c>
      <c r="J35" s="129">
        <f t="shared" ref="J35" si="16">J34/J20</f>
        <v>0.10000000000000002</v>
      </c>
      <c r="K35" s="129">
        <f t="shared" ref="K35" si="17">K34/K20</f>
        <v>0.11000000000000004</v>
      </c>
      <c r="L35" s="129">
        <f t="shared" ref="L35" si="18">L34/L20</f>
        <v>0.11999999999999997</v>
      </c>
    </row>
    <row r="37" spans="2:12" ht="13.9" customHeight="1">
      <c r="B37" s="3" t="s">
        <v>253</v>
      </c>
      <c r="D37" s="121">
        <f>PnL!E42</f>
        <v>384.416</v>
      </c>
      <c r="E37" s="121">
        <f>PnL!F42</f>
        <v>194.721</v>
      </c>
      <c r="F37" s="121">
        <f>PnL!G42</f>
        <v>544</v>
      </c>
      <c r="H37" s="121">
        <f>H$13*H38</f>
        <v>938.45699999999988</v>
      </c>
      <c r="I37" s="121">
        <f t="shared" ref="I37:L37" si="19">I$13*I38</f>
        <v>805.50892500000009</v>
      </c>
      <c r="J37" s="121">
        <f t="shared" si="19"/>
        <v>1151.8777627500001</v>
      </c>
      <c r="K37" s="121">
        <f t="shared" si="19"/>
        <v>1105.8026522400003</v>
      </c>
      <c r="L37" s="121">
        <f t="shared" si="19"/>
        <v>1434.2260399552802</v>
      </c>
    </row>
    <row r="38" spans="2:12" ht="13.9" customHeight="1">
      <c r="B38" s="5" t="s">
        <v>55</v>
      </c>
      <c r="D38" s="143">
        <f>D37/D$13</f>
        <v>8.1090448157958642E-2</v>
      </c>
      <c r="E38" s="143">
        <f t="shared" ref="E38:F38" si="20">E37/E$13</f>
        <v>7.5382066887304158E-2</v>
      </c>
      <c r="F38" s="143">
        <f t="shared" si="20"/>
        <v>6.782196733574368E-2</v>
      </c>
      <c r="H38" s="66">
        <f>IF(Case="Bull",H39,IF(Case="Base",H40,H41))</f>
        <v>0.06</v>
      </c>
      <c r="I38" s="66">
        <f>IF(Case="Bull",I39,IF(Case="Base",I40,I41))</f>
        <v>0.05</v>
      </c>
      <c r="J38" s="66">
        <f>IF(Case="Bull",J39,IF(Case="Base",J40,J41))</f>
        <v>5.5E-2</v>
      </c>
      <c r="K38" s="66">
        <f>IF(Case="Bull",K39,IF(Case="Base",K40,K41))</f>
        <v>0.04</v>
      </c>
      <c r="L38" s="66">
        <f>IF(Case="Bull",L39,IF(Case="Base",L40,L41))</f>
        <v>0.04</v>
      </c>
    </row>
    <row r="39" spans="2:12" ht="13.9" customHeight="1">
      <c r="D39" s="86"/>
      <c r="E39" s="86"/>
      <c r="F39" s="86"/>
      <c r="G39" s="4" t="s">
        <v>48</v>
      </c>
      <c r="H39" s="144">
        <f>PnL!I44</f>
        <v>0.05</v>
      </c>
      <c r="I39" s="144">
        <f>PnL!J44</f>
        <v>0.05</v>
      </c>
      <c r="J39" s="144">
        <f>PnL!K44</f>
        <v>5.5E-2</v>
      </c>
      <c r="K39" s="144">
        <f>PnL!L44</f>
        <v>0.04</v>
      </c>
      <c r="L39" s="144">
        <f>PnL!M44</f>
        <v>0.04</v>
      </c>
    </row>
    <row r="40" spans="2:12" ht="13.9" customHeight="1">
      <c r="D40" s="86"/>
      <c r="E40" s="86"/>
      <c r="F40" s="86"/>
      <c r="G40" s="4" t="s">
        <v>49</v>
      </c>
      <c r="H40" s="144">
        <f>PnL!I45</f>
        <v>0.06</v>
      </c>
      <c r="I40" s="144">
        <f>PnL!J45</f>
        <v>0.05</v>
      </c>
      <c r="J40" s="144">
        <f>PnL!K45</f>
        <v>5.5E-2</v>
      </c>
      <c r="K40" s="144">
        <f>PnL!L45</f>
        <v>0.04</v>
      </c>
      <c r="L40" s="144">
        <f>PnL!M45</f>
        <v>0.04</v>
      </c>
    </row>
    <row r="41" spans="2:12" ht="13.9" customHeight="1">
      <c r="D41" s="86"/>
      <c r="E41" s="86"/>
      <c r="F41" s="86"/>
      <c r="G41" s="4" t="s">
        <v>50</v>
      </c>
      <c r="H41" s="144">
        <f>PnL!I46</f>
        <v>7.0000000000000007E-2</v>
      </c>
      <c r="I41" s="144">
        <f>PnL!J46</f>
        <v>0.06</v>
      </c>
      <c r="J41" s="144">
        <f>PnL!K46</f>
        <v>5.5E-2</v>
      </c>
      <c r="K41" s="144">
        <f>PnL!L46</f>
        <v>0.05</v>
      </c>
      <c r="L41" s="144">
        <f>PnL!M46</f>
        <v>0.05</v>
      </c>
    </row>
    <row r="42" spans="2:12" ht="13.9" customHeight="1">
      <c r="D42" s="86"/>
      <c r="E42" s="86"/>
      <c r="F42" s="86"/>
    </row>
    <row r="43" spans="2:12" ht="13.9" customHeight="1">
      <c r="B43" s="3" t="s">
        <v>61</v>
      </c>
      <c r="D43" s="121">
        <f>PnL!E48</f>
        <v>113.446</v>
      </c>
      <c r="E43" s="121">
        <f>PnL!F48</f>
        <v>152.76900000000001</v>
      </c>
      <c r="F43" s="121">
        <f>PnL!G48</f>
        <v>620</v>
      </c>
      <c r="H43" s="121">
        <f>H$13*H44</f>
        <v>625.63799999999992</v>
      </c>
      <c r="I43" s="121">
        <f t="shared" ref="I43:L43" si="21">I$13*I44</f>
        <v>644.40714000000003</v>
      </c>
      <c r="J43" s="121">
        <f t="shared" si="21"/>
        <v>628.29696150000007</v>
      </c>
      <c r="K43" s="121">
        <f t="shared" si="21"/>
        <v>967.57732071000021</v>
      </c>
      <c r="L43" s="121">
        <f t="shared" si="21"/>
        <v>1434.2260399552802</v>
      </c>
    </row>
    <row r="44" spans="2:12" ht="13.9" customHeight="1">
      <c r="B44" s="5" t="s">
        <v>55</v>
      </c>
      <c r="D44" s="143">
        <f>D43/D$13</f>
        <v>2.3930811885373594E-2</v>
      </c>
      <c r="E44" s="143">
        <f t="shared" ref="E44" si="22">E43/E$13</f>
        <v>5.9141248125813693E-2</v>
      </c>
      <c r="F44" s="143">
        <f t="shared" ref="F44" si="23">F43/F$13</f>
        <v>7.7297095125296103E-2</v>
      </c>
      <c r="H44" s="66">
        <f>IF(Case="Bull",H45,IF(Case="Base",H46,H47))</f>
        <v>0.04</v>
      </c>
      <c r="I44" s="66">
        <f>IF(Case="Bull",I45,IF(Case="Base",I46,I47))</f>
        <v>0.04</v>
      </c>
      <c r="J44" s="66">
        <f>IF(Case="Bull",J45,IF(Case="Base",J46,J47))</f>
        <v>0.03</v>
      </c>
      <c r="K44" s="66">
        <f>IF(Case="Bull",K45,IF(Case="Base",K46,K47))</f>
        <v>3.5000000000000003E-2</v>
      </c>
      <c r="L44" s="66">
        <f>IF(Case="Bull",L45,IF(Case="Base",L46,L47))</f>
        <v>0.04</v>
      </c>
    </row>
    <row r="45" spans="2:12" ht="13.9" customHeight="1">
      <c r="D45" s="86"/>
      <c r="E45" s="86"/>
      <c r="F45" s="86"/>
      <c r="G45" s="4" t="s">
        <v>48</v>
      </c>
      <c r="H45" s="144">
        <f>PnL!I50</f>
        <v>0.03</v>
      </c>
      <c r="I45" s="144">
        <f>PnL!J50</f>
        <v>0.04</v>
      </c>
      <c r="J45" s="144">
        <f>PnL!K50</f>
        <v>0.03</v>
      </c>
      <c r="K45" s="144">
        <f>PnL!L50</f>
        <v>0.03</v>
      </c>
      <c r="L45" s="144">
        <f>PnL!M50</f>
        <v>0.03</v>
      </c>
    </row>
    <row r="46" spans="2:12" ht="13.9" customHeight="1">
      <c r="D46" s="86"/>
      <c r="E46" s="86"/>
      <c r="F46" s="86"/>
      <c r="G46" s="4" t="s">
        <v>49</v>
      </c>
      <c r="H46" s="144">
        <f>PnL!I51</f>
        <v>0.04</v>
      </c>
      <c r="I46" s="144">
        <f>PnL!J51</f>
        <v>0.04</v>
      </c>
      <c r="J46" s="144">
        <f>PnL!K51</f>
        <v>0.03</v>
      </c>
      <c r="K46" s="144">
        <f>PnL!L51</f>
        <v>3.5000000000000003E-2</v>
      </c>
      <c r="L46" s="144">
        <f>PnL!M51</f>
        <v>0.04</v>
      </c>
    </row>
    <row r="47" spans="2:12" ht="13.9" customHeight="1">
      <c r="D47" s="86"/>
      <c r="E47" s="86"/>
      <c r="F47" s="86"/>
      <c r="G47" s="4" t="s">
        <v>50</v>
      </c>
      <c r="H47" s="144">
        <f>PnL!I52</f>
        <v>0.05</v>
      </c>
      <c r="I47" s="144">
        <f>PnL!J52</f>
        <v>0.05</v>
      </c>
      <c r="J47" s="144">
        <f>PnL!K52</f>
        <v>0.05</v>
      </c>
      <c r="K47" s="144">
        <f>PnL!L52</f>
        <v>0.05</v>
      </c>
      <c r="L47" s="144">
        <f>PnL!M52</f>
        <v>0.05</v>
      </c>
    </row>
    <row r="48" spans="2:12" ht="13.9" customHeight="1">
      <c r="D48" s="86"/>
      <c r="E48" s="86"/>
      <c r="F48" s="86"/>
    </row>
    <row r="49" spans="2:12" ht="13.9" customHeight="1">
      <c r="B49" s="3" t="s">
        <v>62</v>
      </c>
      <c r="D49" s="121">
        <f>PnL!E54</f>
        <v>51.222000000000001</v>
      </c>
      <c r="E49" s="121">
        <f>PnL!F54</f>
        <v>58.171999999999997</v>
      </c>
      <c r="F49" s="121">
        <f>PnL!G54</f>
        <v>134</v>
      </c>
      <c r="H49" s="121">
        <f>H$13*H50</f>
        <v>187.69139999999999</v>
      </c>
      <c r="I49" s="121">
        <f t="shared" ref="I49:L49" si="24">I$13*I50</f>
        <v>120.82633874999999</v>
      </c>
      <c r="J49" s="121">
        <f t="shared" si="24"/>
        <v>104.71616025000002</v>
      </c>
      <c r="K49" s="121">
        <f t="shared" si="24"/>
        <v>276.45066306000007</v>
      </c>
      <c r="L49" s="121">
        <f t="shared" si="24"/>
        <v>358.55650998882004</v>
      </c>
    </row>
    <row r="50" spans="2:12" ht="13.9" customHeight="1">
      <c r="B50" s="5" t="s">
        <v>55</v>
      </c>
      <c r="D50" s="143">
        <f>D49/D$13</f>
        <v>1.0805000144496996E-2</v>
      </c>
      <c r="E50" s="143">
        <f t="shared" ref="E50" si="25">E49/E$13</f>
        <v>2.2520044550758556E-2</v>
      </c>
      <c r="F50" s="143">
        <f t="shared" ref="F50" si="26">F49/F$13</f>
        <v>1.6706146365789803E-2</v>
      </c>
      <c r="H50" s="144">
        <f>PnL!I55</f>
        <v>1.2E-2</v>
      </c>
      <c r="I50" s="144">
        <f>PnL!J55</f>
        <v>7.4999999999999997E-3</v>
      </c>
      <c r="J50" s="144">
        <f>PnL!K55</f>
        <v>5.0000000000000001E-3</v>
      </c>
      <c r="K50" s="144">
        <f>PnL!L55</f>
        <v>0.01</v>
      </c>
      <c r="L50" s="144">
        <f>PnL!M55</f>
        <v>0.01</v>
      </c>
    </row>
    <row r="51" spans="2:12" ht="13.9" customHeight="1">
      <c r="D51" s="86"/>
      <c r="E51" s="86"/>
      <c r="F51" s="86"/>
    </row>
    <row r="52" spans="2:12" ht="13.9" customHeight="1">
      <c r="D52" s="18" t="s">
        <v>51</v>
      </c>
      <c r="E52" s="18" t="s">
        <v>51</v>
      </c>
      <c r="F52" s="18" t="s">
        <v>51</v>
      </c>
      <c r="H52" s="18" t="s">
        <v>51</v>
      </c>
      <c r="I52" s="18" t="s">
        <v>51</v>
      </c>
      <c r="J52" s="18" t="s">
        <v>51</v>
      </c>
      <c r="K52" s="18" t="s">
        <v>51</v>
      </c>
      <c r="L52" s="18" t="s">
        <v>51</v>
      </c>
    </row>
    <row r="53" spans="2:12" ht="13.9" customHeight="1">
      <c r="B53" s="2" t="s">
        <v>63</v>
      </c>
      <c r="C53" s="2"/>
      <c r="D53" s="117">
        <f>SUM(D37,D43,D49)</f>
        <v>549.08399999999995</v>
      </c>
      <c r="E53" s="117">
        <f>SUM(E37,E43,E49)</f>
        <v>405.66200000000003</v>
      </c>
      <c r="F53" s="117">
        <f>SUM(F37,F43,F49)</f>
        <v>1298</v>
      </c>
      <c r="H53" s="117">
        <f>SUM(H37,H43,H49)</f>
        <v>1751.7863999999997</v>
      </c>
      <c r="I53" s="117">
        <f>SUM(I37,I43,I49)</f>
        <v>1570.74240375</v>
      </c>
      <c r="J53" s="117">
        <f>SUM(J37,J43,J49)</f>
        <v>1884.8908845000001</v>
      </c>
      <c r="K53" s="117">
        <f>SUM(K37,K43,K49)</f>
        <v>2349.8306360100005</v>
      </c>
      <c r="L53" s="117">
        <f>SUM(L37,L43,L49)</f>
        <v>3227.0085898993802</v>
      </c>
    </row>
    <row r="54" spans="2:12" ht="13.9" customHeight="1">
      <c r="B54" s="78" t="s">
        <v>55</v>
      </c>
      <c r="C54" s="78"/>
      <c r="D54" s="105">
        <f>D53/D$20</f>
        <v>0.11582626018782921</v>
      </c>
      <c r="E54" s="105">
        <f t="shared" ref="E54:L54" si="27">E53/E$20</f>
        <v>0.15704335956387641</v>
      </c>
      <c r="F54" s="105">
        <f t="shared" si="27"/>
        <v>0.16182520882682958</v>
      </c>
      <c r="G54" s="105"/>
      <c r="H54" s="105">
        <f t="shared" si="27"/>
        <v>0.11199999999999999</v>
      </c>
      <c r="I54" s="105">
        <f t="shared" si="27"/>
        <v>9.7500000000000003E-2</v>
      </c>
      <c r="J54" s="105">
        <f t="shared" si="27"/>
        <v>0.09</v>
      </c>
      <c r="K54" s="105">
        <f t="shared" si="27"/>
        <v>8.5000000000000006E-2</v>
      </c>
      <c r="L54" s="105">
        <f t="shared" si="27"/>
        <v>0.09</v>
      </c>
    </row>
    <row r="55" spans="2:12" ht="13.9" customHeight="1">
      <c r="D55" s="18" t="s">
        <v>51</v>
      </c>
      <c r="E55" s="18" t="s">
        <v>51</v>
      </c>
      <c r="F55" s="18" t="s">
        <v>51</v>
      </c>
      <c r="H55" s="18" t="s">
        <v>51</v>
      </c>
      <c r="I55" s="18" t="s">
        <v>51</v>
      </c>
      <c r="J55" s="18" t="s">
        <v>51</v>
      </c>
      <c r="K55" s="18" t="s">
        <v>51</v>
      </c>
      <c r="L55" s="18" t="s">
        <v>51</v>
      </c>
    </row>
    <row r="56" spans="2:12" ht="13.9" customHeight="1">
      <c r="B56" s="2" t="s">
        <v>254</v>
      </c>
      <c r="C56" s="2"/>
      <c r="D56" s="147">
        <f>D34-D53</f>
        <v>-247.83399999999995</v>
      </c>
      <c r="E56" s="147">
        <f>E34-E53</f>
        <v>-185.86500000000001</v>
      </c>
      <c r="F56" s="147">
        <f>F34-F53</f>
        <v>-568</v>
      </c>
      <c r="G56" s="147"/>
      <c r="H56" s="147">
        <f>H34-H53</f>
        <v>-187.69140000000039</v>
      </c>
      <c r="I56" s="147">
        <f>I34-I53</f>
        <v>-201.37723125000002</v>
      </c>
      <c r="J56" s="147">
        <f>J34-J53</f>
        <v>209.43232050000051</v>
      </c>
      <c r="K56" s="147">
        <f>K34-K53</f>
        <v>691.12665765000111</v>
      </c>
      <c r="L56" s="147">
        <f>L34-L53</f>
        <v>1075.6695299664589</v>
      </c>
    </row>
    <row r="57" spans="2:12" ht="13.9" customHeight="1">
      <c r="B57" s="78" t="s">
        <v>55</v>
      </c>
      <c r="C57" s="78"/>
      <c r="D57" s="143">
        <f>D56/D20</f>
        <v>-5.2279223884488461E-2</v>
      </c>
      <c r="E57" s="143">
        <f>E56/E20</f>
        <v>-7.1953656061795018E-2</v>
      </c>
      <c r="F57" s="143">
        <f>F56/F20</f>
        <v>-7.0814112953497071E-2</v>
      </c>
      <c r="H57" s="143">
        <f>H56/H20</f>
        <v>-1.2000000000000026E-2</v>
      </c>
      <c r="I57" s="143">
        <f>I56/I20</f>
        <v>-1.2500000000000001E-2</v>
      </c>
      <c r="J57" s="143">
        <f>J56/J20</f>
        <v>1.0000000000000023E-2</v>
      </c>
      <c r="K57" s="143">
        <f>K56/K20</f>
        <v>2.5000000000000036E-2</v>
      </c>
      <c r="L57" s="143">
        <f>L56/L20</f>
        <v>2.9999999999999964E-2</v>
      </c>
    </row>
    <row r="59" spans="2:12" ht="13.9" customHeight="1">
      <c r="B59" s="3" t="s">
        <v>255</v>
      </c>
      <c r="D59" s="236">
        <f>PnL!E65</f>
        <v>6.2430000000000003</v>
      </c>
      <c r="E59" s="236">
        <f>PnL!F65</f>
        <v>8</v>
      </c>
      <c r="F59" s="236">
        <f>PnL!G65</f>
        <v>12</v>
      </c>
      <c r="G59" s="28"/>
      <c r="H59" s="236">
        <f>AVERAGE(D59,E59,F59)</f>
        <v>8.7476666666666674</v>
      </c>
      <c r="I59" s="236">
        <f>H59</f>
        <v>8.7476666666666674</v>
      </c>
      <c r="J59" s="236">
        <f t="shared" ref="J59:L59" si="28">I59</f>
        <v>8.7476666666666674</v>
      </c>
      <c r="K59" s="236">
        <f t="shared" si="28"/>
        <v>8.7476666666666674</v>
      </c>
      <c r="L59" s="236">
        <f t="shared" si="28"/>
        <v>8.7476666666666674</v>
      </c>
    </row>
    <row r="60" spans="2:12" ht="13.9" customHeight="1">
      <c r="B60" s="3" t="s">
        <v>68</v>
      </c>
      <c r="D60" s="236">
        <f>PnL!E67</f>
        <v>0</v>
      </c>
      <c r="E60" s="236">
        <f>PnL!F67</f>
        <v>-11.536</v>
      </c>
      <c r="F60" s="236">
        <f>PnL!G67</f>
        <v>0</v>
      </c>
      <c r="G60" s="28"/>
      <c r="H60" s="236">
        <f>0</f>
        <v>0</v>
      </c>
      <c r="I60" s="236">
        <f>0</f>
        <v>0</v>
      </c>
      <c r="J60" s="236">
        <f>0</f>
        <v>0</v>
      </c>
      <c r="K60" s="236">
        <f>0</f>
        <v>0</v>
      </c>
      <c r="L60" s="236">
        <f>0</f>
        <v>0</v>
      </c>
    </row>
    <row r="61" spans="2:12" ht="13.9" customHeight="1">
      <c r="B61" s="3" t="s">
        <v>87</v>
      </c>
      <c r="D61" s="236">
        <f>PnL!E95</f>
        <v>-109.72799999999999</v>
      </c>
      <c r="E61" s="236">
        <f>PnL!F95</f>
        <v>-67.805999999999997</v>
      </c>
      <c r="F61" s="236">
        <f>PnL!G95</f>
        <v>-143</v>
      </c>
      <c r="G61" s="28"/>
      <c r="H61" s="236">
        <f>F61</f>
        <v>-143</v>
      </c>
      <c r="I61" s="236">
        <f>H61</f>
        <v>-143</v>
      </c>
      <c r="J61" s="236">
        <f t="shared" ref="J61:L61" si="29">H61</f>
        <v>-143</v>
      </c>
      <c r="K61" s="236">
        <f t="shared" si="29"/>
        <v>-143</v>
      </c>
      <c r="L61" s="236">
        <f t="shared" si="29"/>
        <v>-143</v>
      </c>
    </row>
    <row r="62" spans="2:12" ht="13.9" customHeight="1">
      <c r="B62" s="3" t="s">
        <v>256</v>
      </c>
      <c r="D62" s="28">
        <v>13</v>
      </c>
      <c r="E62" s="28">
        <v>4</v>
      </c>
      <c r="F62" s="28">
        <v>38</v>
      </c>
      <c r="G62" s="28"/>
      <c r="H62" s="236">
        <f>F62</f>
        <v>38</v>
      </c>
      <c r="I62" s="236">
        <f>H62</f>
        <v>38</v>
      </c>
      <c r="J62" s="236">
        <f t="shared" ref="J62:L62" si="30">AVERAGE(F62,G62,H62)</f>
        <v>38</v>
      </c>
      <c r="K62" s="236">
        <f t="shared" si="30"/>
        <v>38</v>
      </c>
      <c r="L62" s="236">
        <f t="shared" si="30"/>
        <v>38</v>
      </c>
    </row>
    <row r="63" spans="2:12" ht="13.9" customHeight="1">
      <c r="D63" s="18" t="s">
        <v>51</v>
      </c>
      <c r="E63" s="18" t="s">
        <v>51</v>
      </c>
      <c r="F63" s="18" t="s">
        <v>51</v>
      </c>
      <c r="H63" s="18" t="s">
        <v>51</v>
      </c>
      <c r="I63" s="18" t="s">
        <v>51</v>
      </c>
      <c r="J63" s="18" t="s">
        <v>51</v>
      </c>
      <c r="K63" s="18" t="s">
        <v>51</v>
      </c>
      <c r="L63" s="18" t="s">
        <v>51</v>
      </c>
    </row>
    <row r="64" spans="2:12" s="2" customFormat="1" ht="13.9" customHeight="1">
      <c r="B64" s="2" t="s">
        <v>257</v>
      </c>
      <c r="D64" s="117">
        <f>D56+SUM(D59:D62)</f>
        <v>-338.31899999999996</v>
      </c>
      <c r="E64" s="117">
        <f t="shared" ref="E64:L64" si="31">E56+SUM(E59:E62)</f>
        <v>-253.20699999999999</v>
      </c>
      <c r="F64" s="117">
        <f t="shared" si="31"/>
        <v>-661</v>
      </c>
      <c r="H64" s="117">
        <f>H56+SUM(H59:H62)</f>
        <v>-283.94373333333374</v>
      </c>
      <c r="I64" s="117">
        <f>I56+SUM(I59:I62)</f>
        <v>-297.62956458333338</v>
      </c>
      <c r="J64" s="117">
        <f t="shared" si="31"/>
        <v>113.17998716666719</v>
      </c>
      <c r="K64" s="117">
        <f t="shared" si="31"/>
        <v>594.87432431666775</v>
      </c>
      <c r="L64" s="117">
        <f t="shared" si="31"/>
        <v>979.41719663312551</v>
      </c>
    </row>
    <row r="65" spans="1:12" ht="13.9" customHeight="1">
      <c r="D65" s="18"/>
      <c r="E65" s="18"/>
      <c r="F65" s="18"/>
    </row>
    <row r="66" spans="1:12" ht="13.9" customHeight="1">
      <c r="B66" s="3" t="s">
        <v>258</v>
      </c>
      <c r="D66" s="250">
        <f>PnL!E107</f>
        <v>-0.252</v>
      </c>
      <c r="E66" s="250">
        <f>PnL!F107</f>
        <v>-6.3E-2</v>
      </c>
      <c r="F66" s="250">
        <v>-1</v>
      </c>
      <c r="H66" s="250">
        <f>H67*H64</f>
        <v>-0.27548001586437276</v>
      </c>
      <c r="I66" s="250">
        <f t="shared" ref="I66:J66" si="32">I67*I64</f>
        <v>-0.28875790358391284</v>
      </c>
      <c r="J66" s="250">
        <f t="shared" si="32"/>
        <v>0.10980634893463496</v>
      </c>
      <c r="K66" s="250">
        <f>K67*-K64</f>
        <v>-0.57714247247599093</v>
      </c>
      <c r="L66" s="250">
        <f>L67*-L64</f>
        <v>-0.95022299558762069</v>
      </c>
    </row>
    <row r="67" spans="1:12" ht="13.9" customHeight="1">
      <c r="B67" s="78" t="s">
        <v>259</v>
      </c>
      <c r="D67" s="149">
        <f>D66/D64</f>
        <v>7.4485914181586022E-4</v>
      </c>
      <c r="E67" s="149">
        <f t="shared" ref="E67:F67" si="33">E66/E64</f>
        <v>2.4880828729063572E-4</v>
      </c>
      <c r="F67" s="149">
        <f t="shared" si="33"/>
        <v>1.5128593040847202E-3</v>
      </c>
      <c r="H67" s="145">
        <f>PnL!I108</f>
        <v>9.701922723576187E-4</v>
      </c>
      <c r="I67" s="145">
        <f>H67</f>
        <v>9.701922723576187E-4</v>
      </c>
      <c r="J67" s="145">
        <f t="shared" ref="J67:L67" si="34">I67</f>
        <v>9.701922723576187E-4</v>
      </c>
      <c r="K67" s="145">
        <f t="shared" si="34"/>
        <v>9.701922723576187E-4</v>
      </c>
      <c r="L67" s="145">
        <f t="shared" si="34"/>
        <v>9.701922723576187E-4</v>
      </c>
    </row>
    <row r="68" spans="1:12" ht="13.9" customHeight="1">
      <c r="D68" s="18" t="s">
        <v>51</v>
      </c>
      <c r="E68" s="18" t="s">
        <v>51</v>
      </c>
      <c r="F68" s="18" t="s">
        <v>51</v>
      </c>
      <c r="H68" s="18" t="s">
        <v>51</v>
      </c>
      <c r="I68" s="18" t="s">
        <v>51</v>
      </c>
      <c r="J68" s="18" t="s">
        <v>51</v>
      </c>
      <c r="K68" s="18" t="s">
        <v>51</v>
      </c>
      <c r="L68" s="18" t="s">
        <v>51</v>
      </c>
    </row>
    <row r="69" spans="1:12" s="2" customFormat="1" ht="13.9" customHeight="1">
      <c r="B69" s="2" t="s">
        <v>260</v>
      </c>
      <c r="D69" s="117">
        <f>D64+D66</f>
        <v>-338.57099999999997</v>
      </c>
      <c r="E69" s="117">
        <f t="shared" ref="E69:L69" si="35">E64+E66</f>
        <v>-253.26999999999998</v>
      </c>
      <c r="F69" s="117">
        <f t="shared" si="35"/>
        <v>-662</v>
      </c>
      <c r="H69" s="117">
        <f t="shared" si="35"/>
        <v>-284.21921334919813</v>
      </c>
      <c r="I69" s="117">
        <f t="shared" si="35"/>
        <v>-297.9183224869173</v>
      </c>
      <c r="J69" s="117">
        <f t="shared" si="35"/>
        <v>113.28979351560183</v>
      </c>
      <c r="K69" s="117">
        <f t="shared" si="35"/>
        <v>594.29718184419175</v>
      </c>
      <c r="L69" s="117">
        <f t="shared" si="35"/>
        <v>978.46697363753788</v>
      </c>
    </row>
    <row r="71" spans="1:12" ht="13.9" customHeight="1">
      <c r="B71" s="3" t="s">
        <v>261</v>
      </c>
      <c r="D71" s="85">
        <f>BS!D97</f>
        <v>15</v>
      </c>
      <c r="E71" s="85">
        <f>BS!E97</f>
        <v>22</v>
      </c>
      <c r="F71" s="85">
        <f>BS!F97</f>
        <v>27</v>
      </c>
      <c r="H71" s="121">
        <f>H100</f>
        <v>52.244996728742237</v>
      </c>
      <c r="I71" s="121">
        <f>I100</f>
        <v>53.812346630604509</v>
      </c>
      <c r="J71" s="121">
        <f>J100</f>
        <v>69.95605061978587</v>
      </c>
      <c r="K71" s="121">
        <f>K100</f>
        <v>92.341986818117348</v>
      </c>
      <c r="L71" s="121">
        <f>L100</f>
        <v>119.76755690309821</v>
      </c>
    </row>
    <row r="72" spans="1:12" ht="13.9" customHeight="1">
      <c r="D72" s="32"/>
      <c r="E72" s="32"/>
      <c r="F72" s="32"/>
      <c r="H72" s="121"/>
      <c r="I72" s="121"/>
      <c r="J72" s="121"/>
      <c r="K72" s="121"/>
      <c r="L72" s="121"/>
    </row>
    <row r="73" spans="1:12" ht="13.9" customHeight="1">
      <c r="B73" s="3" t="s">
        <v>242</v>
      </c>
      <c r="D73" s="85">
        <f>CF!E90</f>
        <v>12.606</v>
      </c>
      <c r="E73" s="85">
        <f>CF!F90</f>
        <v>38.005000000000003</v>
      </c>
      <c r="F73" s="85">
        <f>CF!G90</f>
        <v>536</v>
      </c>
      <c r="H73" s="85">
        <f>H20*H74</f>
        <v>347.1452711382866</v>
      </c>
      <c r="I73" s="85">
        <f>I20*I74</f>
        <v>357.55962927243525</v>
      </c>
      <c r="J73" s="85">
        <f>J20*J74</f>
        <v>464.82751805416586</v>
      </c>
      <c r="K73" s="85">
        <f>K20*K74</f>
        <v>613.57232383149903</v>
      </c>
      <c r="L73" s="85">
        <f>L20*L74</f>
        <v>795.80330400945411</v>
      </c>
    </row>
    <row r="74" spans="1:12" ht="13.9" customHeight="1">
      <c r="A74" s="5"/>
      <c r="B74" s="78" t="s">
        <v>55</v>
      </c>
      <c r="C74" s="5"/>
      <c r="D74" s="249">
        <f>D73/D$20</f>
        <v>2.6591666046138209E-3</v>
      </c>
      <c r="E74" s="249">
        <f t="shared" ref="E74:F74" si="36">E73/E$20</f>
        <v>1.4712822202289401E-2</v>
      </c>
      <c r="F74" s="249">
        <f t="shared" si="36"/>
        <v>6.6824585463159211E-2</v>
      </c>
      <c r="G74" s="5"/>
      <c r="H74" s="66">
        <f>IF(Case="Bull",H75,IF(Case="Base",H76,H77))</f>
        <v>2.2194641063252977E-2</v>
      </c>
      <c r="I74" s="66">
        <f>IF(Case="Bull",I75,IF(Case="Base",I76,I77))</f>
        <v>2.2194641063252977E-2</v>
      </c>
      <c r="J74" s="66">
        <f>IF(Case="Bull",J75,IF(Case="Base",J76,J77))</f>
        <v>2.2194641063252977E-2</v>
      </c>
      <c r="K74" s="66">
        <f>IF(Case="Bull",K75,IF(Case="Base",K76,K77))</f>
        <v>2.2194641063252977E-2</v>
      </c>
      <c r="L74" s="66">
        <f>IF(Case="Bull",L75,IF(Case="Base",L76,L77))</f>
        <v>2.2194641063252977E-2</v>
      </c>
    </row>
    <row r="75" spans="1:12" ht="13.9" customHeight="1">
      <c r="D75" s="86"/>
      <c r="E75" s="86"/>
      <c r="F75" s="86"/>
      <c r="G75" s="4" t="s">
        <v>48</v>
      </c>
      <c r="H75" s="144">
        <f>CF!I92</f>
        <v>2.2194641063252977E-2</v>
      </c>
      <c r="I75" s="144">
        <f>CF!J92</f>
        <v>2.2194641063252977E-2</v>
      </c>
      <c r="J75" s="144">
        <f>CF!K92</f>
        <v>2.2194641063252977E-2</v>
      </c>
      <c r="K75" s="144">
        <f>CF!L92</f>
        <v>2.2194641063252977E-2</v>
      </c>
      <c r="L75" s="144">
        <f>CF!M92</f>
        <v>2.2194641063252977E-2</v>
      </c>
    </row>
    <row r="76" spans="1:12" ht="13.9" customHeight="1">
      <c r="D76" s="86"/>
      <c r="E76" s="86"/>
      <c r="F76" s="86"/>
      <c r="G76" s="4" t="s">
        <v>49</v>
      </c>
      <c r="H76" s="144">
        <f>CF!I93</f>
        <v>2.2194641063252977E-2</v>
      </c>
      <c r="I76" s="144">
        <f>CF!J93</f>
        <v>2.2194641063252977E-2</v>
      </c>
      <c r="J76" s="144">
        <f>CF!K93</f>
        <v>2.2194641063252977E-2</v>
      </c>
      <c r="K76" s="144">
        <f>CF!L93</f>
        <v>2.2194641063252977E-2</v>
      </c>
      <c r="L76" s="144">
        <f>CF!M93</f>
        <v>2.2194641063252977E-2</v>
      </c>
    </row>
    <row r="77" spans="1:12" ht="13.9" customHeight="1">
      <c r="D77" s="86"/>
      <c r="E77" s="86"/>
      <c r="F77" s="86"/>
      <c r="G77" s="4" t="s">
        <v>50</v>
      </c>
      <c r="H77" s="144">
        <f>CF!I94</f>
        <v>2.2194641063252977E-2</v>
      </c>
      <c r="I77" s="144">
        <f>CF!J94</f>
        <v>2.2194641063252977E-2</v>
      </c>
      <c r="J77" s="144">
        <f>CF!K94</f>
        <v>2.2194641063252977E-2</v>
      </c>
      <c r="K77" s="144">
        <f>CF!L94</f>
        <v>2.2194641063252977E-2</v>
      </c>
      <c r="L77" s="144">
        <f>CF!M94</f>
        <v>2.2194641063252977E-2</v>
      </c>
    </row>
    <row r="78" spans="1:12" ht="13.9" customHeight="1">
      <c r="D78" s="18" t="s">
        <v>51</v>
      </c>
      <c r="E78" s="18" t="s">
        <v>51</v>
      </c>
      <c r="F78" s="18" t="s">
        <v>51</v>
      </c>
      <c r="H78" s="18" t="s">
        <v>51</v>
      </c>
      <c r="I78" s="18" t="s">
        <v>51</v>
      </c>
      <c r="J78" s="18" t="s">
        <v>51</v>
      </c>
      <c r="K78" s="18" t="s">
        <v>51</v>
      </c>
      <c r="L78" s="18" t="s">
        <v>51</v>
      </c>
    </row>
    <row r="79" spans="1:12" s="123" customFormat="1" ht="13.9" customHeight="1">
      <c r="B79" s="124" t="s">
        <v>262</v>
      </c>
      <c r="D79" s="125">
        <f>D34-D53+D71+D73</f>
        <v>-220.22799999999995</v>
      </c>
      <c r="E79" s="125">
        <f>E34-E53+E71+E73</f>
        <v>-125.86000000000001</v>
      </c>
      <c r="F79" s="125">
        <f>F34-F53+F71+F73</f>
        <v>-5</v>
      </c>
      <c r="H79" s="125">
        <f>H34-H53+H71+H73</f>
        <v>211.69886786702847</v>
      </c>
      <c r="I79" s="125">
        <f>I34-I53+I71+I73</f>
        <v>209.99474465303973</v>
      </c>
      <c r="J79" s="125">
        <f>J34-J53+J71+J73</f>
        <v>744.21588917395229</v>
      </c>
      <c r="K79" s="125">
        <f>K34-K53+K71+K73</f>
        <v>1397.0409682996174</v>
      </c>
      <c r="L79" s="125">
        <f>L34-L53+L71+L73</f>
        <v>1991.2403908790111</v>
      </c>
    </row>
    <row r="80" spans="1:12" s="126" customFormat="1" ht="13.9" customHeight="1">
      <c r="B80" s="127" t="s">
        <v>55</v>
      </c>
      <c r="D80" s="146">
        <f>D79/D20</f>
        <v>-4.645588949713568E-2</v>
      </c>
      <c r="E80" s="146">
        <f>E79/E20</f>
        <v>-4.8724004798846053E-2</v>
      </c>
      <c r="F80" s="146">
        <f>F79/F20</f>
        <v>-6.233636703652911E-4</v>
      </c>
      <c r="H80" s="146">
        <f>H79/H20</f>
        <v>1.353491110623258E-2</v>
      </c>
      <c r="I80" s="146">
        <f>I79/I20</f>
        <v>1.3034911106232606E-2</v>
      </c>
      <c r="J80" s="146">
        <f>J79/J20</f>
        <v>3.5534911106232629E-2</v>
      </c>
      <c r="K80" s="146">
        <f>K79/K20</f>
        <v>5.0534911106232643E-2</v>
      </c>
      <c r="L80" s="146">
        <f>L79/L20</f>
        <v>5.5534911106232571E-2</v>
      </c>
    </row>
    <row r="81" spans="1:12" s="126" customFormat="1" ht="13.9" customHeight="1">
      <c r="B81" s="127" t="s">
        <v>120</v>
      </c>
      <c r="E81" s="146">
        <f>E79/D79-1</f>
        <v>-0.42850137130610078</v>
      </c>
      <c r="F81" s="131" t="s">
        <v>263</v>
      </c>
      <c r="H81" s="131" t="s">
        <v>263</v>
      </c>
      <c r="I81" s="131" t="s">
        <v>263</v>
      </c>
      <c r="J81" s="148" t="s">
        <v>264</v>
      </c>
      <c r="K81" s="129">
        <f t="shared" ref="K81:L81" si="37">K79/J79-1</f>
        <v>0.87719852346914129</v>
      </c>
      <c r="L81" s="129">
        <f t="shared" si="37"/>
        <v>0.42532712788130511</v>
      </c>
    </row>
    <row r="82" spans="1:12" s="5" customFormat="1" ht="13.9" customHeight="1">
      <c r="B82" s="78"/>
      <c r="E82" s="105"/>
      <c r="F82" s="138"/>
      <c r="H82" s="105"/>
      <c r="I82" s="105"/>
      <c r="J82" s="105"/>
      <c r="K82" s="105"/>
      <c r="L82" s="105"/>
    </row>
    <row r="83" spans="1:12" s="135" customFormat="1" ht="13.15">
      <c r="A83" s="136" t="s">
        <v>265</v>
      </c>
      <c r="B83" s="136"/>
    </row>
    <row r="85" spans="1:12" ht="13.9" customHeight="1">
      <c r="B85" s="3" t="s">
        <v>244</v>
      </c>
      <c r="D85" s="85">
        <f>CF!E25</f>
        <v>-27.972000000000001</v>
      </c>
      <c r="E85" s="85">
        <f>CF!F25</f>
        <v>-17.341000000000001</v>
      </c>
      <c r="F85" s="85">
        <f>CF!G25</f>
        <v>-33</v>
      </c>
      <c r="H85" s="85">
        <f>H20*H87</f>
        <v>-108.00431199550533</v>
      </c>
      <c r="I85" s="85">
        <f>I20*I87</f>
        <v>-111.2444413553705</v>
      </c>
      <c r="J85" s="85">
        <f>J20*J87</f>
        <v>-144.61777376198168</v>
      </c>
      <c r="K85" s="85">
        <f>K20*K87</f>
        <v>-190.89546136581581</v>
      </c>
      <c r="L85" s="85">
        <f>L20*L87</f>
        <v>-247.59141339146311</v>
      </c>
    </row>
    <row r="86" spans="1:12" ht="13.9" customHeight="1">
      <c r="B86" s="78" t="s">
        <v>55</v>
      </c>
      <c r="D86" s="149">
        <f>D85/D20</f>
        <v>-5.9005400812516106E-3</v>
      </c>
      <c r="E86" s="149">
        <f>E85/E20</f>
        <v>-6.7131969427680705E-3</v>
      </c>
      <c r="F86" s="149">
        <f>F85/F20</f>
        <v>-4.1142002244109214E-3</v>
      </c>
      <c r="H86" s="149">
        <f>IF(Case="Bull",H87,IF(Case="Base",H88,H89))</f>
        <v>-6.9052271118765383E-3</v>
      </c>
      <c r="I86" s="149">
        <f>IF(Case="Bull",I87,IF(Case="Base",I88,I89))</f>
        <v>-6.9052271118765383E-3</v>
      </c>
      <c r="J86" s="149">
        <f>IF(Case="Bull",J87,IF(Case="Base",J88,J89))</f>
        <v>-6.9052271118765383E-3</v>
      </c>
      <c r="K86" s="149">
        <f>IF(Case="Bull",K87,IF(Case="Base",K88,K89))</f>
        <v>-6.9052271118765383E-3</v>
      </c>
      <c r="L86" s="149">
        <f>IF(Case="Bull",L87,IF(Case="Base",L88,L89))</f>
        <v>-6.9052271118765383E-3</v>
      </c>
    </row>
    <row r="87" spans="1:12" ht="13.9" customHeight="1">
      <c r="B87" s="78"/>
      <c r="D87" s="109"/>
      <c r="E87" s="109"/>
      <c r="F87" s="109"/>
      <c r="G87" s="4" t="s">
        <v>48</v>
      </c>
      <c r="H87" s="145">
        <f>CF!I101</f>
        <v>-6.9052271118765383E-3</v>
      </c>
      <c r="I87" s="145">
        <f>CF!J101</f>
        <v>-6.9052271118765383E-3</v>
      </c>
      <c r="J87" s="145">
        <f>CF!K101</f>
        <v>-6.9052271118765383E-3</v>
      </c>
      <c r="K87" s="145">
        <f>CF!L101</f>
        <v>-6.9052271118765383E-3</v>
      </c>
      <c r="L87" s="145">
        <f>CF!M101</f>
        <v>-6.9052271118765383E-3</v>
      </c>
    </row>
    <row r="88" spans="1:12" ht="13.9" customHeight="1">
      <c r="B88" s="78"/>
      <c r="D88" s="109"/>
      <c r="E88" s="109"/>
      <c r="F88" s="109"/>
      <c r="G88" s="4" t="s">
        <v>49</v>
      </c>
      <c r="H88" s="145">
        <f>CF!I102</f>
        <v>-6.9052271118765383E-3</v>
      </c>
      <c r="I88" s="145">
        <f>CF!J102</f>
        <v>-6.9052271118765383E-3</v>
      </c>
      <c r="J88" s="145">
        <f>CF!K102</f>
        <v>-6.9052271118765383E-3</v>
      </c>
      <c r="K88" s="145">
        <f>CF!L102</f>
        <v>-6.9052271118765383E-3</v>
      </c>
      <c r="L88" s="145">
        <f>CF!M102</f>
        <v>-6.9052271118765383E-3</v>
      </c>
    </row>
    <row r="89" spans="1:12" ht="13.9" customHeight="1">
      <c r="B89" s="78"/>
      <c r="D89" s="109"/>
      <c r="E89" s="109"/>
      <c r="F89" s="109"/>
      <c r="G89" s="4" t="s">
        <v>50</v>
      </c>
      <c r="H89" s="145">
        <f>CF!I103</f>
        <v>-6.9052271118765383E-3</v>
      </c>
      <c r="I89" s="145">
        <f>CF!J103</f>
        <v>-6.9052271118765383E-3</v>
      </c>
      <c r="J89" s="145">
        <f>CF!K103</f>
        <v>-6.9052271118765383E-3</v>
      </c>
      <c r="K89" s="145">
        <f>CF!L103</f>
        <v>-6.9052271118765383E-3</v>
      </c>
      <c r="L89" s="145">
        <f>CF!M103</f>
        <v>-6.9052271118765383E-3</v>
      </c>
    </row>
    <row r="91" spans="1:12" s="135" customFormat="1" ht="13.15">
      <c r="A91" s="136" t="s">
        <v>266</v>
      </c>
      <c r="B91" s="136"/>
    </row>
    <row r="93" spans="1:12" ht="13.9" customHeight="1">
      <c r="B93" s="3" t="s">
        <v>173</v>
      </c>
      <c r="D93" s="137">
        <f>BS!D19</f>
        <v>34.606000000000002</v>
      </c>
      <c r="E93" s="137">
        <f>BS!E19</f>
        <v>29.228000000000002</v>
      </c>
      <c r="F93" s="137">
        <f>BS!F19</f>
        <v>45</v>
      </c>
      <c r="H93" s="121">
        <f>H95*H20</f>
        <v>87.749999999999986</v>
      </c>
      <c r="I93" s="121">
        <f>I95*I20</f>
        <v>90.382499999999993</v>
      </c>
      <c r="J93" s="121">
        <f>J95*J20</f>
        <v>117.49725000000001</v>
      </c>
      <c r="K93" s="121">
        <f>K95*K20</f>
        <v>155.09637000000001</v>
      </c>
      <c r="L93" s="121">
        <f>L95*L20</f>
        <v>201.15999189000001</v>
      </c>
    </row>
    <row r="94" spans="1:12" s="5" customFormat="1" ht="13.9" customHeight="1">
      <c r="B94" s="78" t="s">
        <v>174</v>
      </c>
      <c r="D94" s="143"/>
      <c r="E94" s="143">
        <f>E93/D93-1</f>
        <v>-0.15540657689418025</v>
      </c>
      <c r="F94" s="143">
        <f>F93/E93-1</f>
        <v>0.53961954290406444</v>
      </c>
      <c r="H94" s="105">
        <f>H93/F93-1</f>
        <v>0.94999999999999973</v>
      </c>
      <c r="I94" s="105">
        <f>I93/H93-1</f>
        <v>3.0000000000000027E-2</v>
      </c>
      <c r="J94" s="105">
        <f t="shared" ref="J94:L94" si="38">J93/I93-1</f>
        <v>0.30000000000000027</v>
      </c>
      <c r="K94" s="105">
        <f t="shared" si="38"/>
        <v>0.32000000000000006</v>
      </c>
      <c r="L94" s="105">
        <f t="shared" si="38"/>
        <v>0.29699999999999993</v>
      </c>
    </row>
    <row r="95" spans="1:12" s="5" customFormat="1" ht="13.9" customHeight="1">
      <c r="B95" s="78" t="s">
        <v>55</v>
      </c>
      <c r="D95" s="109">
        <f>D93/D20</f>
        <v>7.2999460192976276E-3</v>
      </c>
      <c r="E95" s="109">
        <f>E93/E20</f>
        <v>1.13149945356799E-2</v>
      </c>
      <c r="F95" s="109">
        <f>F93/F20</f>
        <v>5.6102730332876199E-3</v>
      </c>
      <c r="G95" s="2"/>
      <c r="H95" s="66">
        <f>IF(Case="Bull",H96,IF(Case="Base",H97,H98))</f>
        <v>5.6102730332876199E-3</v>
      </c>
      <c r="I95" s="66">
        <f>IF(Case="Bull",I96,IF(Case="Base",I97,I98))</f>
        <v>5.6102730332876199E-3</v>
      </c>
      <c r="J95" s="66">
        <f>IF(Case="Bull",J96,IF(Case="Base",J97,J98))</f>
        <v>5.6102730332876199E-3</v>
      </c>
      <c r="K95" s="66">
        <f>IF(Case="Bull",K96,IF(Case="Base",K97,K98))</f>
        <v>5.6102730332876199E-3</v>
      </c>
      <c r="L95" s="66">
        <f>IF(Case="Bull",L96,IF(Case="Base",L97,L98))</f>
        <v>5.6102730332876199E-3</v>
      </c>
    </row>
    <row r="96" spans="1:12" ht="13.9" customHeight="1">
      <c r="D96" s="18"/>
      <c r="E96" s="18"/>
      <c r="F96" s="18"/>
      <c r="G96" s="4" t="s">
        <v>48</v>
      </c>
      <c r="H96" s="130">
        <f>BS!H93</f>
        <v>3.0000000000000001E-3</v>
      </c>
      <c r="I96" s="130">
        <f>BS!I93</f>
        <v>3.0000000000000001E-3</v>
      </c>
      <c r="J96" s="130">
        <f>BS!J93</f>
        <v>3.0000000000000001E-3</v>
      </c>
      <c r="K96" s="130">
        <f>BS!K93</f>
        <v>3.0000000000000001E-3</v>
      </c>
      <c r="L96" s="130">
        <f>BS!L93</f>
        <v>3.0000000000000001E-3</v>
      </c>
    </row>
    <row r="97" spans="1:12" s="2" customFormat="1" ht="13.9" customHeight="1">
      <c r="G97" s="4" t="s">
        <v>49</v>
      </c>
      <c r="H97" s="130">
        <f>BS!H94</f>
        <v>5.6102730332876199E-3</v>
      </c>
      <c r="I97" s="130">
        <f>BS!I94</f>
        <v>5.6102730332876199E-3</v>
      </c>
      <c r="J97" s="130">
        <f>BS!J94</f>
        <v>5.6102730332876199E-3</v>
      </c>
      <c r="K97" s="130">
        <f>BS!K94</f>
        <v>5.6102730332876199E-3</v>
      </c>
      <c r="L97" s="130">
        <f>BS!L94</f>
        <v>5.6102730332876199E-3</v>
      </c>
    </row>
    <row r="98" spans="1:12" s="2" customFormat="1" ht="13.9" customHeight="1">
      <c r="D98" s="115"/>
      <c r="E98" s="115"/>
      <c r="F98" s="115"/>
      <c r="G98" s="4" t="s">
        <v>50</v>
      </c>
      <c r="H98" s="130">
        <f>BS!H95</f>
        <v>7.2999460192976276E-3</v>
      </c>
      <c r="I98" s="130">
        <f>BS!I95</f>
        <v>7.2999460192976276E-3</v>
      </c>
      <c r="J98" s="130">
        <f>BS!J95</f>
        <v>7.2999460192976276E-3</v>
      </c>
      <c r="K98" s="130">
        <f>BS!K95</f>
        <v>7.2999460192976276E-3</v>
      </c>
      <c r="L98" s="130">
        <f>BS!L95</f>
        <v>7.2999460192976276E-3</v>
      </c>
    </row>
    <row r="99" spans="1:12" ht="13.9" customHeight="1">
      <c r="D99" s="86"/>
      <c r="E99" s="86"/>
      <c r="F99" s="86"/>
    </row>
    <row r="100" spans="1:12" ht="13.9" customHeight="1">
      <c r="B100" s="3" t="s">
        <v>175</v>
      </c>
      <c r="D100" s="86">
        <f>D71</f>
        <v>15</v>
      </c>
      <c r="E100" s="86">
        <f>E71</f>
        <v>22</v>
      </c>
      <c r="F100" s="86">
        <f>F71</f>
        <v>27</v>
      </c>
      <c r="H100" s="121">
        <f>H93*H101</f>
        <v>52.244996728742237</v>
      </c>
      <c r="I100" s="121">
        <f t="shared" ref="I100:L100" si="39">I93*I101</f>
        <v>53.812346630604509</v>
      </c>
      <c r="J100" s="121">
        <f t="shared" si="39"/>
        <v>69.95605061978587</v>
      </c>
      <c r="K100" s="121">
        <f t="shared" si="39"/>
        <v>92.341986818117348</v>
      </c>
      <c r="L100" s="121">
        <f t="shared" si="39"/>
        <v>119.76755690309821</v>
      </c>
    </row>
    <row r="101" spans="1:12" s="5" customFormat="1" ht="13.9" customHeight="1">
      <c r="B101" s="78" t="s">
        <v>176</v>
      </c>
      <c r="D101" s="66">
        <f>D100/D93</f>
        <v>0.43345084667398714</v>
      </c>
      <c r="E101" s="66">
        <f t="shared" ref="E101:F101" si="40">E100/E93</f>
        <v>0.75270288764198712</v>
      </c>
      <c r="F101" s="66">
        <f t="shared" si="40"/>
        <v>0.6</v>
      </c>
      <c r="H101" s="130">
        <f>BS!H98</f>
        <v>0.59538457810532475</v>
      </c>
      <c r="I101" s="130">
        <f>BS!I98</f>
        <v>0.59538457810532475</v>
      </c>
      <c r="J101" s="130">
        <f>BS!J98</f>
        <v>0.59538457810532475</v>
      </c>
      <c r="K101" s="130">
        <f>BS!K98</f>
        <v>0.59538457810532475</v>
      </c>
      <c r="L101" s="130">
        <f>BS!L98</f>
        <v>0.59538457810532475</v>
      </c>
    </row>
    <row r="102" spans="1:12" s="2" customFormat="1" ht="13.9" customHeight="1">
      <c r="D102" s="115"/>
      <c r="E102" s="115"/>
      <c r="F102" s="115"/>
    </row>
    <row r="103" spans="1:12" s="135" customFormat="1" ht="13.15">
      <c r="A103" s="136" t="s">
        <v>267</v>
      </c>
      <c r="B103" s="136"/>
    </row>
    <row r="105" spans="1:12" ht="13.9" customHeight="1">
      <c r="B105" s="3" t="s">
        <v>178</v>
      </c>
      <c r="D105" s="85">
        <f>BS!D102</f>
        <v>2087.6439999999998</v>
      </c>
      <c r="E105" s="85">
        <f>BS!E102</f>
        <v>2053.1109999999999</v>
      </c>
      <c r="F105" s="85">
        <f>BS!F102</f>
        <v>9340</v>
      </c>
      <c r="H105" s="85">
        <f>BS!H102</f>
        <v>8575.4202045754901</v>
      </c>
      <c r="I105" s="85">
        <f>BS!I102</f>
        <v>9498.2244019277241</v>
      </c>
      <c r="J105" s="85">
        <f>BS!J102</f>
        <v>12242.160979799239</v>
      </c>
      <c r="K105" s="85">
        <f>BS!K102</f>
        <v>12242.160979799239</v>
      </c>
      <c r="L105" s="85">
        <f>BS!L102</f>
        <v>12242.160979799239</v>
      </c>
    </row>
    <row r="106" spans="1:12" ht="13.9" customHeight="1">
      <c r="B106" s="3" t="s">
        <v>179</v>
      </c>
      <c r="D106" s="85">
        <f>BS!D103</f>
        <v>728.39800000000002</v>
      </c>
      <c r="E106" s="85">
        <f>BS!E103</f>
        <v>1553.165</v>
      </c>
      <c r="F106" s="85">
        <f>BS!F103</f>
        <v>3062</v>
      </c>
      <c r="H106" s="85">
        <f>BS!H103</f>
        <v>4187.0782278044699</v>
      </c>
      <c r="I106" s="85">
        <f>BS!I103</f>
        <v>4312.6905746386046</v>
      </c>
      <c r="J106" s="85">
        <f>BS!J103</f>
        <v>5606.4977470301865</v>
      </c>
      <c r="K106" s="85">
        <f>BS!K103</f>
        <v>5606.4977470301865</v>
      </c>
      <c r="L106" s="85">
        <f>BS!L103</f>
        <v>5606.4977470301865</v>
      </c>
    </row>
    <row r="107" spans="1:12" ht="13.9" customHeight="1">
      <c r="B107" s="3" t="s">
        <v>180</v>
      </c>
      <c r="D107" s="85">
        <f>BS!D104</f>
        <v>1126.3820000000001</v>
      </c>
      <c r="E107" s="85">
        <f>BS!E104</f>
        <v>393.38900000000001</v>
      </c>
      <c r="F107" s="85">
        <f>BS!F104</f>
        <v>4400</v>
      </c>
      <c r="H107" s="85">
        <f>BS!H104</f>
        <v>3414.4400185182808</v>
      </c>
      <c r="I107" s="85">
        <f>BS!I104</f>
        <v>3770.6790003833607</v>
      </c>
      <c r="J107" s="85">
        <f>BS!J104</f>
        <v>4853.6927267232732</v>
      </c>
      <c r="K107" s="85">
        <f>BS!K104</f>
        <v>4853.6927267232732</v>
      </c>
      <c r="L107" s="85">
        <f>BS!L104</f>
        <v>4853.6927267232732</v>
      </c>
    </row>
    <row r="108" spans="1:12" ht="13.9" customHeight="1">
      <c r="B108" s="3" t="s">
        <v>181</v>
      </c>
      <c r="D108" s="85">
        <f>BS!D105</f>
        <v>1074.125</v>
      </c>
      <c r="E108" s="85">
        <f>BS!E105</f>
        <v>346.322</v>
      </c>
      <c r="F108" s="85">
        <f>BS!F105</f>
        <v>4247</v>
      </c>
      <c r="H108" s="85">
        <f>BS!H105</f>
        <v>3241.7913241793699</v>
      </c>
      <c r="I108" s="85">
        <f>BS!I105</f>
        <v>3590.6417092947977</v>
      </c>
      <c r="J108" s="85">
        <f>BS!J105</f>
        <v>4627.9401250034716</v>
      </c>
      <c r="K108" s="85">
        <f>BS!K105</f>
        <v>4627.9401250034716</v>
      </c>
      <c r="L108" s="85">
        <f>BS!L105</f>
        <v>4627.9401250034716</v>
      </c>
    </row>
    <row r="109" spans="1:12" ht="13.9" customHeight="1">
      <c r="B109" s="3" t="s">
        <v>268</v>
      </c>
      <c r="D109" s="85"/>
      <c r="E109" s="85"/>
      <c r="F109" s="85"/>
      <c r="H109" s="85">
        <f>BS!H106</f>
        <v>1102.2297175678905</v>
      </c>
      <c r="I109" s="85">
        <f>BS!I106</f>
        <v>633.06593879944285</v>
      </c>
      <c r="J109" s="85">
        <f>BS!J106</f>
        <v>-126.94101604924981</v>
      </c>
      <c r="K109" s="85">
        <f>BS!K106</f>
        <v>501.35594545075037</v>
      </c>
      <c r="L109" s="85">
        <f>BS!L106</f>
        <v>1621.7551927003178</v>
      </c>
    </row>
    <row r="110" spans="1:12" ht="13.9" customHeight="1">
      <c r="D110" s="18" t="s">
        <v>51</v>
      </c>
      <c r="E110" s="18" t="s">
        <v>51</v>
      </c>
      <c r="F110" s="18" t="s">
        <v>51</v>
      </c>
      <c r="H110" s="18" t="s">
        <v>51</v>
      </c>
      <c r="I110" s="18" t="s">
        <v>51</v>
      </c>
      <c r="J110" s="18" t="s">
        <v>51</v>
      </c>
      <c r="K110" s="18" t="s">
        <v>51</v>
      </c>
      <c r="L110" s="18" t="s">
        <v>51</v>
      </c>
    </row>
    <row r="111" spans="1:12" s="2" customFormat="1" ht="13.9" customHeight="1">
      <c r="B111" s="2" t="s">
        <v>183</v>
      </c>
      <c r="D111" s="118">
        <f>BS!D108</f>
        <v>1306.9889999999996</v>
      </c>
      <c r="E111" s="118">
        <f>BS!E108</f>
        <v>452.87899999999991</v>
      </c>
      <c r="F111" s="118">
        <f>BS!F108</f>
        <v>6125</v>
      </c>
      <c r="H111" s="117">
        <f>BS!H108</f>
        <v>5317.9229999999998</v>
      </c>
      <c r="I111" s="117">
        <f>BS!I108</f>
        <v>5638.5624749999997</v>
      </c>
      <c r="J111" s="117">
        <f>BS!J108</f>
        <v>6282.9696150000009</v>
      </c>
      <c r="K111" s="117">
        <f>BS!K108</f>
        <v>6911.2665765000011</v>
      </c>
      <c r="L111" s="117">
        <f>BS!L108</f>
        <v>8031.6658237495685</v>
      </c>
    </row>
    <row r="112" spans="1:12" s="5" customFormat="1" ht="13.9" customHeight="1">
      <c r="B112" s="5" t="s">
        <v>55</v>
      </c>
      <c r="D112" s="66">
        <f>BS!D109</f>
        <v>0.27570216574628048</v>
      </c>
      <c r="E112" s="66">
        <f>BS!E109</f>
        <v>0.17532241037102014</v>
      </c>
      <c r="F112" s="66">
        <f>BS!F109</f>
        <v>0.76362049619748162</v>
      </c>
      <c r="H112" s="66">
        <f>IF(Case="Bull",H113,IF(Case="Base",H114,H115))</f>
        <v>0.34</v>
      </c>
      <c r="I112" s="66">
        <f>IF(Case="Bull",I113,IF(Case="Base",I114,I115))</f>
        <v>0.38</v>
      </c>
      <c r="J112" s="66">
        <f>IF(Case="Bull",J113,IF(Case="Base",J114,J115))</f>
        <v>0.3</v>
      </c>
      <c r="K112" s="66">
        <f>IF(Case="Bull",K113,IF(Case="Base",K114,K115))</f>
        <v>0.25</v>
      </c>
      <c r="L112" s="66">
        <f>IF(Case="Bull",L113,IF(Case="Base",L114,L115))</f>
        <v>0.224</v>
      </c>
    </row>
    <row r="113" spans="1:12" ht="13.9" customHeight="1">
      <c r="D113" s="86"/>
      <c r="E113" s="86"/>
      <c r="F113" s="86"/>
      <c r="G113" s="4" t="s">
        <v>48</v>
      </c>
      <c r="H113" s="144">
        <f>BS!H110</f>
        <v>0.3</v>
      </c>
      <c r="I113" s="144">
        <f>BS!I110</f>
        <v>0.35</v>
      </c>
      <c r="J113" s="144">
        <f>BS!J110</f>
        <v>0.3</v>
      </c>
      <c r="K113" s="144">
        <f>BS!K110</f>
        <v>0.27</v>
      </c>
      <c r="L113" s="144">
        <f>BS!L110</f>
        <v>0.22450000000000001</v>
      </c>
    </row>
    <row r="114" spans="1:12" ht="13.9" customHeight="1">
      <c r="D114" s="86"/>
      <c r="E114" s="86"/>
      <c r="F114" s="86"/>
      <c r="G114" s="4" t="s">
        <v>49</v>
      </c>
      <c r="H114" s="144">
        <f>BS!H111</f>
        <v>0.34</v>
      </c>
      <c r="I114" s="144">
        <v>0.38</v>
      </c>
      <c r="J114" s="144">
        <f>BS!J111</f>
        <v>0.3</v>
      </c>
      <c r="K114" s="144">
        <f>BS!K111</f>
        <v>0.25</v>
      </c>
      <c r="L114" s="144">
        <f>BS!L111</f>
        <v>0.224</v>
      </c>
    </row>
    <row r="115" spans="1:12" ht="13.9" customHeight="1">
      <c r="D115" s="86"/>
      <c r="E115" s="86"/>
      <c r="F115" s="86"/>
      <c r="G115" s="4" t="s">
        <v>50</v>
      </c>
      <c r="H115" s="144">
        <f>BS!H112</f>
        <v>0.5</v>
      </c>
      <c r="I115" s="144">
        <f>BS!I112</f>
        <v>0.45</v>
      </c>
      <c r="J115" s="144">
        <f>BS!J112</f>
        <v>0.25</v>
      </c>
      <c r="K115" s="144">
        <f>BS!K112</f>
        <v>0.2</v>
      </c>
      <c r="L115" s="144">
        <f>BS!L112</f>
        <v>0.154</v>
      </c>
    </row>
    <row r="117" spans="1:12" s="139" customFormat="1" ht="13.15">
      <c r="A117" s="140" t="s">
        <v>269</v>
      </c>
      <c r="B117" s="140"/>
      <c r="H117" s="321" t="s">
        <v>35</v>
      </c>
      <c r="I117" s="321" t="s">
        <v>36</v>
      </c>
      <c r="J117" s="321" t="s">
        <v>37</v>
      </c>
      <c r="K117" s="321" t="s">
        <v>38</v>
      </c>
      <c r="L117" s="321" t="s">
        <v>39</v>
      </c>
    </row>
    <row r="118" spans="1:12" s="141" customFormat="1" ht="13.15">
      <c r="A118" s="141" t="s">
        <v>270</v>
      </c>
    </row>
    <row r="119" spans="1:12" s="141" customFormat="1" ht="13.15"/>
    <row r="120" spans="1:12" s="141" customFormat="1" ht="13.15">
      <c r="B120" s="50" t="str">
        <f>B56</f>
        <v>Total Operating Profit (Loss)</v>
      </c>
      <c r="H120" s="85">
        <f>H56</f>
        <v>-187.69140000000039</v>
      </c>
      <c r="I120" s="85">
        <f t="shared" ref="I120:L120" si="41">I56</f>
        <v>-201.37723125000002</v>
      </c>
      <c r="J120" s="85">
        <f t="shared" si="41"/>
        <v>209.43232050000051</v>
      </c>
      <c r="K120" s="85">
        <f t="shared" si="41"/>
        <v>691.12665765000111</v>
      </c>
      <c r="L120" s="85">
        <f t="shared" si="41"/>
        <v>1075.6695299664589</v>
      </c>
    </row>
    <row r="121" spans="1:12" s="141" customFormat="1" ht="13.15">
      <c r="B121" s="50" t="s">
        <v>271</v>
      </c>
      <c r="H121" s="141">
        <f>H71</f>
        <v>52.244996728742237</v>
      </c>
      <c r="I121" s="141">
        <f t="shared" ref="I121:L121" si="42">I71</f>
        <v>53.812346630604509</v>
      </c>
      <c r="J121" s="141">
        <f t="shared" si="42"/>
        <v>69.95605061978587</v>
      </c>
      <c r="K121" s="141">
        <f t="shared" si="42"/>
        <v>92.341986818117348</v>
      </c>
      <c r="L121" s="141">
        <f t="shared" si="42"/>
        <v>119.76755690309821</v>
      </c>
    </row>
    <row r="122" spans="1:12" s="141" customFormat="1" ht="13.15">
      <c r="B122" s="50" t="s">
        <v>272</v>
      </c>
      <c r="H122" s="141">
        <f>H73</f>
        <v>347.1452711382866</v>
      </c>
      <c r="I122" s="141">
        <f t="shared" ref="I122:L122" si="43">I73</f>
        <v>357.55962927243525</v>
      </c>
      <c r="J122" s="141">
        <f t="shared" si="43"/>
        <v>464.82751805416586</v>
      </c>
      <c r="K122" s="141">
        <f t="shared" si="43"/>
        <v>613.57232383149903</v>
      </c>
      <c r="L122" s="141">
        <f t="shared" si="43"/>
        <v>795.80330400945411</v>
      </c>
    </row>
    <row r="123" spans="1:12" s="141" customFormat="1" ht="13.15">
      <c r="B123" s="50"/>
      <c r="H123" s="18" t="s">
        <v>51</v>
      </c>
      <c r="I123" s="18" t="s">
        <v>51</v>
      </c>
      <c r="J123" s="18" t="s">
        <v>51</v>
      </c>
      <c r="K123" s="18" t="s">
        <v>51</v>
      </c>
      <c r="L123" s="18" t="s">
        <v>51</v>
      </c>
    </row>
    <row r="124" spans="1:12" s="2" customFormat="1" ht="13.9" customHeight="1">
      <c r="B124" s="2" t="s">
        <v>262</v>
      </c>
      <c r="D124" s="147">
        <f>D79</f>
        <v>-220.22799999999995</v>
      </c>
      <c r="E124" s="147">
        <f>E79</f>
        <v>-125.86000000000001</v>
      </c>
      <c r="F124" s="147">
        <f>F79</f>
        <v>-5</v>
      </c>
      <c r="H124" s="147">
        <f>H79</f>
        <v>211.69886786702847</v>
      </c>
      <c r="I124" s="147">
        <f>I79</f>
        <v>209.99474465303973</v>
      </c>
      <c r="J124" s="147">
        <f>J79</f>
        <v>744.21588917395229</v>
      </c>
      <c r="K124" s="147">
        <f>K79</f>
        <v>1397.0409682996174</v>
      </c>
      <c r="L124" s="147">
        <f>L79</f>
        <v>1991.2403908790111</v>
      </c>
    </row>
    <row r="125" spans="1:12" ht="13.9" customHeight="1">
      <c r="B125" s="3" t="s">
        <v>273</v>
      </c>
      <c r="D125" s="85">
        <f>D66</f>
        <v>-0.252</v>
      </c>
      <c r="E125" s="85">
        <f>E66</f>
        <v>-6.3E-2</v>
      </c>
      <c r="F125" s="85">
        <f>F66</f>
        <v>-1</v>
      </c>
      <c r="H125" s="85">
        <f>H66</f>
        <v>-0.27548001586437276</v>
      </c>
      <c r="I125" s="85">
        <f>I66</f>
        <v>-0.28875790358391284</v>
      </c>
      <c r="J125" s="85">
        <f>J66</f>
        <v>0.10980634893463496</v>
      </c>
      <c r="K125" s="85">
        <f>K66</f>
        <v>-0.57714247247599093</v>
      </c>
      <c r="L125" s="85">
        <f>L66</f>
        <v>-0.95022299558762069</v>
      </c>
    </row>
    <row r="126" spans="1:12" ht="13.9" customHeight="1">
      <c r="B126" s="3" t="s">
        <v>274</v>
      </c>
      <c r="D126" s="85">
        <f>D85</f>
        <v>-27.972000000000001</v>
      </c>
      <c r="E126" s="85">
        <f>E85</f>
        <v>-17.341000000000001</v>
      </c>
      <c r="F126" s="85">
        <f>F85</f>
        <v>-33</v>
      </c>
      <c r="G126" s="116"/>
      <c r="H126" s="85">
        <f>H85</f>
        <v>-108.00431199550533</v>
      </c>
      <c r="I126" s="85">
        <f>I85</f>
        <v>-111.2444413553705</v>
      </c>
      <c r="J126" s="85">
        <f>J85</f>
        <v>-144.61777376198168</v>
      </c>
      <c r="K126" s="85">
        <f>K85</f>
        <v>-190.89546136581581</v>
      </c>
      <c r="L126" s="85">
        <f>L85</f>
        <v>-247.59141339146311</v>
      </c>
    </row>
    <row r="127" spans="1:12" ht="13.9" customHeight="1">
      <c r="B127" s="3" t="s">
        <v>275</v>
      </c>
      <c r="D127" s="116"/>
      <c r="E127" s="116">
        <f>-E111</f>
        <v>-452.87899999999991</v>
      </c>
      <c r="F127" s="116">
        <f>-(F111-E111)</f>
        <v>-5672.1210000000001</v>
      </c>
      <c r="H127" s="85">
        <f>-(H111-F111)</f>
        <v>807.07700000000023</v>
      </c>
      <c r="I127" s="85">
        <f>-(I111-H111)</f>
        <v>-320.63947499999995</v>
      </c>
      <c r="J127" s="85">
        <f>-(J111-I111)</f>
        <v>-644.40714000000116</v>
      </c>
      <c r="K127" s="85">
        <f>-(K111-J111)</f>
        <v>-628.29696150000018</v>
      </c>
      <c r="L127" s="85">
        <f>-(L111-K111)</f>
        <v>-1120.3992472495675</v>
      </c>
    </row>
    <row r="128" spans="1:12" ht="13.9" customHeight="1">
      <c r="D128" s="18" t="s">
        <v>51</v>
      </c>
      <c r="E128" s="18" t="s">
        <v>51</v>
      </c>
      <c r="F128" s="18" t="s">
        <v>51</v>
      </c>
      <c r="H128" s="18" t="s">
        <v>51</v>
      </c>
      <c r="I128" s="18" t="s">
        <v>51</v>
      </c>
      <c r="J128" s="18" t="s">
        <v>51</v>
      </c>
      <c r="K128" s="18" t="s">
        <v>51</v>
      </c>
      <c r="L128" s="18" t="s">
        <v>51</v>
      </c>
    </row>
    <row r="129" spans="2:15" s="2" customFormat="1" ht="13.9" customHeight="1">
      <c r="B129" s="2" t="s">
        <v>276</v>
      </c>
      <c r="D129" s="116">
        <f>SUM(D124,D125,D126,D127)</f>
        <v>-248.45199999999997</v>
      </c>
      <c r="E129" s="116">
        <f>SUM(E124,E125,E126,E127)</f>
        <v>-596.14299999999992</v>
      </c>
      <c r="F129" s="116">
        <f>SUM(F124,F125,F126,F127)</f>
        <v>-5711.1210000000001</v>
      </c>
      <c r="H129" s="116">
        <f>SUM(H124,H125,H126,H127)</f>
        <v>910.496075855659</v>
      </c>
      <c r="I129" s="116">
        <f>SUM(I124,I125,I126,I127)</f>
        <v>-222.17792960591461</v>
      </c>
      <c r="J129" s="116">
        <f>SUM(J124,J125,J126,J127)</f>
        <v>-44.699218239095899</v>
      </c>
      <c r="K129" s="116">
        <f>SUM(K124,K125,K126,K127)</f>
        <v>577.27140296132529</v>
      </c>
      <c r="L129" s="116">
        <f>SUM(L124,L125,L126,L127)</f>
        <v>622.29950724239279</v>
      </c>
    </row>
    <row r="130" spans="2:15" s="2" customFormat="1" ht="13.9" customHeight="1">
      <c r="B130" s="2" t="s">
        <v>277</v>
      </c>
      <c r="L130" s="117">
        <f>(L129*(1+C135))/(C134-C135)</f>
        <v>8188.790228711694</v>
      </c>
    </row>
    <row r="131" spans="2:15" s="2" customFormat="1" ht="13.9" customHeight="1">
      <c r="D131" s="18" t="s">
        <v>51</v>
      </c>
      <c r="E131" s="18" t="s">
        <v>51</v>
      </c>
      <c r="F131" s="18" t="s">
        <v>51</v>
      </c>
      <c r="G131" s="3"/>
      <c r="H131" s="18" t="s">
        <v>51</v>
      </c>
      <c r="I131" s="18" t="s">
        <v>51</v>
      </c>
      <c r="J131" s="18" t="s">
        <v>51</v>
      </c>
      <c r="K131" s="18" t="s">
        <v>51</v>
      </c>
      <c r="L131" s="18" t="s">
        <v>51</v>
      </c>
    </row>
    <row r="132" spans="2:15" s="2" customFormat="1" ht="13.9" customHeight="1">
      <c r="B132" s="2" t="s">
        <v>278</v>
      </c>
      <c r="D132" s="117">
        <f>D129</f>
        <v>-248.45199999999997</v>
      </c>
      <c r="E132" s="117">
        <f t="shared" ref="E132:F132" si="44">E129</f>
        <v>-596.14299999999992</v>
      </c>
      <c r="F132" s="117">
        <f t="shared" si="44"/>
        <v>-5711.1210000000001</v>
      </c>
      <c r="H132" s="117">
        <f>H129</f>
        <v>910.496075855659</v>
      </c>
      <c r="I132" s="117">
        <f t="shared" ref="I132:K132" si="45">I129</f>
        <v>-222.17792960591461</v>
      </c>
      <c r="J132" s="117">
        <f t="shared" si="45"/>
        <v>-44.699218239095899</v>
      </c>
      <c r="K132" s="117">
        <f t="shared" si="45"/>
        <v>577.27140296132529</v>
      </c>
      <c r="L132" s="117">
        <f>L129+L130</f>
        <v>8811.0897359540868</v>
      </c>
      <c r="M132" s="117"/>
    </row>
    <row r="133" spans="2:15" s="2" customFormat="1" ht="13.9" customHeight="1">
      <c r="L133" s="122"/>
    </row>
    <row r="134" spans="2:15" ht="13.9" customHeight="1">
      <c r="B134" s="3" t="s">
        <v>279</v>
      </c>
      <c r="C134" s="271">
        <f>'WACC Assumption'!E52</f>
        <v>8.8905999999999999E-2</v>
      </c>
    </row>
    <row r="135" spans="2:15" ht="13.9" customHeight="1">
      <c r="B135" s="3" t="s">
        <v>280</v>
      </c>
      <c r="C135" s="271">
        <v>1.2E-2</v>
      </c>
    </row>
    <row r="136" spans="2:15" ht="13.9" customHeight="1">
      <c r="C136" s="120"/>
    </row>
    <row r="137" spans="2:15" ht="13.9" customHeight="1">
      <c r="B137" s="2" t="s">
        <v>281</v>
      </c>
      <c r="C137" s="150">
        <f>NPV(C134,H132:L132)</f>
        <v>6780.1860845717092</v>
      </c>
    </row>
    <row r="138" spans="2:15" ht="13.9" customHeight="1">
      <c r="B138" s="3" t="s">
        <v>282</v>
      </c>
      <c r="C138" s="116">
        <f>-(BS!F32+BS!F38)</f>
        <v>-6109</v>
      </c>
    </row>
    <row r="139" spans="2:15" ht="13.9" customHeight="1">
      <c r="B139" s="3" t="s">
        <v>283</v>
      </c>
      <c r="C139" s="85">
        <f>F106</f>
        <v>3062</v>
      </c>
    </row>
    <row r="140" spans="2:15" ht="13.9" customHeight="1">
      <c r="B140" s="2" t="s">
        <v>284</v>
      </c>
      <c r="C140" s="117">
        <f>SUM(C137,C138,C139)</f>
        <v>3733.1860845717092</v>
      </c>
      <c r="M140" s="2"/>
    </row>
    <row r="141" spans="2:15" ht="13.9" customHeight="1">
      <c r="B141" s="3" t="s">
        <v>285</v>
      </c>
      <c r="C141" s="121">
        <v>620.13169400000004</v>
      </c>
      <c r="M141" s="2"/>
      <c r="N141" s="2"/>
      <c r="O141" s="2"/>
    </row>
    <row r="142" spans="2:15" ht="13.9" customHeight="1">
      <c r="B142" s="2" t="s">
        <v>286</v>
      </c>
      <c r="C142" s="132">
        <f>C140/C141</f>
        <v>6.0199891743828671</v>
      </c>
      <c r="M142" s="2"/>
      <c r="N142" s="2"/>
      <c r="O142" s="2"/>
    </row>
    <row r="143" spans="2:15" ht="13.9" customHeight="1">
      <c r="M143" s="2"/>
      <c r="N143" s="2"/>
      <c r="O143" s="2"/>
    </row>
    <row r="144" spans="2:15" ht="13.9" customHeight="1">
      <c r="B144" s="3" t="s">
        <v>287</v>
      </c>
      <c r="C144" s="133">
        <v>5.0599999999999996</v>
      </c>
      <c r="M144" s="2"/>
      <c r="N144" s="2"/>
      <c r="O144" s="2"/>
    </row>
    <row r="145" spans="2:15" ht="13.9" customHeight="1">
      <c r="B145" s="50" t="s">
        <v>288</v>
      </c>
      <c r="C145" s="87">
        <f>C142/C144-1</f>
        <v>0.18972118070807653</v>
      </c>
      <c r="M145" s="55"/>
      <c r="N145" s="2"/>
      <c r="O145" s="2"/>
    </row>
    <row r="146" spans="2:15" ht="13.9" customHeight="1">
      <c r="M146" s="84"/>
      <c r="N146" s="2"/>
      <c r="O146" s="2"/>
    </row>
    <row r="147" spans="2:15" ht="13.9" customHeight="1">
      <c r="M147" s="55"/>
    </row>
    <row r="148" spans="2:15" ht="13.9" customHeight="1">
      <c r="M148" s="84"/>
    </row>
    <row r="149" spans="2:15" ht="13.9" customHeight="1">
      <c r="M149" s="55"/>
    </row>
    <row r="150" spans="2:15" ht="13.9" customHeight="1">
      <c r="M150" s="84"/>
    </row>
    <row r="151" spans="2:15" ht="13.9" customHeight="1">
      <c r="M151" s="2"/>
    </row>
    <row r="153" spans="2:15" ht="13.9" customHeight="1">
      <c r="M153" s="50"/>
    </row>
  </sheetData>
  <mergeCells count="2">
    <mergeCell ref="D9:F9"/>
    <mergeCell ref="H9:L9"/>
  </mergeCells>
  <pageMargins left="0.7" right="0.7" top="0.75" bottom="0.75" header="0.3" footer="0.3"/>
  <ignoredErrors>
    <ignoredError sqref="I60:I6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B1:Q74"/>
  <sheetViews>
    <sheetView topLeftCell="A36" workbookViewId="0">
      <selection activeCell="C10" sqref="C10"/>
    </sheetView>
  </sheetViews>
  <sheetFormatPr defaultColWidth="10.7109375" defaultRowHeight="13.15"/>
  <cols>
    <col min="1" max="1" width="2.28515625" style="3" customWidth="1"/>
    <col min="2" max="2" width="45.42578125" style="3" customWidth="1"/>
    <col min="3" max="16384" width="10.7109375" style="3"/>
  </cols>
  <sheetData>
    <row r="1" spans="2:10" s="152" customFormat="1" ht="15.6">
      <c r="B1" s="153" t="s">
        <v>19</v>
      </c>
      <c r="C1" s="265"/>
    </row>
    <row r="2" spans="2:10">
      <c r="B2" s="3" t="s">
        <v>20</v>
      </c>
      <c r="C2" s="4" t="s">
        <v>21</v>
      </c>
      <c r="D2" s="42"/>
      <c r="E2" s="42"/>
      <c r="F2" s="42"/>
      <c r="G2" s="42"/>
      <c r="H2" s="42"/>
      <c r="I2" s="42"/>
      <c r="J2" s="42"/>
    </row>
    <row r="3" spans="2:10">
      <c r="B3" s="3" t="s">
        <v>22</v>
      </c>
      <c r="D3" s="42"/>
      <c r="E3" s="42"/>
      <c r="F3" s="42"/>
      <c r="G3" s="42"/>
      <c r="H3" s="42"/>
      <c r="I3" s="42"/>
      <c r="J3" s="42"/>
    </row>
    <row r="4" spans="2:10">
      <c r="B4" s="3" t="s">
        <v>23</v>
      </c>
      <c r="D4" s="42"/>
      <c r="E4" s="42"/>
      <c r="F4" s="42"/>
      <c r="G4" s="42"/>
      <c r="H4" s="42"/>
      <c r="I4" s="42"/>
      <c r="J4" s="42"/>
    </row>
    <row r="5" spans="2:10">
      <c r="B5" s="3" t="s">
        <v>24</v>
      </c>
      <c r="C5" s="4" t="s">
        <v>25</v>
      </c>
      <c r="D5" s="42"/>
      <c r="E5" s="42"/>
      <c r="F5" s="42"/>
      <c r="G5" s="42"/>
      <c r="H5" s="42"/>
      <c r="I5" s="42"/>
      <c r="J5" s="42"/>
    </row>
    <row r="6" spans="2:10">
      <c r="B6" s="3" t="s">
        <v>26</v>
      </c>
      <c r="C6" s="4" t="s">
        <v>12</v>
      </c>
      <c r="D6" s="42"/>
      <c r="E6" s="42"/>
      <c r="F6" s="42"/>
      <c r="G6" s="42"/>
      <c r="H6" s="42"/>
      <c r="I6" s="42"/>
      <c r="J6" s="42"/>
    </row>
    <row r="7" spans="2:10">
      <c r="B7" s="3" t="s">
        <v>27</v>
      </c>
      <c r="C7" s="4" t="s">
        <v>28</v>
      </c>
      <c r="D7" s="42"/>
      <c r="E7" s="42"/>
      <c r="F7" s="42"/>
      <c r="G7" s="42"/>
      <c r="H7" s="42"/>
      <c r="I7" s="42"/>
      <c r="J7" s="42"/>
    </row>
    <row r="8" spans="2:10" ht="13.15" customHeight="1">
      <c r="D8" s="48"/>
      <c r="E8" s="48"/>
      <c r="F8" s="48"/>
      <c r="G8" s="48"/>
      <c r="H8" s="48"/>
      <c r="I8" s="48"/>
      <c r="J8" s="48"/>
    </row>
    <row r="9" spans="2:10" s="266" customFormat="1">
      <c r="B9" s="266" t="s">
        <v>289</v>
      </c>
      <c r="D9" s="311"/>
      <c r="E9" s="311"/>
      <c r="F9" s="311"/>
      <c r="G9" s="311"/>
      <c r="H9" s="311"/>
      <c r="I9" s="311"/>
      <c r="J9" s="311"/>
    </row>
    <row r="10" spans="2:10">
      <c r="B10" s="3" t="s">
        <v>88</v>
      </c>
      <c r="D10" s="3" t="s">
        <v>290</v>
      </c>
    </row>
    <row r="11" spans="2:10">
      <c r="B11" s="3" t="s">
        <v>291</v>
      </c>
      <c r="D11" s="3" t="s">
        <v>292</v>
      </c>
    </row>
    <row r="12" spans="2:10">
      <c r="B12" s="3" t="s">
        <v>293</v>
      </c>
    </row>
    <row r="14" spans="2:10">
      <c r="B14" s="3" t="s">
        <v>294</v>
      </c>
      <c r="C14" s="317">
        <v>2.7900000000000001E-2</v>
      </c>
      <c r="D14" s="3" t="s">
        <v>295</v>
      </c>
    </row>
    <row r="15" spans="2:10">
      <c r="B15" s="3" t="s">
        <v>296</v>
      </c>
      <c r="C15" s="3">
        <v>1.833</v>
      </c>
      <c r="D15" s="3" t="s">
        <v>297</v>
      </c>
    </row>
    <row r="16" spans="2:10">
      <c r="B16" s="3" t="s">
        <v>298</v>
      </c>
      <c r="D16" s="3" t="s">
        <v>292</v>
      </c>
    </row>
    <row r="17" spans="2:10">
      <c r="B17" s="3" t="s">
        <v>299</v>
      </c>
    </row>
    <row r="19" spans="2:10">
      <c r="B19" s="3" t="s">
        <v>300</v>
      </c>
    </row>
    <row r="20" spans="2:10">
      <c r="B20" s="50" t="s">
        <v>301</v>
      </c>
      <c r="C20" s="320">
        <f>BS!F54/(BS!F54+BS!F32+BS!F38)</f>
        <v>0.26899605121455067</v>
      </c>
      <c r="D20" s="3" t="s">
        <v>292</v>
      </c>
    </row>
    <row r="21" spans="2:10">
      <c r="B21" s="50" t="s">
        <v>302</v>
      </c>
      <c r="C21" s="320">
        <f>(BS!F32+BS!F38)/(BS!F32+BS!F38+BS!F54)</f>
        <v>0.73100394878544928</v>
      </c>
      <c r="D21" s="3" t="s">
        <v>292</v>
      </c>
    </row>
    <row r="25" spans="2:10" s="266" customFormat="1">
      <c r="B25" s="266" t="s">
        <v>303</v>
      </c>
      <c r="D25" s="311"/>
      <c r="E25" s="311"/>
      <c r="F25" s="311"/>
      <c r="G25" s="311"/>
      <c r="H25" s="311"/>
      <c r="I25" s="311"/>
      <c r="J25" s="311"/>
    </row>
    <row r="41" spans="2:17">
      <c r="I41" s="314" t="s">
        <v>304</v>
      </c>
      <c r="J41" s="314" t="s">
        <v>304</v>
      </c>
      <c r="K41" s="314" t="s">
        <v>304</v>
      </c>
      <c r="L41" s="314" t="s">
        <v>304</v>
      </c>
      <c r="M41" s="314" t="s">
        <v>304</v>
      </c>
      <c r="N41" s="314" t="s">
        <v>304</v>
      </c>
      <c r="O41" s="314" t="s">
        <v>304</v>
      </c>
      <c r="P41" s="314" t="s">
        <v>304</v>
      </c>
      <c r="Q41" s="314" t="s">
        <v>304</v>
      </c>
    </row>
    <row r="42" spans="2:17" ht="13.15" customHeight="1">
      <c r="B42" s="3" t="s">
        <v>305</v>
      </c>
      <c r="C42" s="3">
        <v>2.2490000000000001</v>
      </c>
      <c r="I42" s="460" t="s">
        <v>306</v>
      </c>
      <c r="J42" s="460"/>
      <c r="K42" s="315">
        <v>2.7900000000000001E-2</v>
      </c>
      <c r="L42" s="314" t="s">
        <v>304</v>
      </c>
      <c r="M42" s="460" t="s">
        <v>307</v>
      </c>
      <c r="N42" s="460"/>
      <c r="O42" s="460"/>
      <c r="P42" s="460"/>
      <c r="Q42" s="460"/>
    </row>
    <row r="43" spans="2:17">
      <c r="B43" s="3" t="s">
        <v>308</v>
      </c>
      <c r="C43" s="3">
        <v>1.833</v>
      </c>
      <c r="I43" s="314" t="s">
        <v>304</v>
      </c>
      <c r="J43" s="314" t="s">
        <v>304</v>
      </c>
      <c r="K43" s="314" t="s">
        <v>304</v>
      </c>
      <c r="L43" s="314" t="s">
        <v>304</v>
      </c>
      <c r="M43" s="314" t="s">
        <v>304</v>
      </c>
      <c r="N43" s="314" t="s">
        <v>304</v>
      </c>
      <c r="O43" s="314" t="s">
        <v>304</v>
      </c>
      <c r="P43" s="314" t="s">
        <v>304</v>
      </c>
      <c r="Q43" s="314" t="s">
        <v>304</v>
      </c>
    </row>
    <row r="44" spans="2:17" ht="13.15" customHeight="1">
      <c r="B44" s="3" t="s">
        <v>309</v>
      </c>
      <c r="C44" s="316">
        <v>2.7900000000000001E-2</v>
      </c>
      <c r="I44" s="460" t="s">
        <v>310</v>
      </c>
      <c r="J44" s="460"/>
      <c r="K44" s="315">
        <v>5.3999999999999999E-2</v>
      </c>
      <c r="L44" s="314" t="s">
        <v>304</v>
      </c>
      <c r="M44" s="460" t="s">
        <v>311</v>
      </c>
      <c r="N44" s="460"/>
      <c r="O44" s="460"/>
      <c r="P44" s="460"/>
      <c r="Q44" s="314" t="s">
        <v>304</v>
      </c>
    </row>
    <row r="45" spans="2:17">
      <c r="B45" s="3" t="s">
        <v>312</v>
      </c>
      <c r="C45" s="317">
        <v>5.3999999999999999E-2</v>
      </c>
      <c r="I45" s="314" t="s">
        <v>304</v>
      </c>
      <c r="J45" s="314" t="s">
        <v>304</v>
      </c>
      <c r="K45" s="314" t="s">
        <v>304</v>
      </c>
      <c r="L45" s="314" t="s">
        <v>304</v>
      </c>
      <c r="M45" s="314" t="s">
        <v>304</v>
      </c>
      <c r="N45" s="314" t="s">
        <v>304</v>
      </c>
      <c r="O45" s="314" t="s">
        <v>304</v>
      </c>
      <c r="P45" s="314" t="s">
        <v>304</v>
      </c>
      <c r="Q45" s="314" t="s">
        <v>304</v>
      </c>
    </row>
    <row r="46" spans="2:17" ht="13.15" customHeight="1">
      <c r="I46" s="314" t="s">
        <v>313</v>
      </c>
      <c r="J46" s="314" t="s">
        <v>304</v>
      </c>
      <c r="K46" s="314">
        <v>1.833</v>
      </c>
      <c r="L46" s="314" t="s">
        <v>304</v>
      </c>
      <c r="M46" s="460" t="s">
        <v>314</v>
      </c>
      <c r="N46" s="460"/>
      <c r="O46" s="460"/>
      <c r="P46" s="314" t="s">
        <v>304</v>
      </c>
      <c r="Q46" s="314" t="s">
        <v>304</v>
      </c>
    </row>
    <row r="47" spans="2:17">
      <c r="I47" s="314" t="s">
        <v>304</v>
      </c>
      <c r="J47" s="314" t="s">
        <v>304</v>
      </c>
      <c r="K47" s="314" t="s">
        <v>304</v>
      </c>
      <c r="L47" s="314" t="s">
        <v>304</v>
      </c>
      <c r="M47" s="314" t="s">
        <v>304</v>
      </c>
      <c r="N47" s="314" t="s">
        <v>304</v>
      </c>
      <c r="O47" s="314" t="s">
        <v>304</v>
      </c>
      <c r="P47" s="314" t="s">
        <v>304</v>
      </c>
      <c r="Q47" s="314" t="s">
        <v>304</v>
      </c>
    </row>
    <row r="48" spans="2:17" ht="13.15" customHeight="1">
      <c r="I48" s="460" t="s">
        <v>315</v>
      </c>
      <c r="J48" s="460"/>
      <c r="K48" s="315">
        <v>0.55900000000000005</v>
      </c>
      <c r="L48" s="314" t="s">
        <v>304</v>
      </c>
      <c r="M48" s="460" t="s">
        <v>316</v>
      </c>
      <c r="N48" s="460"/>
      <c r="O48" s="460"/>
      <c r="P48" s="314" t="s">
        <v>304</v>
      </c>
      <c r="Q48" s="314" t="s">
        <v>304</v>
      </c>
    </row>
    <row r="49" spans="2:17">
      <c r="B49" s="7">
        <v>2021</v>
      </c>
      <c r="C49" s="4" t="s">
        <v>317</v>
      </c>
      <c r="D49" s="4" t="s">
        <v>318</v>
      </c>
      <c r="E49" s="4" t="s">
        <v>319</v>
      </c>
      <c r="I49" s="314" t="s">
        <v>304</v>
      </c>
      <c r="J49" s="314" t="s">
        <v>304</v>
      </c>
      <c r="K49" s="314" t="s">
        <v>304</v>
      </c>
      <c r="L49" s="314" t="s">
        <v>304</v>
      </c>
      <c r="M49" s="314" t="s">
        <v>304</v>
      </c>
      <c r="N49" s="314" t="s">
        <v>304</v>
      </c>
      <c r="O49" s="314" t="s">
        <v>304</v>
      </c>
      <c r="P49" s="314" t="s">
        <v>304</v>
      </c>
      <c r="Q49" s="314" t="s">
        <v>304</v>
      </c>
    </row>
    <row r="50" spans="2:17" ht="13.15" customHeight="1">
      <c r="B50" s="3" t="s">
        <v>301</v>
      </c>
      <c r="C50" s="317">
        <v>0.55900000000000005</v>
      </c>
      <c r="D50" s="317">
        <v>0.14799999999999999</v>
      </c>
      <c r="E50" s="318">
        <f>C50*D50</f>
        <v>8.2732E-2</v>
      </c>
      <c r="I50" s="314" t="s">
        <v>320</v>
      </c>
      <c r="J50" s="314" t="s">
        <v>304</v>
      </c>
      <c r="K50" s="315">
        <v>0.441</v>
      </c>
      <c r="L50" s="314" t="s">
        <v>304</v>
      </c>
      <c r="M50" s="460" t="s">
        <v>316</v>
      </c>
      <c r="N50" s="460"/>
      <c r="O50" s="460"/>
      <c r="P50" s="314" t="s">
        <v>304</v>
      </c>
      <c r="Q50" s="314" t="s">
        <v>304</v>
      </c>
    </row>
    <row r="51" spans="2:17">
      <c r="B51" s="3" t="s">
        <v>302</v>
      </c>
      <c r="C51" s="317">
        <v>0.441</v>
      </c>
      <c r="D51" s="317">
        <v>1.4E-2</v>
      </c>
      <c r="E51" s="318">
        <f>C51*D51</f>
        <v>6.1739999999999998E-3</v>
      </c>
      <c r="I51" s="314" t="s">
        <v>304</v>
      </c>
      <c r="J51" s="314" t="s">
        <v>304</v>
      </c>
      <c r="K51" s="314" t="s">
        <v>304</v>
      </c>
      <c r="L51" s="314" t="s">
        <v>304</v>
      </c>
      <c r="M51" s="314" t="s">
        <v>304</v>
      </c>
      <c r="N51" s="314" t="s">
        <v>304</v>
      </c>
      <c r="O51" s="314" t="s">
        <v>304</v>
      </c>
      <c r="P51" s="314" t="s">
        <v>304</v>
      </c>
      <c r="Q51" s="314" t="s">
        <v>304</v>
      </c>
    </row>
    <row r="52" spans="2:17" ht="13.15" customHeight="1">
      <c r="B52" s="3" t="s">
        <v>321</v>
      </c>
      <c r="E52" s="318">
        <f>SUM(E50,E51)</f>
        <v>8.8905999999999999E-2</v>
      </c>
      <c r="I52" s="314" t="s">
        <v>322</v>
      </c>
      <c r="J52" s="314" t="s">
        <v>304</v>
      </c>
      <c r="K52" s="315">
        <v>1.4E-2</v>
      </c>
      <c r="L52" s="314" t="s">
        <v>304</v>
      </c>
      <c r="M52" s="460" t="s">
        <v>323</v>
      </c>
      <c r="N52" s="460"/>
      <c r="O52" s="460"/>
      <c r="P52" s="460"/>
      <c r="Q52" s="460"/>
    </row>
    <row r="53" spans="2:17">
      <c r="E53" s="318"/>
      <c r="I53" s="314" t="s">
        <v>304</v>
      </c>
      <c r="J53" s="314" t="s">
        <v>304</v>
      </c>
      <c r="K53" s="314" t="s">
        <v>304</v>
      </c>
      <c r="L53" s="314" t="s">
        <v>304</v>
      </c>
      <c r="M53" s="314" t="s">
        <v>304</v>
      </c>
      <c r="N53" s="314" t="s">
        <v>304</v>
      </c>
      <c r="O53" s="314" t="s">
        <v>304</v>
      </c>
      <c r="P53" s="314" t="s">
        <v>304</v>
      </c>
      <c r="Q53" s="314" t="s">
        <v>304</v>
      </c>
    </row>
    <row r="54" spans="2:17" ht="13.15" customHeight="1">
      <c r="B54" s="3" t="s">
        <v>324</v>
      </c>
      <c r="F54" s="3">
        <v>9000.1</v>
      </c>
      <c r="I54" s="460" t="s">
        <v>325</v>
      </c>
      <c r="J54" s="460"/>
      <c r="K54" s="315">
        <v>0.14799999999999999</v>
      </c>
      <c r="L54" s="314" t="s">
        <v>304</v>
      </c>
      <c r="M54" s="460" t="s">
        <v>326</v>
      </c>
      <c r="N54" s="460"/>
      <c r="O54" s="314" t="s">
        <v>304</v>
      </c>
      <c r="P54" s="314" t="s">
        <v>304</v>
      </c>
      <c r="Q54" s="314" t="s">
        <v>304</v>
      </c>
    </row>
    <row r="55" spans="2:17">
      <c r="B55" s="3" t="s">
        <v>327</v>
      </c>
      <c r="F55" s="3">
        <v>3369</v>
      </c>
      <c r="I55" s="314" t="s">
        <v>304</v>
      </c>
      <c r="J55" s="314" t="s">
        <v>304</v>
      </c>
      <c r="K55" s="314" t="s">
        <v>304</v>
      </c>
      <c r="L55" s="314" t="s">
        <v>304</v>
      </c>
      <c r="M55" s="314" t="s">
        <v>304</v>
      </c>
      <c r="N55" s="314" t="s">
        <v>304</v>
      </c>
      <c r="O55" s="314" t="s">
        <v>304</v>
      </c>
      <c r="P55" s="314" t="s">
        <v>304</v>
      </c>
      <c r="Q55" s="314" t="s">
        <v>304</v>
      </c>
    </row>
    <row r="56" spans="2:17" ht="13.15" customHeight="1">
      <c r="B56" s="3" t="s">
        <v>328</v>
      </c>
      <c r="F56" s="3">
        <v>2858</v>
      </c>
      <c r="I56" s="460" t="s">
        <v>329</v>
      </c>
      <c r="J56" s="460"/>
      <c r="K56" s="314"/>
      <c r="L56" s="314" t="s">
        <v>304</v>
      </c>
      <c r="M56" s="460" t="s">
        <v>330</v>
      </c>
      <c r="N56" s="460"/>
      <c r="O56" s="460"/>
      <c r="P56" s="314" t="s">
        <v>304</v>
      </c>
      <c r="Q56" s="314" t="s">
        <v>304</v>
      </c>
    </row>
    <row r="57" spans="2:17">
      <c r="I57" s="314" t="s">
        <v>304</v>
      </c>
      <c r="J57" s="314" t="s">
        <v>304</v>
      </c>
      <c r="K57" s="314" t="s">
        <v>304</v>
      </c>
      <c r="L57" s="314" t="s">
        <v>304</v>
      </c>
      <c r="M57" s="314" t="s">
        <v>304</v>
      </c>
      <c r="N57" s="314" t="s">
        <v>304</v>
      </c>
      <c r="O57" s="314" t="s">
        <v>304</v>
      </c>
      <c r="P57" s="314" t="s">
        <v>304</v>
      </c>
      <c r="Q57" s="314" t="s">
        <v>304</v>
      </c>
    </row>
    <row r="58" spans="2:17">
      <c r="B58" s="3" t="s">
        <v>331</v>
      </c>
      <c r="I58" s="314" t="s">
        <v>332</v>
      </c>
      <c r="J58" s="314" t="s">
        <v>304</v>
      </c>
      <c r="K58" s="314" t="s">
        <v>304</v>
      </c>
      <c r="L58" s="314" t="s">
        <v>304</v>
      </c>
      <c r="M58" s="314" t="s">
        <v>304</v>
      </c>
      <c r="N58" s="314" t="s">
        <v>304</v>
      </c>
      <c r="O58" s="314" t="s">
        <v>304</v>
      </c>
      <c r="P58" s="314" t="s">
        <v>304</v>
      </c>
      <c r="Q58" s="314" t="s">
        <v>304</v>
      </c>
    </row>
    <row r="59" spans="2:17">
      <c r="B59" s="3" t="s">
        <v>301</v>
      </c>
      <c r="C59" s="317">
        <v>0.48299999999999998</v>
      </c>
      <c r="D59" s="317">
        <v>0.14599999999999999</v>
      </c>
      <c r="E59" s="318">
        <f>C59*D59</f>
        <v>7.0517999999999997E-2</v>
      </c>
      <c r="I59" s="314" t="s">
        <v>304</v>
      </c>
      <c r="J59" s="314" t="s">
        <v>304</v>
      </c>
      <c r="K59" s="314" t="s">
        <v>304</v>
      </c>
      <c r="L59" s="314" t="s">
        <v>304</v>
      </c>
      <c r="M59" s="314" t="s">
        <v>304</v>
      </c>
      <c r="N59" s="314" t="s">
        <v>304</v>
      </c>
      <c r="O59" s="314" t="s">
        <v>304</v>
      </c>
      <c r="P59" s="314" t="s">
        <v>304</v>
      </c>
      <c r="Q59" s="314" t="s">
        <v>304</v>
      </c>
    </row>
    <row r="60" spans="2:17">
      <c r="B60" s="3" t="s">
        <v>302</v>
      </c>
      <c r="C60" s="317">
        <v>0.51700000000000002</v>
      </c>
      <c r="D60" s="317">
        <v>3.2000000000000001E-2</v>
      </c>
      <c r="E60" s="318">
        <f>C60*D60</f>
        <v>1.6544E-2</v>
      </c>
      <c r="I60" s="314" t="s">
        <v>333</v>
      </c>
      <c r="J60" s="314" t="s">
        <v>304</v>
      </c>
      <c r="K60" s="314" t="s">
        <v>304</v>
      </c>
      <c r="L60" s="314" t="s">
        <v>304</v>
      </c>
      <c r="M60" s="314" t="s">
        <v>304</v>
      </c>
      <c r="N60" s="314" t="s">
        <v>304</v>
      </c>
      <c r="O60" s="314" t="s">
        <v>304</v>
      </c>
      <c r="P60" s="314" t="s">
        <v>304</v>
      </c>
      <c r="Q60" s="314" t="s">
        <v>304</v>
      </c>
    </row>
    <row r="61" spans="2:17">
      <c r="B61" s="3" t="s">
        <v>321</v>
      </c>
      <c r="E61" s="318">
        <f>SUM(E59,E60)</f>
        <v>8.7062E-2</v>
      </c>
      <c r="I61" s="314" t="s">
        <v>304</v>
      </c>
      <c r="J61" s="314" t="s">
        <v>304</v>
      </c>
      <c r="K61" s="314" t="s">
        <v>304</v>
      </c>
      <c r="L61" s="314" t="s">
        <v>304</v>
      </c>
      <c r="M61" s="314" t="s">
        <v>304</v>
      </c>
      <c r="N61" s="314" t="s">
        <v>304</v>
      </c>
      <c r="O61" s="314" t="s">
        <v>304</v>
      </c>
      <c r="P61" s="314" t="s">
        <v>304</v>
      </c>
      <c r="Q61" s="314" t="s">
        <v>304</v>
      </c>
    </row>
    <row r="62" spans="2:17">
      <c r="E62" s="318"/>
      <c r="I62" s="314" t="s">
        <v>334</v>
      </c>
      <c r="J62" s="314" t="s">
        <v>304</v>
      </c>
      <c r="K62" s="314" t="s">
        <v>304</v>
      </c>
      <c r="L62" s="314" t="s">
        <v>304</v>
      </c>
      <c r="M62" s="314" t="s">
        <v>304</v>
      </c>
      <c r="N62" s="314" t="s">
        <v>304</v>
      </c>
      <c r="O62" s="314" t="s">
        <v>304</v>
      </c>
      <c r="P62" s="314" t="s">
        <v>304</v>
      </c>
      <c r="Q62" s="314" t="s">
        <v>304</v>
      </c>
    </row>
    <row r="63" spans="2:17">
      <c r="B63" s="3" t="s">
        <v>324</v>
      </c>
      <c r="F63" s="3">
        <v>5388.2</v>
      </c>
    </row>
    <row r="64" spans="2:17">
      <c r="B64" s="3" t="s">
        <v>327</v>
      </c>
      <c r="F64" s="3">
        <v>2666</v>
      </c>
    </row>
    <row r="65" spans="2:6">
      <c r="B65" s="3" t="s">
        <v>328</v>
      </c>
      <c r="F65" s="3">
        <v>3111</v>
      </c>
    </row>
    <row r="67" spans="2:6">
      <c r="B67" s="3" t="s">
        <v>335</v>
      </c>
    </row>
    <row r="68" spans="2:6">
      <c r="B68" s="3" t="s">
        <v>301</v>
      </c>
      <c r="C68" s="317">
        <v>0.28100000000000003</v>
      </c>
      <c r="D68" s="317">
        <f>15.9%</f>
        <v>0.159</v>
      </c>
      <c r="E68" s="318">
        <f>C68*D68</f>
        <v>4.4679000000000003E-2</v>
      </c>
    </row>
    <row r="69" spans="2:6">
      <c r="B69" s="3" t="s">
        <v>302</v>
      </c>
      <c r="C69" s="317">
        <v>0.71899999999999997</v>
      </c>
      <c r="D69" s="317">
        <v>4.1000000000000002E-2</v>
      </c>
      <c r="E69" s="318">
        <f>C69*D69</f>
        <v>2.9479000000000002E-2</v>
      </c>
    </row>
    <row r="70" spans="2:6">
      <c r="B70" s="3" t="s">
        <v>321</v>
      </c>
      <c r="E70" s="318">
        <f>SUM(E68,E69)</f>
        <v>7.4158000000000002E-2</v>
      </c>
    </row>
    <row r="72" spans="2:6">
      <c r="B72" s="3" t="s">
        <v>324</v>
      </c>
      <c r="F72" s="3">
        <v>2953.3</v>
      </c>
    </row>
    <row r="73" spans="2:6">
      <c r="B73" s="3" t="s">
        <v>327</v>
      </c>
      <c r="F73" s="3">
        <v>3369</v>
      </c>
    </row>
    <row r="74" spans="2:6">
      <c r="B74" s="3" t="s">
        <v>328</v>
      </c>
      <c r="F74" s="3">
        <v>4174</v>
      </c>
    </row>
  </sheetData>
  <mergeCells count="13">
    <mergeCell ref="I48:J48"/>
    <mergeCell ref="M48:O48"/>
    <mergeCell ref="I42:J42"/>
    <mergeCell ref="M42:Q42"/>
    <mergeCell ref="I44:J44"/>
    <mergeCell ref="M44:P44"/>
    <mergeCell ref="M46:O46"/>
    <mergeCell ref="M50:O50"/>
    <mergeCell ref="M52:Q52"/>
    <mergeCell ref="I54:J54"/>
    <mergeCell ref="M54:N54"/>
    <mergeCell ref="I56:J56"/>
    <mergeCell ref="M56:O5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3:AC36"/>
  <sheetViews>
    <sheetView zoomScale="85" zoomScaleNormal="85" workbookViewId="0">
      <selection activeCell="R17" sqref="R17"/>
    </sheetView>
  </sheetViews>
  <sheetFormatPr defaultColWidth="11.42578125" defaultRowHeight="13.15"/>
  <cols>
    <col min="1" max="1" width="2.28515625" style="65" customWidth="1"/>
    <col min="2" max="3" width="11.42578125" style="65"/>
    <col min="4" max="4" width="16.7109375" style="65" customWidth="1"/>
    <col min="5" max="5" width="20.140625" style="65" bestFit="1" customWidth="1"/>
    <col min="6" max="6" width="12.7109375" style="65" bestFit="1" customWidth="1"/>
    <col min="7" max="7" width="13.7109375" style="65" bestFit="1" customWidth="1"/>
    <col min="8" max="8" width="15.140625" style="65" bestFit="1" customWidth="1"/>
    <col min="9" max="9" width="4" style="65" customWidth="1"/>
    <col min="10" max="10" width="14.7109375" style="65" bestFit="1" customWidth="1"/>
    <col min="11" max="11" width="12.42578125" style="65" bestFit="1" customWidth="1"/>
    <col min="12" max="12" width="16" style="65" bestFit="1" customWidth="1"/>
    <col min="13" max="13" width="16.7109375" style="65" bestFit="1" customWidth="1"/>
    <col min="14" max="14" width="15.7109375" style="65" bestFit="1" customWidth="1"/>
    <col min="15" max="15" width="11.140625" style="65" bestFit="1" customWidth="1"/>
    <col min="16" max="16" width="6.42578125" style="65" bestFit="1" customWidth="1"/>
    <col min="17" max="16384" width="11.42578125" style="65"/>
  </cols>
  <sheetData>
    <row r="3" spans="1:29">
      <c r="B3" s="167"/>
      <c r="C3" s="167"/>
      <c r="D3" s="167"/>
      <c r="E3" s="167"/>
      <c r="F3" s="167"/>
      <c r="G3" s="167"/>
      <c r="H3" s="167"/>
      <c r="I3" s="167"/>
      <c r="J3" s="167"/>
      <c r="K3" s="167"/>
      <c r="L3" s="167"/>
      <c r="M3" s="167"/>
      <c r="N3" s="167"/>
    </row>
    <row r="4" spans="1:29">
      <c r="C4" s="112"/>
      <c r="D4" s="298"/>
      <c r="E4" s="112"/>
      <c r="F4" s="112"/>
      <c r="G4" s="298"/>
      <c r="H4" s="298"/>
      <c r="I4" s="298"/>
      <c r="J4" s="298"/>
      <c r="K4" s="112"/>
      <c r="L4" s="112"/>
      <c r="M4" s="112"/>
      <c r="N4" s="112"/>
    </row>
    <row r="5" spans="1:29">
      <c r="C5" s="112"/>
      <c r="D5" s="298"/>
      <c r="E5" s="112"/>
      <c r="F5" s="112"/>
      <c r="G5" s="298"/>
      <c r="H5" s="298"/>
      <c r="I5" s="298"/>
      <c r="J5" s="298"/>
      <c r="K5" s="112"/>
      <c r="L5" s="112"/>
      <c r="M5" s="112"/>
      <c r="N5" s="112"/>
    </row>
    <row r="6" spans="1:29">
      <c r="C6" s="112"/>
      <c r="D6" s="298"/>
      <c r="E6" s="112"/>
      <c r="F6" s="112"/>
      <c r="G6" s="298"/>
      <c r="H6" s="298"/>
      <c r="I6" s="298"/>
      <c r="J6" s="298"/>
      <c r="K6" s="112"/>
      <c r="L6" s="112"/>
      <c r="M6" s="112"/>
      <c r="N6" s="112"/>
    </row>
    <row r="7" spans="1:29">
      <c r="C7" s="112"/>
      <c r="D7" s="298"/>
      <c r="E7" s="112"/>
      <c r="F7" s="112"/>
      <c r="G7" s="298"/>
      <c r="H7" s="298"/>
      <c r="I7" s="298"/>
      <c r="J7" s="298"/>
      <c r="K7" s="112"/>
      <c r="L7" s="112"/>
      <c r="M7" s="112"/>
      <c r="N7" s="112"/>
    </row>
    <row r="8" spans="1:29">
      <c r="B8" s="167"/>
      <c r="C8" s="299"/>
      <c r="D8" s="300"/>
      <c r="E8" s="299"/>
      <c r="F8" s="299"/>
      <c r="G8" s="300"/>
      <c r="H8" s="300"/>
      <c r="I8" s="300"/>
      <c r="J8" s="300"/>
      <c r="K8" s="299"/>
      <c r="L8" s="299"/>
      <c r="M8" s="301"/>
      <c r="N8" s="112"/>
    </row>
    <row r="9" spans="1:29">
      <c r="C9" s="112"/>
      <c r="D9" s="112"/>
      <c r="E9" s="112"/>
      <c r="F9" s="112"/>
      <c r="G9" s="112"/>
      <c r="H9" s="112"/>
      <c r="I9" s="112"/>
      <c r="J9" s="112"/>
      <c r="K9" s="112"/>
      <c r="L9" s="112"/>
      <c r="M9" s="112"/>
      <c r="N9" s="112"/>
    </row>
    <row r="10" spans="1:29">
      <c r="C10" s="112"/>
      <c r="D10" s="112"/>
      <c r="E10" s="112"/>
      <c r="F10" s="112"/>
      <c r="G10" s="112"/>
      <c r="H10" s="112"/>
      <c r="I10" s="112"/>
      <c r="J10" s="112"/>
      <c r="K10" s="112"/>
      <c r="L10" s="112"/>
      <c r="M10" s="302"/>
      <c r="N10" s="112"/>
    </row>
    <row r="11" spans="1:29">
      <c r="C11" s="112"/>
      <c r="D11" s="112"/>
      <c r="E11" s="112"/>
      <c r="F11" s="112"/>
      <c r="G11" s="112"/>
      <c r="H11" s="112"/>
      <c r="I11" s="112"/>
      <c r="J11" s="112"/>
      <c r="K11" s="112"/>
      <c r="L11" s="112"/>
      <c r="M11" s="112"/>
      <c r="N11" s="112"/>
    </row>
    <row r="12" spans="1:29">
      <c r="C12" s="112"/>
      <c r="D12" s="112"/>
      <c r="E12" s="112"/>
      <c r="F12" s="112"/>
      <c r="G12" s="112"/>
      <c r="H12" s="112"/>
      <c r="I12" s="112"/>
      <c r="J12" s="112"/>
      <c r="K12" s="112"/>
      <c r="L12" s="112"/>
      <c r="M12" s="112"/>
      <c r="N12" s="112"/>
    </row>
    <row r="13" spans="1:29" s="309" customFormat="1" ht="23.45">
      <c r="A13" s="303"/>
      <c r="B13" s="308" t="s">
        <v>336</v>
      </c>
      <c r="O13" s="303"/>
      <c r="P13" s="303"/>
      <c r="Q13" s="303"/>
      <c r="R13" s="303"/>
      <c r="S13" s="303"/>
      <c r="T13" s="303"/>
      <c r="U13" s="303"/>
      <c r="V13" s="303"/>
      <c r="W13" s="303"/>
      <c r="X13" s="303"/>
      <c r="Y13" s="303"/>
      <c r="Z13" s="303"/>
      <c r="AA13" s="303"/>
      <c r="AB13" s="303"/>
      <c r="AC13" s="303"/>
    </row>
    <row r="15" spans="1:29" s="310" customFormat="1" ht="15.6">
      <c r="A15" s="65"/>
      <c r="B15" s="334"/>
      <c r="C15" s="334"/>
      <c r="D15" s="461" t="s">
        <v>337</v>
      </c>
      <c r="E15" s="461"/>
      <c r="F15" s="461" t="s">
        <v>338</v>
      </c>
      <c r="G15" s="461"/>
      <c r="H15" s="461"/>
      <c r="I15" s="461"/>
      <c r="J15" s="461"/>
      <c r="K15" s="461"/>
      <c r="L15" s="461"/>
      <c r="M15" s="334"/>
      <c r="N15" s="332" t="s">
        <v>339</v>
      </c>
      <c r="O15" s="337"/>
      <c r="P15" s="337"/>
      <c r="Q15" s="65"/>
      <c r="R15" s="65"/>
      <c r="S15" s="65"/>
      <c r="T15" s="65"/>
      <c r="U15" s="65"/>
      <c r="V15" s="65"/>
      <c r="W15" s="65"/>
      <c r="X15" s="65"/>
      <c r="Y15" s="65"/>
      <c r="Z15" s="65"/>
      <c r="AA15" s="65"/>
      <c r="AB15" s="65"/>
      <c r="AC15" s="65"/>
    </row>
    <row r="16" spans="1:29" s="310" customFormat="1" ht="16.149999999999999" customHeight="1">
      <c r="A16" s="65"/>
      <c r="B16" s="352" t="s">
        <v>340</v>
      </c>
      <c r="C16" s="352" t="s">
        <v>341</v>
      </c>
      <c r="D16" s="353" t="s">
        <v>342</v>
      </c>
      <c r="E16" s="352" t="s">
        <v>285</v>
      </c>
      <c r="F16" s="352" t="s">
        <v>284</v>
      </c>
      <c r="G16" s="352" t="s">
        <v>343</v>
      </c>
      <c r="H16" s="353" t="s">
        <v>344</v>
      </c>
      <c r="I16" s="334"/>
      <c r="J16" s="352" t="s">
        <v>44</v>
      </c>
      <c r="K16" s="352" t="s">
        <v>83</v>
      </c>
      <c r="L16" s="352" t="s">
        <v>345</v>
      </c>
      <c r="M16" s="334"/>
      <c r="N16" s="352" t="s">
        <v>346</v>
      </c>
      <c r="O16" s="338"/>
      <c r="P16" s="338"/>
      <c r="Q16" s="65"/>
      <c r="R16" s="65"/>
      <c r="S16" s="65"/>
      <c r="T16" s="65"/>
      <c r="U16" s="65"/>
      <c r="V16" s="65"/>
      <c r="W16" s="65"/>
      <c r="X16" s="65"/>
      <c r="Y16" s="65"/>
      <c r="Z16" s="65"/>
      <c r="AA16" s="65"/>
      <c r="AB16" s="65"/>
      <c r="AC16" s="65"/>
    </row>
    <row r="17" spans="1:29" ht="15.6">
      <c r="B17" s="349" t="s">
        <v>347</v>
      </c>
      <c r="C17" s="374" t="s">
        <v>348</v>
      </c>
      <c r="D17" s="376">
        <v>5.99</v>
      </c>
      <c r="E17" s="391">
        <v>624752000</v>
      </c>
      <c r="F17" s="391">
        <v>3593651389</v>
      </c>
      <c r="G17" s="391">
        <v>5332000000</v>
      </c>
      <c r="H17" s="391">
        <v>8925651389</v>
      </c>
      <c r="I17" s="392"/>
      <c r="J17" s="391">
        <v>15437000000</v>
      </c>
      <c r="K17" s="377">
        <v>74000000</v>
      </c>
      <c r="L17" s="389">
        <v>-274000000</v>
      </c>
      <c r="M17" s="378"/>
      <c r="N17" s="379" t="s">
        <v>349</v>
      </c>
      <c r="O17" s="305"/>
      <c r="P17" s="112"/>
      <c r="Q17" s="112"/>
      <c r="R17" s="112"/>
    </row>
    <row r="18" spans="1:29" ht="15.6">
      <c r="B18" s="304" t="s">
        <v>350</v>
      </c>
      <c r="C18" s="375" t="s">
        <v>351</v>
      </c>
      <c r="D18" s="380">
        <v>1.69</v>
      </c>
      <c r="E18" s="390">
        <v>232153000</v>
      </c>
      <c r="F18" s="390">
        <v>506286233</v>
      </c>
      <c r="G18" s="390">
        <v>856379000</v>
      </c>
      <c r="H18" s="390">
        <v>1362665233</v>
      </c>
      <c r="I18" s="382"/>
      <c r="J18" s="393">
        <v>3861195000</v>
      </c>
      <c r="K18" s="381">
        <v>80774000</v>
      </c>
      <c r="L18" s="381">
        <v>50049000</v>
      </c>
      <c r="M18" s="112"/>
      <c r="N18" s="383" t="s">
        <v>352</v>
      </c>
      <c r="O18" s="305"/>
      <c r="P18" s="112"/>
      <c r="Q18" s="112"/>
      <c r="R18" s="112"/>
    </row>
    <row r="19" spans="1:29" ht="15.6">
      <c r="B19" s="304" t="s">
        <v>353</v>
      </c>
      <c r="C19" s="375" t="s">
        <v>354</v>
      </c>
      <c r="D19" s="384">
        <v>11.96</v>
      </c>
      <c r="E19" s="390">
        <v>107174000</v>
      </c>
      <c r="F19" s="390">
        <v>1208677984</v>
      </c>
      <c r="G19" s="390">
        <v>879118000</v>
      </c>
      <c r="H19" s="390">
        <v>2087795984</v>
      </c>
      <c r="I19" s="382"/>
      <c r="J19" s="393">
        <v>2387392000</v>
      </c>
      <c r="K19" s="388">
        <v>-140545000</v>
      </c>
      <c r="L19" s="388">
        <v>-219102000</v>
      </c>
      <c r="M19" s="112"/>
      <c r="N19" s="383" t="s">
        <v>355</v>
      </c>
      <c r="O19" s="111"/>
      <c r="P19" s="112"/>
      <c r="Q19" s="112"/>
      <c r="R19" s="112"/>
    </row>
    <row r="20" spans="1:29" ht="15.6">
      <c r="B20" s="304" t="s">
        <v>356</v>
      </c>
      <c r="C20" s="375" t="s">
        <v>357</v>
      </c>
      <c r="D20" s="384">
        <v>38.659999999999997</v>
      </c>
      <c r="E20" s="390">
        <v>60119000</v>
      </c>
      <c r="F20" s="390">
        <v>9299573783</v>
      </c>
      <c r="G20" s="390">
        <v>2228034000</v>
      </c>
      <c r="H20" s="390">
        <v>11527607783</v>
      </c>
      <c r="I20" s="382"/>
      <c r="J20" s="393">
        <v>10885376000</v>
      </c>
      <c r="K20" s="388">
        <v>-232119000</v>
      </c>
      <c r="L20" s="388">
        <v>-565777000</v>
      </c>
      <c r="M20" s="112"/>
      <c r="N20" s="383" t="s">
        <v>358</v>
      </c>
      <c r="O20" s="111"/>
      <c r="P20" s="112"/>
      <c r="Q20" s="112"/>
      <c r="R20" s="112"/>
    </row>
    <row r="21" spans="1:29" ht="15.6">
      <c r="B21" s="304" t="s">
        <v>359</v>
      </c>
      <c r="C21" s="375" t="s">
        <v>360</v>
      </c>
      <c r="D21" s="384">
        <v>4.6500000000000004</v>
      </c>
      <c r="E21" s="390">
        <v>428849000</v>
      </c>
      <c r="F21" s="390">
        <v>2007012778</v>
      </c>
      <c r="G21" s="390">
        <v>580700000</v>
      </c>
      <c r="H21" s="390">
        <v>2587712778</v>
      </c>
      <c r="I21" s="382"/>
      <c r="J21" s="393">
        <v>6704100000</v>
      </c>
      <c r="K21" s="388">
        <v>-396100000</v>
      </c>
      <c r="L21" s="388">
        <v>-469700000</v>
      </c>
      <c r="M21" s="112"/>
      <c r="N21" s="383" t="s">
        <v>361</v>
      </c>
      <c r="O21" s="111"/>
      <c r="P21" s="112"/>
      <c r="Q21" s="112"/>
      <c r="R21" s="112"/>
    </row>
    <row r="22" spans="1:29">
      <c r="D22" s="112"/>
      <c r="E22" s="112"/>
      <c r="F22" s="112"/>
      <c r="G22" s="112"/>
      <c r="H22" s="112"/>
      <c r="I22" s="112"/>
      <c r="J22" s="112"/>
      <c r="K22" s="112"/>
      <c r="L22" s="112"/>
      <c r="M22" s="112"/>
      <c r="N22" s="112"/>
      <c r="O22" s="111"/>
      <c r="P22" s="111"/>
      <c r="Q22" s="111"/>
    </row>
    <row r="23" spans="1:29" ht="15.6">
      <c r="B23" s="304" t="s">
        <v>362</v>
      </c>
      <c r="D23" s="112"/>
      <c r="E23" s="112"/>
      <c r="F23" s="112"/>
      <c r="G23" s="112"/>
      <c r="H23" s="112"/>
      <c r="I23" s="112"/>
      <c r="J23" s="112"/>
      <c r="K23" s="112"/>
      <c r="L23" s="112"/>
      <c r="M23" s="112"/>
      <c r="N23" s="383" t="s">
        <v>358</v>
      </c>
      <c r="O23" s="305"/>
      <c r="P23" s="305"/>
      <c r="Q23" s="111"/>
    </row>
    <row r="24" spans="1:29" ht="15.6">
      <c r="B24" s="304" t="s">
        <v>363</v>
      </c>
      <c r="D24" s="112"/>
      <c r="E24" s="112"/>
      <c r="I24" s="112"/>
      <c r="J24" s="112"/>
      <c r="K24" s="112"/>
      <c r="L24" s="112"/>
      <c r="M24" s="112"/>
      <c r="N24" s="383" t="s">
        <v>364</v>
      </c>
      <c r="O24" s="305"/>
      <c r="P24" s="305"/>
      <c r="Q24" s="111"/>
    </row>
    <row r="25" spans="1:29" ht="15.6">
      <c r="B25" s="306" t="s">
        <v>365</v>
      </c>
      <c r="D25" s="112"/>
      <c r="E25" s="112"/>
      <c r="I25" s="112"/>
      <c r="J25" s="112"/>
      <c r="K25" s="112"/>
      <c r="L25" s="112"/>
      <c r="M25" s="112"/>
      <c r="N25" s="385" t="s">
        <v>366</v>
      </c>
      <c r="O25" s="307"/>
      <c r="P25" s="307"/>
      <c r="Q25" s="111"/>
    </row>
    <row r="26" spans="1:29" ht="15.6">
      <c r="B26" s="304" t="s">
        <v>367</v>
      </c>
      <c r="D26" s="112"/>
      <c r="E26" s="112"/>
      <c r="I26" s="112"/>
      <c r="J26" s="112"/>
      <c r="K26" s="112"/>
      <c r="L26" s="112"/>
      <c r="M26" s="112"/>
      <c r="N26" s="383" t="s">
        <v>368</v>
      </c>
      <c r="O26" s="307"/>
      <c r="P26" s="307"/>
      <c r="Q26" s="111"/>
    </row>
    <row r="27" spans="1:29" ht="15.6">
      <c r="B27" s="304" t="s">
        <v>369</v>
      </c>
      <c r="D27" s="112"/>
      <c r="E27" s="112"/>
      <c r="I27" s="112"/>
      <c r="J27" s="112"/>
      <c r="K27" s="112"/>
      <c r="L27" s="112"/>
      <c r="M27" s="112"/>
      <c r="N27" s="383" t="s">
        <v>370</v>
      </c>
      <c r="O27" s="305"/>
      <c r="P27" s="305"/>
      <c r="Q27" s="111"/>
    </row>
    <row r="28" spans="1:29" ht="15.6">
      <c r="B28" s="304" t="s">
        <v>371</v>
      </c>
      <c r="D28" s="112"/>
      <c r="E28" s="112"/>
      <c r="I28" s="112"/>
      <c r="J28" s="112"/>
      <c r="K28" s="112"/>
      <c r="L28" s="112"/>
      <c r="M28" s="112"/>
      <c r="N28" s="383" t="s">
        <v>352</v>
      </c>
      <c r="O28" s="305"/>
      <c r="P28" s="305"/>
      <c r="Q28" s="111"/>
    </row>
    <row r="29" spans="1:29">
      <c r="D29" s="112"/>
      <c r="E29" s="112"/>
      <c r="F29" s="112"/>
      <c r="G29" s="112"/>
      <c r="H29" s="112"/>
      <c r="I29" s="112"/>
      <c r="J29" s="112"/>
      <c r="K29" s="112"/>
      <c r="L29" s="112"/>
      <c r="M29" s="112"/>
      <c r="N29" s="112"/>
    </row>
    <row r="30" spans="1:29" s="310" customFormat="1" ht="15.6">
      <c r="A30" s="65"/>
      <c r="B30" s="351" t="s">
        <v>372</v>
      </c>
      <c r="C30" s="351"/>
      <c r="D30" s="386"/>
      <c r="E30" s="386"/>
      <c r="F30" s="386"/>
      <c r="G30" s="386"/>
      <c r="H30" s="386"/>
      <c r="I30" s="386"/>
      <c r="J30" s="386"/>
      <c r="K30" s="386"/>
      <c r="L30" s="332" t="s">
        <v>367</v>
      </c>
      <c r="M30" s="332" t="s">
        <v>365</v>
      </c>
      <c r="N30" s="332" t="s">
        <v>363</v>
      </c>
      <c r="O30" s="338"/>
      <c r="P30" s="65"/>
      <c r="Q30" s="65"/>
      <c r="R30" s="65"/>
      <c r="S30" s="65"/>
      <c r="T30" s="65"/>
      <c r="U30" s="65"/>
      <c r="V30" s="65"/>
      <c r="W30" s="65"/>
      <c r="X30" s="65"/>
      <c r="Y30" s="65"/>
      <c r="Z30" s="65"/>
      <c r="AA30" s="65"/>
      <c r="AB30" s="65"/>
      <c r="AC30" s="65"/>
    </row>
    <row r="31" spans="1:29" ht="15.6">
      <c r="B31" s="304" t="s">
        <v>373</v>
      </c>
      <c r="D31" s="112"/>
      <c r="E31" s="112"/>
      <c r="F31" s="112"/>
      <c r="G31" s="112"/>
      <c r="H31" s="112"/>
      <c r="I31" s="112"/>
      <c r="J31" s="112"/>
      <c r="K31" s="112"/>
      <c r="L31" s="390">
        <f>0.63*J17</f>
        <v>9725310000</v>
      </c>
      <c r="M31" s="390">
        <f>0.67*J17</f>
        <v>10342790000</v>
      </c>
      <c r="N31" s="390">
        <f>0.92*J17</f>
        <v>14202040000</v>
      </c>
    </row>
    <row r="32" spans="1:29" ht="15.6">
      <c r="B32" s="304" t="s">
        <v>343</v>
      </c>
      <c r="D32" s="112"/>
      <c r="E32" s="112"/>
      <c r="F32" s="112"/>
      <c r="G32" s="112"/>
      <c r="H32" s="112"/>
      <c r="I32" s="112"/>
      <c r="J32" s="112"/>
      <c r="K32" s="112"/>
      <c r="L32" s="390">
        <f>$G$17</f>
        <v>5332000000</v>
      </c>
      <c r="M32" s="390">
        <f>$G$17</f>
        <v>5332000000</v>
      </c>
      <c r="N32" s="390">
        <f>$G$17</f>
        <v>5332000000</v>
      </c>
      <c r="P32" s="394"/>
    </row>
    <row r="33" spans="2:14" ht="15.6">
      <c r="B33" s="304" t="s">
        <v>374</v>
      </c>
      <c r="D33" s="112"/>
      <c r="E33" s="112"/>
      <c r="F33" s="112"/>
      <c r="G33" s="112"/>
      <c r="H33" s="112"/>
      <c r="I33" s="112"/>
      <c r="J33" s="112"/>
      <c r="K33" s="112"/>
      <c r="L33" s="390">
        <f>L31-L32</f>
        <v>4393310000</v>
      </c>
      <c r="M33" s="390">
        <f>M31-M32</f>
        <v>5010790000</v>
      </c>
      <c r="N33" s="390">
        <f>N31-N32</f>
        <v>8870040000</v>
      </c>
    </row>
    <row r="34" spans="2:14" ht="15.6">
      <c r="B34" s="304" t="s">
        <v>285</v>
      </c>
      <c r="D34" s="112"/>
      <c r="E34" s="112"/>
      <c r="F34" s="112"/>
      <c r="G34" s="112"/>
      <c r="H34" s="112"/>
      <c r="I34" s="112"/>
      <c r="J34" s="112"/>
      <c r="K34" s="112"/>
      <c r="L34" s="390">
        <f>$E$17</f>
        <v>624752000</v>
      </c>
      <c r="M34" s="390">
        <f>$E$17</f>
        <v>624752000</v>
      </c>
      <c r="N34" s="390">
        <f>$E$17</f>
        <v>624752000</v>
      </c>
    </row>
    <row r="35" spans="2:14" ht="15.6">
      <c r="B35" s="306" t="s">
        <v>375</v>
      </c>
      <c r="D35" s="112"/>
      <c r="E35" s="112"/>
      <c r="F35" s="112"/>
      <c r="G35" s="112"/>
      <c r="H35" s="112"/>
      <c r="I35" s="112"/>
      <c r="J35" s="112"/>
      <c r="K35" s="112"/>
      <c r="L35" s="387">
        <f>L33/L34</f>
        <v>7.0320863318564806</v>
      </c>
      <c r="M35" s="387">
        <f>M33/M34</f>
        <v>8.0204465131764291</v>
      </c>
      <c r="N35" s="387">
        <f>N33/N34</f>
        <v>14.197697646426102</v>
      </c>
    </row>
    <row r="36" spans="2:14">
      <c r="M36" s="111"/>
      <c r="N36" s="111"/>
    </row>
  </sheetData>
  <mergeCells count="2">
    <mergeCell ref="D15:E15"/>
    <mergeCell ref="F15:L15"/>
  </mergeCells>
  <phoneticPr fontId="7"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O38"/>
  <sheetViews>
    <sheetView topLeftCell="A4" workbookViewId="0">
      <selection activeCell="C13" sqref="C13"/>
    </sheetView>
  </sheetViews>
  <sheetFormatPr defaultColWidth="10.7109375" defaultRowHeight="13.15"/>
  <cols>
    <col min="1" max="7" width="10.7109375" style="65"/>
    <col min="8" max="8" width="14.7109375" style="65" customWidth="1"/>
    <col min="9" max="9" width="3.28515625" style="65" customWidth="1"/>
    <col min="10" max="16384" width="10.7109375" style="65"/>
  </cols>
  <sheetData>
    <row r="1" spans="1:15">
      <c r="A1" s="88"/>
      <c r="B1" s="88"/>
      <c r="C1" s="88"/>
      <c r="D1" s="88"/>
      <c r="E1" s="88"/>
      <c r="F1" s="88"/>
      <c r="G1" s="88"/>
      <c r="H1" s="88"/>
      <c r="I1" s="88"/>
      <c r="J1" s="88"/>
      <c r="K1" s="88"/>
      <c r="L1" s="88"/>
      <c r="M1" s="88"/>
      <c r="N1" s="88"/>
      <c r="O1" s="88"/>
    </row>
    <row r="2" spans="1:15">
      <c r="A2" s="88"/>
      <c r="B2" s="88"/>
      <c r="C2" s="88"/>
      <c r="D2" s="88"/>
      <c r="E2" s="88"/>
      <c r="F2" s="88"/>
      <c r="G2" s="88"/>
      <c r="H2" s="88"/>
      <c r="I2" s="88"/>
      <c r="J2" s="88"/>
      <c r="K2" s="88"/>
      <c r="L2" s="88"/>
      <c r="M2" s="88"/>
      <c r="N2" s="88"/>
      <c r="O2" s="88"/>
    </row>
    <row r="3" spans="1:15">
      <c r="A3" s="88"/>
      <c r="B3" s="88"/>
      <c r="C3" s="88"/>
      <c r="D3" s="88"/>
      <c r="E3" s="88"/>
      <c r="F3" s="88"/>
      <c r="G3" s="88"/>
      <c r="H3" s="88"/>
      <c r="I3" s="88"/>
      <c r="J3" s="88"/>
      <c r="K3" s="88"/>
      <c r="L3" s="88"/>
      <c r="M3" s="88"/>
      <c r="N3" s="88"/>
      <c r="O3" s="88"/>
    </row>
    <row r="4" spans="1:15" ht="13.9" thickBot="1">
      <c r="A4" s="88"/>
      <c r="B4" s="88"/>
      <c r="C4" s="88"/>
      <c r="D4" s="88"/>
      <c r="E4" s="88"/>
      <c r="F4" s="88"/>
      <c r="G4" s="88"/>
      <c r="H4" s="88"/>
      <c r="I4" s="88"/>
      <c r="J4" s="88"/>
      <c r="K4" s="88"/>
      <c r="L4" s="88"/>
      <c r="M4" s="88"/>
      <c r="N4" s="88"/>
      <c r="O4" s="88"/>
    </row>
    <row r="5" spans="1:15">
      <c r="A5" s="88"/>
      <c r="B5" s="462" t="s">
        <v>376</v>
      </c>
      <c r="C5" s="463"/>
      <c r="D5" s="89"/>
      <c r="E5" s="89"/>
      <c r="F5" s="90" t="s">
        <v>377</v>
      </c>
      <c r="G5" s="90"/>
      <c r="H5" s="91"/>
      <c r="I5" s="90" t="s">
        <v>378</v>
      </c>
      <c r="J5" s="89"/>
      <c r="K5" s="89"/>
      <c r="L5" s="89"/>
      <c r="M5" s="89"/>
      <c r="N5" s="89"/>
      <c r="O5" s="91"/>
    </row>
    <row r="6" spans="1:15">
      <c r="A6" s="88"/>
      <c r="B6" s="464" t="s">
        <v>379</v>
      </c>
      <c r="C6" s="465"/>
      <c r="D6" s="88"/>
      <c r="E6" s="88"/>
      <c r="F6" s="97"/>
      <c r="G6" s="88"/>
      <c r="H6" s="92"/>
      <c r="I6" s="88"/>
      <c r="J6" s="88"/>
      <c r="K6" s="88"/>
      <c r="L6" s="88"/>
      <c r="M6" s="88"/>
      <c r="N6" s="88"/>
      <c r="O6" s="92"/>
    </row>
    <row r="7" spans="1:15">
      <c r="A7" s="88"/>
      <c r="B7" s="93"/>
      <c r="C7" s="88" t="s">
        <v>45</v>
      </c>
      <c r="D7" s="88"/>
      <c r="E7" s="88"/>
      <c r="F7" s="88"/>
      <c r="G7" s="88" t="s">
        <v>46</v>
      </c>
      <c r="H7" s="92"/>
      <c r="I7" s="88"/>
      <c r="J7" s="88" t="s">
        <v>380</v>
      </c>
      <c r="K7" s="88"/>
      <c r="L7" s="88"/>
      <c r="M7" s="88"/>
      <c r="N7" s="88"/>
      <c r="O7" s="92"/>
    </row>
    <row r="8" spans="1:15">
      <c r="A8" s="88"/>
      <c r="B8" s="93"/>
      <c r="C8" s="88" t="s">
        <v>54</v>
      </c>
      <c r="D8" s="88"/>
      <c r="E8" s="88"/>
      <c r="F8" s="88"/>
      <c r="G8" s="88" t="s">
        <v>122</v>
      </c>
      <c r="H8" s="92"/>
      <c r="I8" s="88"/>
      <c r="J8" s="88" t="s">
        <v>381</v>
      </c>
      <c r="K8" s="88"/>
      <c r="L8" s="88"/>
      <c r="M8" s="88"/>
      <c r="N8" s="88"/>
      <c r="O8" s="92"/>
    </row>
    <row r="9" spans="1:15">
      <c r="A9" s="88"/>
      <c r="B9" s="93"/>
      <c r="C9" s="88" t="s">
        <v>60</v>
      </c>
      <c r="D9" s="88"/>
      <c r="E9" s="88"/>
      <c r="F9" s="88"/>
      <c r="G9" s="88" t="s">
        <v>122</v>
      </c>
      <c r="H9" s="92"/>
      <c r="I9" s="88"/>
      <c r="J9" s="88" t="s">
        <v>382</v>
      </c>
      <c r="K9" s="88"/>
      <c r="L9" s="88"/>
      <c r="M9" s="88"/>
      <c r="N9" s="88"/>
      <c r="O9" s="92"/>
    </row>
    <row r="10" spans="1:15">
      <c r="A10" s="88"/>
      <c r="B10" s="93"/>
      <c r="C10" s="88" t="s">
        <v>61</v>
      </c>
      <c r="D10" s="88"/>
      <c r="E10" s="88"/>
      <c r="F10" s="88"/>
      <c r="G10" s="88" t="s">
        <v>122</v>
      </c>
      <c r="H10" s="92"/>
      <c r="I10" s="88"/>
      <c r="J10" s="88" t="s">
        <v>383</v>
      </c>
      <c r="K10" s="88"/>
      <c r="L10" s="88"/>
      <c r="M10" s="88"/>
      <c r="N10" s="88"/>
      <c r="O10" s="92"/>
    </row>
    <row r="11" spans="1:15">
      <c r="A11" s="88"/>
      <c r="B11" s="93"/>
      <c r="C11" s="88" t="s">
        <v>62</v>
      </c>
      <c r="D11" s="88"/>
      <c r="E11" s="88"/>
      <c r="F11" s="88"/>
      <c r="G11" s="88" t="s">
        <v>122</v>
      </c>
      <c r="H11" s="92"/>
      <c r="I11" s="88"/>
      <c r="J11" s="88" t="s">
        <v>384</v>
      </c>
      <c r="K11" s="88"/>
      <c r="L11" s="88"/>
      <c r="M11" s="88"/>
      <c r="N11" s="88"/>
      <c r="O11" s="92"/>
    </row>
    <row r="12" spans="1:15">
      <c r="A12" s="88"/>
      <c r="B12" s="93"/>
      <c r="C12" s="88" t="s">
        <v>82</v>
      </c>
      <c r="D12" s="88"/>
      <c r="E12" s="88"/>
      <c r="F12" s="88"/>
      <c r="G12" s="88" t="s">
        <v>122</v>
      </c>
      <c r="H12" s="92"/>
      <c r="I12" s="88"/>
      <c r="J12" s="88" t="s">
        <v>385</v>
      </c>
      <c r="K12" s="88"/>
      <c r="L12" s="88"/>
      <c r="M12" s="88"/>
      <c r="N12" s="88"/>
      <c r="O12" s="92"/>
    </row>
    <row r="13" spans="1:15">
      <c r="A13" s="88"/>
      <c r="B13" s="93"/>
      <c r="C13" s="88" t="s">
        <v>87</v>
      </c>
      <c r="D13" s="88"/>
      <c r="E13" s="88"/>
      <c r="F13" s="88"/>
      <c r="G13" s="88" t="s">
        <v>386</v>
      </c>
      <c r="H13" s="92"/>
      <c r="I13" s="88"/>
      <c r="J13" s="88" t="s">
        <v>387</v>
      </c>
      <c r="K13" s="88"/>
      <c r="L13" s="88"/>
      <c r="M13" s="88"/>
      <c r="N13" s="88"/>
      <c r="O13" s="92"/>
    </row>
    <row r="14" spans="1:15">
      <c r="A14" s="88"/>
      <c r="B14" s="93"/>
      <c r="C14" s="88" t="s">
        <v>67</v>
      </c>
      <c r="D14" s="88"/>
      <c r="E14" s="88"/>
      <c r="F14" s="88"/>
      <c r="G14" s="88" t="s">
        <v>388</v>
      </c>
      <c r="H14" s="92"/>
      <c r="I14" s="88"/>
      <c r="J14" s="88" t="s">
        <v>389</v>
      </c>
      <c r="K14" s="88"/>
      <c r="L14" s="88"/>
      <c r="M14" s="88"/>
      <c r="N14" s="88"/>
      <c r="O14" s="92"/>
    </row>
    <row r="15" spans="1:15">
      <c r="A15" s="88"/>
      <c r="B15" s="93"/>
      <c r="C15" s="88" t="s">
        <v>93</v>
      </c>
      <c r="D15" s="88"/>
      <c r="E15" s="88"/>
      <c r="F15" s="88"/>
      <c r="G15" s="88" t="s">
        <v>390</v>
      </c>
      <c r="H15" s="92"/>
      <c r="I15" s="88"/>
      <c r="J15" s="88" t="s">
        <v>391</v>
      </c>
      <c r="K15" s="88"/>
      <c r="L15" s="88"/>
      <c r="M15" s="88"/>
      <c r="N15" s="88"/>
      <c r="O15" s="92"/>
    </row>
    <row r="16" spans="1:15">
      <c r="A16" s="88"/>
      <c r="B16" s="93"/>
      <c r="C16" s="88"/>
      <c r="D16" s="88"/>
      <c r="E16" s="88"/>
      <c r="F16" s="88"/>
      <c r="G16" s="88"/>
      <c r="H16" s="92"/>
      <c r="I16" s="88"/>
      <c r="J16" s="88" t="s">
        <v>392</v>
      </c>
      <c r="K16" s="88"/>
      <c r="L16" s="88"/>
      <c r="M16" s="88"/>
      <c r="N16" s="88"/>
      <c r="O16" s="92"/>
    </row>
    <row r="17" spans="1:15">
      <c r="A17" s="88"/>
      <c r="B17" s="464" t="s">
        <v>393</v>
      </c>
      <c r="C17" s="465"/>
      <c r="D17" s="88"/>
      <c r="E17" s="88"/>
      <c r="F17" s="88"/>
      <c r="G17" s="88"/>
      <c r="H17" s="92"/>
      <c r="I17" s="88"/>
      <c r="J17" s="88" t="s">
        <v>394</v>
      </c>
      <c r="K17" s="88"/>
      <c r="L17" s="88"/>
      <c r="M17" s="88"/>
      <c r="N17" s="88"/>
      <c r="O17" s="92"/>
    </row>
    <row r="18" spans="1:15">
      <c r="A18" s="88"/>
      <c r="B18" s="93"/>
      <c r="C18" s="88" t="s">
        <v>128</v>
      </c>
      <c r="D18" s="88"/>
      <c r="E18" s="88"/>
      <c r="F18" s="88"/>
      <c r="G18" s="88"/>
      <c r="H18" s="92"/>
      <c r="I18" s="88"/>
      <c r="J18" s="88" t="s">
        <v>395</v>
      </c>
      <c r="K18" s="88"/>
      <c r="L18" s="88"/>
      <c r="M18" s="88"/>
      <c r="N18" s="88"/>
      <c r="O18" s="92"/>
    </row>
    <row r="19" spans="1:15">
      <c r="A19" s="88"/>
      <c r="B19" s="93"/>
      <c r="C19" s="88" t="s">
        <v>129</v>
      </c>
      <c r="D19" s="88"/>
      <c r="E19" s="88"/>
      <c r="F19" s="88"/>
      <c r="G19" s="88" t="s">
        <v>396</v>
      </c>
      <c r="H19" s="92"/>
      <c r="I19" s="88"/>
      <c r="J19" s="88" t="s">
        <v>397</v>
      </c>
      <c r="K19" s="88"/>
      <c r="L19" s="88"/>
      <c r="M19" s="88"/>
      <c r="N19" s="88"/>
      <c r="O19" s="92"/>
    </row>
    <row r="20" spans="1:15">
      <c r="A20" s="88"/>
      <c r="B20" s="93"/>
      <c r="C20" s="88" t="s">
        <v>130</v>
      </c>
      <c r="D20" s="88"/>
      <c r="E20" s="88"/>
      <c r="F20" s="88"/>
      <c r="G20" s="88" t="s">
        <v>398</v>
      </c>
      <c r="H20" s="92"/>
      <c r="I20" s="88"/>
      <c r="J20" s="88" t="s">
        <v>399</v>
      </c>
      <c r="K20" s="88"/>
      <c r="L20" s="88"/>
      <c r="M20" s="88"/>
      <c r="N20" s="88"/>
      <c r="O20" s="92"/>
    </row>
    <row r="21" spans="1:15">
      <c r="A21" s="88"/>
      <c r="B21" s="93"/>
      <c r="C21" s="88" t="s">
        <v>134</v>
      </c>
      <c r="D21" s="88"/>
      <c r="E21" s="88"/>
      <c r="F21" s="88"/>
      <c r="G21" s="88"/>
      <c r="H21" s="92"/>
      <c r="I21" s="88"/>
      <c r="J21" s="88"/>
      <c r="K21" s="88"/>
      <c r="L21" s="88"/>
      <c r="M21" s="88"/>
      <c r="N21" s="88"/>
      <c r="O21" s="92"/>
    </row>
    <row r="22" spans="1:15">
      <c r="A22" s="88"/>
      <c r="B22" s="93"/>
      <c r="C22" s="88" t="s">
        <v>140</v>
      </c>
      <c r="D22" s="88"/>
      <c r="E22" s="88"/>
      <c r="F22" s="88"/>
      <c r="G22" s="88" t="s">
        <v>400</v>
      </c>
      <c r="H22" s="92"/>
      <c r="I22" s="88"/>
      <c r="J22" s="88"/>
      <c r="K22" s="88"/>
      <c r="L22" s="88"/>
      <c r="M22" s="88"/>
      <c r="N22" s="88"/>
      <c r="O22" s="92"/>
    </row>
    <row r="23" spans="1:15">
      <c r="A23" s="88"/>
      <c r="B23" s="93"/>
      <c r="C23" s="88" t="s">
        <v>143</v>
      </c>
      <c r="D23" s="88"/>
      <c r="E23" s="88"/>
      <c r="F23" s="88"/>
      <c r="G23" s="88"/>
      <c r="H23" s="92"/>
      <c r="I23" s="88"/>
      <c r="J23" s="88"/>
      <c r="K23" s="88"/>
      <c r="L23" s="88"/>
      <c r="M23" s="88"/>
      <c r="N23" s="88"/>
      <c r="O23" s="92"/>
    </row>
    <row r="24" spans="1:15">
      <c r="A24" s="88"/>
      <c r="B24" s="93"/>
      <c r="C24" s="88" t="s">
        <v>146</v>
      </c>
      <c r="D24" s="88"/>
      <c r="E24" s="88"/>
      <c r="F24" s="88"/>
      <c r="G24" s="88"/>
      <c r="H24" s="92"/>
      <c r="I24" s="88"/>
      <c r="J24" s="88"/>
      <c r="K24" s="88"/>
      <c r="L24" s="88"/>
      <c r="M24" s="88"/>
      <c r="N24" s="88"/>
      <c r="O24" s="92"/>
    </row>
    <row r="25" spans="1:15">
      <c r="A25" s="88"/>
      <c r="B25" s="93"/>
      <c r="C25" s="88"/>
      <c r="D25" s="88"/>
      <c r="E25" s="88"/>
      <c r="F25" s="88"/>
      <c r="G25" s="88"/>
      <c r="H25" s="92"/>
      <c r="I25" s="88"/>
      <c r="J25" s="88"/>
      <c r="K25" s="88"/>
      <c r="L25" s="88"/>
      <c r="M25" s="88"/>
      <c r="N25" s="88"/>
      <c r="O25" s="92"/>
    </row>
    <row r="26" spans="1:15">
      <c r="A26" s="88"/>
      <c r="B26" s="464" t="s">
        <v>401</v>
      </c>
      <c r="C26" s="465"/>
      <c r="D26" s="88"/>
      <c r="E26" s="88"/>
      <c r="F26" s="88"/>
      <c r="G26" s="88"/>
      <c r="H26" s="92"/>
      <c r="I26" s="88"/>
      <c r="J26" s="88"/>
      <c r="K26" s="88"/>
      <c r="L26" s="88"/>
      <c r="M26" s="88"/>
      <c r="N26" s="88"/>
      <c r="O26" s="92"/>
    </row>
    <row r="27" spans="1:15">
      <c r="A27" s="88"/>
      <c r="B27" s="93"/>
      <c r="C27" s="88" t="s">
        <v>199</v>
      </c>
      <c r="D27" s="88"/>
      <c r="E27" s="88"/>
      <c r="F27" s="88"/>
      <c r="G27" s="88" t="s">
        <v>170</v>
      </c>
      <c r="H27" s="92"/>
      <c r="I27" s="88"/>
      <c r="J27" s="88"/>
      <c r="K27" s="88"/>
      <c r="L27" s="88"/>
      <c r="M27" s="88"/>
      <c r="N27" s="88"/>
      <c r="O27" s="92"/>
    </row>
    <row r="28" spans="1:15">
      <c r="A28" s="88"/>
      <c r="B28" s="93"/>
      <c r="C28" s="88" t="s">
        <v>211</v>
      </c>
      <c r="D28" s="88"/>
      <c r="E28" s="88"/>
      <c r="F28" s="88"/>
      <c r="G28" s="88"/>
      <c r="H28" s="92"/>
      <c r="I28" s="88"/>
      <c r="J28" s="88"/>
      <c r="K28" s="88"/>
      <c r="L28" s="88"/>
      <c r="M28" s="88"/>
      <c r="N28" s="88"/>
      <c r="O28" s="92"/>
    </row>
    <row r="29" spans="1:15">
      <c r="A29" s="88"/>
      <c r="B29" s="93"/>
      <c r="C29" s="88" t="s">
        <v>212</v>
      </c>
      <c r="D29" s="88"/>
      <c r="E29" s="88"/>
      <c r="F29" s="88"/>
      <c r="G29" s="88"/>
      <c r="H29" s="92"/>
      <c r="I29" s="88"/>
      <c r="J29" s="88"/>
      <c r="K29" s="88"/>
      <c r="L29" s="88"/>
      <c r="M29" s="88"/>
      <c r="N29" s="88"/>
      <c r="O29" s="92"/>
    </row>
    <row r="30" spans="1:15">
      <c r="A30" s="88"/>
      <c r="B30" s="93"/>
      <c r="C30" s="88" t="s">
        <v>242</v>
      </c>
      <c r="D30" s="88"/>
      <c r="E30" s="88"/>
      <c r="F30" s="88"/>
      <c r="G30" s="88" t="s">
        <v>170</v>
      </c>
      <c r="H30" s="92"/>
      <c r="I30" s="88"/>
      <c r="J30" s="88"/>
      <c r="K30" s="88"/>
      <c r="L30" s="88"/>
      <c r="M30" s="88"/>
      <c r="N30" s="88"/>
      <c r="O30" s="92"/>
    </row>
    <row r="31" spans="1:15">
      <c r="A31" s="88"/>
      <c r="B31" s="93"/>
      <c r="C31" s="88"/>
      <c r="D31" s="88"/>
      <c r="E31" s="88"/>
      <c r="F31" s="88"/>
      <c r="G31" s="88"/>
      <c r="H31" s="92"/>
      <c r="I31" s="88"/>
      <c r="J31" s="88"/>
      <c r="K31" s="88"/>
      <c r="L31" s="88"/>
      <c r="M31" s="88"/>
      <c r="N31" s="88"/>
      <c r="O31" s="92"/>
    </row>
    <row r="32" spans="1:15">
      <c r="A32" s="88"/>
      <c r="B32" s="93"/>
      <c r="C32" s="88"/>
      <c r="D32" s="88"/>
      <c r="E32" s="88"/>
      <c r="F32" s="88"/>
      <c r="G32" s="88"/>
      <c r="H32" s="92"/>
      <c r="I32" s="88"/>
      <c r="J32" s="88"/>
      <c r="K32" s="88"/>
      <c r="L32" s="88"/>
      <c r="M32" s="88"/>
      <c r="N32" s="88"/>
      <c r="O32" s="92"/>
    </row>
    <row r="33" spans="1:15">
      <c r="A33" s="88"/>
      <c r="B33" s="93"/>
      <c r="C33" s="88"/>
      <c r="D33" s="88"/>
      <c r="E33" s="88"/>
      <c r="F33" s="88"/>
      <c r="G33" s="88"/>
      <c r="H33" s="92"/>
      <c r="I33" s="88"/>
      <c r="J33" s="88"/>
      <c r="K33" s="88"/>
      <c r="L33" s="88"/>
      <c r="M33" s="88"/>
      <c r="N33" s="88"/>
      <c r="O33" s="92"/>
    </row>
    <row r="34" spans="1:15">
      <c r="A34" s="88"/>
      <c r="B34" s="93"/>
      <c r="C34" s="88"/>
      <c r="D34" s="88"/>
      <c r="E34" s="88"/>
      <c r="F34" s="88"/>
      <c r="G34" s="88"/>
      <c r="H34" s="92"/>
      <c r="I34" s="88"/>
      <c r="J34" s="88"/>
      <c r="K34" s="88"/>
      <c r="L34" s="88"/>
      <c r="M34" s="88"/>
      <c r="N34" s="88"/>
      <c r="O34" s="92"/>
    </row>
    <row r="35" spans="1:15">
      <c r="A35" s="88"/>
      <c r="B35" s="93"/>
      <c r="C35" s="88"/>
      <c r="D35" s="88"/>
      <c r="E35" s="88"/>
      <c r="F35" s="88"/>
      <c r="G35" s="88"/>
      <c r="H35" s="92"/>
      <c r="I35" s="88"/>
      <c r="J35" s="88"/>
      <c r="K35" s="88"/>
      <c r="L35" s="88"/>
      <c r="M35" s="88"/>
      <c r="N35" s="88"/>
      <c r="O35" s="92"/>
    </row>
    <row r="36" spans="1:15">
      <c r="A36" s="88"/>
      <c r="B36" s="93"/>
      <c r="C36" s="88"/>
      <c r="D36" s="88"/>
      <c r="E36" s="88"/>
      <c r="F36" s="88"/>
      <c r="G36" s="88"/>
      <c r="H36" s="92"/>
      <c r="I36" s="88"/>
      <c r="J36" s="88"/>
      <c r="K36" s="88"/>
      <c r="L36" s="88"/>
      <c r="M36" s="88"/>
      <c r="N36" s="88"/>
      <c r="O36" s="92"/>
    </row>
    <row r="37" spans="1:15">
      <c r="A37" s="88"/>
      <c r="B37" s="93"/>
      <c r="C37" s="88"/>
      <c r="D37" s="88"/>
      <c r="E37" s="88"/>
      <c r="F37" s="88"/>
      <c r="G37" s="88"/>
      <c r="H37" s="92"/>
      <c r="I37" s="88"/>
      <c r="J37" s="88"/>
      <c r="K37" s="88"/>
      <c r="L37" s="88"/>
      <c r="M37" s="88"/>
      <c r="N37" s="88"/>
      <c r="O37" s="92"/>
    </row>
    <row r="38" spans="1:15" ht="13.9" thickBot="1">
      <c r="A38" s="88"/>
      <c r="B38" s="94"/>
      <c r="C38" s="95"/>
      <c r="D38" s="95"/>
      <c r="E38" s="95"/>
      <c r="F38" s="95"/>
      <c r="G38" s="95"/>
      <c r="H38" s="96"/>
      <c r="I38" s="95"/>
      <c r="J38" s="95"/>
      <c r="K38" s="95"/>
      <c r="L38" s="95"/>
      <c r="M38" s="95"/>
      <c r="N38" s="95"/>
      <c r="O38" s="96"/>
    </row>
  </sheetData>
  <mergeCells count="4">
    <mergeCell ref="B5:C5"/>
    <mergeCell ref="B6:C6"/>
    <mergeCell ref="B17:C17"/>
    <mergeCell ref="B26:C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Kwock Joyce (VZPI 543)</dc:creator>
  <cp:keywords/>
  <dc:description/>
  <cp:lastModifiedBy/>
  <cp:revision/>
  <dcterms:created xsi:type="dcterms:W3CDTF">2009-12-11T07:17:32Z</dcterms:created>
  <dcterms:modified xsi:type="dcterms:W3CDTF">2023-05-15T13:46:28Z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-2046437813</vt:i4>
  </property>
  <property fmtid="{D5CDD505-2E9C-101B-9397-08002B2CF9AE}" pid="3" name="_NewReviewCycle">
    <vt:lpwstr/>
  </property>
  <property fmtid="{D5CDD505-2E9C-101B-9397-08002B2CF9AE}" pid="4" name="_EmailSubject">
    <vt:lpwstr>Sino Land and Midland</vt:lpwstr>
  </property>
  <property fmtid="{D5CDD505-2E9C-101B-9397-08002B2CF9AE}" pid="5" name="_AuthorEmail">
    <vt:lpwstr>wayne.lee@credit-suisse.com</vt:lpwstr>
  </property>
  <property fmtid="{D5CDD505-2E9C-101B-9397-08002B2CF9AE}" pid="6" name="_AuthorEmailDisplayName">
    <vt:lpwstr>Lee, Wayne (VZDX 845)</vt:lpwstr>
  </property>
  <property fmtid="{D5CDD505-2E9C-101B-9397-08002B2CF9AE}" pid="7" name="_ReviewingToolsShownOnce">
    <vt:lpwstr/>
  </property>
</Properties>
</file>