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drawings/drawing3.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https://d.docs.live.net/03cbba664f571d7a/"/>
    </mc:Choice>
  </mc:AlternateContent>
  <xr:revisionPtr revIDLastSave="15" documentId="14_{F5EAFA30-F20F-4585-B14E-95E0E6326663}" xr6:coauthVersionLast="47" xr6:coauthVersionMax="47" xr10:uidLastSave="{85FF7829-9631-4491-B744-FD34142B90ED}"/>
  <bookViews>
    <workbookView xWindow="-108" yWindow="-108" windowWidth="23256" windowHeight="12576" activeTab="2" xr2:uid="{391FD21D-53CD-4C4A-85A7-447549C4AB96}"/>
  </bookViews>
  <sheets>
    <sheet name="Pivot" sheetId="14" r:id="rId1"/>
    <sheet name=" Formula Analysis" sheetId="2" r:id="rId2"/>
    <sheet name="Dashboard" sheetId="15" r:id="rId3"/>
  </sheets>
  <definedNames>
    <definedName name="_xlcn.WorksheetConnection_CREDIT.xlsxJAN_FEB1" hidden="1">JAN_FEB[]</definedName>
    <definedName name="dashboard">Dashboard!$D:$V</definedName>
    <definedName name="dashboard1">Dashboard!$A$1:$V$37</definedName>
    <definedName name="ExternalData_1" localSheetId="1" hidden="1">' Formula Analysis'!$A$1:$D$363</definedName>
    <definedName name="Formula">' Formula Analysis'!$1:$363</definedName>
    <definedName name="Slicer_MONTH2">#N/A</definedName>
  </definedNames>
  <calcPr calcId="191029"/>
  <pivotCaches>
    <pivotCache cacheId="2185" r:id="rId4"/>
    <pivotCache cacheId="2188" r:id="rId5"/>
    <pivotCache cacheId="2191" r:id="rId6"/>
    <pivotCache cacheId="2194" r:id="rId7"/>
    <pivotCache cacheId="2545" r:id="rId8"/>
    <pivotCache cacheId="2548" r:id="rId9"/>
    <pivotCache cacheId="2551" r:id="rId10"/>
    <pivotCache cacheId="2554" r:id="rId11"/>
    <pivotCache cacheId="2557" r:id="rId12"/>
    <pivotCache cacheId="2560" r:id="rId13"/>
  </pivotCaches>
  <extLst>
    <ext xmlns:x14="http://schemas.microsoft.com/office/spreadsheetml/2009/9/main" uri="{876F7934-8845-4945-9796-88D515C7AA90}">
      <x14:pivotCaches>
        <pivotCache cacheId="2166"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JAN_FEB" name="JAN_FEB" connection="WorksheetConnection_CREDIT.xlsx!JAN_FEB"/>
        </x15:modelTables>
        <x15:extLst>
          <ext xmlns:x16="http://schemas.microsoft.com/office/spreadsheetml/2014/11/main" uri="{9835A34E-60A6-4A7C-AAB8-D5F71C897F49}">
            <x16:modelTimeGroupings>
              <x16:modelTimeGrouping tableName="JAN_FEB" columnName="TRANSACTION" columnId="TRANSACTION">
                <x16:calculatedTimeColumn columnName="TRANSACTION (Month Index)" columnId="TRANSACTION (Month Index)" contentType="monthsindex" isSelected="1"/>
                <x16:calculatedTimeColumn columnName="TRANSACTION (Month)" columnId="TRANSACTION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6" i="2" l="1"/>
  <c r="G16" i="2"/>
  <c r="G35" i="2"/>
  <c r="I55" i="2" a="1"/>
  <c r="I55" i="2" s="1"/>
  <c r="G33" i="2" s="1"/>
  <c r="AB87" i="14"/>
  <c r="G12" i="2" a="1"/>
  <c r="G12" i="2" s="1"/>
  <c r="I27" i="2"/>
  <c r="G24" i="2"/>
  <c r="G20" i="2"/>
  <c r="G14" i="2"/>
  <c r="G10" i="2"/>
  <c r="G8" i="2"/>
  <c r="I52" i="2"/>
  <c r="G31" i="2" s="1"/>
  <c r="I51" i="2"/>
  <c r="H51" i="2" s="1"/>
  <c r="K37" i="2"/>
  <c r="K38" i="2"/>
  <c r="K39" i="2"/>
  <c r="K40" i="2"/>
  <c r="K41" i="2"/>
  <c r="J42" i="2"/>
  <c r="J43" i="2"/>
  <c r="J44" i="2"/>
  <c r="J45" i="2"/>
  <c r="J46" i="2"/>
  <c r="J47" i="2"/>
  <c r="K36" i="2"/>
  <c r="J27" i="2"/>
  <c r="G18" i="2"/>
  <c r="I36" i="2" l="1"/>
  <c r="G28" i="2" s="1"/>
  <c r="G22" i="2"/>
  <c r="G30" i="2" a="1"/>
  <c r="G30" i="2" s="1"/>
  <c r="H5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03C5F64-1258-45F4-B586-CE2122D35FE4}" keepAlive="1" name="Query - APR-MAY" description="Connection to the 'APR-MAY' query in the workbook." type="5" refreshedVersion="8" background="1" saveData="1">
    <dbPr connection="Provider=Microsoft.Mashup.OleDb.1;Data Source=$Workbook$;Location=APR-MAY;Extended Properties=&quot;&quot;" command="SELECT * FROM [APR-MAY]"/>
  </connection>
  <connection id="2" xr16:uid="{127C3990-8BCE-43F2-970C-9566EFC8F129}" keepAlive="1" name="Query - AUG-SEPT" description="Connection to the 'AUG-SEPT' query in the workbook." type="5" refreshedVersion="8" background="1" saveData="1">
    <dbPr connection="Provider=Microsoft.Mashup.OleDb.1;Data Source=$Workbook$;Location=AUG-SEPT;Extended Properties=&quot;&quot;" command="SELECT * FROM [AUG-SEPT]"/>
  </connection>
  <connection id="3" xr16:uid="{FA2828D8-53A0-4132-A3A6-FD2A53BA0CB7}" keepAlive="1" name="Query - FEB23-MAR03" description="Connection to the 'FEB23-MAR03' query in the workbook." type="5" refreshedVersion="8" background="1" saveData="1">
    <dbPr connection="Provider=Microsoft.Mashup.OleDb.1;Data Source=$Workbook$;Location=FEB23-MAR03;Extended Properties=&quot;&quot;" command="SELECT * FROM [FEB23-MAR03]"/>
  </connection>
  <connection id="4" xr16:uid="{312520A0-8FC3-4449-99B9-D481E61E0DD6}" keepAlive="1" name="Query - JAN30-FEB14" description="Connection to the 'JAN30-FEB14' query in the workbook." type="5" refreshedVersion="8" background="1" saveData="1">
    <dbPr connection="Provider=Microsoft.Mashup.OleDb.1;Data Source=$Workbook$;Location=JAN30-FEB14;Extended Properties=&quot;&quot;" command="SELECT * FROM [JAN30-FEB14]"/>
  </connection>
  <connection id="5" xr16:uid="{8EA70BFB-EFC1-407A-8C5A-4B8C3827A049}" keepAlive="1" name="Query - JAN-FEB" description="Connection to the 'JAN-FEB' query in the workbook." type="5" refreshedVersion="8" background="1" saveData="1">
    <dbPr connection="Provider=Microsoft.Mashup.OleDb.1;Data Source=$Workbook$;Location=JAN-FEB;Extended Properties=&quot;&quot;" command="SELECT * FROM [JAN-FEB]"/>
  </connection>
  <connection id="6" xr16:uid="{144B2A67-8F84-42FF-8513-4E332DF1F25A}" keepAlive="1" name="Query - JULY-AUG" description="Connection to the 'JULY-AUG' query in the workbook." type="5" refreshedVersion="8" background="1" saveData="1">
    <dbPr connection="Provider=Microsoft.Mashup.OleDb.1;Data Source=$Workbook$;Location=JULY-AUG;Extended Properties=&quot;&quot;" command="SELECT * FROM [JULY-AUG]"/>
  </connection>
  <connection id="7" xr16:uid="{12B22B86-DE5B-4B96-A37B-CF347801894E}" keepAlive="1" name="Query - JUNE-JULY" description="Connection to the 'JUNE-JULY' query in the workbook." type="5" refreshedVersion="8" background="1" saveData="1">
    <dbPr connection="Provider=Microsoft.Mashup.OleDb.1;Data Source=$Workbook$;Location=JUNE-JULY;Extended Properties=&quot;&quot;" command="SELECT * FROM [JUNE-JULY]"/>
  </connection>
  <connection id="8" xr16:uid="{E59EDC79-ABBE-49DA-84D6-81F1778AA95F}" keepAlive="1" name="Query - MAR-APR" description="Connection to the 'MAR-APR' query in the workbook." type="5" refreshedVersion="8" background="1" saveData="1">
    <dbPr connection="Provider=Microsoft.Mashup.OleDb.1;Data Source=$Workbook$;Location=MAR-APR;Extended Properties=&quot;&quot;" command="SELECT * FROM [MAR-APR]"/>
  </connection>
  <connection id="9" xr16:uid="{D367F70A-7E21-4CFF-9C37-F74A9AB0E733}" keepAlive="1" name="Query - MAY-JUNE" description="Connection to the 'MAY-JUNE' query in the workbook." type="5" refreshedVersion="8" background="1" saveData="1">
    <dbPr connection="Provider=Microsoft.Mashup.OleDb.1;Data Source=$Workbook$;Location=MAY-JUNE;Extended Properties=&quot;&quot;" command="SELECT * FROM [MAY-JUNE]"/>
  </connection>
  <connection id="10" xr16:uid="{44483E94-BAC3-47C4-85C2-AEC49F22F1F9}" keepAlive="1" name="Query - NOV-DEC" description="Connection to the 'NOV-DEC' query in the workbook." type="5" refreshedVersion="8" background="1" saveData="1">
    <dbPr connection="Provider=Microsoft.Mashup.OleDb.1;Data Source=$Workbook$;Location=NOV-DEC;Extended Properties=&quot;&quot;" command="SELECT * FROM [NOV-DEC]"/>
  </connection>
  <connection id="11" xr16:uid="{31F3896C-198E-4426-B3BC-5A3E97430601}" keepAlive="1" name="Query - OCT-NOV" description="Connection to the 'OCT-NOV' query in the workbook." type="5" refreshedVersion="8" background="1" saveData="1">
    <dbPr connection="Provider=Microsoft.Mashup.OleDb.1;Data Source=$Workbook$;Location=OCT-NOV;Extended Properties=&quot;&quot;" command="SELECT * FROM [OCT-NOV]"/>
  </connection>
  <connection id="12" xr16:uid="{D2C18938-2F85-49A4-BA1B-B068EE42F5FF}" keepAlive="1" name="Query - SEPT-OCT" description="Connection to the 'SEPT-OCT' query in the workbook." type="5" refreshedVersion="8" background="1" saveData="1">
    <dbPr connection="Provider=Microsoft.Mashup.OleDb.1;Data Source=$Workbook$;Location=SEPT-OCT;Extended Properties=&quot;&quot;" command="SELECT * FROM [SEPT-OCT]"/>
  </connection>
  <connection id="13" xr16:uid="{E04AB70E-DC34-41D4-B613-5E832C4EBD5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14" xr16:uid="{975C08B4-E19A-4FDF-8731-FB4BFEDFD115}" name="WorksheetConnection_CREDIT.xlsx!JAN_FEB" type="102" refreshedVersion="8" minRefreshableVersion="5">
    <extLst>
      <ext xmlns:x15="http://schemas.microsoft.com/office/spreadsheetml/2010/11/main" uri="{DE250136-89BD-433C-8126-D09CA5730AF9}">
        <x15:connection id="JAN_FEB" autoDelete="1">
          <x15:rangePr sourceName="_xlcn.WorksheetConnection_CREDIT.xlsxJAN_FEB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<sst xmlns="http://schemas.openxmlformats.org/spreadsheetml/2006/main" count="984" uniqueCount="183">
  <si>
    <t>TRANSACTION</t>
  </si>
  <si>
    <t>ACTIVITYDESCRIPTION</t>
  </si>
  <si>
    <t>AMOUNT($)</t>
  </si>
  <si>
    <t>COSTCOGASW1217CALGARYAB</t>
  </si>
  <si>
    <t>UBERCANADA/UBEREATSTORONTOON</t>
  </si>
  <si>
    <t>CALGARYAIRPORTEXITTCALGARYAB</t>
  </si>
  <si>
    <t>COSTCOWHOLESALEW56CALGARYAB</t>
  </si>
  <si>
    <t>FREESTONEPRODUCECALGARYAB</t>
  </si>
  <si>
    <t>MEGASANJHAPUNJABGROCALGARYAB</t>
  </si>
  <si>
    <t>COSTCOWHOLESALEW1217CALGARYAB</t>
  </si>
  <si>
    <t>FRUITICANACALGARYAB</t>
  </si>
  <si>
    <t>WAL-MART#1136CALGARYAB</t>
  </si>
  <si>
    <t>AHSPLCCAFÉIICALGARYAB</t>
  </si>
  <si>
    <t>TIMHORTONS#5335CALGARYAB</t>
  </si>
  <si>
    <t>IMPARK00030286UCALGARYAB</t>
  </si>
  <si>
    <t>CANTEENCANADA(CASTLEMISSISSAUGAON</t>
  </si>
  <si>
    <t>RSINGHPROFESIONALCOCALGARYAB</t>
  </si>
  <si>
    <t>DOLLARAMA#709CALGARYAB</t>
  </si>
  <si>
    <t>STAMPEDETOYOTACALGARYAB</t>
  </si>
  <si>
    <t>KFCSKYPOINTECALGARYAB</t>
  </si>
  <si>
    <t>WAL-MART#3013CALGARYAB</t>
  </si>
  <si>
    <t>PAYMENT-THANKYOU/PAIEMENT-MERCI</t>
  </si>
  <si>
    <t>SKIPTHEDISHESWINNIPEGMB</t>
  </si>
  <si>
    <t>COSTCOWHOLESALEW1076ROCKYVIEWCOAB</t>
  </si>
  <si>
    <t>FRUITICANA#34CALGARYAB</t>
  </si>
  <si>
    <t>SAVANNATHAIMASSAGETCALGARYAB</t>
  </si>
  <si>
    <t>CDNTIRESTORE#00496CALGARYAB</t>
  </si>
  <si>
    <t>LOVELY'SSWEETHOUSE&amp;CALGARYAB</t>
  </si>
  <si>
    <t>SUBWAY61309CALGARYAB</t>
  </si>
  <si>
    <t>DELTA000637508013659MONTREALQC</t>
  </si>
  <si>
    <t>DELTA000637508013669MONTREALQC</t>
  </si>
  <si>
    <t>DELTA000637508013679MONTREALQC</t>
  </si>
  <si>
    <t>AMZNMKTPCA*1R6W10QE2WWW.AMAZON.CAON</t>
  </si>
  <si>
    <t>GARCHABROSMEATPOULCALGARYAB</t>
  </si>
  <si>
    <t>INTERNATION0006692532CALGARYQC</t>
  </si>
  <si>
    <t>MCDONALD'S#40606CALGARYAB</t>
  </si>
  <si>
    <t>TIMHORTONS#2709CALGARYAB</t>
  </si>
  <si>
    <t>SCPASSPORTVARENNES2GATINEAUQC</t>
  </si>
  <si>
    <t>BANFFEASTGATEBANFFAB</t>
  </si>
  <si>
    <t>ALBERTAPARKSCANMOREAB</t>
  </si>
  <si>
    <t>MACKAY'SCOCHRANEICECOCHRANEAB</t>
  </si>
  <si>
    <t>CALCITYPIZZACALGARYAB</t>
  </si>
  <si>
    <t>TIMHORTONS#9669BOWDENAB</t>
  </si>
  <si>
    <t>MISTERSAFETYSHOESINCALGARYAB</t>
  </si>
  <si>
    <t>MANOHARVEGETARIANBAKCALGARYAB</t>
  </si>
  <si>
    <t>DOLLARAMA#1092CALGARYAB</t>
  </si>
  <si>
    <t>BELLMOBILITYVERDUNQC</t>
  </si>
  <si>
    <t>TIMHORTONS#0240TORONTOON</t>
  </si>
  <si>
    <t>SQ*SAVANNATHAIMASSACALGARYAB</t>
  </si>
  <si>
    <t>VICTORIA'SSECRETSTORROCKYVIEWAB</t>
  </si>
  <si>
    <t>TIMHORTONS#3549ROCKYVIEWAB</t>
  </si>
  <si>
    <t>TOMMYHILFIGER#737ROCKYVIEWAB</t>
  </si>
  <si>
    <t>WWW.SPORTCHEK.CA8779772435AB</t>
  </si>
  <si>
    <t>RASOIEASTINDIANANDCALGARYAB</t>
  </si>
  <si>
    <t>SHOEWAREHOUSE#777ROCKYVIEWAB</t>
  </si>
  <si>
    <t>COACH#00073528CALGARYAB</t>
  </si>
  <si>
    <t>CALVINKLEIN#404ROCKYVIEWAB</t>
  </si>
  <si>
    <t>COSTCOGASW1076BALZACAB</t>
  </si>
  <si>
    <t>FOSSILSTORE#5970ROCKYVIEWAB</t>
  </si>
  <si>
    <t>DELHIEXPRESSCALGARYAB</t>
  </si>
  <si>
    <t>FOOTLOCKERCANADACALGARYAB</t>
  </si>
  <si>
    <t>ARITZIACHINOOKCTR10CALGARYAB</t>
  </si>
  <si>
    <t>THAIEXPRESSCALGARYAB</t>
  </si>
  <si>
    <t>3421CARTER'S/OSHKOSHROCKYVIEWCOAB</t>
  </si>
  <si>
    <t>THAIEXPRESSCROSSIRONROCKYVIEWCOAB</t>
  </si>
  <si>
    <t>LEVISTRAUSS&amp;CO.ROCKYVIEWAB</t>
  </si>
  <si>
    <t>TIMHORTONS#5878ROCKYVIEWAB</t>
  </si>
  <si>
    <t>ARBYS-CROSSIRONROCKYVIEWAB</t>
  </si>
  <si>
    <t>SPICEDROOM/INDIANRCALGARYAB</t>
  </si>
  <si>
    <t>MAGICDEALZCALGARYAB</t>
  </si>
  <si>
    <t>THINDPAKORAHOUSECALGARYAB</t>
  </si>
  <si>
    <t>APPLE.COM/BILL866-712-7753ON</t>
  </si>
  <si>
    <t>MONTH</t>
  </si>
  <si>
    <t>January</t>
  </si>
  <si>
    <t>February</t>
  </si>
  <si>
    <t>March</t>
  </si>
  <si>
    <t>April</t>
  </si>
  <si>
    <t>May</t>
  </si>
  <si>
    <t>June</t>
  </si>
  <si>
    <t>July</t>
  </si>
  <si>
    <t>August</t>
  </si>
  <si>
    <t>September</t>
  </si>
  <si>
    <t>October</t>
  </si>
  <si>
    <t>November</t>
  </si>
  <si>
    <t>December</t>
  </si>
  <si>
    <t>ENTER THE MONTH</t>
  </si>
  <si>
    <t>How much money spend at different store in particular month?</t>
  </si>
  <si>
    <t>How many transactions in particular store in particular month?</t>
  </si>
  <si>
    <t>How many transactions in particular month?</t>
  </si>
  <si>
    <t>ENTER THE DATE</t>
  </si>
  <si>
    <t>How much money spend on particular date?</t>
  </si>
  <si>
    <t>What is the average amount spend  in particular store in particular month?</t>
  </si>
  <si>
    <t>Average amount of transactions in particular month?</t>
  </si>
  <si>
    <t>How many transactions on particular date?</t>
  </si>
  <si>
    <t>COSTCOGAS</t>
  </si>
  <si>
    <t>What is the percentage of money spend in month?</t>
  </si>
  <si>
    <t>Total money spent in month</t>
  </si>
  <si>
    <t>Total month spent in year</t>
  </si>
  <si>
    <t>Which Month has the highest money spent?</t>
  </si>
  <si>
    <t>Month</t>
  </si>
  <si>
    <t>Maxium money spent</t>
  </si>
  <si>
    <t>Total money spent each month</t>
  </si>
  <si>
    <t>Which store and month has 2nd and 3rd place to spent money?</t>
  </si>
  <si>
    <t>least money spent</t>
  </si>
  <si>
    <t>FREESTONEPRODUCE</t>
  </si>
  <si>
    <t>MEGASANJHAPUNJABGRO</t>
  </si>
  <si>
    <t>FRUITICANA</t>
  </si>
  <si>
    <t>IMPARK00030286U</t>
  </si>
  <si>
    <t>RSINGHPROFESIONALCO</t>
  </si>
  <si>
    <t>STAMPEDETOYOTA</t>
  </si>
  <si>
    <t>KFCSKYPOINTE</t>
  </si>
  <si>
    <t>SAVANNATHAIMASSAGET</t>
  </si>
  <si>
    <t>CALCITYPIZZA</t>
  </si>
  <si>
    <t>MISTERSAFETYSHOESIN</t>
  </si>
  <si>
    <t>MANOHARVEGETARIANBAK</t>
  </si>
  <si>
    <t>RASOIEASTINDIANAND</t>
  </si>
  <si>
    <t>DELHIEXPRESS</t>
  </si>
  <si>
    <t>FOOTLOCKERCANADA</t>
  </si>
  <si>
    <t>THAIEXPRESS</t>
  </si>
  <si>
    <t>MAGICDEALZ</t>
  </si>
  <si>
    <t>THINDPAKORAHOUSE</t>
  </si>
  <si>
    <t>UBERCANADA</t>
  </si>
  <si>
    <t>AIRPORTEXITT</t>
  </si>
  <si>
    <t>MEGASANJHA</t>
  </si>
  <si>
    <t>WAL-MART</t>
  </si>
  <si>
    <t>WALMART</t>
  </si>
  <si>
    <t>COSTCOWHOLESALE</t>
  </si>
  <si>
    <t>SPLCCAFÉ</t>
  </si>
  <si>
    <t>DELTA</t>
  </si>
  <si>
    <t>AMZNMKTPCA</t>
  </si>
  <si>
    <t>GARCHABROSMEAT</t>
  </si>
  <si>
    <t>INTERNATION</t>
  </si>
  <si>
    <t>MCDONALD'S</t>
  </si>
  <si>
    <t>TIMHORTONS</t>
  </si>
  <si>
    <t>BANFFEASTGATE</t>
  </si>
  <si>
    <t>ALBERTAPARKS</t>
  </si>
  <si>
    <t>MACKAY'S</t>
  </si>
  <si>
    <t>DOLLARAMA</t>
  </si>
  <si>
    <t>LOVELY'SSWEETHOUSE</t>
  </si>
  <si>
    <t>VICTORIA'SSECRETSTOR</t>
  </si>
  <si>
    <t>TOMMYHILFIGER</t>
  </si>
  <si>
    <t>WWW.SPORTCHEK</t>
  </si>
  <si>
    <t>APPLE.COM</t>
  </si>
  <si>
    <t>SPICEDROOM</t>
  </si>
  <si>
    <t>ARBYS</t>
  </si>
  <si>
    <t>LEVISTRAUSS&amp;CO</t>
  </si>
  <si>
    <t>FOSSILSTORE</t>
  </si>
  <si>
    <t>CALVINKLEIN</t>
  </si>
  <si>
    <t>COACH</t>
  </si>
  <si>
    <t>SHOEWAREHOUSE</t>
  </si>
  <si>
    <t>CDNTIRESTORE</t>
  </si>
  <si>
    <t>SUBWAY</t>
  </si>
  <si>
    <t>THAIMASSA</t>
  </si>
  <si>
    <t>ARITZIA</t>
  </si>
  <si>
    <t>CARTER'S/OSHKOSH</t>
  </si>
  <si>
    <t>CANTEENCANADA</t>
  </si>
  <si>
    <t>SKIPTHEDISHES</t>
  </si>
  <si>
    <t>Calculation Required to Get Results</t>
  </si>
  <si>
    <t>BUSINESS QUESTIONS TO ANSWER</t>
  </si>
  <si>
    <t>Grand Total</t>
  </si>
  <si>
    <t>Sum of AMOUNT($)</t>
  </si>
  <si>
    <t>Row Labels</t>
  </si>
  <si>
    <t>Average of AMOUNT($)</t>
  </si>
  <si>
    <t>Total Money Spend on different store on selected month</t>
  </si>
  <si>
    <t>Average amount spend each Month</t>
  </si>
  <si>
    <t>Total Money Spend Each Month</t>
  </si>
  <si>
    <t>Count of AMOUNT($)</t>
  </si>
  <si>
    <t>STORE</t>
  </si>
  <si>
    <t>Top Five Stores With Highest Transaction</t>
  </si>
  <si>
    <t>Where the least money spent in particular month?</t>
  </si>
  <si>
    <t>How Many Transactions particular month</t>
  </si>
  <si>
    <t>Top Five Stores with Highest Money Spent</t>
  </si>
  <si>
    <t xml:space="preserve"> </t>
  </si>
  <si>
    <t>D</t>
  </si>
  <si>
    <t xml:space="preserve">Shop at stores </t>
  </si>
  <si>
    <t>Store</t>
  </si>
  <si>
    <t>Question</t>
  </si>
  <si>
    <t>Answer</t>
  </si>
  <si>
    <t>ENTER THE STORE</t>
  </si>
  <si>
    <t>What is the total money spent in different stores?</t>
  </si>
  <si>
    <t>How many times spent over $100 in a Month?</t>
  </si>
  <si>
    <t>How many stores to shop?</t>
  </si>
  <si>
    <t>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</si>
</sst>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00"/>
    <numFmt numFmtId="165" formatCode="[$-F800]dddd\,\ mmmm\ dd\,\ yyyy"/>
  </numFmts>
  <fonts count="11"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sz val="16"/>
      <color theme="1"/>
      <name val="Calibri"/>
      <family val="2"/>
      <scheme val="minor"/>
    </font>
    <font>
      <sz val="18"/>
      <color theme="1"/>
      <name val="Calibri"/>
      <family val="2"/>
      <scheme val="minor"/>
    </font>
    <font>
      <b/>
      <sz val="16"/>
      <color theme="1"/>
      <name val="Calibri"/>
      <family val="2"/>
      <scheme val="minor"/>
    </font>
    <font>
      <b/>
      <sz val="14"/>
      <color theme="1"/>
      <name val="Calibri"/>
      <family val="2"/>
      <scheme val="minor"/>
    </font>
    <font>
      <b/>
      <sz val="16"/>
      <color rgb="FF595959"/>
      <name val="Calibri"/>
      <family val="2"/>
      <scheme val="minor"/>
    </font>
    <font>
      <b/>
      <sz val="14"/>
      <color theme="0"/>
      <name val="Calibri"/>
      <family val="2"/>
      <scheme val="minor"/>
    </font>
  </fonts>
  <fills count="7">
    <fill>
      <patternFill patternType="none"/>
    </fill>
    <fill>
      <patternFill patternType="gray125"/>
    </fill>
    <fill>
      <patternFill patternType="solid">
        <fgColor rgb="FFFFFF00"/>
        <bgColor theme="9" tint="0.79998168889431442"/>
      </patternFill>
    </fill>
    <fill>
      <patternFill patternType="solid">
        <fgColor rgb="FFFFFF00"/>
        <bgColor indexed="64"/>
      </patternFill>
    </fill>
    <fill>
      <patternFill patternType="solid">
        <fgColor theme="4" tint="0.79998168889431442"/>
        <bgColor theme="4" tint="0.79998168889431442"/>
      </patternFill>
    </fill>
    <fill>
      <patternFill patternType="solid">
        <fgColor theme="0"/>
        <bgColor indexed="64"/>
      </patternFill>
    </fill>
    <fill>
      <patternFill patternType="solid">
        <fgColor theme="1"/>
        <bgColor indexed="64"/>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top/>
      <bottom style="thin">
        <color theme="4" tint="0.39997558519241921"/>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cellStyleXfs>
  <cellXfs count="29">
    <xf numFmtId="0" fontId="0" fillId="0" borderId="0" xfId="0"/>
    <xf numFmtId="14" fontId="0" fillId="0" borderId="0" xfId="0" applyNumberFormat="1"/>
    <xf numFmtId="16" fontId="0" fillId="0" borderId="0" xfId="0" applyNumberFormat="1"/>
    <xf numFmtId="0" fontId="3" fillId="0" borderId="0" xfId="0" applyFont="1"/>
    <xf numFmtId="0" fontId="0" fillId="2" borderId="2" xfId="0" applyFill="1" applyBorder="1"/>
    <xf numFmtId="0" fontId="0" fillId="3" borderId="0" xfId="0" applyFill="1"/>
    <xf numFmtId="14" fontId="0" fillId="3" borderId="1" xfId="0" applyNumberFormat="1" applyFill="1" applyBorder="1"/>
    <xf numFmtId="0" fontId="6" fillId="0" borderId="0" xfId="0" applyFont="1"/>
    <xf numFmtId="164" fontId="3" fillId="0" borderId="0" xfId="1" applyNumberFormat="1" applyFont="1"/>
    <xf numFmtId="9" fontId="3" fillId="0" borderId="0" xfId="2" applyFont="1"/>
    <xf numFmtId="0" fontId="0" fillId="0" borderId="0" xfId="0" pivotButton="1"/>
    <xf numFmtId="0" fontId="3" fillId="4" borderId="3" xfId="0" applyFont="1" applyFill="1" applyBorder="1"/>
    <xf numFmtId="0" fontId="0" fillId="0" borderId="0" xfId="0" applyAlignment="1">
      <alignment horizontal="left"/>
    </xf>
    <xf numFmtId="10" fontId="0" fillId="0" borderId="0" xfId="0" applyNumberFormat="1"/>
    <xf numFmtId="164" fontId="0" fillId="0" borderId="0" xfId="0" applyNumberFormat="1"/>
    <xf numFmtId="0" fontId="7" fillId="0" borderId="0" xfId="0" applyFont="1"/>
    <xf numFmtId="0" fontId="5" fillId="0" borderId="0" xfId="0" applyFont="1"/>
    <xf numFmtId="0" fontId="8" fillId="0" borderId="0" xfId="0" applyFont="1"/>
    <xf numFmtId="0" fontId="9" fillId="0" borderId="0" xfId="0" applyFont="1" applyAlignment="1">
      <alignment horizontal="center" vertical="center" readingOrder="1"/>
    </xf>
    <xf numFmtId="0" fontId="7" fillId="0" borderId="0" xfId="0" applyFont="1" applyAlignment="1">
      <alignment horizontal="left"/>
    </xf>
    <xf numFmtId="0" fontId="0" fillId="5" borderId="0" xfId="0" applyFill="1"/>
    <xf numFmtId="0" fontId="0" fillId="6" borderId="0" xfId="0" applyFill="1"/>
    <xf numFmtId="0" fontId="2" fillId="5" borderId="0" xfId="0" applyFont="1" applyFill="1"/>
    <xf numFmtId="0" fontId="10" fillId="6" borderId="0" xfId="0" applyFont="1" applyFill="1"/>
    <xf numFmtId="17" fontId="0" fillId="0" borderId="0" xfId="0" applyNumberFormat="1"/>
    <xf numFmtId="165" fontId="0" fillId="0" borderId="0" xfId="1" applyNumberFormat="1" applyFont="1"/>
    <xf numFmtId="165" fontId="0" fillId="0" borderId="0" xfId="0" applyNumberFormat="1"/>
    <xf numFmtId="0" fontId="0" fillId="0" borderId="0" xfId="0" applyNumberFormat="1"/>
    <xf numFmtId="0" fontId="4" fillId="0" borderId="0" xfId="3" applyNumberFormat="1"/>
  </cellXfs>
  <cellStyles count="4">
    <cellStyle name="Currency" xfId="1" builtinId="4"/>
    <cellStyle name="Hyperlink" xfId="3" builtinId="8"/>
    <cellStyle name="Normal" xfId="0" builtinId="0"/>
    <cellStyle name="Percent" xfId="2" builtinId="5"/>
  </cellStyles>
  <dxfs count="2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65" formatCode="[$-F800]dddd\,\ mmmm\ dd\,\ yyyy"/>
    </dxf>
    <dxf>
      <numFmt numFmtId="164" formatCode="&quot;$&quot;#,##0.00"/>
    </dxf>
    <dxf>
      <numFmt numFmtId="0" formatCode="General"/>
    </dxf>
    <dxf>
      <numFmt numFmtId="19" formatCode="m/d/yyyy"/>
    </dxf>
    <dxf>
      <numFmt numFmtId="164" formatCode="&quot;$&quot;#,##0.00"/>
    </dxf>
    <dxf>
      <numFmt numFmtId="164" formatCode="&quot;$&quot;#,##0.00"/>
    </dxf>
    <dxf>
      <numFmt numFmtId="164" formatCode="&quot;$&quot;#,##0.00"/>
    </dxf>
    <dxf>
      <numFmt numFmtId="164" formatCode="&quot;$&quot;#,##0.0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pivotCacheDefinition" Target="pivotCache/pivotCacheDefinition10.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5" Type="http://schemas.openxmlformats.org/officeDocument/2006/relationships/pivotCacheDefinition" Target="pivotCache/pivotCacheDefinition2.xml"/><Relationship Id="rId15" Type="http://schemas.microsoft.com/office/2007/relationships/slicerCache" Target="slicerCaches/slicerCache1.xml"/><Relationship Id="rId23" Type="http://schemas.openxmlformats.org/officeDocument/2006/relationships/customXml" Target="../customXml/item1.xml"/><Relationship Id="rId10" Type="http://schemas.openxmlformats.org/officeDocument/2006/relationships/pivotCacheDefinition" Target="pivotCache/pivotCacheDefinition7.xml"/><Relationship Id="rId19"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openxmlformats.org/officeDocument/2006/relationships/pivotCacheDefinition" Target="pivotCache/pivotCacheDefinition1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[Credit Final.xlsx]Pivot!PivotTable1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Total Money Spend Each</a:t>
            </a:r>
            <a:r>
              <a:rPr lang="en-CA" baseline="0"/>
              <a:t> Month</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c:f>
              <c:strCache>
                <c:ptCount val="1"/>
                <c:pt idx="0">
                  <c:v>Total</c:v>
                </c:pt>
              </c:strCache>
            </c:strRef>
          </c:tx>
          <c:spPr>
            <a:solidFill>
              <a:schemeClr val="accent1"/>
            </a:solidFill>
            <a:ln>
              <a:noFill/>
            </a:ln>
            <a:effectLst/>
          </c:spPr>
          <c:invertIfNegative val="0"/>
          <c:cat>
            <c:strRef>
              <c:f>Pivot!$A$4:$A$16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Pivot!$B$4:$B$16</c:f>
              <c:numCache>
                <c:formatCode>General</c:formatCode>
                <c:ptCount val="12"/>
                <c:pt idx="0">
                  <c:v>51.86</c:v>
                </c:pt>
                <c:pt idx="1">
                  <c:v>611.96</c:v>
                </c:pt>
                <c:pt idx="2">
                  <c:v>666.18</c:v>
                </c:pt>
                <c:pt idx="3">
                  <c:v>659.65</c:v>
                </c:pt>
                <c:pt idx="4">
                  <c:v>4909.18</c:v>
                </c:pt>
                <c:pt idx="5">
                  <c:v>433.64</c:v>
                </c:pt>
                <c:pt idx="6">
                  <c:v>807.14</c:v>
                </c:pt>
                <c:pt idx="7">
                  <c:v>736.62</c:v>
                </c:pt>
                <c:pt idx="8">
                  <c:v>1575.64</c:v>
                </c:pt>
                <c:pt idx="9">
                  <c:v>233.14</c:v>
                </c:pt>
                <c:pt idx="10">
                  <c:v>102.05</c:v>
                </c:pt>
                <c:pt idx="11">
                  <c:v>1.35</c:v>
                </c:pt>
              </c:numCache>
            </c:numRef>
          </c:val>
          <c:extLst>
            <c:ext xmlns:c16="http://schemas.microsoft.com/office/drawing/2014/chart" uri="{C3380CC4-5D6E-409C-BE32-E72D297353CC}">
              <c16:uniqueId val="{00000000-F600-4B3C-A3A1-0CFDAB2C580B}"/>
            </c:ext>
          </c:extLst>
        </c:ser>
        <c:dLbls>
          <c:showLegendKey val="0"/>
          <c:showVal val="0"/>
          <c:showCatName val="0"/>
          <c:showSerName val="0"/>
          <c:showPercent val="0"/>
          <c:showBubbleSize val="0"/>
        </c:dLbls>
        <c:gapWidth val="219"/>
        <c:overlap val="-27"/>
        <c:axId val="212495664"/>
        <c:axId val="150758576"/>
      </c:barChart>
      <c:catAx>
        <c:axId val="212495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758576"/>
        <c:crosses val="autoZero"/>
        <c:auto val="1"/>
        <c:lblAlgn val="ctr"/>
        <c:lblOffset val="100"/>
        <c:noMultiLvlLbl val="0"/>
      </c:catAx>
      <c:valAx>
        <c:axId val="1507585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495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[Credit Final.xlsx]Pivot!PivotTable5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Number of</a:t>
            </a:r>
            <a:r>
              <a:rPr lang="en-US" baseline="0"/>
              <a:t> Transactions Each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Pivot!$O$2</c:f>
              <c:strCache>
                <c:ptCount val="1"/>
                <c:pt idx="0">
                  <c:v>Total</c:v>
                </c:pt>
              </c:strCache>
            </c:strRef>
          </c:tx>
          <c:spPr>
            <a:ln w="28575" cap="rnd">
              <a:solidFill>
                <a:schemeClr val="accent1"/>
              </a:solidFill>
              <a:round/>
            </a:ln>
            <a:effectLst/>
          </c:spPr>
          <c:marker>
            <c:symbol val="none"/>
          </c:marker>
          <c:cat>
            <c:strRef>
              <c:f>Pivot!$N$3:$N$14</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Pivot!$O$3:$O$14</c:f>
              <c:numCache>
                <c:formatCode>General</c:formatCode>
                <c:ptCount val="12"/>
                <c:pt idx="0">
                  <c:v>2</c:v>
                </c:pt>
                <c:pt idx="1">
                  <c:v>20</c:v>
                </c:pt>
                <c:pt idx="2">
                  <c:v>16</c:v>
                </c:pt>
                <c:pt idx="3">
                  <c:v>7</c:v>
                </c:pt>
                <c:pt idx="4">
                  <c:v>19</c:v>
                </c:pt>
                <c:pt idx="5">
                  <c:v>16</c:v>
                </c:pt>
                <c:pt idx="6">
                  <c:v>10</c:v>
                </c:pt>
                <c:pt idx="7">
                  <c:v>15</c:v>
                </c:pt>
                <c:pt idx="8">
                  <c:v>21</c:v>
                </c:pt>
                <c:pt idx="9">
                  <c:v>6</c:v>
                </c:pt>
                <c:pt idx="10">
                  <c:v>7</c:v>
                </c:pt>
                <c:pt idx="11">
                  <c:v>1</c:v>
                </c:pt>
              </c:numCache>
            </c:numRef>
          </c:val>
          <c:smooth val="0"/>
          <c:extLst>
            <c:ext xmlns:c16="http://schemas.microsoft.com/office/drawing/2014/chart" uri="{C3380CC4-5D6E-409C-BE32-E72D297353CC}">
              <c16:uniqueId val="{00000000-EF73-4A91-A60A-439FCCCD4E5A}"/>
            </c:ext>
          </c:extLst>
        </c:ser>
        <c:dLbls>
          <c:showLegendKey val="0"/>
          <c:showVal val="0"/>
          <c:showCatName val="0"/>
          <c:showSerName val="0"/>
          <c:showPercent val="0"/>
          <c:showBubbleSize val="0"/>
        </c:dLbls>
        <c:smooth val="0"/>
        <c:axId val="2108677264"/>
        <c:axId val="1529454016"/>
      </c:lineChart>
      <c:catAx>
        <c:axId val="2108677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9454016"/>
        <c:crosses val="autoZero"/>
        <c:auto val="1"/>
        <c:lblAlgn val="ctr"/>
        <c:lblOffset val="100"/>
        <c:noMultiLvlLbl val="0"/>
      </c:catAx>
      <c:valAx>
        <c:axId val="1529454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8677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Top</a:t>
            </a:r>
            <a:r>
              <a:rPr lang="en-CA" baseline="0"/>
              <a:t> Five Stores with Transaction Number</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Pivot!$R$20</c:f>
              <c:strCache>
                <c:ptCount val="1"/>
                <c:pt idx="0">
                  <c:v>Count of AMOUNT($)</c:v>
                </c:pt>
              </c:strCache>
            </c:strRef>
          </c:tx>
          <c:spPr>
            <a:solidFill>
              <a:schemeClr val="accent1"/>
            </a:solidFill>
            <a:ln>
              <a:noFill/>
            </a:ln>
            <a:effectLst/>
          </c:spPr>
          <c:invertIfNegative val="0"/>
          <c:cat>
            <c:strRef>
              <c:f>Pivot!$Q$21:$Q$26</c:f>
              <c:strCache>
                <c:ptCount val="6"/>
                <c:pt idx="0">
                  <c:v>COSTCOWHOLESALE</c:v>
                </c:pt>
                <c:pt idx="1">
                  <c:v>TIMHORTONS</c:v>
                </c:pt>
                <c:pt idx="2">
                  <c:v>TIMHORTONS</c:v>
                </c:pt>
                <c:pt idx="3">
                  <c:v>TIMHORTONS</c:v>
                </c:pt>
                <c:pt idx="4">
                  <c:v>TIMHORTONS</c:v>
                </c:pt>
                <c:pt idx="5">
                  <c:v>TIMHORTONS</c:v>
                </c:pt>
              </c:strCache>
            </c:strRef>
          </c:cat>
          <c:val>
            <c:numRef>
              <c:f>Pivot!$R$21:$R$26</c:f>
              <c:numCache>
                <c:formatCode>General</c:formatCode>
                <c:ptCount val="6"/>
                <c:pt idx="0">
                  <c:v>21</c:v>
                </c:pt>
                <c:pt idx="1">
                  <c:v>16</c:v>
                </c:pt>
                <c:pt idx="2">
                  <c:v>14</c:v>
                </c:pt>
                <c:pt idx="3">
                  <c:v>9</c:v>
                </c:pt>
                <c:pt idx="4">
                  <c:v>7</c:v>
                </c:pt>
                <c:pt idx="5">
                  <c:v>4</c:v>
                </c:pt>
              </c:numCache>
            </c:numRef>
          </c:val>
          <c:extLst>
            <c:ext xmlns:c16="http://schemas.microsoft.com/office/drawing/2014/chart" uri="{C3380CC4-5D6E-409C-BE32-E72D297353CC}">
              <c16:uniqueId val="{00000000-32DA-4B2C-9D5B-DD93BC40152F}"/>
            </c:ext>
          </c:extLst>
        </c:ser>
        <c:dLbls>
          <c:showLegendKey val="0"/>
          <c:showVal val="0"/>
          <c:showCatName val="0"/>
          <c:showSerName val="0"/>
          <c:showPercent val="0"/>
          <c:showBubbleSize val="0"/>
        </c:dLbls>
        <c:gapWidth val="182"/>
        <c:axId val="2109403440"/>
        <c:axId val="542711760"/>
      </c:barChart>
      <c:catAx>
        <c:axId val="21094034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711760"/>
        <c:crosses val="autoZero"/>
        <c:auto val="1"/>
        <c:lblAlgn val="ctr"/>
        <c:lblOffset val="100"/>
        <c:noMultiLvlLbl val="0"/>
      </c:catAx>
      <c:valAx>
        <c:axId val="5427117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9403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Pivot!$D$56</c:f>
              <c:strCache>
                <c:ptCount val="1"/>
                <c:pt idx="0">
                  <c:v>Sum of AMOUNT($)</c:v>
                </c:pt>
              </c:strCache>
            </c:strRef>
          </c:tx>
          <c:spPr>
            <a:solidFill>
              <a:schemeClr val="accent1"/>
            </a:solidFill>
            <a:ln>
              <a:noFill/>
            </a:ln>
            <a:effectLst/>
          </c:spPr>
          <c:invertIfNegative val="0"/>
          <c:cat>
            <c:strRef>
              <c:f>Pivot!$C$57:$C$61</c:f>
              <c:strCache>
                <c:ptCount val="5"/>
                <c:pt idx="0">
                  <c:v>DELTA</c:v>
                </c:pt>
                <c:pt idx="1">
                  <c:v>COSTCOWHOLESALE</c:v>
                </c:pt>
                <c:pt idx="2">
                  <c:v>WALMART</c:v>
                </c:pt>
                <c:pt idx="3">
                  <c:v>ARITZIA</c:v>
                </c:pt>
                <c:pt idx="4">
                  <c:v>BELLMOBILITYVERDUNQC</c:v>
                </c:pt>
              </c:strCache>
            </c:strRef>
          </c:cat>
          <c:val>
            <c:numRef>
              <c:f>Pivot!$D$57:$D$61</c:f>
              <c:numCache>
                <c:formatCode>General</c:formatCode>
                <c:ptCount val="5"/>
                <c:pt idx="0">
                  <c:v>3568.67</c:v>
                </c:pt>
                <c:pt idx="1">
                  <c:v>1784.29</c:v>
                </c:pt>
                <c:pt idx="2">
                  <c:v>903.48</c:v>
                </c:pt>
                <c:pt idx="3">
                  <c:v>735</c:v>
                </c:pt>
                <c:pt idx="4">
                  <c:v>719.98</c:v>
                </c:pt>
              </c:numCache>
            </c:numRef>
          </c:val>
          <c:extLst>
            <c:ext xmlns:c16="http://schemas.microsoft.com/office/drawing/2014/chart" uri="{C3380CC4-5D6E-409C-BE32-E72D297353CC}">
              <c16:uniqueId val="{00000000-9087-415A-B7D8-428B42D0B736}"/>
            </c:ext>
          </c:extLst>
        </c:ser>
        <c:dLbls>
          <c:showLegendKey val="0"/>
          <c:showVal val="0"/>
          <c:showCatName val="0"/>
          <c:showSerName val="0"/>
          <c:showPercent val="0"/>
          <c:showBubbleSize val="0"/>
        </c:dLbls>
        <c:gapWidth val="182"/>
        <c:axId val="200067567"/>
        <c:axId val="1285911440"/>
      </c:barChart>
      <c:catAx>
        <c:axId val="2000675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5911440"/>
        <c:crosses val="autoZero"/>
        <c:auto val="1"/>
        <c:lblAlgn val="ctr"/>
        <c:lblOffset val="100"/>
        <c:noMultiLvlLbl val="0"/>
      </c:catAx>
      <c:valAx>
        <c:axId val="12859114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067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12"/>
              <c:pt idx="0">
                <c:v>AIRPORTEXITT</c:v>
              </c:pt>
              <c:pt idx="1">
                <c:v>CANTEENCANADA</c:v>
              </c:pt>
              <c:pt idx="2">
                <c:v>COSTCOGAS</c:v>
              </c:pt>
              <c:pt idx="3">
                <c:v>COSTCOWHOLESALE</c:v>
              </c:pt>
              <c:pt idx="4">
                <c:v>FREESTONEPRODUCE</c:v>
              </c:pt>
              <c:pt idx="5">
                <c:v>FRUITICANA</c:v>
              </c:pt>
              <c:pt idx="6">
                <c:v>IMPARK00030286U</c:v>
              </c:pt>
              <c:pt idx="7">
                <c:v>MEGASANJHA</c:v>
              </c:pt>
              <c:pt idx="8">
                <c:v>SPLCCAFÉ</c:v>
              </c:pt>
              <c:pt idx="9">
                <c:v>TIMHORTONS</c:v>
              </c:pt>
              <c:pt idx="10">
                <c:v>UBERCANADA</c:v>
              </c:pt>
              <c:pt idx="11">
                <c:v>WALMART</c:v>
              </c:pt>
            </c:strLit>
          </c:cat>
          <c:val>
            <c:numLit>
              <c:formatCode>General</c:formatCode>
              <c:ptCount val="12"/>
              <c:pt idx="0">
                <c:v>5.25</c:v>
              </c:pt>
              <c:pt idx="1">
                <c:v>3.13</c:v>
              </c:pt>
              <c:pt idx="2">
                <c:v>81.89</c:v>
              </c:pt>
              <c:pt idx="3">
                <c:v>293.02</c:v>
              </c:pt>
              <c:pt idx="4">
                <c:v>28.85</c:v>
              </c:pt>
              <c:pt idx="5">
                <c:v>15.18</c:v>
              </c:pt>
              <c:pt idx="6">
                <c:v>3.75</c:v>
              </c:pt>
              <c:pt idx="7">
                <c:v>32.340000000000003</c:v>
              </c:pt>
              <c:pt idx="8">
                <c:v>18.600000000000001</c:v>
              </c:pt>
              <c:pt idx="9">
                <c:v>7.07</c:v>
              </c:pt>
              <c:pt idx="10">
                <c:v>23.62</c:v>
              </c:pt>
              <c:pt idx="11">
                <c:v>99.26</c:v>
              </c:pt>
            </c:numLit>
          </c:val>
          <c:extLst>
            <c:ext xmlns:c16="http://schemas.microsoft.com/office/drawing/2014/chart" uri="{C3380CC4-5D6E-409C-BE32-E72D297353CC}">
              <c16:uniqueId val="{00000000-C7B0-41EE-8D0B-010B05BBFCBB}"/>
            </c:ext>
          </c:extLst>
        </c:ser>
        <c:dLbls>
          <c:showLegendKey val="0"/>
          <c:showVal val="0"/>
          <c:showCatName val="0"/>
          <c:showSerName val="0"/>
          <c:showPercent val="0"/>
          <c:showBubbleSize val="0"/>
        </c:dLbls>
        <c:gapWidth val="219"/>
        <c:overlap val="-27"/>
        <c:axId val="1524887680"/>
        <c:axId val="1222456896"/>
      </c:barChart>
      <c:catAx>
        <c:axId val="1524887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456896"/>
        <c:crosses val="autoZero"/>
        <c:auto val="1"/>
        <c:lblAlgn val="ctr"/>
        <c:lblOffset val="100"/>
        <c:noMultiLvlLbl val="0"/>
      </c:catAx>
      <c:valAx>
        <c:axId val="12224568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887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[Credit Final.xlsx]Pivot!PivotTable3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Shop</a:t>
            </a:r>
            <a:r>
              <a:rPr lang="en-US" baseline="0"/>
              <a:t> at stores in particular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Pivot!$S$117</c:f>
              <c:strCache>
                <c:ptCount val="1"/>
                <c:pt idx="0">
                  <c:v>Total</c:v>
                </c:pt>
              </c:strCache>
            </c:strRef>
          </c:tx>
          <c:spPr>
            <a:solidFill>
              <a:schemeClr val="accent1"/>
            </a:solidFill>
            <a:ln>
              <a:noFill/>
            </a:ln>
            <a:effectLst/>
          </c:spPr>
          <c:invertIfNegative val="0"/>
          <c:cat>
            <c:strRef>
              <c:f>Pivot!$R$118:$R$128</c:f>
              <c:strCache>
                <c:ptCount val="11"/>
                <c:pt idx="0">
                  <c:v>BELLMOBILITYVERDUNQC</c:v>
                </c:pt>
                <c:pt idx="1">
                  <c:v>COSTCOWHOLESALE</c:v>
                </c:pt>
                <c:pt idx="2">
                  <c:v>LOVELY'SSWEETHOUSE</c:v>
                </c:pt>
                <c:pt idx="3">
                  <c:v>MEGASANJHA</c:v>
                </c:pt>
                <c:pt idx="4">
                  <c:v>RASOIEASTINDIANAND</c:v>
                </c:pt>
                <c:pt idx="5">
                  <c:v>THAIMASSA</c:v>
                </c:pt>
                <c:pt idx="6">
                  <c:v>TIMHORTONS</c:v>
                </c:pt>
                <c:pt idx="7">
                  <c:v>TOMMYHILFIGER</c:v>
                </c:pt>
                <c:pt idx="8">
                  <c:v>VICTORIA'SSECRETSTOR</c:v>
                </c:pt>
                <c:pt idx="9">
                  <c:v>WALMART</c:v>
                </c:pt>
                <c:pt idx="10">
                  <c:v>WWW.SPORTCHEK</c:v>
                </c:pt>
              </c:strCache>
            </c:strRef>
          </c:cat>
          <c:val>
            <c:numRef>
              <c:f>Pivot!$S$118:$S$128</c:f>
              <c:numCache>
                <c:formatCode>General</c:formatCode>
                <c:ptCount val="11"/>
                <c:pt idx="0">
                  <c:v>180.61</c:v>
                </c:pt>
                <c:pt idx="1">
                  <c:v>173.68</c:v>
                </c:pt>
                <c:pt idx="2">
                  <c:v>10.34</c:v>
                </c:pt>
                <c:pt idx="3">
                  <c:v>40.86</c:v>
                </c:pt>
                <c:pt idx="4">
                  <c:v>6.92</c:v>
                </c:pt>
                <c:pt idx="5">
                  <c:v>91.75</c:v>
                </c:pt>
                <c:pt idx="6">
                  <c:v>8.19</c:v>
                </c:pt>
                <c:pt idx="7">
                  <c:v>59.88</c:v>
                </c:pt>
                <c:pt idx="8">
                  <c:v>7.34</c:v>
                </c:pt>
                <c:pt idx="9">
                  <c:v>55.97</c:v>
                </c:pt>
                <c:pt idx="10">
                  <c:v>101.08</c:v>
                </c:pt>
              </c:numCache>
            </c:numRef>
          </c:val>
          <c:extLst>
            <c:ext xmlns:c16="http://schemas.microsoft.com/office/drawing/2014/chart" uri="{C3380CC4-5D6E-409C-BE32-E72D297353CC}">
              <c16:uniqueId val="{00000000-1484-41F6-AE3F-D38FF2A0BAAC}"/>
            </c:ext>
          </c:extLst>
        </c:ser>
        <c:dLbls>
          <c:showLegendKey val="0"/>
          <c:showVal val="0"/>
          <c:showCatName val="0"/>
          <c:showSerName val="0"/>
          <c:showPercent val="0"/>
          <c:showBubbleSize val="0"/>
        </c:dLbls>
        <c:gapWidth val="219"/>
        <c:overlap val="-27"/>
        <c:axId val="1304196207"/>
        <c:axId val="211706175"/>
      </c:barChart>
      <c:catAx>
        <c:axId val="1304196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706175"/>
        <c:crosses val="autoZero"/>
        <c:auto val="1"/>
        <c:lblAlgn val="ctr"/>
        <c:lblOffset val="100"/>
        <c:noMultiLvlLbl val="0"/>
      </c:catAx>
      <c:valAx>
        <c:axId val="2117061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4196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[Credit Final.xlsx]Pivot!PivotTable1</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CA">
                <a:solidFill>
                  <a:schemeClr val="bg1"/>
                </a:solidFill>
              </a:rPr>
              <a:t>Total Money Spend Each</a:t>
            </a:r>
            <a:r>
              <a:rPr lang="en-CA" baseline="0">
                <a:solidFill>
                  <a:schemeClr val="bg1"/>
                </a:solidFill>
              </a:rPr>
              <a:t> Month</a:t>
            </a:r>
            <a:endParaRPr lang="en-CA">
              <a:solidFill>
                <a:schemeClr val="bg1"/>
              </a:solidFill>
            </a:endParaRPr>
          </a:p>
        </c:rich>
      </c:tx>
      <c:layout>
        <c:manualLayout>
          <c:xMode val="edge"/>
          <c:yMode val="edge"/>
          <c:x val="0.25924563793997418"/>
          <c:y val="9.72590627763041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c:f>
              <c:strCache>
                <c:ptCount val="1"/>
                <c:pt idx="0">
                  <c:v>Total</c:v>
                </c:pt>
              </c:strCache>
            </c:strRef>
          </c:tx>
          <c:spPr>
            <a:solidFill>
              <a:schemeClr val="accent1"/>
            </a:solidFill>
            <a:ln>
              <a:noFill/>
            </a:ln>
            <a:effectLst/>
          </c:spPr>
          <c:invertIfNegative val="0"/>
          <c:cat>
            <c:strRef>
              <c:f>Pivot!$A$4:$A$16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Pivot!$B$4:$B$16</c:f>
              <c:numCache>
                <c:formatCode>General</c:formatCode>
                <c:ptCount val="12"/>
                <c:pt idx="0">
                  <c:v>51.86</c:v>
                </c:pt>
                <c:pt idx="1">
                  <c:v>611.96</c:v>
                </c:pt>
                <c:pt idx="2">
                  <c:v>666.18</c:v>
                </c:pt>
                <c:pt idx="3">
                  <c:v>659.65</c:v>
                </c:pt>
                <c:pt idx="4">
                  <c:v>4909.18</c:v>
                </c:pt>
                <c:pt idx="5">
                  <c:v>433.64</c:v>
                </c:pt>
                <c:pt idx="6">
                  <c:v>807.14</c:v>
                </c:pt>
                <c:pt idx="7">
                  <c:v>736.62</c:v>
                </c:pt>
                <c:pt idx="8">
                  <c:v>1575.64</c:v>
                </c:pt>
                <c:pt idx="9">
                  <c:v>233.14</c:v>
                </c:pt>
                <c:pt idx="10">
                  <c:v>102.05</c:v>
                </c:pt>
                <c:pt idx="11">
                  <c:v>1.35</c:v>
                </c:pt>
              </c:numCache>
            </c:numRef>
          </c:val>
          <c:extLst>
            <c:ext xmlns:c16="http://schemas.microsoft.com/office/drawing/2014/chart" uri="{C3380CC4-5D6E-409C-BE32-E72D297353CC}">
              <c16:uniqueId val="{00000000-1C2E-46B5-B337-9742C09BA7B6}"/>
            </c:ext>
          </c:extLst>
        </c:ser>
        <c:dLbls>
          <c:showLegendKey val="0"/>
          <c:showVal val="0"/>
          <c:showCatName val="0"/>
          <c:showSerName val="0"/>
          <c:showPercent val="0"/>
          <c:showBubbleSize val="0"/>
        </c:dLbls>
        <c:gapWidth val="219"/>
        <c:overlap val="-27"/>
        <c:axId val="212495664"/>
        <c:axId val="150758576"/>
      </c:barChart>
      <c:catAx>
        <c:axId val="212495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0758576"/>
        <c:crosses val="autoZero"/>
        <c:auto val="1"/>
        <c:lblAlgn val="ctr"/>
        <c:lblOffset val="100"/>
        <c:noMultiLvlLbl val="0"/>
      </c:catAx>
      <c:valAx>
        <c:axId val="1507585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12495664"/>
        <c:crosses val="autoZero"/>
        <c:crossBetween val="between"/>
      </c:valAx>
      <c:spPr>
        <a:solidFill>
          <a:schemeClr val="tx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[Credit Final.xlsx]Pivot!PivotTable5</c:name>
    <c:fmtId val="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Total Number of</a:t>
            </a:r>
            <a:r>
              <a:rPr lang="en-US" baseline="0">
                <a:solidFill>
                  <a:schemeClr val="bg1"/>
                </a:solidFill>
              </a:rPr>
              <a:t> Transactions Each Month</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580927384076991E-2"/>
          <c:y val="0.17171296296296296"/>
          <c:w val="0.90286351706036749"/>
          <c:h val="0.63505650335374741"/>
        </c:manualLayout>
      </c:layout>
      <c:lineChart>
        <c:grouping val="standard"/>
        <c:varyColors val="0"/>
        <c:ser>
          <c:idx val="0"/>
          <c:order val="0"/>
          <c:tx>
            <c:strRef>
              <c:f>Pivot!$O$2</c:f>
              <c:strCache>
                <c:ptCount val="1"/>
                <c:pt idx="0">
                  <c:v>Total</c:v>
                </c:pt>
              </c:strCache>
            </c:strRef>
          </c:tx>
          <c:spPr>
            <a:ln w="28575" cap="rnd">
              <a:solidFill>
                <a:schemeClr val="accent1"/>
              </a:solidFill>
              <a:round/>
            </a:ln>
            <a:effectLst/>
          </c:spPr>
          <c:marker>
            <c:symbol val="none"/>
          </c:marker>
          <c:cat>
            <c:strRef>
              <c:f>Pivot!$N$3:$N$14</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Pivot!$O$3:$O$14</c:f>
              <c:numCache>
                <c:formatCode>General</c:formatCode>
                <c:ptCount val="12"/>
                <c:pt idx="0">
                  <c:v>2</c:v>
                </c:pt>
                <c:pt idx="1">
                  <c:v>20</c:v>
                </c:pt>
                <c:pt idx="2">
                  <c:v>16</c:v>
                </c:pt>
                <c:pt idx="3">
                  <c:v>7</c:v>
                </c:pt>
                <c:pt idx="4">
                  <c:v>19</c:v>
                </c:pt>
                <c:pt idx="5">
                  <c:v>16</c:v>
                </c:pt>
                <c:pt idx="6">
                  <c:v>10</c:v>
                </c:pt>
                <c:pt idx="7">
                  <c:v>15</c:v>
                </c:pt>
                <c:pt idx="8">
                  <c:v>21</c:v>
                </c:pt>
                <c:pt idx="9">
                  <c:v>6</c:v>
                </c:pt>
                <c:pt idx="10">
                  <c:v>7</c:v>
                </c:pt>
                <c:pt idx="11">
                  <c:v>1</c:v>
                </c:pt>
              </c:numCache>
            </c:numRef>
          </c:val>
          <c:smooth val="0"/>
          <c:extLst>
            <c:ext xmlns:c16="http://schemas.microsoft.com/office/drawing/2014/chart" uri="{C3380CC4-5D6E-409C-BE32-E72D297353CC}">
              <c16:uniqueId val="{00000000-7048-4CE0-BFFD-BB39BBE9E99A}"/>
            </c:ext>
          </c:extLst>
        </c:ser>
        <c:dLbls>
          <c:showLegendKey val="0"/>
          <c:showVal val="0"/>
          <c:showCatName val="0"/>
          <c:showSerName val="0"/>
          <c:showPercent val="0"/>
          <c:showBubbleSize val="0"/>
        </c:dLbls>
        <c:smooth val="0"/>
        <c:axId val="2108677264"/>
        <c:axId val="1529454016"/>
      </c:lineChart>
      <c:catAx>
        <c:axId val="2108677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29454016"/>
        <c:crosses val="autoZero"/>
        <c:auto val="1"/>
        <c:lblAlgn val="ctr"/>
        <c:lblOffset val="100"/>
        <c:noMultiLvlLbl val="0"/>
      </c:catAx>
      <c:valAx>
        <c:axId val="15294540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108677264"/>
        <c:crosses val="autoZero"/>
        <c:crossBetween val="between"/>
      </c:valAx>
      <c:spPr>
        <a:solidFill>
          <a:schemeClr val="tx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CA"/>
              <a:t>Top Five Stores with Highest</a:t>
            </a:r>
            <a:r>
              <a:rPr lang="en-CA" baseline="0"/>
              <a:t> Number of Transactions</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bar"/>
        <c:grouping val="clustered"/>
        <c:varyColors val="0"/>
        <c:ser>
          <c:idx val="0"/>
          <c:order val="0"/>
          <c:tx>
            <c:strRef>
              <c:f>Pivot!$R$20</c:f>
              <c:strCache>
                <c:ptCount val="1"/>
                <c:pt idx="0">
                  <c:v>Count of AMOUNT($)</c:v>
                </c:pt>
              </c:strCache>
            </c:strRef>
          </c:tx>
          <c:spPr>
            <a:solidFill>
              <a:schemeClr val="accent1"/>
            </a:solidFill>
            <a:ln>
              <a:noFill/>
            </a:ln>
            <a:effectLst/>
          </c:spPr>
          <c:invertIfNegative val="0"/>
          <c:cat>
            <c:strRef>
              <c:f>Pivot!$Q$21:$Q$26</c:f>
              <c:strCache>
                <c:ptCount val="6"/>
                <c:pt idx="0">
                  <c:v>COSTCOWHOLESALE</c:v>
                </c:pt>
                <c:pt idx="1">
                  <c:v>TIMHORTONS</c:v>
                </c:pt>
                <c:pt idx="2">
                  <c:v>TIMHORTONS</c:v>
                </c:pt>
                <c:pt idx="3">
                  <c:v>TIMHORTONS</c:v>
                </c:pt>
                <c:pt idx="4">
                  <c:v>TIMHORTONS</c:v>
                </c:pt>
                <c:pt idx="5">
                  <c:v>TIMHORTONS</c:v>
                </c:pt>
              </c:strCache>
            </c:strRef>
          </c:cat>
          <c:val>
            <c:numRef>
              <c:f>Pivot!$R$21:$R$26</c:f>
              <c:numCache>
                <c:formatCode>General</c:formatCode>
                <c:ptCount val="6"/>
                <c:pt idx="0">
                  <c:v>21</c:v>
                </c:pt>
                <c:pt idx="1">
                  <c:v>16</c:v>
                </c:pt>
                <c:pt idx="2">
                  <c:v>14</c:v>
                </c:pt>
                <c:pt idx="3">
                  <c:v>9</c:v>
                </c:pt>
                <c:pt idx="4">
                  <c:v>7</c:v>
                </c:pt>
                <c:pt idx="5">
                  <c:v>4</c:v>
                </c:pt>
              </c:numCache>
            </c:numRef>
          </c:val>
          <c:extLst>
            <c:ext xmlns:c16="http://schemas.microsoft.com/office/drawing/2014/chart" uri="{C3380CC4-5D6E-409C-BE32-E72D297353CC}">
              <c16:uniqueId val="{00000000-4E83-4B5C-823F-CAD7B061891B}"/>
            </c:ext>
          </c:extLst>
        </c:ser>
        <c:dLbls>
          <c:showLegendKey val="0"/>
          <c:showVal val="0"/>
          <c:showCatName val="0"/>
          <c:showSerName val="0"/>
          <c:showPercent val="0"/>
          <c:showBubbleSize val="0"/>
        </c:dLbls>
        <c:gapWidth val="182"/>
        <c:axId val="2109403440"/>
        <c:axId val="542711760"/>
      </c:barChart>
      <c:catAx>
        <c:axId val="21094034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42711760"/>
        <c:crosses val="autoZero"/>
        <c:auto val="1"/>
        <c:lblAlgn val="ctr"/>
        <c:lblOffset val="100"/>
        <c:noMultiLvlLbl val="0"/>
      </c:catAx>
      <c:valAx>
        <c:axId val="5427117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109403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CA"/>
              <a:t>Top</a:t>
            </a:r>
            <a:r>
              <a:rPr lang="en-CA" baseline="0"/>
              <a:t> Five Stores with Highest Spendings</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bar"/>
        <c:grouping val="clustered"/>
        <c:varyColors val="0"/>
        <c:ser>
          <c:idx val="0"/>
          <c:order val="0"/>
          <c:tx>
            <c:strRef>
              <c:f>Pivot!$D$56</c:f>
              <c:strCache>
                <c:ptCount val="1"/>
                <c:pt idx="0">
                  <c:v>Sum of AMOUNT($)</c:v>
                </c:pt>
              </c:strCache>
            </c:strRef>
          </c:tx>
          <c:spPr>
            <a:solidFill>
              <a:schemeClr val="accent1"/>
            </a:solidFill>
            <a:ln>
              <a:noFill/>
            </a:ln>
            <a:effectLst/>
          </c:spPr>
          <c:invertIfNegative val="0"/>
          <c:cat>
            <c:strRef>
              <c:f>Pivot!$C$57:$C$61</c:f>
              <c:strCache>
                <c:ptCount val="5"/>
                <c:pt idx="0">
                  <c:v>DELTA</c:v>
                </c:pt>
                <c:pt idx="1">
                  <c:v>COSTCOWHOLESALE</c:v>
                </c:pt>
                <c:pt idx="2">
                  <c:v>WALMART</c:v>
                </c:pt>
                <c:pt idx="3">
                  <c:v>ARITZIA</c:v>
                </c:pt>
                <c:pt idx="4">
                  <c:v>BELLMOBILITYVERDUNQC</c:v>
                </c:pt>
              </c:strCache>
            </c:strRef>
          </c:cat>
          <c:val>
            <c:numRef>
              <c:f>Pivot!$D$57:$D$61</c:f>
              <c:numCache>
                <c:formatCode>General</c:formatCode>
                <c:ptCount val="5"/>
                <c:pt idx="0">
                  <c:v>3568.67</c:v>
                </c:pt>
                <c:pt idx="1">
                  <c:v>1784.29</c:v>
                </c:pt>
                <c:pt idx="2">
                  <c:v>903.48</c:v>
                </c:pt>
                <c:pt idx="3">
                  <c:v>735</c:v>
                </c:pt>
                <c:pt idx="4">
                  <c:v>719.98</c:v>
                </c:pt>
              </c:numCache>
            </c:numRef>
          </c:val>
          <c:extLst>
            <c:ext xmlns:c16="http://schemas.microsoft.com/office/drawing/2014/chart" uri="{C3380CC4-5D6E-409C-BE32-E72D297353CC}">
              <c16:uniqueId val="{00000000-F19C-4B87-915C-13288BA89099}"/>
            </c:ext>
          </c:extLst>
        </c:ser>
        <c:dLbls>
          <c:showLegendKey val="0"/>
          <c:showVal val="0"/>
          <c:showCatName val="0"/>
          <c:showSerName val="0"/>
          <c:showPercent val="0"/>
          <c:showBubbleSize val="0"/>
        </c:dLbls>
        <c:gapWidth val="182"/>
        <c:axId val="200067567"/>
        <c:axId val="1285911440"/>
      </c:barChart>
      <c:catAx>
        <c:axId val="2000675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85911440"/>
        <c:crosses val="autoZero"/>
        <c:auto val="1"/>
        <c:lblAlgn val="ctr"/>
        <c:lblOffset val="100"/>
        <c:noMultiLvlLbl val="0"/>
      </c:catAx>
      <c:valAx>
        <c:axId val="12859114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0067567"/>
        <c:crosses val="autoZero"/>
        <c:crossBetween val="between"/>
      </c:valAx>
      <c:spPr>
        <a:solidFill>
          <a:schemeClr val="tx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[Credit Final.xlsx]Pivot!PivotTable3</c:name>
    <c:fmtId val="6"/>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Shop at stores in particular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5752755905511804E-2"/>
          <c:y val="7.4563170012955537E-2"/>
          <c:w val="0.91215748031496058"/>
          <c:h val="0.64785660612987894"/>
        </c:manualLayout>
      </c:layout>
      <c:barChart>
        <c:barDir val="col"/>
        <c:grouping val="clustered"/>
        <c:varyColors val="0"/>
        <c:ser>
          <c:idx val="0"/>
          <c:order val="0"/>
          <c:tx>
            <c:strRef>
              <c:f>Pivot!$S$117</c:f>
              <c:strCache>
                <c:ptCount val="1"/>
                <c:pt idx="0">
                  <c:v>Total</c:v>
                </c:pt>
              </c:strCache>
            </c:strRef>
          </c:tx>
          <c:spPr>
            <a:solidFill>
              <a:schemeClr val="accent1"/>
            </a:solidFill>
            <a:ln>
              <a:noFill/>
            </a:ln>
            <a:effectLst/>
          </c:spPr>
          <c:invertIfNegative val="0"/>
          <c:cat>
            <c:strRef>
              <c:f>Pivot!$R$118:$R$128</c:f>
              <c:strCache>
                <c:ptCount val="11"/>
                <c:pt idx="0">
                  <c:v>BELLMOBILITYVERDUNQC</c:v>
                </c:pt>
                <c:pt idx="1">
                  <c:v>COSTCOWHOLESALE</c:v>
                </c:pt>
                <c:pt idx="2">
                  <c:v>LOVELY'SSWEETHOUSE</c:v>
                </c:pt>
                <c:pt idx="3">
                  <c:v>MEGASANJHA</c:v>
                </c:pt>
                <c:pt idx="4">
                  <c:v>RASOIEASTINDIANAND</c:v>
                </c:pt>
                <c:pt idx="5">
                  <c:v>THAIMASSA</c:v>
                </c:pt>
                <c:pt idx="6">
                  <c:v>TIMHORTONS</c:v>
                </c:pt>
                <c:pt idx="7">
                  <c:v>TOMMYHILFIGER</c:v>
                </c:pt>
                <c:pt idx="8">
                  <c:v>VICTORIA'SSECRETSTOR</c:v>
                </c:pt>
                <c:pt idx="9">
                  <c:v>WALMART</c:v>
                </c:pt>
                <c:pt idx="10">
                  <c:v>WWW.SPORTCHEK</c:v>
                </c:pt>
              </c:strCache>
            </c:strRef>
          </c:cat>
          <c:val>
            <c:numRef>
              <c:f>Pivot!$S$118:$S$128</c:f>
              <c:numCache>
                <c:formatCode>General</c:formatCode>
                <c:ptCount val="11"/>
                <c:pt idx="0">
                  <c:v>180.61</c:v>
                </c:pt>
                <c:pt idx="1">
                  <c:v>173.68</c:v>
                </c:pt>
                <c:pt idx="2">
                  <c:v>10.34</c:v>
                </c:pt>
                <c:pt idx="3">
                  <c:v>40.86</c:v>
                </c:pt>
                <c:pt idx="4">
                  <c:v>6.92</c:v>
                </c:pt>
                <c:pt idx="5">
                  <c:v>91.75</c:v>
                </c:pt>
                <c:pt idx="6">
                  <c:v>8.19</c:v>
                </c:pt>
                <c:pt idx="7">
                  <c:v>59.88</c:v>
                </c:pt>
                <c:pt idx="8">
                  <c:v>7.34</c:v>
                </c:pt>
                <c:pt idx="9">
                  <c:v>55.97</c:v>
                </c:pt>
                <c:pt idx="10">
                  <c:v>101.08</c:v>
                </c:pt>
              </c:numCache>
            </c:numRef>
          </c:val>
          <c:extLst>
            <c:ext xmlns:c16="http://schemas.microsoft.com/office/drawing/2014/chart" uri="{C3380CC4-5D6E-409C-BE32-E72D297353CC}">
              <c16:uniqueId val="{00000000-FD6D-4E85-A54B-682AB0FCBCB3}"/>
            </c:ext>
          </c:extLst>
        </c:ser>
        <c:dLbls>
          <c:showLegendKey val="0"/>
          <c:showVal val="0"/>
          <c:showCatName val="0"/>
          <c:showSerName val="0"/>
          <c:showPercent val="0"/>
          <c:showBubbleSize val="0"/>
        </c:dLbls>
        <c:gapWidth val="219"/>
        <c:overlap val="-27"/>
        <c:axId val="1304196207"/>
        <c:axId val="211706175"/>
      </c:barChart>
      <c:catAx>
        <c:axId val="1304196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11706175"/>
        <c:crosses val="autoZero"/>
        <c:auto val="1"/>
        <c:lblAlgn val="ctr"/>
        <c:lblOffset val="100"/>
        <c:noMultiLvlLbl val="0"/>
      </c:catAx>
      <c:valAx>
        <c:axId val="2117061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04196207"/>
        <c:crosses val="autoZero"/>
        <c:crossBetween val="between"/>
      </c:valAx>
      <c:spPr>
        <a:solidFill>
          <a:schemeClr val="tx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144780</xdr:colOff>
      <xdr:row>1</xdr:row>
      <xdr:rowOff>163830</xdr:rowOff>
    </xdr:from>
    <xdr:to>
      <xdr:col>11</xdr:col>
      <xdr:colOff>358140</xdr:colOff>
      <xdr:row>16</xdr:row>
      <xdr:rowOff>163830</xdr:rowOff>
    </xdr:to>
    <xdr:graphicFrame macro="">
      <xdr:nvGraphicFramePr>
        <xdr:cNvPr id="2" name="Chart 1">
          <a:extLst>
            <a:ext uri="{FF2B5EF4-FFF2-40B4-BE49-F238E27FC236}">
              <a16:creationId xmlns:a16="http://schemas.microsoft.com/office/drawing/2014/main" id="{607F8CF8-B8A5-51C8-7696-930D649507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167640</xdr:colOff>
      <xdr:row>1</xdr:row>
      <xdr:rowOff>49530</xdr:rowOff>
    </xdr:from>
    <xdr:to>
      <xdr:col>22</xdr:col>
      <xdr:colOff>251460</xdr:colOff>
      <xdr:row>16</xdr:row>
      <xdr:rowOff>49530</xdr:rowOff>
    </xdr:to>
    <xdr:graphicFrame macro="">
      <xdr:nvGraphicFramePr>
        <xdr:cNvPr id="8" name="Chart 7">
          <a:extLst>
            <a:ext uri="{FF2B5EF4-FFF2-40B4-BE49-F238E27FC236}">
              <a16:creationId xmlns:a16="http://schemas.microsoft.com/office/drawing/2014/main" id="{DCA0987F-E992-C8A0-B427-A195818313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358140</xdr:colOff>
      <xdr:row>27</xdr:row>
      <xdr:rowOff>41910</xdr:rowOff>
    </xdr:from>
    <xdr:to>
      <xdr:col>22</xdr:col>
      <xdr:colOff>441960</xdr:colOff>
      <xdr:row>41</xdr:row>
      <xdr:rowOff>140970</xdr:rowOff>
    </xdr:to>
    <xdr:graphicFrame macro="">
      <xdr:nvGraphicFramePr>
        <xdr:cNvPr id="10" name="Chart 9">
          <a:extLst>
            <a:ext uri="{FF2B5EF4-FFF2-40B4-BE49-F238E27FC236}">
              <a16:creationId xmlns:a16="http://schemas.microsoft.com/office/drawing/2014/main" id="{FE9AB7CC-476C-72C8-0839-53CEDCF13D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1165860</xdr:colOff>
      <xdr:row>60</xdr:row>
      <xdr:rowOff>102870</xdr:rowOff>
    </xdr:from>
    <xdr:to>
      <xdr:col>10</xdr:col>
      <xdr:colOff>274320</xdr:colOff>
      <xdr:row>75</xdr:row>
      <xdr:rowOff>102870</xdr:rowOff>
    </xdr:to>
    <xdr:graphicFrame macro="">
      <xdr:nvGraphicFramePr>
        <xdr:cNvPr id="11" name="Chart 10">
          <a:extLst>
            <a:ext uri="{FF2B5EF4-FFF2-40B4-BE49-F238E27FC236}">
              <a16:creationId xmlns:a16="http://schemas.microsoft.com/office/drawing/2014/main" id="{F689C4C7-2B28-A7C2-E8FA-21A7E4A5B2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0</xdr:colOff>
      <xdr:row>118</xdr:row>
      <xdr:rowOff>0</xdr:rowOff>
    </xdr:from>
    <xdr:to>
      <xdr:col>3</xdr:col>
      <xdr:colOff>304800</xdr:colOff>
      <xdr:row>131</xdr:row>
      <xdr:rowOff>89535</xdr:rowOff>
    </xdr:to>
    <mc:AlternateContent xmlns:mc="http://schemas.openxmlformats.org/markup-compatibility/2006" xmlns:a14="http://schemas.microsoft.com/office/drawing/2010/main">
      <mc:Choice Requires="a14">
        <xdr:graphicFrame macro="">
          <xdr:nvGraphicFramePr>
            <xdr:cNvPr id="3" name="MONTH2">
              <a:extLst>
                <a:ext uri="{FF2B5EF4-FFF2-40B4-BE49-F238E27FC236}">
                  <a16:creationId xmlns:a16="http://schemas.microsoft.com/office/drawing/2014/main" id="{865806B4-FCED-46D9-904F-4EC5A84F8122}"/>
                </a:ext>
              </a:extLst>
            </xdr:cNvPr>
            <xdr:cNvGraphicFramePr/>
          </xdr:nvGraphicFramePr>
          <xdr:xfrm>
            <a:off x="0" y="0"/>
            <a:ext cx="0" cy="0"/>
          </xdr:xfrm>
          <a:graphic>
            <a:graphicData uri="http://schemas.microsoft.com/office/drawing/2010/slicer">
              <sle:slicer xmlns:sle="http://schemas.microsoft.com/office/drawing/2010/slicer" name="MONTH2"/>
            </a:graphicData>
          </a:graphic>
        </xdr:graphicFrame>
      </mc:Choice>
      <mc:Fallback xmlns="">
        <xdr:sp macro="" textlink="">
          <xdr:nvSpPr>
            <xdr:cNvPr id="0" name=""/>
            <xdr:cNvSpPr>
              <a:spLocks noTextEdit="1"/>
            </xdr:cNvSpPr>
          </xdr:nvSpPr>
          <xdr:spPr>
            <a:xfrm>
              <a:off x="2532944" y="20009556"/>
              <a:ext cx="1828800" cy="2474313"/>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472440</xdr:colOff>
      <xdr:row>118</xdr:row>
      <xdr:rowOff>45720</xdr:rowOff>
    </xdr:from>
    <xdr:to>
      <xdr:col>12</xdr:col>
      <xdr:colOff>182880</xdr:colOff>
      <xdr:row>133</xdr:row>
      <xdr:rowOff>45720</xdr:rowOff>
    </xdr:to>
    <xdr:graphicFrame macro="">
      <xdr:nvGraphicFramePr>
        <xdr:cNvPr id="4" name="Chart 3">
          <a:extLst>
            <a:ext uri="{FF2B5EF4-FFF2-40B4-BE49-F238E27FC236}">
              <a16:creationId xmlns:a16="http://schemas.microsoft.com/office/drawing/2014/main" id="{9673549F-B8D8-416C-9FBE-EF5AF5249A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352778</xdr:colOff>
      <xdr:row>100</xdr:row>
      <xdr:rowOff>63500</xdr:rowOff>
    </xdr:from>
    <xdr:to>
      <xdr:col>17</xdr:col>
      <xdr:colOff>881945</xdr:colOff>
      <xdr:row>102</xdr:row>
      <xdr:rowOff>35278</xdr:rowOff>
    </xdr:to>
    <xdr:sp macro="" textlink="$O$102">
      <xdr:nvSpPr>
        <xdr:cNvPr id="5" name="TextBox 4">
          <a:extLst>
            <a:ext uri="{FF2B5EF4-FFF2-40B4-BE49-F238E27FC236}">
              <a16:creationId xmlns:a16="http://schemas.microsoft.com/office/drawing/2014/main" id="{D45EB9F3-627D-DF29-DB45-2702A2591A9B}"/>
            </a:ext>
          </a:extLst>
        </xdr:cNvPr>
        <xdr:cNvSpPr txBox="1"/>
      </xdr:nvSpPr>
      <xdr:spPr>
        <a:xfrm>
          <a:off x="13723056" y="18746611"/>
          <a:ext cx="1234722" cy="3386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63CD1BC-948C-444C-A582-E66F3878769C}" type="TxLink">
            <a:rPr lang="en-US" sz="1100" b="0" i="0" u="none" strike="noStrike">
              <a:solidFill>
                <a:srgbClr val="000000"/>
              </a:solidFill>
              <a:latin typeface="Calibri"/>
              <a:cs typeface="Calibri"/>
            </a:rPr>
            <a:pPr/>
            <a:t>6.83%</a:t>
          </a:fld>
          <a:endParaRPr lang="en-CA" sz="1100"/>
        </a:p>
      </xdr:txBody>
    </xdr:sp>
    <xdr:clientData/>
  </xdr:twoCellAnchor>
  <xdr:twoCellAnchor>
    <xdr:from>
      <xdr:col>2</xdr:col>
      <xdr:colOff>987778</xdr:colOff>
      <xdr:row>38</xdr:row>
      <xdr:rowOff>21167</xdr:rowOff>
    </xdr:from>
    <xdr:to>
      <xdr:col>4</xdr:col>
      <xdr:colOff>359833</xdr:colOff>
      <xdr:row>41</xdr:row>
      <xdr:rowOff>0</xdr:rowOff>
    </xdr:to>
    <xdr:sp macro="" textlink="$B$40">
      <xdr:nvSpPr>
        <xdr:cNvPr id="6" name="TextBox 5">
          <a:extLst>
            <a:ext uri="{FF2B5EF4-FFF2-40B4-BE49-F238E27FC236}">
              <a16:creationId xmlns:a16="http://schemas.microsoft.com/office/drawing/2014/main" id="{FA45628C-85BC-E3D2-6BEC-9B7AE174DCD7}"/>
            </a:ext>
          </a:extLst>
        </xdr:cNvPr>
        <xdr:cNvSpPr txBox="1"/>
      </xdr:nvSpPr>
      <xdr:spPr>
        <a:xfrm>
          <a:off x="3845278" y="7246056"/>
          <a:ext cx="1375833" cy="5291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9984B6C-CBB1-427E-A57C-D41527A638E7}" type="TxLink">
            <a:rPr lang="en-US" sz="1100" b="0" i="0" u="none" strike="noStrike">
              <a:solidFill>
                <a:srgbClr val="000000"/>
              </a:solidFill>
              <a:latin typeface="Calibri"/>
              <a:cs typeface="Calibri"/>
            </a:rPr>
            <a:pPr/>
            <a:t>$49.11</a:t>
          </a:fld>
          <a:endParaRPr lang="en-CA" sz="1100"/>
        </a:p>
      </xdr:txBody>
    </xdr:sp>
    <xdr:clientData/>
  </xdr:twoCellAnchor>
  <xdr:twoCellAnchor>
    <xdr:from>
      <xdr:col>27</xdr:col>
      <xdr:colOff>112889</xdr:colOff>
      <xdr:row>85</xdr:row>
      <xdr:rowOff>134055</xdr:rowOff>
    </xdr:from>
    <xdr:to>
      <xdr:col>28</xdr:col>
      <xdr:colOff>1227667</xdr:colOff>
      <xdr:row>90</xdr:row>
      <xdr:rowOff>84666</xdr:rowOff>
    </xdr:to>
    <xdr:sp macro="" textlink="Pivot!$Z$86">
      <xdr:nvSpPr>
        <xdr:cNvPr id="9" name="TextBox 8">
          <a:extLst>
            <a:ext uri="{FF2B5EF4-FFF2-40B4-BE49-F238E27FC236}">
              <a16:creationId xmlns:a16="http://schemas.microsoft.com/office/drawing/2014/main" id="{DC4821D0-347B-90E1-97F7-0393A0B5D100}"/>
            </a:ext>
          </a:extLst>
        </xdr:cNvPr>
        <xdr:cNvSpPr txBox="1"/>
      </xdr:nvSpPr>
      <xdr:spPr>
        <a:xfrm>
          <a:off x="12784667" y="15698611"/>
          <a:ext cx="1820333" cy="8678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1D5C99E-25CD-4D04-AD9C-831375CB666F}" type="TxLink">
            <a:rPr lang="en-US" sz="1100" b="0" i="0" u="none" strike="noStrike">
              <a:solidFill>
                <a:srgbClr val="000000"/>
              </a:solidFill>
              <a:latin typeface="Calibri"/>
              <a:cs typeface="Calibri"/>
            </a:rPr>
            <a:t>6.92</a:t>
          </a:fld>
          <a:endParaRPr lang="en-CA" sz="1100"/>
        </a:p>
      </xdr:txBody>
    </xdr:sp>
    <xdr:clientData/>
  </xdr:twoCellAnchor>
  <xdr:twoCellAnchor>
    <xdr:from>
      <xdr:col>19</xdr:col>
      <xdr:colOff>93518</xdr:colOff>
      <xdr:row>114</xdr:row>
      <xdr:rowOff>142008</xdr:rowOff>
    </xdr:from>
    <xdr:to>
      <xdr:col>26</xdr:col>
      <xdr:colOff>100445</xdr:colOff>
      <xdr:row>129</xdr:row>
      <xdr:rowOff>93518</xdr:rowOff>
    </xdr:to>
    <xdr:graphicFrame macro="">
      <xdr:nvGraphicFramePr>
        <xdr:cNvPr id="14" name="Chart 13">
          <a:extLst>
            <a:ext uri="{FF2B5EF4-FFF2-40B4-BE49-F238E27FC236}">
              <a16:creationId xmlns:a16="http://schemas.microsoft.com/office/drawing/2014/main" id="{9900DF0D-A679-11B7-7908-DF287078E8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187037</xdr:colOff>
      <xdr:row>103</xdr:row>
      <xdr:rowOff>27708</xdr:rowOff>
    </xdr:from>
    <xdr:to>
      <xdr:col>17</xdr:col>
      <xdr:colOff>62345</xdr:colOff>
      <xdr:row>105</xdr:row>
      <xdr:rowOff>76199</xdr:rowOff>
    </xdr:to>
    <xdr:sp macro="" textlink="$N$102">
      <xdr:nvSpPr>
        <xdr:cNvPr id="15" name="TextBox 14">
          <a:extLst>
            <a:ext uri="{FF2B5EF4-FFF2-40B4-BE49-F238E27FC236}">
              <a16:creationId xmlns:a16="http://schemas.microsoft.com/office/drawing/2014/main" id="{742ACA21-F0D4-6F3E-4D59-8BCC7C1C0461}"/>
            </a:ext>
          </a:extLst>
        </xdr:cNvPr>
        <xdr:cNvSpPr txBox="1"/>
      </xdr:nvSpPr>
      <xdr:spPr>
        <a:xfrm>
          <a:off x="11423073" y="18939163"/>
          <a:ext cx="1253836" cy="4087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1A6063B-AB91-486A-B6B8-52ED1959919A}" type="TxLink">
            <a:rPr lang="en-US" sz="1100" b="0" i="0" u="none" strike="noStrike">
              <a:solidFill>
                <a:srgbClr val="000000"/>
              </a:solidFill>
              <a:latin typeface="Calibri"/>
              <a:cs typeface="Calibri"/>
            </a:rPr>
            <a:pPr/>
            <a:t>August</a:t>
          </a:fld>
          <a:endParaRPr lang="en-CA" sz="1100"/>
        </a:p>
      </xdr:txBody>
    </xdr:sp>
    <xdr:clientData/>
  </xdr:twoCellAnchor>
  <xdr:twoCellAnchor>
    <xdr:from>
      <xdr:col>32</xdr:col>
      <xdr:colOff>484909</xdr:colOff>
      <xdr:row>101</xdr:row>
      <xdr:rowOff>166255</xdr:rowOff>
    </xdr:from>
    <xdr:to>
      <xdr:col>34</xdr:col>
      <xdr:colOff>152400</xdr:colOff>
      <xdr:row>104</xdr:row>
      <xdr:rowOff>110837</xdr:rowOff>
    </xdr:to>
    <xdr:sp macro="" textlink="$AE$103">
      <xdr:nvSpPr>
        <xdr:cNvPr id="16" name="TextBox 15">
          <a:extLst>
            <a:ext uri="{FF2B5EF4-FFF2-40B4-BE49-F238E27FC236}">
              <a16:creationId xmlns:a16="http://schemas.microsoft.com/office/drawing/2014/main" id="{88EAA141-28C4-4E04-DC2C-FF00668525D2}"/>
            </a:ext>
          </a:extLst>
        </xdr:cNvPr>
        <xdr:cNvSpPr txBox="1"/>
      </xdr:nvSpPr>
      <xdr:spPr>
        <a:xfrm>
          <a:off x="18142527" y="18357273"/>
          <a:ext cx="1011382" cy="4849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A8ED8CD-4CE3-43C1-8F69-2DAA5BF17687}" type="TxLink">
            <a:rPr lang="en-US" sz="1100" b="0" i="0" u="none" strike="noStrike">
              <a:solidFill>
                <a:srgbClr val="000000"/>
              </a:solidFill>
              <a:latin typeface="Calibri"/>
              <a:cs typeface="Calibri"/>
            </a:rPr>
            <a:pPr/>
            <a:t>180.61</a:t>
          </a:fld>
          <a:endParaRPr lang="en-CA" sz="1100"/>
        </a:p>
      </xdr:txBody>
    </xdr:sp>
    <xdr:clientData/>
  </xdr:twoCellAnchor>
  <xdr:twoCellAnchor editAs="oneCell">
    <xdr:from>
      <xdr:col>7</xdr:col>
      <xdr:colOff>28402</xdr:colOff>
      <xdr:row>37</xdr:row>
      <xdr:rowOff>166255</xdr:rowOff>
    </xdr:from>
    <xdr:to>
      <xdr:col>10</xdr:col>
      <xdr:colOff>201584</xdr:colOff>
      <xdr:row>51</xdr:row>
      <xdr:rowOff>21648</xdr:rowOff>
    </xdr:to>
    <mc:AlternateContent xmlns:mc="http://schemas.openxmlformats.org/markup-compatibility/2006">
      <mc:Choice xmlns:a14="http://schemas.microsoft.com/office/drawing/2010/main" Requires="a14">
        <xdr:graphicFrame macro="">
          <xdr:nvGraphicFramePr>
            <xdr:cNvPr id="7" name="MONTH2 2">
              <a:extLst>
                <a:ext uri="{FF2B5EF4-FFF2-40B4-BE49-F238E27FC236}">
                  <a16:creationId xmlns:a16="http://schemas.microsoft.com/office/drawing/2014/main" id="{6A2EE6A0-C34E-59C6-23A1-699BD8DB5272}"/>
                </a:ext>
              </a:extLst>
            </xdr:cNvPr>
            <xdr:cNvGraphicFramePr/>
          </xdr:nvGraphicFramePr>
          <xdr:xfrm>
            <a:off x="0" y="0"/>
            <a:ext cx="0" cy="0"/>
          </xdr:xfrm>
          <a:graphic>
            <a:graphicData uri="http://schemas.microsoft.com/office/drawing/2010/slicer">
              <sle:slicer xmlns:sle="http://schemas.microsoft.com/office/drawing/2010/slicer" name="MONTH2 2"/>
            </a:graphicData>
          </a:graphic>
        </xdr:graphicFrame>
      </mc:Choice>
      <mc:Fallback>
        <xdr:sp macro="" textlink="">
          <xdr:nvSpPr>
            <xdr:cNvPr id="0" name=""/>
            <xdr:cNvSpPr>
              <a:spLocks noTextEdit="1"/>
            </xdr:cNvSpPr>
          </xdr:nvSpPr>
          <xdr:spPr>
            <a:xfrm>
              <a:off x="5597929" y="7010400"/>
              <a:ext cx="1828800" cy="24669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53340</xdr:colOff>
      <xdr:row>23</xdr:row>
      <xdr:rowOff>106680</xdr:rowOff>
    </xdr:from>
    <xdr:to>
      <xdr:col>8</xdr:col>
      <xdr:colOff>38100</xdr:colOff>
      <xdr:row>23</xdr:row>
      <xdr:rowOff>114300</xdr:rowOff>
    </xdr:to>
    <xdr:cxnSp macro="">
      <xdr:nvCxnSpPr>
        <xdr:cNvPr id="3" name="Straight Arrow Connector 2">
          <a:extLst>
            <a:ext uri="{FF2B5EF4-FFF2-40B4-BE49-F238E27FC236}">
              <a16:creationId xmlns:a16="http://schemas.microsoft.com/office/drawing/2014/main" id="{7EAD4DEF-DD17-263B-4B49-2ED93FF86BF5}"/>
            </a:ext>
          </a:extLst>
        </xdr:cNvPr>
        <xdr:cNvCxnSpPr/>
      </xdr:nvCxnSpPr>
      <xdr:spPr>
        <a:xfrm>
          <a:off x="13136880" y="4526280"/>
          <a:ext cx="1295400" cy="762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3406140</xdr:colOff>
      <xdr:row>27</xdr:row>
      <xdr:rowOff>83820</xdr:rowOff>
    </xdr:from>
    <xdr:to>
      <xdr:col>8</xdr:col>
      <xdr:colOff>30480</xdr:colOff>
      <xdr:row>34</xdr:row>
      <xdr:rowOff>45720</xdr:rowOff>
    </xdr:to>
    <xdr:cxnSp macro="">
      <xdr:nvCxnSpPr>
        <xdr:cNvPr id="5" name="Straight Arrow Connector 4">
          <a:extLst>
            <a:ext uri="{FF2B5EF4-FFF2-40B4-BE49-F238E27FC236}">
              <a16:creationId xmlns:a16="http://schemas.microsoft.com/office/drawing/2014/main" id="{1269D1C7-4B97-1EFF-20C0-EA21E2F4CF29}"/>
            </a:ext>
          </a:extLst>
        </xdr:cNvPr>
        <xdr:cNvCxnSpPr/>
      </xdr:nvCxnSpPr>
      <xdr:spPr>
        <a:xfrm>
          <a:off x="13075920" y="5234940"/>
          <a:ext cx="1348740" cy="124206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929640</xdr:colOff>
      <xdr:row>29</xdr:row>
      <xdr:rowOff>167640</xdr:rowOff>
    </xdr:from>
    <xdr:to>
      <xdr:col>7</xdr:col>
      <xdr:colOff>480060</xdr:colOff>
      <xdr:row>50</xdr:row>
      <xdr:rowOff>83820</xdr:rowOff>
    </xdr:to>
    <xdr:cxnSp macro="">
      <xdr:nvCxnSpPr>
        <xdr:cNvPr id="7" name="Straight Arrow Connector 6">
          <a:extLst>
            <a:ext uri="{FF2B5EF4-FFF2-40B4-BE49-F238E27FC236}">
              <a16:creationId xmlns:a16="http://schemas.microsoft.com/office/drawing/2014/main" id="{E4AFC906-85F8-A5FD-11A2-181A0BD2E4D3}"/>
            </a:ext>
          </a:extLst>
        </xdr:cNvPr>
        <xdr:cNvCxnSpPr/>
      </xdr:nvCxnSpPr>
      <xdr:spPr>
        <a:xfrm>
          <a:off x="12184380" y="5684520"/>
          <a:ext cx="2964180" cy="375666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571500</xdr:colOff>
      <xdr:row>32</xdr:row>
      <xdr:rowOff>175260</xdr:rowOff>
    </xdr:from>
    <xdr:to>
      <xdr:col>7</xdr:col>
      <xdr:colOff>99060</xdr:colOff>
      <xdr:row>55</xdr:row>
      <xdr:rowOff>53340</xdr:rowOff>
    </xdr:to>
    <xdr:cxnSp macro="">
      <xdr:nvCxnSpPr>
        <xdr:cNvPr id="9" name="Straight Arrow Connector 8">
          <a:extLst>
            <a:ext uri="{FF2B5EF4-FFF2-40B4-BE49-F238E27FC236}">
              <a16:creationId xmlns:a16="http://schemas.microsoft.com/office/drawing/2014/main" id="{D9E0E504-AA51-6AAF-71C9-820A2089BF0F}"/>
            </a:ext>
          </a:extLst>
        </xdr:cNvPr>
        <xdr:cNvCxnSpPr/>
      </xdr:nvCxnSpPr>
      <xdr:spPr>
        <a:xfrm>
          <a:off x="11826240" y="6240780"/>
          <a:ext cx="2941320" cy="408432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0</xdr:row>
      <xdr:rowOff>83820</xdr:rowOff>
    </xdr:from>
    <xdr:to>
      <xdr:col>20</xdr:col>
      <xdr:colOff>601980</xdr:colOff>
      <xdr:row>3</xdr:row>
      <xdr:rowOff>22860</xdr:rowOff>
    </xdr:to>
    <xdr:sp macro="" textlink="">
      <xdr:nvSpPr>
        <xdr:cNvPr id="2" name="TextBox 1">
          <a:extLst>
            <a:ext uri="{FF2B5EF4-FFF2-40B4-BE49-F238E27FC236}">
              <a16:creationId xmlns:a16="http://schemas.microsoft.com/office/drawing/2014/main" id="{A02DC3E6-EEB3-8D61-A1B3-B9E4DC7BAEBC}"/>
            </a:ext>
          </a:extLst>
        </xdr:cNvPr>
        <xdr:cNvSpPr txBox="1"/>
      </xdr:nvSpPr>
      <xdr:spPr>
        <a:xfrm>
          <a:off x="609600" y="83820"/>
          <a:ext cx="14828520" cy="48768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2400" b="1">
              <a:solidFill>
                <a:schemeClr val="bg1"/>
              </a:solidFill>
            </a:rPr>
            <a:t>CREDIT CARD ANALYSIS</a:t>
          </a:r>
        </a:p>
      </xdr:txBody>
    </xdr:sp>
    <xdr:clientData/>
  </xdr:twoCellAnchor>
  <xdr:twoCellAnchor>
    <xdr:from>
      <xdr:col>0</xdr:col>
      <xdr:colOff>15240</xdr:colOff>
      <xdr:row>3</xdr:row>
      <xdr:rowOff>53340</xdr:rowOff>
    </xdr:from>
    <xdr:to>
      <xdr:col>6</xdr:col>
      <xdr:colOff>0</xdr:colOff>
      <xdr:row>19</xdr:row>
      <xdr:rowOff>0</xdr:rowOff>
    </xdr:to>
    <xdr:graphicFrame macro="">
      <xdr:nvGraphicFramePr>
        <xdr:cNvPr id="3" name="Chart 2">
          <a:extLst>
            <a:ext uri="{FF2B5EF4-FFF2-40B4-BE49-F238E27FC236}">
              <a16:creationId xmlns:a16="http://schemas.microsoft.com/office/drawing/2014/main" id="{435D7A0C-8AC8-4C33-9F73-2A71B73222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99060</xdr:colOff>
      <xdr:row>3</xdr:row>
      <xdr:rowOff>100434</xdr:rowOff>
    </xdr:from>
    <xdr:to>
      <xdr:col>13</xdr:col>
      <xdr:colOff>403860</xdr:colOff>
      <xdr:row>19</xdr:row>
      <xdr:rowOff>0</xdr:rowOff>
    </xdr:to>
    <xdr:graphicFrame macro="">
      <xdr:nvGraphicFramePr>
        <xdr:cNvPr id="4" name="Chart 3">
          <a:extLst>
            <a:ext uri="{FF2B5EF4-FFF2-40B4-BE49-F238E27FC236}">
              <a16:creationId xmlns:a16="http://schemas.microsoft.com/office/drawing/2014/main" id="{6E733AD8-5FEC-4234-8683-86733A53E6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0</xdr:colOff>
      <xdr:row>20</xdr:row>
      <xdr:rowOff>0</xdr:rowOff>
    </xdr:from>
    <xdr:to>
      <xdr:col>14</xdr:col>
      <xdr:colOff>91440</xdr:colOff>
      <xdr:row>37</xdr:row>
      <xdr:rowOff>0</xdr:rowOff>
    </xdr:to>
    <xdr:graphicFrame macro="">
      <xdr:nvGraphicFramePr>
        <xdr:cNvPr id="5" name="Chart 4">
          <a:extLst>
            <a:ext uri="{FF2B5EF4-FFF2-40B4-BE49-F238E27FC236}">
              <a16:creationId xmlns:a16="http://schemas.microsoft.com/office/drawing/2014/main" id="{30255462-5BF2-4387-9F43-3CC32B3895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106680</xdr:colOff>
      <xdr:row>20</xdr:row>
      <xdr:rowOff>15240</xdr:rowOff>
    </xdr:from>
    <xdr:to>
      <xdr:col>5</xdr:col>
      <xdr:colOff>342900</xdr:colOff>
      <xdr:row>37</xdr:row>
      <xdr:rowOff>0</xdr:rowOff>
    </xdr:to>
    <xdr:graphicFrame macro="">
      <xdr:nvGraphicFramePr>
        <xdr:cNvPr id="6" name="Chart 5">
          <a:extLst>
            <a:ext uri="{FF2B5EF4-FFF2-40B4-BE49-F238E27FC236}">
              <a16:creationId xmlns:a16="http://schemas.microsoft.com/office/drawing/2014/main" id="{77FA4627-4E50-404F-BC35-877BDCD478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495300</xdr:colOff>
      <xdr:row>16</xdr:row>
      <xdr:rowOff>30480</xdr:rowOff>
    </xdr:from>
    <xdr:to>
      <xdr:col>21</xdr:col>
      <xdr:colOff>22860</xdr:colOff>
      <xdr:row>37</xdr:row>
      <xdr:rowOff>129540</xdr:rowOff>
    </xdr:to>
    <xdr:graphicFrame macro="">
      <xdr:nvGraphicFramePr>
        <xdr:cNvPr id="14" name="Chart 13">
          <a:extLst>
            <a:ext uri="{FF2B5EF4-FFF2-40B4-BE49-F238E27FC236}">
              <a16:creationId xmlns:a16="http://schemas.microsoft.com/office/drawing/2014/main" id="{A567248C-0080-41BE-894C-1EC4551CEF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220980</xdr:colOff>
      <xdr:row>4</xdr:row>
      <xdr:rowOff>35434</xdr:rowOff>
    </xdr:from>
    <xdr:to>
      <xdr:col>18</xdr:col>
      <xdr:colOff>213360</xdr:colOff>
      <xdr:row>6</xdr:row>
      <xdr:rowOff>63628</xdr:rowOff>
    </xdr:to>
    <xdr:sp macro="" textlink="Pivot!$N$102">
      <xdr:nvSpPr>
        <xdr:cNvPr id="24" name="TextBox 23">
          <a:extLst>
            <a:ext uri="{FF2B5EF4-FFF2-40B4-BE49-F238E27FC236}">
              <a16:creationId xmlns:a16="http://schemas.microsoft.com/office/drawing/2014/main" id="{66BF7F00-C8B4-43FC-ABEA-721F30FC7D8F}"/>
            </a:ext>
          </a:extLst>
        </xdr:cNvPr>
        <xdr:cNvSpPr txBox="1"/>
      </xdr:nvSpPr>
      <xdr:spPr>
        <a:xfrm>
          <a:off x="10698480" y="766954"/>
          <a:ext cx="3131820" cy="393954"/>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5CDCC79-CDDB-48CE-9E21-9D1E6E76691F}" type="TxLink">
            <a:rPr lang="en-US" sz="1400" b="1" i="0" u="none" strike="noStrike">
              <a:solidFill>
                <a:schemeClr val="bg1"/>
              </a:solidFill>
              <a:latin typeface="Calibri"/>
              <a:cs typeface="Calibri"/>
            </a:rPr>
            <a:pPr algn="ctr"/>
            <a:t>August</a:t>
          </a:fld>
          <a:endParaRPr lang="en-CA" sz="1400" b="1">
            <a:solidFill>
              <a:schemeClr val="bg1"/>
            </a:solidFill>
          </a:endParaRPr>
        </a:p>
      </xdr:txBody>
    </xdr:sp>
    <xdr:clientData/>
  </xdr:twoCellAnchor>
  <xdr:twoCellAnchor>
    <xdr:from>
      <xdr:col>14</xdr:col>
      <xdr:colOff>502920</xdr:colOff>
      <xdr:row>6</xdr:row>
      <xdr:rowOff>129540</xdr:rowOff>
    </xdr:from>
    <xdr:to>
      <xdr:col>17</xdr:col>
      <xdr:colOff>396240</xdr:colOff>
      <xdr:row>14</xdr:row>
      <xdr:rowOff>76200</xdr:rowOff>
    </xdr:to>
    <xdr:grpSp>
      <xdr:nvGrpSpPr>
        <xdr:cNvPr id="28" name="Group 27">
          <a:extLst>
            <a:ext uri="{FF2B5EF4-FFF2-40B4-BE49-F238E27FC236}">
              <a16:creationId xmlns:a16="http://schemas.microsoft.com/office/drawing/2014/main" id="{177D6C72-883C-E6B3-44EC-7E53D10B811A}"/>
            </a:ext>
          </a:extLst>
        </xdr:cNvPr>
        <xdr:cNvGrpSpPr/>
      </xdr:nvGrpSpPr>
      <xdr:grpSpPr>
        <a:xfrm>
          <a:off x="10370820" y="1226820"/>
          <a:ext cx="2407920" cy="1409700"/>
          <a:chOff x="365760" y="1630680"/>
          <a:chExt cx="2664247" cy="1409700"/>
        </a:xfrm>
      </xdr:grpSpPr>
      <xdr:sp macro="" textlink="">
        <xdr:nvSpPr>
          <xdr:cNvPr id="16" name="TextBox 15">
            <a:extLst>
              <a:ext uri="{FF2B5EF4-FFF2-40B4-BE49-F238E27FC236}">
                <a16:creationId xmlns:a16="http://schemas.microsoft.com/office/drawing/2014/main" id="{FB9911BC-6404-3CF9-8B62-192D730E22FD}"/>
              </a:ext>
            </a:extLst>
          </xdr:cNvPr>
          <xdr:cNvSpPr txBox="1"/>
        </xdr:nvSpPr>
        <xdr:spPr>
          <a:xfrm>
            <a:off x="475365" y="1950720"/>
            <a:ext cx="2270760" cy="41148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400" b="1">
                <a:solidFill>
                  <a:schemeClr val="bg1"/>
                </a:solidFill>
              </a:rPr>
              <a:t>Least Money Spent </a:t>
            </a:r>
          </a:p>
        </xdr:txBody>
      </xdr:sp>
      <xdr:sp macro="" textlink="">
        <xdr:nvSpPr>
          <xdr:cNvPr id="19" name="TextBox 18">
            <a:extLst>
              <a:ext uri="{FF2B5EF4-FFF2-40B4-BE49-F238E27FC236}">
                <a16:creationId xmlns:a16="http://schemas.microsoft.com/office/drawing/2014/main" id="{84E554E6-9E98-4B20-97F7-FACBC5517B03}"/>
              </a:ext>
            </a:extLst>
          </xdr:cNvPr>
          <xdr:cNvSpPr txBox="1"/>
        </xdr:nvSpPr>
        <xdr:spPr>
          <a:xfrm>
            <a:off x="433209" y="2316480"/>
            <a:ext cx="2512486" cy="38862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400" b="1">
                <a:solidFill>
                  <a:schemeClr val="bg1"/>
                </a:solidFill>
              </a:rPr>
              <a:t>Percentage</a:t>
            </a:r>
            <a:r>
              <a:rPr lang="en-CA" sz="1400" b="1" baseline="0">
                <a:solidFill>
                  <a:schemeClr val="bg1"/>
                </a:solidFill>
              </a:rPr>
              <a:t> of Total</a:t>
            </a:r>
            <a:r>
              <a:rPr lang="en-CA" sz="1400" b="1">
                <a:solidFill>
                  <a:schemeClr val="bg1"/>
                </a:solidFill>
              </a:rPr>
              <a:t> Spent </a:t>
            </a:r>
          </a:p>
        </xdr:txBody>
      </xdr:sp>
      <xdr:sp macro="" textlink="">
        <xdr:nvSpPr>
          <xdr:cNvPr id="21" name="TextBox 20">
            <a:extLst>
              <a:ext uri="{FF2B5EF4-FFF2-40B4-BE49-F238E27FC236}">
                <a16:creationId xmlns:a16="http://schemas.microsoft.com/office/drawing/2014/main" id="{9B28467C-EDC0-4334-BE36-860B719B541C}"/>
              </a:ext>
            </a:extLst>
          </xdr:cNvPr>
          <xdr:cNvSpPr txBox="1"/>
        </xdr:nvSpPr>
        <xdr:spPr>
          <a:xfrm>
            <a:off x="365760" y="2712720"/>
            <a:ext cx="2339340" cy="32766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400" b="1" baseline="0">
                <a:solidFill>
                  <a:schemeClr val="bg1"/>
                </a:solidFill>
              </a:rPr>
              <a:t> Average Amount </a:t>
            </a:r>
            <a:r>
              <a:rPr lang="en-CA" sz="1400" b="1">
                <a:solidFill>
                  <a:schemeClr val="bg1"/>
                </a:solidFill>
              </a:rPr>
              <a:t>Spent </a:t>
            </a:r>
          </a:p>
        </xdr:txBody>
      </xdr:sp>
      <xdr:sp macro="" textlink="">
        <xdr:nvSpPr>
          <xdr:cNvPr id="25" name="TextBox 24">
            <a:extLst>
              <a:ext uri="{FF2B5EF4-FFF2-40B4-BE49-F238E27FC236}">
                <a16:creationId xmlns:a16="http://schemas.microsoft.com/office/drawing/2014/main" id="{8F2A305F-EEEF-2C81-5B7B-535747A29368}"/>
              </a:ext>
            </a:extLst>
          </xdr:cNvPr>
          <xdr:cNvSpPr txBox="1"/>
        </xdr:nvSpPr>
        <xdr:spPr>
          <a:xfrm>
            <a:off x="416347" y="1630680"/>
            <a:ext cx="2613660" cy="29718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400" b="1">
                <a:solidFill>
                  <a:schemeClr val="bg1"/>
                </a:solidFill>
              </a:rPr>
              <a:t> Maximum Money Spent </a:t>
            </a:r>
          </a:p>
        </xdr:txBody>
      </xdr:sp>
    </xdr:grpSp>
    <xdr:clientData/>
  </xdr:twoCellAnchor>
  <xdr:twoCellAnchor>
    <xdr:from>
      <xdr:col>17</xdr:col>
      <xdr:colOff>388620</xdr:colOff>
      <xdr:row>10</xdr:row>
      <xdr:rowOff>53340</xdr:rowOff>
    </xdr:from>
    <xdr:to>
      <xdr:col>17</xdr:col>
      <xdr:colOff>1143000</xdr:colOff>
      <xdr:row>12</xdr:row>
      <xdr:rowOff>26247</xdr:rowOff>
    </xdr:to>
    <xdr:sp macro="" textlink="Pivot!$O$102">
      <xdr:nvSpPr>
        <xdr:cNvPr id="29" name="TextBox 28">
          <a:extLst>
            <a:ext uri="{FF2B5EF4-FFF2-40B4-BE49-F238E27FC236}">
              <a16:creationId xmlns:a16="http://schemas.microsoft.com/office/drawing/2014/main" id="{9BC5E060-7369-44A7-9798-F3E6BF03D985}"/>
            </a:ext>
          </a:extLst>
        </xdr:cNvPr>
        <xdr:cNvSpPr txBox="1"/>
      </xdr:nvSpPr>
      <xdr:spPr>
        <a:xfrm>
          <a:off x="12771120" y="1882140"/>
          <a:ext cx="754380" cy="338667"/>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3AD3208-B1EB-49BC-B4D7-87F2C54EBEA8}" type="TxLink">
            <a:rPr lang="en-US" sz="1400" b="1" i="0" u="none" strike="noStrike">
              <a:ln>
                <a:noFill/>
              </a:ln>
              <a:solidFill>
                <a:schemeClr val="bg1"/>
              </a:solidFill>
              <a:latin typeface="Calibri"/>
              <a:cs typeface="Calibri"/>
            </a:rPr>
            <a:pPr/>
            <a:t>6.83%</a:t>
          </a:fld>
          <a:endParaRPr lang="en-CA" sz="1400" b="1">
            <a:ln>
              <a:noFill/>
            </a:ln>
            <a:solidFill>
              <a:schemeClr val="bg1"/>
            </a:solidFill>
          </a:endParaRPr>
        </a:p>
      </xdr:txBody>
    </xdr:sp>
    <xdr:clientData/>
  </xdr:twoCellAnchor>
  <xdr:twoCellAnchor>
    <xdr:from>
      <xdr:col>17</xdr:col>
      <xdr:colOff>335280</xdr:colOff>
      <xdr:row>12</xdr:row>
      <xdr:rowOff>60960</xdr:rowOff>
    </xdr:from>
    <xdr:to>
      <xdr:col>17</xdr:col>
      <xdr:colOff>1226820</xdr:colOff>
      <xdr:row>14</xdr:row>
      <xdr:rowOff>155786</xdr:rowOff>
    </xdr:to>
    <xdr:sp macro="" textlink="Pivot!$B$40">
      <xdr:nvSpPr>
        <xdr:cNvPr id="30" name="TextBox 29">
          <a:extLst>
            <a:ext uri="{FF2B5EF4-FFF2-40B4-BE49-F238E27FC236}">
              <a16:creationId xmlns:a16="http://schemas.microsoft.com/office/drawing/2014/main" id="{4AE51F78-B033-4AA6-B4E1-609C7576F3C6}"/>
            </a:ext>
          </a:extLst>
        </xdr:cNvPr>
        <xdr:cNvSpPr txBox="1"/>
      </xdr:nvSpPr>
      <xdr:spPr>
        <a:xfrm>
          <a:off x="12717780" y="2255520"/>
          <a:ext cx="891540" cy="460586"/>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78E94DD-4474-4AFE-A9E6-33BC5A104205}" type="TxLink">
            <a:rPr lang="en-US" sz="1400" b="1" i="0" u="none" strike="noStrike">
              <a:solidFill>
                <a:schemeClr val="bg1"/>
              </a:solidFill>
              <a:latin typeface="Calibri"/>
              <a:cs typeface="Calibri"/>
            </a:rPr>
            <a:pPr/>
            <a:t>$49.11</a:t>
          </a:fld>
          <a:endParaRPr lang="en-CA" sz="1400" b="1">
            <a:solidFill>
              <a:schemeClr val="bg1"/>
            </a:solidFill>
          </a:endParaRPr>
        </a:p>
      </xdr:txBody>
    </xdr:sp>
    <xdr:clientData/>
  </xdr:twoCellAnchor>
  <xdr:twoCellAnchor>
    <xdr:from>
      <xdr:col>15</xdr:col>
      <xdr:colOff>457200</xdr:colOff>
      <xdr:row>1</xdr:row>
      <xdr:rowOff>167640</xdr:rowOff>
    </xdr:from>
    <xdr:to>
      <xdr:col>21</xdr:col>
      <xdr:colOff>441960</xdr:colOff>
      <xdr:row>3</xdr:row>
      <xdr:rowOff>99060</xdr:rowOff>
    </xdr:to>
    <xdr:sp macro="" textlink="">
      <xdr:nvSpPr>
        <xdr:cNvPr id="7" name="TextBox 6">
          <a:extLst>
            <a:ext uri="{FF2B5EF4-FFF2-40B4-BE49-F238E27FC236}">
              <a16:creationId xmlns:a16="http://schemas.microsoft.com/office/drawing/2014/main" id="{77BCE152-53C9-54FD-15A8-5F6EF2A690B4}"/>
            </a:ext>
          </a:extLst>
        </xdr:cNvPr>
        <xdr:cNvSpPr txBox="1"/>
      </xdr:nvSpPr>
      <xdr:spPr>
        <a:xfrm>
          <a:off x="10934700" y="350520"/>
          <a:ext cx="4953000" cy="29718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400" b="1">
              <a:solidFill>
                <a:schemeClr val="bg1"/>
              </a:solidFill>
            </a:rPr>
            <a:t>Monthly Analysis</a:t>
          </a:r>
        </a:p>
      </xdr:txBody>
    </xdr:sp>
    <xdr:clientData/>
  </xdr:twoCellAnchor>
  <xdr:twoCellAnchor editAs="oneCell">
    <xdr:from>
      <xdr:col>18</xdr:col>
      <xdr:colOff>441960</xdr:colOff>
      <xdr:row>4</xdr:row>
      <xdr:rowOff>144780</xdr:rowOff>
    </xdr:from>
    <xdr:to>
      <xdr:col>21</xdr:col>
      <xdr:colOff>441960</xdr:colOff>
      <xdr:row>18</xdr:row>
      <xdr:rowOff>51435</xdr:rowOff>
    </xdr:to>
    <mc:AlternateContent xmlns:mc="http://schemas.openxmlformats.org/markup-compatibility/2006">
      <mc:Choice xmlns:a14="http://schemas.microsoft.com/office/drawing/2010/main" Requires="a14">
        <xdr:graphicFrame macro="">
          <xdr:nvGraphicFramePr>
            <xdr:cNvPr id="8" name="MONTH2 3">
              <a:extLst>
                <a:ext uri="{FF2B5EF4-FFF2-40B4-BE49-F238E27FC236}">
                  <a16:creationId xmlns:a16="http://schemas.microsoft.com/office/drawing/2014/main" id="{C5762933-9F67-4C25-85CD-280CAB4A1ABB}"/>
                </a:ext>
              </a:extLst>
            </xdr:cNvPr>
            <xdr:cNvGraphicFramePr/>
          </xdr:nvGraphicFramePr>
          <xdr:xfrm>
            <a:off x="0" y="0"/>
            <a:ext cx="0" cy="0"/>
          </xdr:xfrm>
          <a:graphic>
            <a:graphicData uri="http://schemas.microsoft.com/office/drawing/2010/slicer">
              <sle:slicer xmlns:sle="http://schemas.microsoft.com/office/drawing/2010/slicer" name="MONTH2 3"/>
            </a:graphicData>
          </a:graphic>
        </xdr:graphicFrame>
      </mc:Choice>
      <mc:Fallback>
        <xdr:sp macro="" textlink="">
          <xdr:nvSpPr>
            <xdr:cNvPr id="0" name=""/>
            <xdr:cNvSpPr>
              <a:spLocks noTextEdit="1"/>
            </xdr:cNvSpPr>
          </xdr:nvSpPr>
          <xdr:spPr>
            <a:xfrm>
              <a:off x="14058900" y="876300"/>
              <a:ext cx="1828800" cy="24669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358140</xdr:colOff>
      <xdr:row>8</xdr:row>
      <xdr:rowOff>53340</xdr:rowOff>
    </xdr:from>
    <xdr:to>
      <xdr:col>18</xdr:col>
      <xdr:colOff>285584</xdr:colOff>
      <xdr:row>10</xdr:row>
      <xdr:rowOff>45720</xdr:rowOff>
    </xdr:to>
    <xdr:sp macro="" textlink="Pivot!$Z$86">
      <xdr:nvSpPr>
        <xdr:cNvPr id="9" name="TextBox 8">
          <a:extLst>
            <a:ext uri="{FF2B5EF4-FFF2-40B4-BE49-F238E27FC236}">
              <a16:creationId xmlns:a16="http://schemas.microsoft.com/office/drawing/2014/main" id="{46D546FF-49DB-4E78-A837-90C3CF714A37}"/>
            </a:ext>
          </a:extLst>
        </xdr:cNvPr>
        <xdr:cNvSpPr txBox="1"/>
      </xdr:nvSpPr>
      <xdr:spPr>
        <a:xfrm>
          <a:off x="12740640" y="1516380"/>
          <a:ext cx="1161884" cy="35814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u="none" strike="noStrike">
              <a:solidFill>
                <a:schemeClr val="bg1"/>
              </a:solidFill>
              <a:latin typeface="Calibri"/>
              <a:cs typeface="Calibri"/>
            </a:rPr>
            <a:t>$</a:t>
          </a:r>
          <a:fld id="{F1D5C99E-25CD-4D04-AD9C-831375CB666F}" type="TxLink">
            <a:rPr lang="en-US" sz="1400" b="1" i="0" u="none" strike="noStrike">
              <a:solidFill>
                <a:schemeClr val="bg1"/>
              </a:solidFill>
              <a:latin typeface="Calibri"/>
              <a:cs typeface="Calibri"/>
            </a:rPr>
            <a:t>6.92</a:t>
          </a:fld>
          <a:endParaRPr lang="en-CA" sz="1400" b="1">
            <a:solidFill>
              <a:schemeClr val="bg1"/>
            </a:solidFill>
          </a:endParaRPr>
        </a:p>
      </xdr:txBody>
    </xdr:sp>
    <xdr:clientData/>
  </xdr:twoCellAnchor>
  <xdr:twoCellAnchor>
    <xdr:from>
      <xdr:col>17</xdr:col>
      <xdr:colOff>312420</xdr:colOff>
      <xdr:row>6</xdr:row>
      <xdr:rowOff>121920</xdr:rowOff>
    </xdr:from>
    <xdr:to>
      <xdr:col>18</xdr:col>
      <xdr:colOff>89361</xdr:colOff>
      <xdr:row>7</xdr:row>
      <xdr:rowOff>175260</xdr:rowOff>
    </xdr:to>
    <xdr:sp macro="" textlink="Pivot!$AE$103">
      <xdr:nvSpPr>
        <xdr:cNvPr id="10" name="TextBox 9">
          <a:extLst>
            <a:ext uri="{FF2B5EF4-FFF2-40B4-BE49-F238E27FC236}">
              <a16:creationId xmlns:a16="http://schemas.microsoft.com/office/drawing/2014/main" id="{7C4D84FE-A359-4E35-9D18-0F8A264D19BA}"/>
            </a:ext>
          </a:extLst>
        </xdr:cNvPr>
        <xdr:cNvSpPr txBox="1"/>
      </xdr:nvSpPr>
      <xdr:spPr>
        <a:xfrm>
          <a:off x="12694920" y="1219200"/>
          <a:ext cx="1011381" cy="23622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u="none" strike="noStrike">
              <a:solidFill>
                <a:schemeClr val="bg1"/>
              </a:solidFill>
              <a:latin typeface="Calibri"/>
              <a:cs typeface="Calibri"/>
            </a:rPr>
            <a:t>$</a:t>
          </a:r>
          <a:fld id="{81A13EE6-7ABE-4108-B4BF-547D4D177388}" type="TxLink">
            <a:rPr lang="en-US" sz="1400" b="1" i="0" u="none" strike="noStrike">
              <a:solidFill>
                <a:schemeClr val="bg1"/>
              </a:solidFill>
              <a:latin typeface="Calibri"/>
              <a:cs typeface="Calibri"/>
            </a:rPr>
            <a:t>180.61</a:t>
          </a:fld>
          <a:endParaRPr lang="en-CA" sz="1400" b="1">
            <a:solidFill>
              <a:schemeClr val="bg1"/>
            </a:solidFill>
          </a:endParaRP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 SD" refreshedDate="45025.00330960648" backgroundQuery="1" createdVersion="8" refreshedVersion="8" minRefreshableVersion="3" recordCount="0" supportSubquery="1" supportAdvancedDrill="1" xr:uid="{5D013FA0-B948-460A-925E-1D27674F741B}">
  <cacheSource type="external" connectionId="13"/>
  <cacheFields count="2">
    <cacheField name="[JAN_FEB].[MONTH2].[MONTH2]" caption="MONTH2" numFmtId="0" hierarchy="3" level="1">
      <sharedItems count="12">
        <s v="April"/>
        <s v="August"/>
        <s v="December"/>
        <s v="February"/>
        <s v="January"/>
        <s v="July"/>
        <s v="June"/>
        <s v="March"/>
        <s v="May"/>
        <s v="November"/>
        <s v="October"/>
        <s v="September"/>
      </sharedItems>
    </cacheField>
    <cacheField name="[Measures].[Count of AMOUNT($)]" caption="Count of AMOUNT($)" numFmtId="0" hierarchy="10" level="32767"/>
  </cacheFields>
  <cacheHierarchies count="12">
    <cacheHierarchy uniqueName="[JAN_FEB].[TRANSACTION]" caption="TRANSACTION" attribute="1" time="1" defaultMemberUniqueName="[JAN_FEB].[TRANSACTION].[All]" allUniqueName="[JAN_FEB].[TRANSACTION].[All]" dimensionUniqueName="[JAN_FEB]" displayFolder="" count="0" memberValueDatatype="7" unbalanced="0"/>
    <cacheHierarchy uniqueName="[JAN_FEB].[ACTIVITYDESCRIPTION]" caption="ACTIVITYDESCRIPTION" attribute="1" defaultMemberUniqueName="[JAN_FEB].[ACTIVITYDESCRIPTION].[All]" allUniqueName="[JAN_FEB].[ACTIVITYDESCRIPTION].[All]" dimensionUniqueName="[JAN_FEB]" displayFolder="" count="0" memberValueDatatype="130" unbalanced="0"/>
    <cacheHierarchy uniqueName="[JAN_FEB].[AMOUNT($)]" caption="AMOUNT($)" attribute="1" defaultMemberUniqueName="[JAN_FEB].[AMOUNT($)].[All]" allUniqueName="[JAN_FEB].[AMOUNT($)].[All]" dimensionUniqueName="[JAN_FEB]" displayFolder="" count="0" memberValueDatatype="5" unbalanced="0"/>
    <cacheHierarchy uniqueName="[JAN_FEB].[MONTH2]" caption="MONTH2" attribute="1" defaultMemberUniqueName="[JAN_FEB].[MONTH2].[All]" allUniqueName="[JAN_FEB].[MONTH2].[All]" dimensionUniqueName="[JAN_FEB]" displayFolder="" count="2" memberValueDatatype="130" unbalanced="0">
      <fieldsUsage count="2">
        <fieldUsage x="-1"/>
        <fieldUsage x="0"/>
      </fieldsUsage>
    </cacheHierarchy>
    <cacheHierarchy uniqueName="[JAN_FEB].[TRANSACTION (Month)]" caption="TRANSACTION (Month)" attribute="1" defaultMemberUniqueName="[JAN_FEB].[TRANSACTION (Month)].[All]" allUniqueName="[JAN_FEB].[TRANSACTION (Month)].[All]" dimensionUniqueName="[JAN_FEB]" displayFolder="" count="0" memberValueDatatype="130" unbalanced="0"/>
    <cacheHierarchy uniqueName="[JAN_FEB].[TRANSACTION (Month Index)]" caption="TRANSACTION (Month Index)" attribute="1" defaultMemberUniqueName="[JAN_FEB].[TRANSACTION (Month Index)].[All]" allUniqueName="[JAN_FEB].[TRANSACTION (Month Index)].[All]" dimensionUniqueName="[JAN_FEB]" displayFolder="" count="0" memberValueDatatype="20" unbalanced="0" hidden="1"/>
    <cacheHierarchy uniqueName="[Measures].[__XL_Count JAN_FEB]" caption="__XL_Count JAN_FEB" measure="1" displayFolder="" measureGroup="JAN_FEB" count="0" hidden="1"/>
    <cacheHierarchy uniqueName="[Measures].[__No measures defined]" caption="__No measures defined" measure="1" displayFolder="" count="0" hidden="1"/>
    <cacheHierarchy uniqueName="[Measures].[Sum of AMOUNT($)]" caption="Sum of AMOUNT($)" measure="1" displayFolder="" measureGroup="JAN_FEB" count="0" hidden="1">
      <extLst>
        <ext xmlns:x15="http://schemas.microsoft.com/office/spreadsheetml/2010/11/main" uri="{B97F6D7D-B522-45F9-BDA1-12C45D357490}">
          <x15:cacheHierarchy aggregatedColumn="2"/>
        </ext>
      </extLst>
    </cacheHierarchy>
    <cacheHierarchy uniqueName="[Measures].[Average of AMOUNT($)]" caption="Average of AMOUNT($)" measure="1" displayFolder="" measureGroup="JAN_FEB" count="0" hidden="1">
      <extLst>
        <ext xmlns:x15="http://schemas.microsoft.com/office/spreadsheetml/2010/11/main" uri="{B97F6D7D-B522-45F9-BDA1-12C45D357490}">
          <x15:cacheHierarchy aggregatedColumn="2"/>
        </ext>
      </extLst>
    </cacheHierarchy>
    <cacheHierarchy uniqueName="[Measures].[Count of AMOUNT($)]" caption="Count of AMOUNT($)" measure="1" displayFolder="" measureGroup="JAN_FEB" count="0" oneField="1" hidden="1">
      <fieldsUsage count="1">
        <fieldUsage x="1"/>
      </fieldsUsage>
      <extLst>
        <ext xmlns:x15="http://schemas.microsoft.com/office/spreadsheetml/2010/11/main" uri="{B97F6D7D-B522-45F9-BDA1-12C45D357490}">
          <x15:cacheHierarchy aggregatedColumn="2"/>
        </ext>
      </extLst>
    </cacheHierarchy>
    <cacheHierarchy uniqueName="[Measures].[Count of ACTIVITYDESCRIPTION]" caption="Count of ACTIVITYDESCRIPTION" measure="1" displayFolder="" measureGroup="JAN_FEB" count="0" hidden="1">
      <extLst>
        <ext xmlns:x15="http://schemas.microsoft.com/office/spreadsheetml/2010/11/main" uri="{B97F6D7D-B522-45F9-BDA1-12C45D357490}">
          <x15:cacheHierarchy aggregatedColumn="1"/>
        </ext>
      </extLst>
    </cacheHierarchy>
  </cacheHierarchies>
  <kpis count="0"/>
  <dimensions count="2">
    <dimension name="JAN_FEB" uniqueName="[JAN_FEB]" caption="JAN_FEB"/>
    <dimension measure="1" name="Measures" uniqueName="[Measures]" caption="Measures"/>
  </dimensions>
  <measureGroups count="1">
    <measureGroup name="JAN_FEB" caption="JAN_FEB"/>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 SD" refreshedDate="45025.003311574073" backgroundQuery="1" createdVersion="8" refreshedVersion="8" minRefreshableVersion="3" recordCount="0" supportSubquery="1" supportAdvancedDrill="1" xr:uid="{47E2C29E-73B6-48EF-A63F-6D713F28B38B}">
  <cacheSource type="external" connectionId="13"/>
  <cacheFields count="3">
    <cacheField name="[JAN_FEB].[MONTH2].[MONTH2]" caption="MONTH2" numFmtId="0" hierarchy="3" level="1">
      <sharedItems count="12">
        <s v="April"/>
        <s v="August"/>
        <s v="December"/>
        <s v="February"/>
        <s v="January"/>
        <s v="July"/>
        <s v="June"/>
        <s v="March"/>
        <s v="May"/>
        <s v="November"/>
        <s v="October"/>
        <s v="September"/>
      </sharedItems>
    </cacheField>
    <cacheField name="[Measures].[Count of AMOUNT($)]" caption="Count of AMOUNT($)" numFmtId="0" hierarchy="10" level="32767"/>
    <cacheField name="[JAN_FEB].[ACTIVITYDESCRIPTION].[ACTIVITYDESCRIPTION]" caption="ACTIVITYDESCRIPTION" numFmtId="0" hierarchy="1" level="1">
      <sharedItems count="56">
        <s v="AIRPORTEXITT"/>
        <s v="ALBERTAPARKS"/>
        <s v="AMZNMKTPCA"/>
        <s v="APPLE.COM"/>
        <s v="ARBYS"/>
        <s v="ARITZIA"/>
        <s v="BANFFEASTGATE"/>
        <s v="BELLMOBILITYVERDUNQC"/>
        <s v="CALCITYPIZZA"/>
        <s v="CALVINKLEIN"/>
        <s v="CANTEENCANADA"/>
        <s v="CARTER'S/OSHKOSH"/>
        <s v="CDNTIRESTORE"/>
        <s v="COACH"/>
        <s v="COSTCOGAS"/>
        <s v="COSTCOWHOLESALE"/>
        <s v="DELHIEXPRESS"/>
        <s v="DELTA"/>
        <s v="DOLLARAMA"/>
        <s v="FOOTLOCKERCANADA"/>
        <s v="FOSSILSTORE"/>
        <s v="FREESTONEPRODUCE"/>
        <s v="FRUITICANA"/>
        <s v="GARCHABROSMEAT"/>
        <s v="IMPARK00030286U"/>
        <s v="INTERNATION"/>
        <s v="KFCSKYPOINTE"/>
        <s v="LEVISTRAUSS&amp;CO"/>
        <s v="LOVELY'SSWEETHOUSE"/>
        <s v="MACKAY'S"/>
        <s v="MAGICDEALZ"/>
        <s v="MANOHARVEGETARIANBAK"/>
        <s v="MCDONALD'S"/>
        <s v="MEGASANJHA"/>
        <s v="MEGASANJHAPUNJABGRO"/>
        <s v="MISTERSAFETYSHOESIN"/>
        <s v="RASOIEASTINDIANAND"/>
        <s v="RSINGHPROFESIONALCO"/>
        <s v="SAVANNATHAIMASSAGET"/>
        <s v="SCPASSPORTVARENNES2GATINEAUQC"/>
        <s v="SHOEWAREHOUSE"/>
        <s v="SKIPTHEDISHES"/>
        <s v="SPICEDROOM"/>
        <s v="SPLCCAFÉ"/>
        <s v="STAMPEDETOYOTA"/>
        <s v="SUBWAY"/>
        <s v="THAIEXPRESS"/>
        <s v="THAIMASSA"/>
        <s v="THINDPAKORAHOUSE"/>
        <s v="TIMHORTONS"/>
        <s v="TOMMYHILFIGER"/>
        <s v="UBERCANADA"/>
        <s v="VICTORIA'SSECRETSTOR"/>
        <s v="WALMART"/>
        <s v="WAL-MART"/>
        <s v="WWW.SPORTCHEK"/>
      </sharedItems>
    </cacheField>
  </cacheFields>
  <cacheHierarchies count="12">
    <cacheHierarchy uniqueName="[JAN_FEB].[TRANSACTION]" caption="TRANSACTION" attribute="1" time="1" defaultMemberUniqueName="[JAN_FEB].[TRANSACTION].[All]" allUniqueName="[JAN_FEB].[TRANSACTION].[All]" dimensionUniqueName="[JAN_FEB]" displayFolder="" count="0" memberValueDatatype="7" unbalanced="0"/>
    <cacheHierarchy uniqueName="[JAN_FEB].[ACTIVITYDESCRIPTION]" caption="ACTIVITYDESCRIPTION" attribute="1" defaultMemberUniqueName="[JAN_FEB].[ACTIVITYDESCRIPTION].[All]" allUniqueName="[JAN_FEB].[ACTIVITYDESCRIPTION].[All]" dimensionUniqueName="[JAN_FEB]" displayFolder="" count="2" memberValueDatatype="130" unbalanced="0">
      <fieldsUsage count="2">
        <fieldUsage x="-1"/>
        <fieldUsage x="2"/>
      </fieldsUsage>
    </cacheHierarchy>
    <cacheHierarchy uniqueName="[JAN_FEB].[AMOUNT($)]" caption="AMOUNT($)" attribute="1" defaultMemberUniqueName="[JAN_FEB].[AMOUNT($)].[All]" allUniqueName="[JAN_FEB].[AMOUNT($)].[All]" dimensionUniqueName="[JAN_FEB]" displayFolder="" count="0" memberValueDatatype="5" unbalanced="0"/>
    <cacheHierarchy uniqueName="[JAN_FEB].[MONTH2]" caption="MONTH2" attribute="1" defaultMemberUniqueName="[JAN_FEB].[MONTH2].[All]" allUniqueName="[JAN_FEB].[MONTH2].[All]" dimensionUniqueName="[JAN_FEB]" displayFolder="" count="2" memberValueDatatype="130" unbalanced="0">
      <fieldsUsage count="2">
        <fieldUsage x="-1"/>
        <fieldUsage x="0"/>
      </fieldsUsage>
    </cacheHierarchy>
    <cacheHierarchy uniqueName="[JAN_FEB].[TRANSACTION (Month)]" caption="TRANSACTION (Month)" attribute="1" defaultMemberUniqueName="[JAN_FEB].[TRANSACTION (Month)].[All]" allUniqueName="[JAN_FEB].[TRANSACTION (Month)].[All]" dimensionUniqueName="[JAN_FEB]" displayFolder="" count="0" memberValueDatatype="130" unbalanced="0"/>
    <cacheHierarchy uniqueName="[JAN_FEB].[TRANSACTION (Month Index)]" caption="TRANSACTION (Month Index)" attribute="1" defaultMemberUniqueName="[JAN_FEB].[TRANSACTION (Month Index)].[All]" allUniqueName="[JAN_FEB].[TRANSACTION (Month Index)].[All]" dimensionUniqueName="[JAN_FEB]" displayFolder="" count="0" memberValueDatatype="20" unbalanced="0" hidden="1"/>
    <cacheHierarchy uniqueName="[Measures].[__XL_Count JAN_FEB]" caption="__XL_Count JAN_FEB" measure="1" displayFolder="" measureGroup="JAN_FEB" count="0" hidden="1"/>
    <cacheHierarchy uniqueName="[Measures].[__No measures defined]" caption="__No measures defined" measure="1" displayFolder="" count="0" hidden="1"/>
    <cacheHierarchy uniqueName="[Measures].[Sum of AMOUNT($)]" caption="Sum of AMOUNT($)" measure="1" displayFolder="" measureGroup="JAN_FEB" count="0" hidden="1">
      <extLst>
        <ext xmlns:x15="http://schemas.microsoft.com/office/spreadsheetml/2010/11/main" uri="{B97F6D7D-B522-45F9-BDA1-12C45D357490}">
          <x15:cacheHierarchy aggregatedColumn="2"/>
        </ext>
      </extLst>
    </cacheHierarchy>
    <cacheHierarchy uniqueName="[Measures].[Average of AMOUNT($)]" caption="Average of AMOUNT($)" measure="1" displayFolder="" measureGroup="JAN_FEB" count="0" hidden="1">
      <extLst>
        <ext xmlns:x15="http://schemas.microsoft.com/office/spreadsheetml/2010/11/main" uri="{B97F6D7D-B522-45F9-BDA1-12C45D357490}">
          <x15:cacheHierarchy aggregatedColumn="2"/>
        </ext>
      </extLst>
    </cacheHierarchy>
    <cacheHierarchy uniqueName="[Measures].[Count of AMOUNT($)]" caption="Count of AMOUNT($)" measure="1" displayFolder="" measureGroup="JAN_FEB" count="0" oneField="1" hidden="1">
      <fieldsUsage count="1">
        <fieldUsage x="1"/>
      </fieldsUsage>
      <extLst>
        <ext xmlns:x15="http://schemas.microsoft.com/office/spreadsheetml/2010/11/main" uri="{B97F6D7D-B522-45F9-BDA1-12C45D357490}">
          <x15:cacheHierarchy aggregatedColumn="2"/>
        </ext>
      </extLst>
    </cacheHierarchy>
    <cacheHierarchy uniqueName="[Measures].[Count of ACTIVITYDESCRIPTION]" caption="Count of ACTIVITYDESCRIPTION" measure="1" displayFolder="" measureGroup="JAN_FEB" count="0" hidden="1">
      <extLst>
        <ext xmlns:x15="http://schemas.microsoft.com/office/spreadsheetml/2010/11/main" uri="{B97F6D7D-B522-45F9-BDA1-12C45D357490}">
          <x15:cacheHierarchy aggregatedColumn="1"/>
        </ext>
      </extLst>
    </cacheHierarchy>
  </cacheHierarchies>
  <kpis count="0"/>
  <dimensions count="2">
    <dimension name="JAN_FEB" uniqueName="[JAN_FEB]" caption="JAN_FEB"/>
    <dimension measure="1" name="Measures" uniqueName="[Measures]" caption="Measures"/>
  </dimensions>
  <measureGroups count="1">
    <measureGroup name="JAN_FEB" caption="JAN_FEB"/>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 SD" refreshedDate="45025.003313657406" backgroundQuery="1" createdVersion="8" refreshedVersion="8" minRefreshableVersion="3" recordCount="0" supportSubquery="1" supportAdvancedDrill="1" xr:uid="{34DB441E-2100-41C4-8DF5-39ACE8774044}">
  <cacheSource type="external" connectionId="13"/>
  <cacheFields count="3">
    <cacheField name="[JAN_FEB].[MONTH2].[MONTH2]" caption="MONTH2" numFmtId="0" hierarchy="3" level="1">
      <sharedItems count="12">
        <s v="April"/>
        <s v="August"/>
        <s v="December"/>
        <s v="February"/>
        <s v="January"/>
        <s v="July"/>
        <s v="June"/>
        <s v="March"/>
        <s v="May"/>
        <s v="November"/>
        <s v="October"/>
        <s v="September"/>
      </sharedItems>
    </cacheField>
    <cacheField name="[JAN_FEB].[ACTIVITYDESCRIPTION].[ACTIVITYDESCRIPTION]" caption="ACTIVITYDESCRIPTION" numFmtId="0" hierarchy="1" level="1">
      <sharedItems count="56">
        <s v="AIRPORTEXITT"/>
        <s v="ALBERTAPARKS"/>
        <s v="AMZNMKTPCA"/>
        <s v="APPLE.COM"/>
        <s v="ARBYS"/>
        <s v="ARITZIA"/>
        <s v="BANFFEASTGATE"/>
        <s v="BELLMOBILITYVERDUNQC"/>
        <s v="CALCITYPIZZA"/>
        <s v="CALVINKLEIN"/>
        <s v="CANTEENCANADA"/>
        <s v="CARTER'S/OSHKOSH"/>
        <s v="CDNTIRESTORE"/>
        <s v="COACH"/>
        <s v="COSTCOGAS"/>
        <s v="COSTCOWHOLESALE"/>
        <s v="DELHIEXPRESS"/>
        <s v="DELTA"/>
        <s v="DOLLARAMA"/>
        <s v="FOOTLOCKERCANADA"/>
        <s v="FOSSILSTORE"/>
        <s v="FREESTONEPRODUCE"/>
        <s v="FRUITICANA"/>
        <s v="GARCHABROSMEAT"/>
        <s v="IMPARK00030286U"/>
        <s v="INTERNATION"/>
        <s v="KFCSKYPOINTE"/>
        <s v="LEVISTRAUSS&amp;CO"/>
        <s v="LOVELY'SSWEETHOUSE"/>
        <s v="MACKAY'S"/>
        <s v="MAGICDEALZ"/>
        <s v="MANOHARVEGETARIANBAK"/>
        <s v="MCDONALD'S"/>
        <s v="MEGASANJHA"/>
        <s v="MEGASANJHAPUNJABGRO"/>
        <s v="MISTERSAFETYSHOESIN"/>
        <s v="RASOIEASTINDIANAND"/>
        <s v="RSINGHPROFESIONALCO"/>
        <s v="SAVANNATHAIMASSAGET"/>
        <s v="SCPASSPORTVARENNES2GATINEAUQC"/>
        <s v="SHOEWAREHOUSE"/>
        <s v="SKIPTHEDISHES"/>
        <s v="SPICEDROOM"/>
        <s v="SPLCCAFÉ"/>
        <s v="STAMPEDETOYOTA"/>
        <s v="SUBWAY"/>
        <s v="THAIEXPRESS"/>
        <s v="THAIMASSA"/>
        <s v="THINDPAKORAHOUSE"/>
        <s v="TIMHORTONS"/>
        <s v="TOMMYHILFIGER"/>
        <s v="UBERCANADA"/>
        <s v="VICTORIA'SSECRETSTOR"/>
        <s v="WALMART"/>
        <s v="WAL-MART"/>
        <s v="WWW.SPORTCHEK"/>
      </sharedItems>
    </cacheField>
    <cacheField name="[Measures].[Sum of AMOUNT($)]" caption="Sum of AMOUNT($)" numFmtId="0" hierarchy="8" level="32767"/>
  </cacheFields>
  <cacheHierarchies count="12">
    <cacheHierarchy uniqueName="[JAN_FEB].[TRANSACTION]" caption="TRANSACTION" attribute="1" time="1" defaultMemberUniqueName="[JAN_FEB].[TRANSACTION].[All]" allUniqueName="[JAN_FEB].[TRANSACTION].[All]" dimensionUniqueName="[JAN_FEB]" displayFolder="" count="0" memberValueDatatype="7" unbalanced="0"/>
    <cacheHierarchy uniqueName="[JAN_FEB].[ACTIVITYDESCRIPTION]" caption="ACTIVITYDESCRIPTION" attribute="1" defaultMemberUniqueName="[JAN_FEB].[ACTIVITYDESCRIPTION].[All]" allUniqueName="[JAN_FEB].[ACTIVITYDESCRIPTION].[All]" dimensionUniqueName="[JAN_FEB]" displayFolder="" count="2" memberValueDatatype="130" unbalanced="0">
      <fieldsUsage count="2">
        <fieldUsage x="-1"/>
        <fieldUsage x="1"/>
      </fieldsUsage>
    </cacheHierarchy>
    <cacheHierarchy uniqueName="[JAN_FEB].[AMOUNT($)]" caption="AMOUNT($)" attribute="1" defaultMemberUniqueName="[JAN_FEB].[AMOUNT($)].[All]" allUniqueName="[JAN_FEB].[AMOUNT($)].[All]" dimensionUniqueName="[JAN_FEB]" displayFolder="" count="0" memberValueDatatype="5" unbalanced="0"/>
    <cacheHierarchy uniqueName="[JAN_FEB].[MONTH2]" caption="MONTH2" attribute="1" defaultMemberUniqueName="[JAN_FEB].[MONTH2].[All]" allUniqueName="[JAN_FEB].[MONTH2].[All]" dimensionUniqueName="[JAN_FEB]" displayFolder="" count="2" memberValueDatatype="130" unbalanced="0">
      <fieldsUsage count="2">
        <fieldUsage x="-1"/>
        <fieldUsage x="0"/>
      </fieldsUsage>
    </cacheHierarchy>
    <cacheHierarchy uniqueName="[JAN_FEB].[TRANSACTION (Month)]" caption="TRANSACTION (Month)" attribute="1" defaultMemberUniqueName="[JAN_FEB].[TRANSACTION (Month)].[All]" allUniqueName="[JAN_FEB].[TRANSACTION (Month)].[All]" dimensionUniqueName="[JAN_FEB]" displayFolder="" count="0" memberValueDatatype="130" unbalanced="0"/>
    <cacheHierarchy uniqueName="[JAN_FEB].[TRANSACTION (Month Index)]" caption="TRANSACTION (Month Index)" attribute="1" defaultMemberUniqueName="[JAN_FEB].[TRANSACTION (Month Index)].[All]" allUniqueName="[JAN_FEB].[TRANSACTION (Month Index)].[All]" dimensionUniqueName="[JAN_FEB]" displayFolder="" count="0" memberValueDatatype="20" unbalanced="0" hidden="1"/>
    <cacheHierarchy uniqueName="[Measures].[__XL_Count JAN_FEB]" caption="__XL_Count JAN_FEB" measure="1" displayFolder="" measureGroup="JAN_FEB" count="0" hidden="1"/>
    <cacheHierarchy uniqueName="[Measures].[__No measures defined]" caption="__No measures defined" measure="1" displayFolder="" count="0" hidden="1"/>
    <cacheHierarchy uniqueName="[Measures].[Sum of AMOUNT($)]" caption="Sum of AMOUNT($)" measure="1" displayFolder="" measureGroup="JAN_FEB" count="0" oneField="1" hidden="1">
      <fieldsUsage count="1">
        <fieldUsage x="2"/>
      </fieldsUsage>
      <extLst>
        <ext xmlns:x15="http://schemas.microsoft.com/office/spreadsheetml/2010/11/main" uri="{B97F6D7D-B522-45F9-BDA1-12C45D357490}">
          <x15:cacheHierarchy aggregatedColumn="2"/>
        </ext>
      </extLst>
    </cacheHierarchy>
    <cacheHierarchy uniqueName="[Measures].[Average of AMOUNT($)]" caption="Average of AMOUNT($)" measure="1" displayFolder="" measureGroup="JAN_FEB" count="0" hidden="1">
      <extLst>
        <ext xmlns:x15="http://schemas.microsoft.com/office/spreadsheetml/2010/11/main" uri="{B97F6D7D-B522-45F9-BDA1-12C45D357490}">
          <x15:cacheHierarchy aggregatedColumn="2"/>
        </ext>
      </extLst>
    </cacheHierarchy>
    <cacheHierarchy uniqueName="[Measures].[Count of AMOUNT($)]" caption="Count of AMOUNT($)" measure="1" displayFolder="" measureGroup="JAN_FEB" count="0" hidden="1">
      <extLst>
        <ext xmlns:x15="http://schemas.microsoft.com/office/spreadsheetml/2010/11/main" uri="{B97F6D7D-B522-45F9-BDA1-12C45D357490}">
          <x15:cacheHierarchy aggregatedColumn="2"/>
        </ext>
      </extLst>
    </cacheHierarchy>
    <cacheHierarchy uniqueName="[Measures].[Count of ACTIVITYDESCRIPTION]" caption="Count of ACTIVITYDESCRIPTION" measure="1" displayFolder="" measureGroup="JAN_FEB" count="0" hidden="1">
      <extLst>
        <ext xmlns:x15="http://schemas.microsoft.com/office/spreadsheetml/2010/11/main" uri="{B97F6D7D-B522-45F9-BDA1-12C45D357490}">
          <x15:cacheHierarchy aggregatedColumn="1"/>
        </ext>
      </extLst>
    </cacheHierarchy>
  </cacheHierarchies>
  <kpis count="0"/>
  <dimensions count="2">
    <dimension name="JAN_FEB" uniqueName="[JAN_FEB]" caption="JAN_FEB"/>
    <dimension measure="1" name="Measures" uniqueName="[Measures]" caption="Measures"/>
  </dimensions>
  <measureGroups count="1">
    <measureGroup name="JAN_FEB" caption="JAN_FEB"/>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 SD" refreshedDate="45025.003315393522" backgroundQuery="1" createdVersion="8" refreshedVersion="8" minRefreshableVersion="3" recordCount="0" supportSubquery="1" supportAdvancedDrill="1" xr:uid="{C36EE75F-BA5E-451D-BE5E-4A56E60E8739}">
  <cacheSource type="external" connectionId="13"/>
  <cacheFields count="2">
    <cacheField name="[Measures].[Sum of AMOUNT($)]" caption="Sum of AMOUNT($)" numFmtId="0" hierarchy="8" level="32767"/>
    <cacheField name="[JAN_FEB].[MONTH2].[MONTH2]" caption="MONTH2" numFmtId="0" hierarchy="3" level="1">
      <sharedItems count="12">
        <s v="April"/>
        <s v="August"/>
        <s v="December"/>
        <s v="February"/>
        <s v="January"/>
        <s v="July"/>
        <s v="June"/>
        <s v="March"/>
        <s v="May"/>
        <s v="November"/>
        <s v="October"/>
        <s v="September"/>
      </sharedItems>
    </cacheField>
  </cacheFields>
  <cacheHierarchies count="12">
    <cacheHierarchy uniqueName="[JAN_FEB].[TRANSACTION]" caption="TRANSACTION" attribute="1" time="1" defaultMemberUniqueName="[JAN_FEB].[TRANSACTION].[All]" allUniqueName="[JAN_FEB].[TRANSACTION].[All]" dimensionUniqueName="[JAN_FEB]" displayFolder="" count="0" memberValueDatatype="7" unbalanced="0"/>
    <cacheHierarchy uniqueName="[JAN_FEB].[ACTIVITYDESCRIPTION]" caption="ACTIVITYDESCRIPTION" attribute="1" defaultMemberUniqueName="[JAN_FEB].[ACTIVITYDESCRIPTION].[All]" allUniqueName="[JAN_FEB].[ACTIVITYDESCRIPTION].[All]" dimensionUniqueName="[JAN_FEB]" displayFolder="" count="0" memberValueDatatype="130" unbalanced="0"/>
    <cacheHierarchy uniqueName="[JAN_FEB].[AMOUNT($)]" caption="AMOUNT($)" attribute="1" defaultMemberUniqueName="[JAN_FEB].[AMOUNT($)].[All]" allUniqueName="[JAN_FEB].[AMOUNT($)].[All]" dimensionUniqueName="[JAN_FEB]" displayFolder="" count="0" memberValueDatatype="5" unbalanced="0"/>
    <cacheHierarchy uniqueName="[JAN_FEB].[MONTH2]" caption="MONTH2" attribute="1" defaultMemberUniqueName="[JAN_FEB].[MONTH2].[All]" allUniqueName="[JAN_FEB].[MONTH2].[All]" dimensionUniqueName="[JAN_FEB]" displayFolder="" count="2" memberValueDatatype="130" unbalanced="0">
      <fieldsUsage count="2">
        <fieldUsage x="-1"/>
        <fieldUsage x="1"/>
      </fieldsUsage>
    </cacheHierarchy>
    <cacheHierarchy uniqueName="[JAN_FEB].[TRANSACTION (Month)]" caption="TRANSACTION (Month)" attribute="1" defaultMemberUniqueName="[JAN_FEB].[TRANSACTION (Month)].[All]" allUniqueName="[JAN_FEB].[TRANSACTION (Month)].[All]" dimensionUniqueName="[JAN_FEB]" displayFolder="" count="0" memberValueDatatype="130" unbalanced="0"/>
    <cacheHierarchy uniqueName="[JAN_FEB].[TRANSACTION (Month Index)]" caption="TRANSACTION (Month Index)" attribute="1" defaultMemberUniqueName="[JAN_FEB].[TRANSACTION (Month Index)].[All]" allUniqueName="[JAN_FEB].[TRANSACTION (Month Index)].[All]" dimensionUniqueName="[JAN_FEB]" displayFolder="" count="0" memberValueDatatype="20" unbalanced="0" hidden="1"/>
    <cacheHierarchy uniqueName="[Measures].[__XL_Count JAN_FEB]" caption="__XL_Count JAN_FEB" measure="1" displayFolder="" measureGroup="JAN_FEB" count="0" hidden="1"/>
    <cacheHierarchy uniqueName="[Measures].[__No measures defined]" caption="__No measures defined" measure="1" displayFolder="" count="0" hidden="1"/>
    <cacheHierarchy uniqueName="[Measures].[Sum of AMOUNT($)]" caption="Sum of AMOUNT($)" measure="1" displayFolder="" measureGroup="JAN_FEB" count="0" oneField="1" hidden="1">
      <fieldsUsage count="1">
        <fieldUsage x="0"/>
      </fieldsUsage>
      <extLst>
        <ext xmlns:x15="http://schemas.microsoft.com/office/spreadsheetml/2010/11/main" uri="{B97F6D7D-B522-45F9-BDA1-12C45D357490}">
          <x15:cacheHierarchy aggregatedColumn="2"/>
        </ext>
      </extLst>
    </cacheHierarchy>
    <cacheHierarchy uniqueName="[Measures].[Average of AMOUNT($)]" caption="Average of AMOUNT($)" measure="1" displayFolder="" measureGroup="JAN_FEB" count="0" hidden="1">
      <extLst>
        <ext xmlns:x15="http://schemas.microsoft.com/office/spreadsheetml/2010/11/main" uri="{B97F6D7D-B522-45F9-BDA1-12C45D357490}">
          <x15:cacheHierarchy aggregatedColumn="2"/>
        </ext>
      </extLst>
    </cacheHierarchy>
    <cacheHierarchy uniqueName="[Measures].[Count of AMOUNT($)]" caption="Count of AMOUNT($)" measure="1" displayFolder="" measureGroup="JAN_FEB" count="0" hidden="1">
      <extLst>
        <ext xmlns:x15="http://schemas.microsoft.com/office/spreadsheetml/2010/11/main" uri="{B97F6D7D-B522-45F9-BDA1-12C45D357490}">
          <x15:cacheHierarchy aggregatedColumn="2"/>
        </ext>
      </extLst>
    </cacheHierarchy>
    <cacheHierarchy uniqueName="[Measures].[Count of ACTIVITYDESCRIPTION]" caption="Count of ACTIVITYDESCRIPTION" measure="1" displayFolder="" measureGroup="JAN_FEB" count="0" hidden="1">
      <extLst>
        <ext xmlns:x15="http://schemas.microsoft.com/office/spreadsheetml/2010/11/main" uri="{B97F6D7D-B522-45F9-BDA1-12C45D357490}">
          <x15:cacheHierarchy aggregatedColumn="1"/>
        </ext>
      </extLst>
    </cacheHierarchy>
  </cacheHierarchies>
  <kpis count="0"/>
  <dimensions count="2">
    <dimension name="JAN_FEB" uniqueName="[JAN_FEB]" caption="JAN_FEB"/>
    <dimension measure="1" name="Measures" uniqueName="[Measures]" caption="Measures"/>
  </dimensions>
  <measureGroups count="1">
    <measureGroup name="JAN_FEB" caption="JAN_FEB"/>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 SD" refreshedDate="45025.013879513892" backgroundQuery="1" createdVersion="8" refreshedVersion="8" minRefreshableVersion="3" recordCount="0" supportSubquery="1" supportAdvancedDrill="1" xr:uid="{2FB22317-6C85-4159-90CA-085AB1C00274}">
  <cacheSource type="external" connectionId="13"/>
  <cacheFields count="3">
    <cacheField name="[JAN_FEB].[MONTH2].[MONTH2]" caption="MONTH2" numFmtId="0" hierarchy="3" level="1">
      <sharedItems count="1">
        <s v="August"/>
      </sharedItems>
    </cacheField>
    <cacheField name="[JAN_FEB].[ACTIVITYDESCRIPTION].[ACTIVITYDESCRIPTION]" caption="ACTIVITYDESCRIPTION" numFmtId="0" hierarchy="1" level="1">
      <sharedItems count="11">
        <s v="BELLMOBILITYVERDUNQC"/>
        <s v="COSTCOWHOLESALE"/>
        <s v="LOVELY'SSWEETHOUSE"/>
        <s v="MEGASANJHA"/>
        <s v="RASOIEASTINDIANAND"/>
        <s v="THAIMASSA"/>
        <s v="TIMHORTONS"/>
        <s v="TOMMYHILFIGER"/>
        <s v="VICTORIA'SSECRETSTOR"/>
        <s v="WALMART"/>
        <s v="WWW.SPORTCHEK"/>
      </sharedItems>
    </cacheField>
    <cacheField name="[Measures].[Sum of AMOUNT($)]" caption="Sum of AMOUNT($)" numFmtId="0" hierarchy="8" level="32767"/>
  </cacheFields>
  <cacheHierarchies count="12">
    <cacheHierarchy uniqueName="[JAN_FEB].[TRANSACTION]" caption="TRANSACTION" attribute="1" time="1" defaultMemberUniqueName="[JAN_FEB].[TRANSACTION].[All]" allUniqueName="[JAN_FEB].[TRANSACTION].[All]" dimensionUniqueName="[JAN_FEB]" displayFolder="" count="0" memberValueDatatype="7" unbalanced="0"/>
    <cacheHierarchy uniqueName="[JAN_FEB].[ACTIVITYDESCRIPTION]" caption="ACTIVITYDESCRIPTION" attribute="1" defaultMemberUniqueName="[JAN_FEB].[ACTIVITYDESCRIPTION].[All]" allUniqueName="[JAN_FEB].[ACTIVITYDESCRIPTION].[All]" dimensionUniqueName="[JAN_FEB]" displayFolder="" count="2" memberValueDatatype="130" unbalanced="0">
      <fieldsUsage count="2">
        <fieldUsage x="-1"/>
        <fieldUsage x="1"/>
      </fieldsUsage>
    </cacheHierarchy>
    <cacheHierarchy uniqueName="[JAN_FEB].[AMOUNT($)]" caption="AMOUNT($)" attribute="1" defaultMemberUniqueName="[JAN_FEB].[AMOUNT($)].[All]" allUniqueName="[JAN_FEB].[AMOUNT($)].[All]" dimensionUniqueName="[JAN_FEB]" displayFolder="" count="0" memberValueDatatype="5" unbalanced="0"/>
    <cacheHierarchy uniqueName="[JAN_FEB].[MONTH2]" caption="MONTH2" attribute="1" defaultMemberUniqueName="[JAN_FEB].[MONTH2].[All]" allUniqueName="[JAN_FEB].[MONTH2].[All]" dimensionUniqueName="[JAN_FEB]" displayFolder="" count="2" memberValueDatatype="130" unbalanced="0">
      <fieldsUsage count="2">
        <fieldUsage x="-1"/>
        <fieldUsage x="0"/>
      </fieldsUsage>
    </cacheHierarchy>
    <cacheHierarchy uniqueName="[JAN_FEB].[TRANSACTION (Month)]" caption="TRANSACTION (Month)" attribute="1" defaultMemberUniqueName="[JAN_FEB].[TRANSACTION (Month)].[All]" allUniqueName="[JAN_FEB].[TRANSACTION (Month)].[All]" dimensionUniqueName="[JAN_FEB]" displayFolder="" count="0" memberValueDatatype="130" unbalanced="0"/>
    <cacheHierarchy uniqueName="[JAN_FEB].[TRANSACTION (Month Index)]" caption="TRANSACTION (Month Index)" attribute="1" defaultMemberUniqueName="[JAN_FEB].[TRANSACTION (Month Index)].[All]" allUniqueName="[JAN_FEB].[TRANSACTION (Month Index)].[All]" dimensionUniqueName="[JAN_FEB]" displayFolder="" count="0" memberValueDatatype="20" unbalanced="0" hidden="1"/>
    <cacheHierarchy uniqueName="[Measures].[__XL_Count JAN_FEB]" caption="__XL_Count JAN_FEB" measure="1" displayFolder="" measureGroup="JAN_FEB" count="0" hidden="1"/>
    <cacheHierarchy uniqueName="[Measures].[__No measures defined]" caption="__No measures defined" measure="1" displayFolder="" count="0" hidden="1"/>
    <cacheHierarchy uniqueName="[Measures].[Sum of AMOUNT($)]" caption="Sum of AMOUNT($)" measure="1" displayFolder="" measureGroup="JAN_FEB" count="0" oneField="1" hidden="1">
      <fieldsUsage count="1">
        <fieldUsage x="2"/>
      </fieldsUsage>
      <extLst>
        <ext xmlns:x15="http://schemas.microsoft.com/office/spreadsheetml/2010/11/main" uri="{B97F6D7D-B522-45F9-BDA1-12C45D357490}">
          <x15:cacheHierarchy aggregatedColumn="2"/>
        </ext>
      </extLst>
    </cacheHierarchy>
    <cacheHierarchy uniqueName="[Measures].[Average of AMOUNT($)]" caption="Average of AMOUNT($)" measure="1" displayFolder="" measureGroup="JAN_FEB" count="0" hidden="1">
      <extLst>
        <ext xmlns:x15="http://schemas.microsoft.com/office/spreadsheetml/2010/11/main" uri="{B97F6D7D-B522-45F9-BDA1-12C45D357490}">
          <x15:cacheHierarchy aggregatedColumn="2"/>
        </ext>
      </extLst>
    </cacheHierarchy>
    <cacheHierarchy uniqueName="[Measures].[Count of AMOUNT($)]" caption="Count of AMOUNT($)" measure="1" displayFolder="" measureGroup="JAN_FEB" count="0" hidden="1">
      <extLst>
        <ext xmlns:x15="http://schemas.microsoft.com/office/spreadsheetml/2010/11/main" uri="{B97F6D7D-B522-45F9-BDA1-12C45D357490}">
          <x15:cacheHierarchy aggregatedColumn="2"/>
        </ext>
      </extLst>
    </cacheHierarchy>
    <cacheHierarchy uniqueName="[Measures].[Count of ACTIVITYDESCRIPTION]" caption="Count of ACTIVITYDESCRIPTION" measure="1" displayFolder="" measureGroup="JAN_FEB" count="0" hidden="1">
      <extLst>
        <ext xmlns:x15="http://schemas.microsoft.com/office/spreadsheetml/2010/11/main" uri="{B97F6D7D-B522-45F9-BDA1-12C45D357490}">
          <x15:cacheHierarchy aggregatedColumn="1"/>
        </ext>
      </extLst>
    </cacheHierarchy>
  </cacheHierarchies>
  <kpis count="0"/>
  <dimensions count="2">
    <dimension name="JAN_FEB" uniqueName="[JAN_FEB]" caption="JAN_FEB"/>
    <dimension measure="1" name="Measures" uniqueName="[Measures]" caption="Measures"/>
  </dimensions>
  <measureGroups count="1">
    <measureGroup name="JAN_FEB" caption="JAN_FEB"/>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 SD" refreshedDate="45025.013880092592" backgroundQuery="1" createdVersion="8" refreshedVersion="8" minRefreshableVersion="3" recordCount="0" supportSubquery="1" supportAdvancedDrill="1" xr:uid="{0F9F7C97-9E48-4F84-A6AF-FD1122BDAF1C}">
  <cacheSource type="external" connectionId="13"/>
  <cacheFields count="3">
    <cacheField name="[JAN_FEB].[MONTH2].[MONTH2]" caption="MONTH2" numFmtId="0" hierarchy="3" level="1">
      <sharedItems count="1">
        <s v="August"/>
      </sharedItems>
    </cacheField>
    <cacheField name="[JAN_FEB].[ACTIVITYDESCRIPTION].[ACTIVITYDESCRIPTION]" caption="ACTIVITYDESCRIPTION" numFmtId="0" hierarchy="1" level="1">
      <sharedItems count="12">
        <s v="BELLMOBILITYVERDUNQC"/>
        <s v="COSTCOWHOLESALE"/>
        <s v="LOVELY'SSWEETHOUSE"/>
        <s v="MEGASANJHA"/>
        <s v="RASOIEASTINDIANAND"/>
        <s v="THAIMASSA"/>
        <s v="TIMHORTONS"/>
        <s v="TOMMYHILFIGER"/>
        <s v="VICTORIA'SSECRETSTOR"/>
        <s v="WALMART"/>
        <s v="WWW.SPORTCHEK"/>
        <s v="CANTEENCANADA" u="1"/>
      </sharedItems>
    </cacheField>
    <cacheField name="[Measures].[Sum of AMOUNT($)]" caption="Sum of AMOUNT($)" numFmtId="0" hierarchy="8" level="32767"/>
  </cacheFields>
  <cacheHierarchies count="12">
    <cacheHierarchy uniqueName="[JAN_FEB].[TRANSACTION]" caption="TRANSACTION" attribute="1" time="1" defaultMemberUniqueName="[JAN_FEB].[TRANSACTION].[All]" allUniqueName="[JAN_FEB].[TRANSACTION].[All]" dimensionUniqueName="[JAN_FEB]" displayFolder="" count="0" memberValueDatatype="7" unbalanced="0"/>
    <cacheHierarchy uniqueName="[JAN_FEB].[ACTIVITYDESCRIPTION]" caption="ACTIVITYDESCRIPTION" attribute="1" defaultMemberUniqueName="[JAN_FEB].[ACTIVITYDESCRIPTION].[All]" allUniqueName="[JAN_FEB].[ACTIVITYDESCRIPTION].[All]" dimensionUniqueName="[JAN_FEB]" displayFolder="" count="2" memberValueDatatype="130" unbalanced="0">
      <fieldsUsage count="2">
        <fieldUsage x="-1"/>
        <fieldUsage x="1"/>
      </fieldsUsage>
    </cacheHierarchy>
    <cacheHierarchy uniqueName="[JAN_FEB].[AMOUNT($)]" caption="AMOUNT($)" attribute="1" defaultMemberUniqueName="[JAN_FEB].[AMOUNT($)].[All]" allUniqueName="[JAN_FEB].[AMOUNT($)].[All]" dimensionUniqueName="[JAN_FEB]" displayFolder="" count="0" memberValueDatatype="5" unbalanced="0"/>
    <cacheHierarchy uniqueName="[JAN_FEB].[MONTH2]" caption="MONTH2" attribute="1" defaultMemberUniqueName="[JAN_FEB].[MONTH2].[All]" allUniqueName="[JAN_FEB].[MONTH2].[All]" dimensionUniqueName="[JAN_FEB]" displayFolder="" count="2" memberValueDatatype="130" unbalanced="0">
      <fieldsUsage count="2">
        <fieldUsage x="-1"/>
        <fieldUsage x="0"/>
      </fieldsUsage>
    </cacheHierarchy>
    <cacheHierarchy uniqueName="[JAN_FEB].[TRANSACTION (Month)]" caption="TRANSACTION (Month)" attribute="1" defaultMemberUniqueName="[JAN_FEB].[TRANSACTION (Month)].[All]" allUniqueName="[JAN_FEB].[TRANSACTION (Month)].[All]" dimensionUniqueName="[JAN_FEB]" displayFolder="" count="0" memberValueDatatype="130" unbalanced="0"/>
    <cacheHierarchy uniqueName="[JAN_FEB].[TRANSACTION (Month Index)]" caption="TRANSACTION (Month Index)" attribute="1" defaultMemberUniqueName="[JAN_FEB].[TRANSACTION (Month Index)].[All]" allUniqueName="[JAN_FEB].[TRANSACTION (Month Index)].[All]" dimensionUniqueName="[JAN_FEB]" displayFolder="" count="0" memberValueDatatype="20" unbalanced="0" hidden="1"/>
    <cacheHierarchy uniqueName="[Measures].[__XL_Count JAN_FEB]" caption="__XL_Count JAN_FEB" measure="1" displayFolder="" measureGroup="JAN_FEB" count="0" hidden="1"/>
    <cacheHierarchy uniqueName="[Measures].[__No measures defined]" caption="__No measures defined" measure="1" displayFolder="" count="0" hidden="1"/>
    <cacheHierarchy uniqueName="[Measures].[Sum of AMOUNT($)]" caption="Sum of AMOUNT($)" measure="1" displayFolder="" measureGroup="JAN_FEB" count="0" oneField="1" hidden="1">
      <fieldsUsage count="1">
        <fieldUsage x="2"/>
      </fieldsUsage>
      <extLst>
        <ext xmlns:x15="http://schemas.microsoft.com/office/spreadsheetml/2010/11/main" uri="{B97F6D7D-B522-45F9-BDA1-12C45D357490}">
          <x15:cacheHierarchy aggregatedColumn="2"/>
        </ext>
      </extLst>
    </cacheHierarchy>
    <cacheHierarchy uniqueName="[Measures].[Average of AMOUNT($)]" caption="Average of AMOUNT($)" measure="1" displayFolder="" measureGroup="JAN_FEB" count="0" hidden="1">
      <extLst>
        <ext xmlns:x15="http://schemas.microsoft.com/office/spreadsheetml/2010/11/main" uri="{B97F6D7D-B522-45F9-BDA1-12C45D357490}">
          <x15:cacheHierarchy aggregatedColumn="2"/>
        </ext>
      </extLst>
    </cacheHierarchy>
    <cacheHierarchy uniqueName="[Measures].[Count of AMOUNT($)]" caption="Count of AMOUNT($)" measure="1" displayFolder="" measureGroup="JAN_FEB" count="0" hidden="1">
      <extLst>
        <ext xmlns:x15="http://schemas.microsoft.com/office/spreadsheetml/2010/11/main" uri="{B97F6D7D-B522-45F9-BDA1-12C45D357490}">
          <x15:cacheHierarchy aggregatedColumn="2"/>
        </ext>
      </extLst>
    </cacheHierarchy>
    <cacheHierarchy uniqueName="[Measures].[Count of ACTIVITYDESCRIPTION]" caption="Count of ACTIVITYDESCRIPTION" measure="1" displayFolder="" measureGroup="JAN_FEB" count="0" hidden="1">
      <extLst>
        <ext xmlns:x15="http://schemas.microsoft.com/office/spreadsheetml/2010/11/main" uri="{B97F6D7D-B522-45F9-BDA1-12C45D357490}">
          <x15:cacheHierarchy aggregatedColumn="1"/>
        </ext>
      </extLst>
    </cacheHierarchy>
  </cacheHierarchies>
  <kpis count="0"/>
  <dimensions count="2">
    <dimension name="JAN_FEB" uniqueName="[JAN_FEB]" caption="JAN_FEB"/>
    <dimension measure="1" name="Measures" uniqueName="[Measures]" caption="Measures"/>
  </dimensions>
  <measureGroups count="1">
    <measureGroup name="JAN_FEB" caption="JAN_FEB"/>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 SD" refreshedDate="45025.013880555554" backgroundQuery="1" createdVersion="8" refreshedVersion="8" minRefreshableVersion="3" recordCount="0" supportSubquery="1" supportAdvancedDrill="1" xr:uid="{7E0CBA04-BE30-4E96-9604-EBF6F158C8D2}">
  <cacheSource type="external" connectionId="13"/>
  <cacheFields count="2">
    <cacheField name="[JAN_FEB].[MONTH2].[MONTH2]" caption="MONTH2" numFmtId="0" hierarchy="3" level="1">
      <sharedItems count="1">
        <s v="August"/>
      </sharedItems>
    </cacheField>
    <cacheField name="[Measures].[Sum of AMOUNT($)]" caption="Sum of AMOUNT($)" numFmtId="0" hierarchy="8" level="32767"/>
  </cacheFields>
  <cacheHierarchies count="12">
    <cacheHierarchy uniqueName="[JAN_FEB].[TRANSACTION]" caption="TRANSACTION" attribute="1" time="1" defaultMemberUniqueName="[JAN_FEB].[TRANSACTION].[All]" allUniqueName="[JAN_FEB].[TRANSACTION].[All]" dimensionUniqueName="[JAN_FEB]" displayFolder="" count="0" memberValueDatatype="7" unbalanced="0"/>
    <cacheHierarchy uniqueName="[JAN_FEB].[ACTIVITYDESCRIPTION]" caption="ACTIVITYDESCRIPTION" attribute="1" defaultMemberUniqueName="[JAN_FEB].[ACTIVITYDESCRIPTION].[All]" allUniqueName="[JAN_FEB].[ACTIVITYDESCRIPTION].[All]" dimensionUniqueName="[JAN_FEB]" displayFolder="" count="0" memberValueDatatype="130" unbalanced="0"/>
    <cacheHierarchy uniqueName="[JAN_FEB].[AMOUNT($)]" caption="AMOUNT($)" attribute="1" defaultMemberUniqueName="[JAN_FEB].[AMOUNT($)].[All]" allUniqueName="[JAN_FEB].[AMOUNT($)].[All]" dimensionUniqueName="[JAN_FEB]" displayFolder="" count="0" memberValueDatatype="5" unbalanced="0"/>
    <cacheHierarchy uniqueName="[JAN_FEB].[MONTH2]" caption="MONTH2" attribute="1" defaultMemberUniqueName="[JAN_FEB].[MONTH2].[All]" allUniqueName="[JAN_FEB].[MONTH2].[All]" dimensionUniqueName="[JAN_FEB]" displayFolder="" count="2" memberValueDatatype="130" unbalanced="0">
      <fieldsUsage count="2">
        <fieldUsage x="-1"/>
        <fieldUsage x="0"/>
      </fieldsUsage>
    </cacheHierarchy>
    <cacheHierarchy uniqueName="[JAN_FEB].[TRANSACTION (Month)]" caption="TRANSACTION (Month)" attribute="1" defaultMemberUniqueName="[JAN_FEB].[TRANSACTION (Month)].[All]" allUniqueName="[JAN_FEB].[TRANSACTION (Month)].[All]" dimensionUniqueName="[JAN_FEB]" displayFolder="" count="0" memberValueDatatype="130" unbalanced="0"/>
    <cacheHierarchy uniqueName="[JAN_FEB].[TRANSACTION (Month Index)]" caption="TRANSACTION (Month Index)" attribute="1" defaultMemberUniqueName="[JAN_FEB].[TRANSACTION (Month Index)].[All]" allUniqueName="[JAN_FEB].[TRANSACTION (Month Index)].[All]" dimensionUniqueName="[JAN_FEB]" displayFolder="" count="0" memberValueDatatype="20" unbalanced="0" hidden="1"/>
    <cacheHierarchy uniqueName="[Measures].[__XL_Count JAN_FEB]" caption="__XL_Count JAN_FEB" measure="1" displayFolder="" measureGroup="JAN_FEB" count="0" hidden="1"/>
    <cacheHierarchy uniqueName="[Measures].[__No measures defined]" caption="__No measures defined" measure="1" displayFolder="" count="0" hidden="1"/>
    <cacheHierarchy uniqueName="[Measures].[Sum of AMOUNT($)]" caption="Sum of AMOUNT($)" measure="1" displayFolder="" measureGroup="JAN_FEB" count="0" oneField="1" hidden="1">
      <fieldsUsage count="1">
        <fieldUsage x="1"/>
      </fieldsUsage>
      <extLst>
        <ext xmlns:x15="http://schemas.microsoft.com/office/spreadsheetml/2010/11/main" uri="{B97F6D7D-B522-45F9-BDA1-12C45D357490}">
          <x15:cacheHierarchy aggregatedColumn="2"/>
        </ext>
      </extLst>
    </cacheHierarchy>
    <cacheHierarchy uniqueName="[Measures].[Average of AMOUNT($)]" caption="Average of AMOUNT($)" measure="1" displayFolder="" measureGroup="JAN_FEB" count="0" hidden="1">
      <extLst>
        <ext xmlns:x15="http://schemas.microsoft.com/office/spreadsheetml/2010/11/main" uri="{B97F6D7D-B522-45F9-BDA1-12C45D357490}">
          <x15:cacheHierarchy aggregatedColumn="2"/>
        </ext>
      </extLst>
    </cacheHierarchy>
    <cacheHierarchy uniqueName="[Measures].[Count of AMOUNT($)]" caption="Count of AMOUNT($)" measure="1" displayFolder="" measureGroup="JAN_FEB" count="0" hidden="1">
      <extLst>
        <ext xmlns:x15="http://schemas.microsoft.com/office/spreadsheetml/2010/11/main" uri="{B97F6D7D-B522-45F9-BDA1-12C45D357490}">
          <x15:cacheHierarchy aggregatedColumn="2"/>
        </ext>
      </extLst>
    </cacheHierarchy>
    <cacheHierarchy uniqueName="[Measures].[Count of ACTIVITYDESCRIPTION]" caption="Count of ACTIVITYDESCRIPTION" measure="1" displayFolder="" measureGroup="JAN_FEB" count="0" hidden="1">
      <extLst>
        <ext xmlns:x15="http://schemas.microsoft.com/office/spreadsheetml/2010/11/main" uri="{B97F6D7D-B522-45F9-BDA1-12C45D357490}">
          <x15:cacheHierarchy aggregatedColumn="1"/>
        </ext>
      </extLst>
    </cacheHierarchy>
  </cacheHierarchies>
  <kpis count="0"/>
  <dimensions count="2">
    <dimension name="JAN_FEB" uniqueName="[JAN_FEB]" caption="JAN_FEB"/>
    <dimension measure="1" name="Measures" uniqueName="[Measures]" caption="Measures"/>
  </dimensions>
  <measureGroups count="1">
    <measureGroup name="JAN_FEB" caption="JAN_FEB"/>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 SD" refreshedDate="45025.013881134262" backgroundQuery="1" createdVersion="8" refreshedVersion="8" minRefreshableVersion="3" recordCount="0" supportSubquery="1" supportAdvancedDrill="1" xr:uid="{7698A0B8-79A3-4471-896E-F0EDC7F13CA2}">
  <cacheSource type="external" connectionId="13"/>
  <cacheFields count="2">
    <cacheField name="[JAN_FEB].[MONTH2].[MONTH2]" caption="MONTH2" numFmtId="0" hierarchy="3" level="1">
      <sharedItems count="1">
        <s v="August"/>
      </sharedItems>
    </cacheField>
    <cacheField name="[Measures].[Average of AMOUNT($)]" caption="Average of AMOUNT($)" numFmtId="0" hierarchy="9" level="32767"/>
  </cacheFields>
  <cacheHierarchies count="12">
    <cacheHierarchy uniqueName="[JAN_FEB].[TRANSACTION]" caption="TRANSACTION" attribute="1" time="1" defaultMemberUniqueName="[JAN_FEB].[TRANSACTION].[All]" allUniqueName="[JAN_FEB].[TRANSACTION].[All]" dimensionUniqueName="[JAN_FEB]" displayFolder="" count="0" memberValueDatatype="7" unbalanced="0"/>
    <cacheHierarchy uniqueName="[JAN_FEB].[ACTIVITYDESCRIPTION]" caption="ACTIVITYDESCRIPTION" attribute="1" defaultMemberUniqueName="[JAN_FEB].[ACTIVITYDESCRIPTION].[All]" allUniqueName="[JAN_FEB].[ACTIVITYDESCRIPTION].[All]" dimensionUniqueName="[JAN_FEB]" displayFolder="" count="0" memberValueDatatype="130" unbalanced="0"/>
    <cacheHierarchy uniqueName="[JAN_FEB].[AMOUNT($)]" caption="AMOUNT($)" attribute="1" defaultMemberUniqueName="[JAN_FEB].[AMOUNT($)].[All]" allUniqueName="[JAN_FEB].[AMOUNT($)].[All]" dimensionUniqueName="[JAN_FEB]" displayFolder="" count="0" memberValueDatatype="5" unbalanced="0"/>
    <cacheHierarchy uniqueName="[JAN_FEB].[MONTH2]" caption="MONTH2" attribute="1" defaultMemberUniqueName="[JAN_FEB].[MONTH2].[All]" allUniqueName="[JAN_FEB].[MONTH2].[All]" dimensionUniqueName="[JAN_FEB]" displayFolder="" count="2" memberValueDatatype="130" unbalanced="0">
      <fieldsUsage count="2">
        <fieldUsage x="-1"/>
        <fieldUsage x="0"/>
      </fieldsUsage>
    </cacheHierarchy>
    <cacheHierarchy uniqueName="[JAN_FEB].[TRANSACTION (Month)]" caption="TRANSACTION (Month)" attribute="1" defaultMemberUniqueName="[JAN_FEB].[TRANSACTION (Month)].[All]" allUniqueName="[JAN_FEB].[TRANSACTION (Month)].[All]" dimensionUniqueName="[JAN_FEB]" displayFolder="" count="0" memberValueDatatype="130" unbalanced="0"/>
    <cacheHierarchy uniqueName="[JAN_FEB].[TRANSACTION (Month Index)]" caption="TRANSACTION (Month Index)" attribute="1" defaultMemberUniqueName="[JAN_FEB].[TRANSACTION (Month Index)].[All]" allUniqueName="[JAN_FEB].[TRANSACTION (Month Index)].[All]" dimensionUniqueName="[JAN_FEB]" displayFolder="" count="0" memberValueDatatype="20" unbalanced="0" hidden="1"/>
    <cacheHierarchy uniqueName="[Measures].[__XL_Count JAN_FEB]" caption="__XL_Count JAN_FEB" measure="1" displayFolder="" measureGroup="JAN_FEB" count="0" hidden="1"/>
    <cacheHierarchy uniqueName="[Measures].[__No measures defined]" caption="__No measures defined" measure="1" displayFolder="" count="0" hidden="1"/>
    <cacheHierarchy uniqueName="[Measures].[Sum of AMOUNT($)]" caption="Sum of AMOUNT($)" measure="1" displayFolder="" measureGroup="JAN_FEB" count="0" hidden="1">
      <extLst>
        <ext xmlns:x15="http://schemas.microsoft.com/office/spreadsheetml/2010/11/main" uri="{B97F6D7D-B522-45F9-BDA1-12C45D357490}">
          <x15:cacheHierarchy aggregatedColumn="2"/>
        </ext>
      </extLst>
    </cacheHierarchy>
    <cacheHierarchy uniqueName="[Measures].[Average of AMOUNT($)]" caption="Average of AMOUNT($)" measure="1" displayFolder="" measureGroup="JAN_FEB" count="0" oneField="1" hidden="1">
      <fieldsUsage count="1">
        <fieldUsage x="1"/>
      </fieldsUsage>
      <extLst>
        <ext xmlns:x15="http://schemas.microsoft.com/office/spreadsheetml/2010/11/main" uri="{B97F6D7D-B522-45F9-BDA1-12C45D357490}">
          <x15:cacheHierarchy aggregatedColumn="2"/>
        </ext>
      </extLst>
    </cacheHierarchy>
    <cacheHierarchy uniqueName="[Measures].[Count of AMOUNT($)]" caption="Count of AMOUNT($)" measure="1" displayFolder="" measureGroup="JAN_FEB" count="0" hidden="1">
      <extLst>
        <ext xmlns:x15="http://schemas.microsoft.com/office/spreadsheetml/2010/11/main" uri="{B97F6D7D-B522-45F9-BDA1-12C45D357490}">
          <x15:cacheHierarchy aggregatedColumn="2"/>
        </ext>
      </extLst>
    </cacheHierarchy>
    <cacheHierarchy uniqueName="[Measures].[Count of ACTIVITYDESCRIPTION]" caption="Count of ACTIVITYDESCRIPTION" measure="1" displayFolder="" measureGroup="JAN_FEB" count="0" hidden="1">
      <extLst>
        <ext xmlns:x15="http://schemas.microsoft.com/office/spreadsheetml/2010/11/main" uri="{B97F6D7D-B522-45F9-BDA1-12C45D357490}">
          <x15:cacheHierarchy aggregatedColumn="1"/>
        </ext>
      </extLst>
    </cacheHierarchy>
  </cacheHierarchies>
  <kpis count="0"/>
  <dimensions count="2">
    <dimension name="JAN_FEB" uniqueName="[JAN_FEB]" caption="JAN_FEB"/>
    <dimension measure="1" name="Measures" uniqueName="[Measures]" caption="Measures"/>
  </dimensions>
  <measureGroups count="1">
    <measureGroup name="JAN_FEB" caption="JAN_FEB"/>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 SD" refreshedDate="45025.013881712963" backgroundQuery="1" createdVersion="8" refreshedVersion="8" minRefreshableVersion="3" recordCount="0" supportSubquery="1" supportAdvancedDrill="1" xr:uid="{5892CAFC-19F6-4DD1-AFC6-B12FDD5675B7}">
  <cacheSource type="external" connectionId="13"/>
  <cacheFields count="3">
    <cacheField name="[JAN_FEB].[MONTH2].[MONTH2]" caption="MONTH2" numFmtId="0" hierarchy="3" level="1">
      <sharedItems count="12">
        <s v="April"/>
        <s v="August"/>
        <s v="December"/>
        <s v="February"/>
        <s v="January"/>
        <s v="July"/>
        <s v="June"/>
        <s v="March"/>
        <s v="May"/>
        <s v="November"/>
        <s v="October"/>
        <s v="September"/>
      </sharedItems>
    </cacheField>
    <cacheField name="[JAN_FEB].[ACTIVITYDESCRIPTION].[ACTIVITYDESCRIPTION]" caption="ACTIVITYDESCRIPTION" numFmtId="0" hierarchy="1" level="1">
      <sharedItems count="11">
        <s v="BELLMOBILITYVERDUNQC"/>
        <s v="COSTCOWHOLESALE"/>
        <s v="LOVELY'SSWEETHOUSE"/>
        <s v="MEGASANJHA"/>
        <s v="RASOIEASTINDIANAND"/>
        <s v="THAIMASSA"/>
        <s v="TIMHORTONS"/>
        <s v="TOMMYHILFIGER"/>
        <s v="VICTORIA'SSECRETSTOR"/>
        <s v="WALMART"/>
        <s v="WWW.SPORTCHEK"/>
      </sharedItems>
    </cacheField>
    <cacheField name="[Measures].[Sum of AMOUNT($)]" caption="Sum of AMOUNT($)" numFmtId="0" hierarchy="8" level="32767"/>
  </cacheFields>
  <cacheHierarchies count="12">
    <cacheHierarchy uniqueName="[JAN_FEB].[TRANSACTION]" caption="TRANSACTION" attribute="1" time="1" defaultMemberUniqueName="[JAN_FEB].[TRANSACTION].[All]" allUniqueName="[JAN_FEB].[TRANSACTION].[All]" dimensionUniqueName="[JAN_FEB]" displayFolder="" count="0" memberValueDatatype="7" unbalanced="0"/>
    <cacheHierarchy uniqueName="[JAN_FEB].[ACTIVITYDESCRIPTION]" caption="ACTIVITYDESCRIPTION" attribute="1" defaultMemberUniqueName="[JAN_FEB].[ACTIVITYDESCRIPTION].[All]" allUniqueName="[JAN_FEB].[ACTIVITYDESCRIPTION].[All]" dimensionUniqueName="[JAN_FEB]" displayFolder="" count="2" memberValueDatatype="130" unbalanced="0">
      <fieldsUsage count="2">
        <fieldUsage x="-1"/>
        <fieldUsage x="1"/>
      </fieldsUsage>
    </cacheHierarchy>
    <cacheHierarchy uniqueName="[JAN_FEB].[AMOUNT($)]" caption="AMOUNT($)" attribute="1" defaultMemberUniqueName="[JAN_FEB].[AMOUNT($)].[All]" allUniqueName="[JAN_FEB].[AMOUNT($)].[All]" dimensionUniqueName="[JAN_FEB]" displayFolder="" count="0" memberValueDatatype="5" unbalanced="0"/>
    <cacheHierarchy uniqueName="[JAN_FEB].[MONTH2]" caption="MONTH2" attribute="1" defaultMemberUniqueName="[JAN_FEB].[MONTH2].[All]" allUniqueName="[JAN_FEB].[MONTH2].[All]" dimensionUniqueName="[JAN_FEB]" displayFolder="" count="2" memberValueDatatype="130" unbalanced="0">
      <fieldsUsage count="2">
        <fieldUsage x="-1"/>
        <fieldUsage x="0"/>
      </fieldsUsage>
    </cacheHierarchy>
    <cacheHierarchy uniqueName="[JAN_FEB].[TRANSACTION (Month)]" caption="TRANSACTION (Month)" attribute="1" defaultMemberUniqueName="[JAN_FEB].[TRANSACTION (Month)].[All]" allUniqueName="[JAN_FEB].[TRANSACTION (Month)].[All]" dimensionUniqueName="[JAN_FEB]" displayFolder="" count="0" memberValueDatatype="130" unbalanced="0"/>
    <cacheHierarchy uniqueName="[JAN_FEB].[TRANSACTION (Month Index)]" caption="TRANSACTION (Month Index)" attribute="1" defaultMemberUniqueName="[JAN_FEB].[TRANSACTION (Month Index)].[All]" allUniqueName="[JAN_FEB].[TRANSACTION (Month Index)].[All]" dimensionUniqueName="[JAN_FEB]" displayFolder="" count="0" memberValueDatatype="20" unbalanced="0" hidden="1"/>
    <cacheHierarchy uniqueName="[Measures].[__XL_Count JAN_FEB]" caption="__XL_Count JAN_FEB" measure="1" displayFolder="" measureGroup="JAN_FEB" count="0" hidden="1"/>
    <cacheHierarchy uniqueName="[Measures].[__No measures defined]" caption="__No measures defined" measure="1" displayFolder="" count="0" hidden="1"/>
    <cacheHierarchy uniqueName="[Measures].[Sum of AMOUNT($)]" caption="Sum of AMOUNT($)" measure="1" displayFolder="" measureGroup="JAN_FEB" count="0" oneField="1" hidden="1">
      <fieldsUsage count="1">
        <fieldUsage x="2"/>
      </fieldsUsage>
      <extLst>
        <ext xmlns:x15="http://schemas.microsoft.com/office/spreadsheetml/2010/11/main" uri="{B97F6D7D-B522-45F9-BDA1-12C45D357490}">
          <x15:cacheHierarchy aggregatedColumn="2"/>
        </ext>
      </extLst>
    </cacheHierarchy>
    <cacheHierarchy uniqueName="[Measures].[Average of AMOUNT($)]" caption="Average of AMOUNT($)" measure="1" displayFolder="" measureGroup="JAN_FEB" count="0" hidden="1">
      <extLst>
        <ext xmlns:x15="http://schemas.microsoft.com/office/spreadsheetml/2010/11/main" uri="{B97F6D7D-B522-45F9-BDA1-12C45D357490}">
          <x15:cacheHierarchy aggregatedColumn="2"/>
        </ext>
      </extLst>
    </cacheHierarchy>
    <cacheHierarchy uniqueName="[Measures].[Count of AMOUNT($)]" caption="Count of AMOUNT($)" measure="1" displayFolder="" measureGroup="JAN_FEB" count="0" hidden="1">
      <extLst>
        <ext xmlns:x15="http://schemas.microsoft.com/office/spreadsheetml/2010/11/main" uri="{B97F6D7D-B522-45F9-BDA1-12C45D357490}">
          <x15:cacheHierarchy aggregatedColumn="2"/>
        </ext>
      </extLst>
    </cacheHierarchy>
    <cacheHierarchy uniqueName="[Measures].[Count of ACTIVITYDESCRIPTION]" caption="Count of ACTIVITYDESCRIPTION" measure="1" displayFolder="" measureGroup="JAN_FEB" count="0" hidden="1">
      <extLst>
        <ext xmlns:x15="http://schemas.microsoft.com/office/spreadsheetml/2010/11/main" uri="{B97F6D7D-B522-45F9-BDA1-12C45D357490}">
          <x15:cacheHierarchy aggregatedColumn="1"/>
        </ext>
      </extLst>
    </cacheHierarchy>
  </cacheHierarchies>
  <kpis count="0"/>
  <dimensions count="2">
    <dimension name="JAN_FEB" uniqueName="[JAN_FEB]" caption="JAN_FEB"/>
    <dimension measure="1" name="Measures" uniqueName="[Measures]" caption="Measures"/>
  </dimensions>
  <measureGroups count="1">
    <measureGroup name="JAN_FEB" caption="JAN_FEB"/>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 SD" refreshedDate="45025.013882638887" backgroundQuery="1" createdVersion="8" refreshedVersion="8" minRefreshableVersion="3" recordCount="0" supportSubquery="1" supportAdvancedDrill="1" xr:uid="{559F88F1-92DD-4498-8CC8-EF07E61992FB}">
  <cacheSource type="external" connectionId="13"/>
  <cacheFields count="3">
    <cacheField name="[JAN_FEB].[MONTH2].[MONTH2]" caption="MONTH2" numFmtId="0" hierarchy="3" level="1">
      <sharedItems containsSemiMixedTypes="0" containsNonDate="0" containsString="0"/>
    </cacheField>
    <cacheField name="[Measures].[Sum of AMOUNT($)]" caption="Sum of AMOUNT($)" numFmtId="0" hierarchy="8" level="32767"/>
    <cacheField name="[JAN_FEB].[ACTIVITYDESCRIPTION].[ACTIVITYDESCRIPTION]" caption="ACTIVITYDESCRIPTION" numFmtId="0" hierarchy="1" level="1">
      <sharedItems count="11">
        <s v="BELLMOBILITYVERDUNQC"/>
        <s v="COSTCOWHOLESALE"/>
        <s v="LOVELY'SSWEETHOUSE"/>
        <s v="MEGASANJHA"/>
        <s v="RASOIEASTINDIANAND"/>
        <s v="THAIMASSA"/>
        <s v="TIMHORTONS"/>
        <s v="TOMMYHILFIGER"/>
        <s v="VICTORIA'SSECRETSTOR"/>
        <s v="WALMART"/>
        <s v="WWW.SPORTCHEK"/>
      </sharedItems>
    </cacheField>
  </cacheFields>
  <cacheHierarchies count="12">
    <cacheHierarchy uniqueName="[JAN_FEB].[TRANSACTION]" caption="TRANSACTION" attribute="1" time="1" defaultMemberUniqueName="[JAN_FEB].[TRANSACTION].[All]" allUniqueName="[JAN_FEB].[TRANSACTION].[All]" dimensionUniqueName="[JAN_FEB]" displayFolder="" count="0" memberValueDatatype="7" unbalanced="0"/>
    <cacheHierarchy uniqueName="[JAN_FEB].[ACTIVITYDESCRIPTION]" caption="ACTIVITYDESCRIPTION" attribute="1" defaultMemberUniqueName="[JAN_FEB].[ACTIVITYDESCRIPTION].[All]" allUniqueName="[JAN_FEB].[ACTIVITYDESCRIPTION].[All]" dimensionUniqueName="[JAN_FEB]" displayFolder="" count="2" memberValueDatatype="130" unbalanced="0">
      <fieldsUsage count="2">
        <fieldUsage x="-1"/>
        <fieldUsage x="2"/>
      </fieldsUsage>
    </cacheHierarchy>
    <cacheHierarchy uniqueName="[JAN_FEB].[AMOUNT($)]" caption="AMOUNT($)" attribute="1" defaultMemberUniqueName="[JAN_FEB].[AMOUNT($)].[All]" allUniqueName="[JAN_FEB].[AMOUNT($)].[All]" dimensionUniqueName="[JAN_FEB]" displayFolder="" count="0" memberValueDatatype="5" unbalanced="0"/>
    <cacheHierarchy uniqueName="[JAN_FEB].[MONTH2]" caption="MONTH2" attribute="1" defaultMemberUniqueName="[JAN_FEB].[MONTH2].[All]" allUniqueName="[JAN_FEB].[MONTH2].[All]" dimensionUniqueName="[JAN_FEB]" displayFolder="" count="2" memberValueDatatype="130" unbalanced="0">
      <fieldsUsage count="2">
        <fieldUsage x="-1"/>
        <fieldUsage x="0"/>
      </fieldsUsage>
    </cacheHierarchy>
    <cacheHierarchy uniqueName="[JAN_FEB].[TRANSACTION (Month)]" caption="TRANSACTION (Month)" attribute="1" defaultMemberUniqueName="[JAN_FEB].[TRANSACTION (Month)].[All]" allUniqueName="[JAN_FEB].[TRANSACTION (Month)].[All]" dimensionUniqueName="[JAN_FEB]" displayFolder="" count="0" memberValueDatatype="130" unbalanced="0"/>
    <cacheHierarchy uniqueName="[JAN_FEB].[TRANSACTION (Month Index)]" caption="TRANSACTION (Month Index)" attribute="1" defaultMemberUniqueName="[JAN_FEB].[TRANSACTION (Month Index)].[All]" allUniqueName="[JAN_FEB].[TRANSACTION (Month Index)].[All]" dimensionUniqueName="[JAN_FEB]" displayFolder="" count="0" memberValueDatatype="20" unbalanced="0" hidden="1"/>
    <cacheHierarchy uniqueName="[Measures].[__XL_Count JAN_FEB]" caption="__XL_Count JAN_FEB" measure="1" displayFolder="" measureGroup="JAN_FEB" count="0" hidden="1"/>
    <cacheHierarchy uniqueName="[Measures].[__No measures defined]" caption="__No measures defined" measure="1" displayFolder="" count="0" hidden="1"/>
    <cacheHierarchy uniqueName="[Measures].[Sum of AMOUNT($)]" caption="Sum of AMOUNT($)" measure="1" displayFolder="" measureGroup="JAN_FEB" count="0" oneField="1" hidden="1">
      <fieldsUsage count="1">
        <fieldUsage x="1"/>
      </fieldsUsage>
      <extLst>
        <ext xmlns:x15="http://schemas.microsoft.com/office/spreadsheetml/2010/11/main" uri="{B97F6D7D-B522-45F9-BDA1-12C45D357490}">
          <x15:cacheHierarchy aggregatedColumn="2"/>
        </ext>
      </extLst>
    </cacheHierarchy>
    <cacheHierarchy uniqueName="[Measures].[Average of AMOUNT($)]" caption="Average of AMOUNT($)" measure="1" displayFolder="" measureGroup="JAN_FEB" count="0" hidden="1">
      <extLst>
        <ext xmlns:x15="http://schemas.microsoft.com/office/spreadsheetml/2010/11/main" uri="{B97F6D7D-B522-45F9-BDA1-12C45D357490}">
          <x15:cacheHierarchy aggregatedColumn="2"/>
        </ext>
      </extLst>
    </cacheHierarchy>
    <cacheHierarchy uniqueName="[Measures].[Count of AMOUNT($)]" caption="Count of AMOUNT($)" measure="1" displayFolder="" measureGroup="JAN_FEB" count="0" hidden="1">
      <extLst>
        <ext xmlns:x15="http://schemas.microsoft.com/office/spreadsheetml/2010/11/main" uri="{B97F6D7D-B522-45F9-BDA1-12C45D357490}">
          <x15:cacheHierarchy aggregatedColumn="2"/>
        </ext>
      </extLst>
    </cacheHierarchy>
    <cacheHierarchy uniqueName="[Measures].[Count of ACTIVITYDESCRIPTION]" caption="Count of ACTIVITYDESCRIPTION" measure="1" displayFolder="" measureGroup="JAN_FEB" count="0" hidden="1">
      <extLst>
        <ext xmlns:x15="http://schemas.microsoft.com/office/spreadsheetml/2010/11/main" uri="{B97F6D7D-B522-45F9-BDA1-12C45D357490}">
          <x15:cacheHierarchy aggregatedColumn="1"/>
        </ext>
      </extLst>
    </cacheHierarchy>
  </cacheHierarchies>
  <kpis count="0"/>
  <dimensions count="2">
    <dimension name="JAN_FEB" uniqueName="[JAN_FEB]" caption="JAN_FEB"/>
    <dimension measure="1" name="Measures" uniqueName="[Measures]" caption="Measures"/>
  </dimensions>
  <measureGroups count="1">
    <measureGroup name="JAN_FEB" caption="JAN_FEB"/>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 SD" refreshedDate="45025.003295486109" backgroundQuery="1" createdVersion="3" refreshedVersion="8" minRefreshableVersion="3" recordCount="0" supportSubquery="1" supportAdvancedDrill="1" xr:uid="{031F3466-E136-4355-BEB1-7E608C156672}">
  <cacheSource type="external" connectionId="13">
    <extLst>
      <ext xmlns:x14="http://schemas.microsoft.com/office/spreadsheetml/2009/9/main" uri="{F057638F-6D5F-4e77-A914-E7F072B9BCA8}">
        <x14:sourceConnection name="ThisWorkbookDataModel"/>
      </ext>
    </extLst>
  </cacheSource>
  <cacheFields count="0"/>
  <cacheHierarchies count="12">
    <cacheHierarchy uniqueName="[JAN_FEB].[TRANSACTION]" caption="TRANSACTION" attribute="1" time="1" defaultMemberUniqueName="[JAN_FEB].[TRANSACTION].[All]" allUniqueName="[JAN_FEB].[TRANSACTION].[All]" dimensionUniqueName="[JAN_FEB]" displayFolder="" count="0" memberValueDatatype="7" unbalanced="0"/>
    <cacheHierarchy uniqueName="[JAN_FEB].[ACTIVITYDESCRIPTION]" caption="ACTIVITYDESCRIPTION" attribute="1" defaultMemberUniqueName="[JAN_FEB].[ACTIVITYDESCRIPTION].[All]" allUniqueName="[JAN_FEB].[ACTIVITYDESCRIPTION].[All]" dimensionUniqueName="[JAN_FEB]" displayFolder="" count="0" memberValueDatatype="130" unbalanced="0"/>
    <cacheHierarchy uniqueName="[JAN_FEB].[AMOUNT($)]" caption="AMOUNT($)" attribute="1" defaultMemberUniqueName="[JAN_FEB].[AMOUNT($)].[All]" allUniqueName="[JAN_FEB].[AMOUNT($)].[All]" dimensionUniqueName="[JAN_FEB]" displayFolder="" count="0" memberValueDatatype="5" unbalanced="0"/>
    <cacheHierarchy uniqueName="[JAN_FEB].[MONTH2]" caption="MONTH2" attribute="1" defaultMemberUniqueName="[JAN_FEB].[MONTH2].[All]" allUniqueName="[JAN_FEB].[MONTH2].[All]" dimensionUniqueName="[JAN_FEB]" displayFolder="" count="2" memberValueDatatype="130" unbalanced="0"/>
    <cacheHierarchy uniqueName="[JAN_FEB].[TRANSACTION (Month)]" caption="TRANSACTION (Month)" attribute="1" defaultMemberUniqueName="[JAN_FEB].[TRANSACTION (Month)].[All]" allUniqueName="[JAN_FEB].[TRANSACTION (Month)].[All]" dimensionUniqueName="[JAN_FEB]" displayFolder="" count="0" memberValueDatatype="130" unbalanced="0"/>
    <cacheHierarchy uniqueName="[JAN_FEB].[TRANSACTION (Month Index)]" caption="TRANSACTION (Month Index)" attribute="1" defaultMemberUniqueName="[JAN_FEB].[TRANSACTION (Month Index)].[All]" allUniqueName="[JAN_FEB].[TRANSACTION (Month Index)].[All]" dimensionUniqueName="[JAN_FEB]" displayFolder="" count="0" memberValueDatatype="20" unbalanced="0" hidden="1"/>
    <cacheHierarchy uniqueName="[Measures].[__XL_Count JAN_FEB]" caption="__XL_Count JAN_FEB" measure="1" displayFolder="" measureGroup="JAN_FEB" count="0" hidden="1"/>
    <cacheHierarchy uniqueName="[Measures].[__No measures defined]" caption="__No measures defined" measure="1" displayFolder="" count="0" hidden="1"/>
    <cacheHierarchy uniqueName="[Measures].[Sum of AMOUNT($)]" caption="Sum of AMOUNT($)" measure="1" displayFolder="" measureGroup="JAN_FEB" count="0" hidden="1">
      <extLst>
        <ext xmlns:x15="http://schemas.microsoft.com/office/spreadsheetml/2010/11/main" uri="{B97F6D7D-B522-45F9-BDA1-12C45D357490}">
          <x15:cacheHierarchy aggregatedColumn="2"/>
        </ext>
      </extLst>
    </cacheHierarchy>
    <cacheHierarchy uniqueName="[Measures].[Average of AMOUNT($)]" caption="Average of AMOUNT($)" measure="1" displayFolder="" measureGroup="JAN_FEB" count="0" hidden="1">
      <extLst>
        <ext xmlns:x15="http://schemas.microsoft.com/office/spreadsheetml/2010/11/main" uri="{B97F6D7D-B522-45F9-BDA1-12C45D357490}">
          <x15:cacheHierarchy aggregatedColumn="2"/>
        </ext>
      </extLst>
    </cacheHierarchy>
    <cacheHierarchy uniqueName="[Measures].[Count of AMOUNT($)]" caption="Count of AMOUNT($)" measure="1" displayFolder="" measureGroup="JAN_FEB" count="0" hidden="1">
      <extLst>
        <ext xmlns:x15="http://schemas.microsoft.com/office/spreadsheetml/2010/11/main" uri="{B97F6D7D-B522-45F9-BDA1-12C45D357490}">
          <x15:cacheHierarchy aggregatedColumn="2"/>
        </ext>
      </extLst>
    </cacheHierarchy>
    <cacheHierarchy uniqueName="[Measures].[Count of ACTIVITYDESCRIPTION]" caption="Count of ACTIVITYDESCRIPTION" measure="1" displayFolder="" measureGroup="JAN_FEB" count="0" hidden="1">
      <extLst>
        <ext xmlns:x15="http://schemas.microsoft.com/office/spreadsheetml/2010/11/main" uri="{B97F6D7D-B522-45F9-BDA1-12C45D357490}">
          <x15:cacheHierarchy aggregatedColumn="1"/>
        </ext>
      </extLst>
    </cacheHierarchy>
  </cacheHierarchies>
  <kpis count="0"/>
  <extLst>
    <ext xmlns:x14="http://schemas.microsoft.com/office/spreadsheetml/2009/9/main" uri="{725AE2AE-9491-48be-B2B4-4EB974FC3084}">
      <x14:pivotCacheDefinition slicerData="1" pivotCacheId="187968668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777A52-7285-40AB-9BC5-2539F6D20C30}" name="PivotTable7" cacheId="219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3" rowHeaderCaption="STORE">
  <location ref="A56:B112" firstHeaderRow="1" firstDataRow="1" firstDataCol="1"/>
  <pivotFields count="3">
    <pivotField allDrilled="1" subtotalTop="0" showAll="0" sortType="ascending" defaultSubtotal="0" defaultAttributeDrillState="1">
      <items count="12">
        <item x="4"/>
        <item x="3"/>
        <item x="7"/>
        <item x="0"/>
        <item x="8"/>
        <item x="6"/>
        <item x="5"/>
        <item x="1"/>
        <item x="11"/>
        <item x="10"/>
        <item x="9"/>
        <item x="2"/>
      </items>
    </pivotField>
    <pivotField axis="axisRow" allDrilled="1" subtotalTop="0" showAll="0" sortType="descending" defaultSubtotal="0" defaultAttributeDrillState="1">
      <items count="5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1"/>
  </rowFields>
  <rowItems count="56">
    <i>
      <x v="17"/>
    </i>
    <i>
      <x v="15"/>
    </i>
    <i>
      <x v="53"/>
    </i>
    <i>
      <x v="5"/>
    </i>
    <i>
      <x v="7"/>
    </i>
    <i>
      <x v="14"/>
    </i>
    <i>
      <x v="54"/>
    </i>
    <i>
      <x v="2"/>
    </i>
    <i>
      <x v="19"/>
    </i>
    <i>
      <x v="38"/>
    </i>
    <i>
      <x v="25"/>
    </i>
    <i>
      <x v="22"/>
    </i>
    <i>
      <x v="44"/>
    </i>
    <i>
      <x v="33"/>
    </i>
    <i>
      <x v="50"/>
    </i>
    <i>
      <x v="37"/>
    </i>
    <i>
      <x v="55"/>
    </i>
    <i>
      <x v="47"/>
    </i>
    <i>
      <x v="13"/>
    </i>
    <i>
      <x v="49"/>
    </i>
    <i>
      <x v="27"/>
    </i>
    <i>
      <x v="40"/>
    </i>
    <i>
      <x v="20"/>
    </i>
    <i>
      <x v="39"/>
    </i>
    <i>
      <x v="9"/>
    </i>
    <i>
      <x v="41"/>
    </i>
    <i>
      <x v="51"/>
    </i>
    <i>
      <x v="8"/>
    </i>
    <i>
      <x v="42"/>
    </i>
    <i>
      <x v="28"/>
    </i>
    <i>
      <x v="16"/>
    </i>
    <i>
      <x v="30"/>
    </i>
    <i>
      <x v="21"/>
    </i>
    <i>
      <x v="46"/>
    </i>
    <i>
      <x v="35"/>
    </i>
    <i>
      <x v="6"/>
    </i>
    <i>
      <x v="34"/>
    </i>
    <i>
      <x v="48"/>
    </i>
    <i>
      <x v="43"/>
    </i>
    <i>
      <x v="29"/>
    </i>
    <i>
      <x/>
    </i>
    <i>
      <x v="1"/>
    </i>
    <i>
      <x v="23"/>
    </i>
    <i>
      <x v="18"/>
    </i>
    <i>
      <x v="11"/>
    </i>
    <i>
      <x v="31"/>
    </i>
    <i>
      <x v="12"/>
    </i>
    <i>
      <x v="26"/>
    </i>
    <i>
      <x v="52"/>
    </i>
    <i>
      <x v="36"/>
    </i>
    <i>
      <x v="45"/>
    </i>
    <i>
      <x v="4"/>
    </i>
    <i>
      <x v="24"/>
    </i>
    <i>
      <x v="32"/>
    </i>
    <i>
      <x v="10"/>
    </i>
    <i>
      <x v="3"/>
    </i>
  </rowItems>
  <colItems count="1">
    <i/>
  </colItems>
  <dataFields count="1">
    <dataField name="Sum of AMOUNT($)" fld="2" baseField="1" baseItem="15"/>
  </dataFields>
  <conditionalFormats count="1">
    <conditionalFormat type="all" priority="8">
      <pivotAreas count="1">
        <pivotArea outline="0" axis="axisValues" fieldPosition="0"/>
      </pivotAreas>
    </conditionalFormat>
  </conditionalFormat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Hierarchies count="12">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Sum of AMOUNT($)"/>
    <pivotHierarchy dragToData="1"/>
    <pivotHierarchy dragToData="1" caption="Count of AMOUNT($)"/>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REDIT.xlsx!JAN_FEB">
        <x15:activeTabTopLevelEntity name="[JAN_FEB]"/>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1A8C8C-27E7-47BF-B6B8-821FF9C2836F}" name="PivotTable13" cacheId="2551" applyNumberFormats="0" applyBorderFormats="0" applyFontFormats="0" applyPatternFormats="0" applyAlignmentFormats="0" applyWidthHeightFormats="1" dataCaption="Values" updatedVersion="8" minRefreshableVersion="3" visualTotals="0" useAutoFormatting="1" subtotalHiddenItems="1" rowGrandTotals="0" colGrandTotals="0" itemPrintTitles="1" createdVersion="8" indent="0" outline="1" outlineData="1" multipleFieldFilters="0">
  <location ref="N101:O102" firstHeaderRow="1" firstDataRow="1" firstDataCol="1"/>
  <pivotFields count="2">
    <pivotField axis="axisRow" allDrilled="1" subtotalTop="0" showAll="0" sortType="ascending" defaultSubtotal="0" defaultAttributeDrillState="1">
      <items count="1">
        <item s="1" x="0"/>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1">
    <i>
      <x/>
    </i>
  </rowItems>
  <colItems count="1">
    <i/>
  </colItems>
  <dataFields count="1">
    <dataField name="Sum of AMOUNT($)" fld="1" showDataAs="percentOfTotal" baseField="0" baseItem="2" numFmtId="10"/>
  </dataFields>
  <pivotHierarchies count="12">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REDIT.xlsx!JAN_FEB">
        <x15:activeTabTopLevelEntity name="[JAN_FEB]"/>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FB73019-47C0-451E-A8A8-8E9AD53B8851}" name="PivotTable9" cacheId="2560" applyNumberFormats="0" applyBorderFormats="0" applyFontFormats="0" applyPatternFormats="0" applyAlignmentFormats="0" applyWidthHeightFormats="1" dataCaption="Values" updatedVersion="8" minRefreshableVersion="3" visualTotals="0" useAutoFormatting="1" subtotalHiddenItems="1" rowGrandTotals="0" colGrandTotals="0" itemPrintTitles="1" createdVersion="8" indent="0" outline="1" outlineData="1" multipleFieldFilters="0">
  <location ref="AD102:AE113" firstHeaderRow="1" firstDataRow="1" firstDataCol="1"/>
  <pivotFields count="3">
    <pivotField allDrilled="1" subtotalTop="0" showAll="0" defaultSubtotal="0" defaultAttributeDrillState="1"/>
    <pivotField dataField="1" subtotalTop="0" showAll="0" defaultSubtotal="0"/>
    <pivotField axis="axisRow" allDrilled="1" subtotalTop="0" showAll="0" sortType="descending" defaultSubtotal="0" defaultAttributeDrillState="1">
      <items count="11">
        <item x="0"/>
        <item x="1"/>
        <item x="2"/>
        <item x="3"/>
        <item x="4"/>
        <item x="5"/>
        <item x="6"/>
        <item x="7"/>
        <item x="8"/>
        <item x="9"/>
        <item x="10"/>
      </items>
      <autoSortScope>
        <pivotArea dataOnly="0" outline="0" fieldPosition="0">
          <references count="1">
            <reference field="4294967294" count="1" selected="0">
              <x v="0"/>
            </reference>
          </references>
        </pivotArea>
      </autoSortScope>
    </pivotField>
  </pivotFields>
  <rowFields count="1">
    <field x="2"/>
  </rowFields>
  <rowItems count="11">
    <i>
      <x/>
    </i>
    <i>
      <x v="1"/>
    </i>
    <i>
      <x v="10"/>
    </i>
    <i>
      <x v="5"/>
    </i>
    <i>
      <x v="7"/>
    </i>
    <i>
      <x v="9"/>
    </i>
    <i>
      <x v="3"/>
    </i>
    <i>
      <x v="2"/>
    </i>
    <i>
      <x v="6"/>
    </i>
    <i>
      <x v="8"/>
    </i>
    <i>
      <x v="4"/>
    </i>
  </rowItems>
  <colItems count="1">
    <i/>
  </colItems>
  <dataFields count="1">
    <dataField name="Sum of AMOUNT($)" fld="1" baseField="0" baseItem="0"/>
  </dataFields>
  <pivotHierarchies count="12">
    <pivotHierarchy dragToData="1"/>
    <pivotHierarchy dragToData="1"/>
    <pivotHierarchy dragToData="1"/>
    <pivotHierarchy multipleItemSelectionAllowed="1" dragToData="1">
      <members count="1" level="1">
        <member name="[JAN_FEB].[MONTH2].&amp;[August]"/>
      </members>
    </pivotHierarchy>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REDIT.xlsx!JAN_FEB">
        <x15:activeTabTopLevelEntity name="[JAN_FEB]"/>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3320C21-988E-46AC-BC07-A7D0DCC5F2ED}" name="PivotTable8" cacheId="2548"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4" rowHeaderCaption="Month">
  <location ref="A118:B129" firstHeaderRow="1" firstDataRow="1" firstDataCol="1"/>
  <pivotFields count="3">
    <pivotField allDrilled="1" subtotalTop="0" showAll="0" sortType="ascending" defaultSubtotal="0" defaultAttributeDrillState="1">
      <items count="1">
        <item s="1" x="0"/>
      </items>
    </pivotField>
    <pivotField axis="axisRow" allDrilled="1" subtotalTop="0" showAll="0" sortType="descending" defaultSubtotal="0" defaultAttributeDrillState="1">
      <items count="12">
        <item x="0"/>
        <item x="1"/>
        <item x="2"/>
        <item x="3"/>
        <item x="4"/>
        <item x="5"/>
        <item x="6"/>
        <item x="7"/>
        <item x="8"/>
        <item x="9"/>
        <item x="10"/>
        <item n="." x="11"/>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1"/>
  </rowFields>
  <rowItems count="11">
    <i>
      <x/>
    </i>
    <i>
      <x v="1"/>
    </i>
    <i>
      <x v="10"/>
    </i>
    <i>
      <x v="5"/>
    </i>
    <i>
      <x v="7"/>
    </i>
    <i>
      <x v="9"/>
    </i>
    <i>
      <x v="3"/>
    </i>
    <i>
      <x v="2"/>
    </i>
    <i>
      <x v="6"/>
    </i>
    <i>
      <x v="8"/>
    </i>
    <i>
      <x v="4"/>
    </i>
  </rowItems>
  <colItems count="1">
    <i/>
  </colItems>
  <dataFields count="1">
    <dataField name="Sum of AMOUNT($)" fld="2"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12">
    <pivotHierarchy dragToData="1"/>
    <pivotHierarchy multipleItemSelectionAllowed="1"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REDIT.xlsx!JAN_FEB">
        <x15:activeTabTopLevelEntity name="[JAN_FEB]"/>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2E1B369-3101-4B22-8312-0B3066F4FFA6}" name="PivotTable3" cacheId="255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7" rowHeaderCaption="Store">
  <location ref="R117:S128" firstHeaderRow="1" firstDataRow="1" firstDataCol="1"/>
  <pivotFields count="3">
    <pivotField allDrilled="1" subtotalTop="0" showAll="0" sortType="ascending" defaultSubtotal="0" defaultAttributeDrillState="1">
      <items count="12">
        <item x="4"/>
        <item x="3"/>
        <item x="7"/>
        <item x="0"/>
        <item x="8"/>
        <item x="6"/>
        <item x="5"/>
        <item s="1" x="1"/>
        <item x="11"/>
        <item x="10"/>
        <item x="9"/>
        <item x="2"/>
      </items>
    </pivotField>
    <pivotField axis="axisRow" allDrilled="1" subtotalTop="0" showAll="0" dataSourceSort="1" defaultSubtotal="0" defaultAttributeDrillState="1">
      <items count="11">
        <item x="0"/>
        <item x="1"/>
        <item x="2"/>
        <item x="3"/>
        <item x="4"/>
        <item x="5"/>
        <item x="6"/>
        <item x="7"/>
        <item x="8"/>
        <item x="9"/>
        <item x="10"/>
      </items>
    </pivotField>
    <pivotField dataField="1" subtotalTop="0" showAll="0" defaultSubtotal="0"/>
  </pivotFields>
  <rowFields count="1">
    <field x="1"/>
  </rowFields>
  <rowItems count="11">
    <i>
      <x/>
    </i>
    <i>
      <x v="1"/>
    </i>
    <i>
      <x v="2"/>
    </i>
    <i>
      <x v="3"/>
    </i>
    <i>
      <x v="4"/>
    </i>
    <i>
      <x v="5"/>
    </i>
    <i>
      <x v="6"/>
    </i>
    <i>
      <x v="7"/>
    </i>
    <i>
      <x v="8"/>
    </i>
    <i>
      <x v="9"/>
    </i>
    <i>
      <x v="10"/>
    </i>
  </rowItems>
  <colItems count="1">
    <i/>
  </colItems>
  <dataFields count="1">
    <dataField name="Sum of AMOUNT($)" fld="2" baseField="1" baseItem="0"/>
  </dataFields>
  <formats count="2">
    <format dxfId="22">
      <pivotArea field="0" type="button" dataOnly="0" labelOnly="1" outline="0"/>
    </format>
    <format dxfId="23">
      <pivotArea dataOnly="0" labelOnly="1" outline="0" axis="axisValues" fieldPosition="0"/>
    </format>
  </formats>
  <chartFormats count="2">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Hierarchies count="12">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caption="Sum of AMOUNT($)"/>
    <pivotHierarchy dragToData="1" caption="Average of AMOUNT($)"/>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REDIT.xlsx!JAN_FEB">
        <x15:activeTabTopLevelEntity name="[JAN_FEB]"/>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3FCCF2-A577-4D27-B72F-732119BF3E69}" name="PivotTable4" cacheId="2554"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1" rowHeaderCaption="Month">
  <location ref="A39:B40" firstHeaderRow="1" firstDataRow="1" firstDataCol="1"/>
  <pivotFields count="2">
    <pivotField axis="axisRow" allDrilled="1" subtotalTop="0" showAll="0" sortType="ascending" defaultSubtotal="0" defaultAttributeDrillState="1">
      <items count="1">
        <item s="1" x="0"/>
      </items>
    </pivotField>
    <pivotField dataField="1" subtotalTop="0" showAll="0" defaultSubtotal="0"/>
  </pivotFields>
  <rowFields count="1">
    <field x="0"/>
  </rowFields>
  <rowItems count="1">
    <i>
      <x/>
    </i>
  </rowItems>
  <colItems count="1">
    <i/>
  </colItems>
  <dataFields count="1">
    <dataField name="Average of AMOUNT($)" fld="1" subtotal="average" baseField="0" baseItem="0" numFmtId="164"/>
  </dataFields>
  <formats count="2">
    <format dxfId="24">
      <pivotArea outline="0" collapsedLevelsAreSubtotals="1" fieldPosition="0"/>
    </format>
    <format dxfId="25">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Hierarchies count="12">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pivotHierarchy dragToData="1" caption="Average of AMOUNT($)"/>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REDIT.xlsx!JAN_FEB">
        <x15:activeTabTopLevelEntity name="[JAN_FEB]"/>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66BB03B-EE6A-4D1D-826E-D7686F9984F2}" name="PivotTable5" cacheId="2185"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4" rowHeaderCaption="Month">
  <location ref="N2:O14" firstHeaderRow="1" firstDataRow="1" firstDataCol="1"/>
  <pivotFields count="2">
    <pivotField axis="axisRow" allDrilled="1" subtotalTop="0" showAll="0" sortType="ascending" defaultSubtotal="0" defaultAttributeDrillState="1">
      <items count="12">
        <item x="4"/>
        <item x="3"/>
        <item x="7"/>
        <item x="0"/>
        <item x="8"/>
        <item x="6"/>
        <item x="5"/>
        <item x="1"/>
        <item x="11"/>
        <item x="10"/>
        <item x="9"/>
        <item x="2"/>
      </items>
    </pivotField>
    <pivotField dataField="1" subtotalTop="0" showAll="0" defaultSubtotal="0"/>
  </pivotFields>
  <rowFields count="1">
    <field x="0"/>
  </rowFields>
  <rowItems count="12">
    <i>
      <x/>
    </i>
    <i>
      <x v="1"/>
    </i>
    <i>
      <x v="2"/>
    </i>
    <i>
      <x v="3"/>
    </i>
    <i>
      <x v="4"/>
    </i>
    <i>
      <x v="5"/>
    </i>
    <i>
      <x v="6"/>
    </i>
    <i>
      <x v="7"/>
    </i>
    <i>
      <x v="8"/>
    </i>
    <i>
      <x v="9"/>
    </i>
    <i>
      <x v="10"/>
    </i>
    <i>
      <x v="11"/>
    </i>
  </rowItems>
  <colItems count="1">
    <i/>
  </colItems>
  <dataFields count="1">
    <dataField name="Count of AMOUNT($)" fld="1" subtotal="count" baseField="0" baseItem="0"/>
  </dataField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12">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Count of AMOUNT($)"/>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REDIT.xlsx!JAN_FEB">
        <x15:activeTabTopLevelEntity name="[JAN_FEB]"/>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62F3F89-0C6F-4CF7-8143-4C595AA2FB69}" name="PivotTable10" cacheId="2545"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1" rowHeaderCaption="Month">
  <location ref="Y85:Z96" firstHeaderRow="1" firstDataRow="1" firstDataCol="1"/>
  <pivotFields count="3">
    <pivotField allDrilled="1" subtotalTop="0" showAll="0" sortType="ascending" defaultSubtotal="0" defaultAttributeDrillState="1">
      <items count="1">
        <item s="1" x="0"/>
      </items>
    </pivotField>
    <pivotField axis="axisRow" allDrilled="1" subtotalTop="0" showAll="0" sortType="ascending" defaultSubtotal="0" defaultAttributeDrillState="1">
      <items count="11">
        <item x="0"/>
        <item x="1"/>
        <item x="2"/>
        <item x="3"/>
        <item x="4"/>
        <item x="5"/>
        <item x="6"/>
        <item x="7"/>
        <item x="8"/>
        <item x="9"/>
        <item x="10"/>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1"/>
  </rowFields>
  <rowItems count="11">
    <i>
      <x v="4"/>
    </i>
    <i>
      <x v="8"/>
    </i>
    <i>
      <x v="6"/>
    </i>
    <i>
      <x v="2"/>
    </i>
    <i>
      <x v="3"/>
    </i>
    <i>
      <x v="9"/>
    </i>
    <i>
      <x v="7"/>
    </i>
    <i>
      <x v="5"/>
    </i>
    <i>
      <x v="10"/>
    </i>
    <i>
      <x v="1"/>
    </i>
    <i>
      <x/>
    </i>
  </rowItems>
  <colItems count="1">
    <i/>
  </colItems>
  <dataFields count="1">
    <dataField name="Sum of AMOUNT($)" fld="2" baseField="0" baseItem="0"/>
  </dataFields>
  <pivotHierarchies count="12">
    <pivotHierarchy dragToData="1"/>
    <pivotHierarchy multipleItemSelectionAllowed="1"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REDIT.xlsx!JAN_FEB">
        <x15:activeTabTopLevelEntity name="[JAN_FEB]"/>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2C564F6-7C61-4B87-A6D4-EC6DD5BAB6B8}" name="PivotTable6" cacheId="2188"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3" rowHeaderCaption="STORE">
  <location ref="N20:O76" firstHeaderRow="1" firstDataRow="1" firstDataCol="1"/>
  <pivotFields count="3">
    <pivotField allDrilled="1" subtotalTop="0" showAll="0" sortType="ascending" defaultSubtotal="0" defaultAttributeDrillState="1">
      <items count="12">
        <item x="4"/>
        <item x="3"/>
        <item x="7"/>
        <item x="0"/>
        <item x="8"/>
        <item x="6"/>
        <item x="5"/>
        <item x="1"/>
        <item x="11"/>
        <item x="10"/>
        <item x="9"/>
        <item x="2"/>
      </items>
    </pivotField>
    <pivotField dataField="1" subtotalTop="0" showAll="0" defaultSubtotal="0"/>
    <pivotField axis="axisRow" allDrilled="1" subtotalTop="0" showAll="0" sortType="descending" defaultSubtotal="0" defaultAttributeDrillState="1">
      <items count="5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s>
      <autoSortScope>
        <pivotArea dataOnly="0" outline="0" fieldPosition="0">
          <references count="1">
            <reference field="4294967294" count="1" selected="0">
              <x v="0"/>
            </reference>
          </references>
        </pivotArea>
      </autoSortScope>
    </pivotField>
  </pivotFields>
  <rowFields count="1">
    <field x="2"/>
  </rowFields>
  <rowItems count="56">
    <i>
      <x v="15"/>
    </i>
    <i>
      <x v="49"/>
    </i>
    <i>
      <x v="53"/>
    </i>
    <i>
      <x v="14"/>
    </i>
    <i>
      <x v="22"/>
    </i>
    <i>
      <x v="33"/>
    </i>
    <i>
      <x v="7"/>
    </i>
    <i>
      <x v="43"/>
    </i>
    <i>
      <x v="17"/>
    </i>
    <i>
      <x v="51"/>
    </i>
    <i>
      <x v="28"/>
    </i>
    <i>
      <x v="46"/>
    </i>
    <i>
      <x v="50"/>
    </i>
    <i>
      <x v="18"/>
    </i>
    <i>
      <x v="16"/>
    </i>
    <i>
      <x v="34"/>
    </i>
    <i>
      <x v="44"/>
    </i>
    <i>
      <x v="55"/>
    </i>
    <i>
      <x/>
    </i>
    <i>
      <x v="4"/>
    </i>
    <i>
      <x v="42"/>
    </i>
    <i>
      <x v="38"/>
    </i>
    <i>
      <x v="20"/>
    </i>
    <i>
      <x v="2"/>
    </i>
    <i>
      <x v="21"/>
    </i>
    <i>
      <x v="54"/>
    </i>
    <i>
      <x v="1"/>
    </i>
    <i>
      <x v="40"/>
    </i>
    <i>
      <x v="23"/>
    </i>
    <i>
      <x v="13"/>
    </i>
    <i>
      <x v="24"/>
    </i>
    <i>
      <x v="48"/>
    </i>
    <i>
      <x v="25"/>
    </i>
    <i>
      <x v="52"/>
    </i>
    <i>
      <x v="26"/>
    </i>
    <i>
      <x v="37"/>
    </i>
    <i>
      <x v="8"/>
    </i>
    <i>
      <x v="39"/>
    </i>
    <i>
      <x v="9"/>
    </i>
    <i>
      <x v="41"/>
    </i>
    <i>
      <x v="29"/>
    </i>
    <i>
      <x v="12"/>
    </i>
    <i>
      <x v="30"/>
    </i>
    <i>
      <x v="45"/>
    </i>
    <i>
      <x v="31"/>
    </i>
    <i>
      <x v="47"/>
    </i>
    <i>
      <x v="32"/>
    </i>
    <i>
      <x v="3"/>
    </i>
    <i>
      <x v="10"/>
    </i>
    <i>
      <x v="5"/>
    </i>
    <i>
      <x v="11"/>
    </i>
    <i>
      <x v="6"/>
    </i>
    <i>
      <x v="35"/>
    </i>
    <i>
      <x v="19"/>
    </i>
    <i>
      <x v="36"/>
    </i>
    <i>
      <x v="27"/>
    </i>
  </rowItems>
  <colItems count="1">
    <i/>
  </colItems>
  <dataFields count="1">
    <dataField name="Count of AMOUNT($)" fld="1" subtotal="count" baseField="0" baseItem="0"/>
  </dataFields>
  <conditionalFormats count="1">
    <conditionalFormat type="all" priority="18">
      <pivotAreas count="1">
        <pivotArea outline="0" axis="axisValues" fieldPosition="0"/>
      </pivotAreas>
    </conditionalFormat>
  </conditionalFormat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Hierarchies count="12">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Count of AMOUNT($)"/>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REDIT.xlsx!JAN_FEB">
        <x15:activeTabTopLevelEntity name="[JAN_FEB]"/>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6909799-2307-4CE5-82D6-3D6B324A7EAC}" name="PivotTable1" cacheId="219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 rowHeaderCaption="Month">
  <location ref="A3:B16" firstHeaderRow="1" firstDataRow="1" firstDataCol="1"/>
  <pivotFields count="2">
    <pivotField dataField="1" subtotalTop="0" showAll="0" defaultSubtotal="0"/>
    <pivotField axis="axisRow" allDrilled="1" subtotalTop="0" showAll="0" sortType="ascending" defaultSubtotal="0" defaultAttributeDrillState="1">
      <items count="12">
        <item x="4"/>
        <item x="3"/>
        <item x="7"/>
        <item x="0"/>
        <item x="8"/>
        <item x="6"/>
        <item x="5"/>
        <item x="1"/>
        <item x="11"/>
        <item x="10"/>
        <item x="9"/>
        <item x="2"/>
      </items>
    </pivotField>
  </pivotFields>
  <rowFields count="1">
    <field x="1"/>
  </rowFields>
  <rowItems count="13">
    <i>
      <x/>
    </i>
    <i>
      <x v="1"/>
    </i>
    <i>
      <x v="2"/>
    </i>
    <i>
      <x v="3"/>
    </i>
    <i>
      <x v="4"/>
    </i>
    <i>
      <x v="5"/>
    </i>
    <i>
      <x v="6"/>
    </i>
    <i>
      <x v="7"/>
    </i>
    <i>
      <x v="8"/>
    </i>
    <i>
      <x v="9"/>
    </i>
    <i>
      <x v="10"/>
    </i>
    <i>
      <x v="11"/>
    </i>
    <i t="grand">
      <x/>
    </i>
  </rowItems>
  <colItems count="1">
    <i/>
  </colItems>
  <dataFields count="1">
    <dataField name="Sum of AMOUNT($)" fld="0"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Hierarchies count="12">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Average of AMOUNT($)2"/>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REDIT.xlsx!JAN_FEB">
        <x15:activeTabTopLevelEntity name="[JAN_FEB]"/>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BD499938-E446-4688-A9F6-4A8E3CC47FDF}" autoFormatId="16" applyNumberFormats="0" applyBorderFormats="0" applyFontFormats="0" applyPatternFormats="0" applyAlignmentFormats="0" applyWidthHeightFormats="0">
  <queryTableRefresh nextId="6">
    <queryTableFields count="4">
      <queryTableField id="1" name="TRANSACTION" tableColumnId="1"/>
      <queryTableField id="2" name="ACTIVITYDESCRIPTION" tableColumnId="2"/>
      <queryTableField id="3" name="AMOUNT($)" tableColumnId="3"/>
      <queryTableField id="5" name="MONTH"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2" xr10:uid="{14A8F477-B99A-4B3D-B781-4169D5039C38}" sourceName="[JAN_FEB].[MONTH2]">
  <pivotTables>
    <pivotTable tabId="14" name="PivotTable10"/>
    <pivotTable tabId="14" name="PivotTable8"/>
    <pivotTable tabId="14" name="PivotTable13"/>
    <pivotTable tabId="14" name="PivotTable4"/>
    <pivotTable tabId="14" name="PivotTable3"/>
    <pivotTable tabId="14" name="PivotTable9"/>
  </pivotTables>
  <data>
    <olap pivotCacheId="1879686682">
      <levels count="2">
        <level uniqueName="[JAN_FEB].[MONTH2].[(All)]" sourceCaption="(All)" count="0"/>
        <level uniqueName="[JAN_FEB].[MONTH2].[MONTH2]" sourceCaption="MONTH2" count="12">
          <ranges>
            <range startItem="0">
              <i n="[JAN_FEB].[MONTH2].&amp;[April]" c="April"/>
              <i n="[JAN_FEB].[MONTH2].&amp;[August]" c="August"/>
              <i n="[JAN_FEB].[MONTH2].&amp;[December]" c="December"/>
              <i n="[JAN_FEB].[MONTH2].&amp;[February]" c="February"/>
              <i n="[JAN_FEB].[MONTH2].&amp;[January]" c="January"/>
              <i n="[JAN_FEB].[MONTH2].&amp;[July]" c="July"/>
              <i n="[JAN_FEB].[MONTH2].&amp;[June]" c="June"/>
              <i n="[JAN_FEB].[MONTH2].&amp;[March]" c="March"/>
              <i n="[JAN_FEB].[MONTH2].&amp;[May]" c="May"/>
              <i n="[JAN_FEB].[MONTH2].&amp;[November]" c="November"/>
              <i n="[JAN_FEB].[MONTH2].&amp;[October]" c="October"/>
              <i n="[JAN_FEB].[MONTH2].&amp;[September]" c="September"/>
            </range>
          </ranges>
        </level>
      </levels>
      <selections count="1">
        <selection n="[JAN_FEB].[MONTH2].&amp;[August]"/>
      </selections>
    </olap>
  </data>
  <extLst>
    <x:ext xmlns:x15="http://schemas.microsoft.com/office/spreadsheetml/2010/11/main" uri="{470722E0-AACD-4C17-9CDC-17EF765DBC7E}">
      <x15:slicerCacheHideItemsWithNoData count="1">
        <x15:slicerCacheOlapLevelName uniqueName="[JAN_FEB].[MONTH2].[MONTH2]" count="0"/>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2" xr10:uid="{B7BEF390-3E86-499B-96E6-2982E8A40059}" cache="Slicer_MONTH2" caption="MONTH" level="1" rowHeight="234950"/>
  <slicer name="MONTH2 2" xr10:uid="{0EFF64C9-F9C5-40A8-80A7-47D440240176}" cache="Slicer_MONTH2" caption="MONTH" level="1" style="SlicerStyleDark3"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2 3" xr10:uid="{D10E8AFF-82AC-4E39-85B1-C11C19A2C6AB}" cache="Slicer_MONTH2" caption="MONTH" level="1" style="SlicerStyleDark3"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2915EB-1E9E-45FD-B1DC-9FAD60C53CD6}" name="JAN_FEB" displayName="JAN_FEB" ref="A1:D363" tableType="queryTable" totalsRowShown="0">
  <sortState xmlns:xlrd2="http://schemas.microsoft.com/office/spreadsheetml/2017/richdata2" ref="A2:D363">
    <sortCondition ref="A2:A363"/>
  </sortState>
  <tableColumns count="4">
    <tableColumn id="1" xr3:uid="{06F179A2-E4E4-4461-8C2E-2F5C2D4D76E1}" uniqueName="1" name="TRANSACTION" queryTableFieldId="1" dataDxfId="21"/>
    <tableColumn id="2" xr3:uid="{4D00AD22-7649-4DDC-87C1-DC6B37CF15DD}" uniqueName="2" name="ACTIVITYDESCRIPTION" queryTableFieldId="2" dataDxfId="20"/>
    <tableColumn id="3" xr3:uid="{1955B793-2341-4342-AEFD-DB4ABA2650BB}" uniqueName="3" name="AMOUNT($)" queryTableFieldId="3" dataDxfId="19"/>
    <tableColumn id="5" xr3:uid="{5388672F-0BE8-4F89-807C-FBA652B68892}" uniqueName="5" name="MONTH" queryTableFieldId="5" dataDxfId="1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A6D4067-1B47-4D08-A587-D3DBFD912E79}" name="Table13" displayName="Table13" ref="F7:G36" totalsRowShown="0">
  <autoFilter ref="F7:G36" xr:uid="{5A6D4067-1B47-4D08-A587-D3DBFD912E79}"/>
  <tableColumns count="2">
    <tableColumn id="1" xr3:uid="{722B69B1-F17E-4D08-9B80-7FA4EB5AC84D}" name="Question"/>
    <tableColumn id="2" xr3:uid="{C771F663-1D8E-48BA-B8B9-7888E9F95D9A}" name="Answer" dataDxfId="2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D0B41-98C8-46A4-8B19-AE342D9FA65E}">
  <dimension ref="A1:AE129"/>
  <sheetViews>
    <sheetView topLeftCell="A22" zoomScale="110" zoomScaleNormal="110" workbookViewId="0">
      <selection activeCell="L43" sqref="L43"/>
    </sheetView>
  </sheetViews>
  <sheetFormatPr defaultRowHeight="14.4" x14ac:dyDescent="0.3"/>
  <cols>
    <col min="1" max="1" width="9" bestFit="1" customWidth="1"/>
    <col min="2" max="2" width="21.109375" bestFit="1" customWidth="1"/>
    <col min="3" max="3" width="22.21875" bestFit="1" customWidth="1"/>
    <col min="4" max="5" width="7" bestFit="1" customWidth="1"/>
    <col min="6" max="6" width="8" bestFit="1" customWidth="1"/>
    <col min="7" max="9" width="7" bestFit="1" customWidth="1"/>
    <col min="10" max="10" width="10.21875" bestFit="1" customWidth="1"/>
    <col min="11" max="11" width="7.77734375" bestFit="1" customWidth="1"/>
    <col min="12" max="12" width="9.88671875" bestFit="1" customWidth="1"/>
    <col min="13" max="13" width="9.5546875" bestFit="1" customWidth="1"/>
    <col min="14" max="14" width="12.5546875" bestFit="1" customWidth="1"/>
    <col min="15" max="15" width="18" bestFit="1" customWidth="1"/>
    <col min="16" max="16" width="9.77734375" bestFit="1" customWidth="1"/>
    <col min="17" max="17" width="10.33203125" bestFit="1" customWidth="1"/>
    <col min="18" max="18" width="22.88671875" bestFit="1" customWidth="1"/>
    <col min="19" max="20" width="18" bestFit="1" customWidth="1"/>
    <col min="21" max="24" width="9.77734375" bestFit="1" customWidth="1"/>
    <col min="25" max="25" width="22.88671875" bestFit="1" customWidth="1"/>
    <col min="26" max="26" width="18" bestFit="1" customWidth="1"/>
    <col min="27" max="28" width="9.77734375" bestFit="1" customWidth="1"/>
    <col min="29" max="29" width="8.77734375" bestFit="1" customWidth="1"/>
    <col min="30" max="30" width="22.88671875" bestFit="1" customWidth="1"/>
    <col min="31" max="31" width="18" bestFit="1" customWidth="1"/>
    <col min="32" max="34" width="9.77734375" bestFit="1" customWidth="1"/>
    <col min="35" max="35" width="8.77734375" bestFit="1" customWidth="1"/>
    <col min="36" max="43" width="9.77734375" bestFit="1" customWidth="1"/>
    <col min="44" max="44" width="8.77734375" bestFit="1" customWidth="1"/>
    <col min="45" max="52" width="9.77734375" bestFit="1" customWidth="1"/>
    <col min="53" max="53" width="8.77734375" bestFit="1" customWidth="1"/>
    <col min="54" max="57" width="9.77734375" bestFit="1" customWidth="1"/>
    <col min="58" max="60" width="8.77734375" bestFit="1" customWidth="1"/>
    <col min="61" max="65" width="9.77734375" bestFit="1" customWidth="1"/>
    <col min="66" max="66" width="8.77734375" bestFit="1" customWidth="1"/>
    <col min="67" max="70" width="9.77734375" bestFit="1" customWidth="1"/>
    <col min="71" max="75" width="10.77734375" bestFit="1" customWidth="1"/>
    <col min="76" max="78" width="9.77734375" bestFit="1" customWidth="1"/>
    <col min="79" max="81" width="10.77734375" bestFit="1" customWidth="1"/>
  </cols>
  <sheetData>
    <row r="1" spans="1:15" ht="21" x14ac:dyDescent="0.4">
      <c r="A1" s="15"/>
      <c r="B1" s="18" t="s">
        <v>165</v>
      </c>
      <c r="C1" s="15"/>
      <c r="N1" s="15" t="s">
        <v>170</v>
      </c>
    </row>
    <row r="2" spans="1:15" x14ac:dyDescent="0.3">
      <c r="N2" s="10" t="s">
        <v>99</v>
      </c>
      <c r="O2" t="s">
        <v>166</v>
      </c>
    </row>
    <row r="3" spans="1:15" x14ac:dyDescent="0.3">
      <c r="A3" s="10" t="s">
        <v>99</v>
      </c>
      <c r="B3" t="s">
        <v>160</v>
      </c>
      <c r="N3" s="12" t="s">
        <v>73</v>
      </c>
      <c r="O3" s="27">
        <v>2</v>
      </c>
    </row>
    <row r="4" spans="1:15" x14ac:dyDescent="0.3">
      <c r="A4" s="12" t="s">
        <v>73</v>
      </c>
      <c r="B4" s="27">
        <v>51.86</v>
      </c>
      <c r="N4" s="12" t="s">
        <v>74</v>
      </c>
      <c r="O4" s="27">
        <v>20</v>
      </c>
    </row>
    <row r="5" spans="1:15" x14ac:dyDescent="0.3">
      <c r="A5" s="12" t="s">
        <v>74</v>
      </c>
      <c r="B5" s="27">
        <v>611.96</v>
      </c>
      <c r="N5" s="12" t="s">
        <v>75</v>
      </c>
      <c r="O5" s="27">
        <v>16</v>
      </c>
    </row>
    <row r="6" spans="1:15" x14ac:dyDescent="0.3">
      <c r="A6" s="12" t="s">
        <v>75</v>
      </c>
      <c r="B6" s="27">
        <v>666.18</v>
      </c>
      <c r="N6" s="12" t="s">
        <v>76</v>
      </c>
      <c r="O6" s="27">
        <v>7</v>
      </c>
    </row>
    <row r="7" spans="1:15" x14ac:dyDescent="0.3">
      <c r="A7" s="12" t="s">
        <v>76</v>
      </c>
      <c r="B7" s="27">
        <v>659.65</v>
      </c>
      <c r="N7" s="12" t="s">
        <v>77</v>
      </c>
      <c r="O7" s="27">
        <v>19</v>
      </c>
    </row>
    <row r="8" spans="1:15" x14ac:dyDescent="0.3">
      <c r="A8" s="12" t="s">
        <v>77</v>
      </c>
      <c r="B8" s="27">
        <v>4909.18</v>
      </c>
      <c r="N8" s="12" t="s">
        <v>78</v>
      </c>
      <c r="O8" s="27">
        <v>16</v>
      </c>
    </row>
    <row r="9" spans="1:15" x14ac:dyDescent="0.3">
      <c r="A9" s="12" t="s">
        <v>78</v>
      </c>
      <c r="B9" s="27">
        <v>433.64</v>
      </c>
      <c r="N9" s="12" t="s">
        <v>79</v>
      </c>
      <c r="O9" s="27">
        <v>10</v>
      </c>
    </row>
    <row r="10" spans="1:15" x14ac:dyDescent="0.3">
      <c r="A10" s="12" t="s">
        <v>79</v>
      </c>
      <c r="B10" s="27">
        <v>807.14</v>
      </c>
      <c r="N10" s="12" t="s">
        <v>80</v>
      </c>
      <c r="O10" s="27">
        <v>15</v>
      </c>
    </row>
    <row r="11" spans="1:15" x14ac:dyDescent="0.3">
      <c r="A11" s="12" t="s">
        <v>80</v>
      </c>
      <c r="B11" s="27">
        <v>736.62</v>
      </c>
      <c r="N11" s="12" t="s">
        <v>81</v>
      </c>
      <c r="O11" s="27">
        <v>21</v>
      </c>
    </row>
    <row r="12" spans="1:15" x14ac:dyDescent="0.3">
      <c r="A12" s="12" t="s">
        <v>81</v>
      </c>
      <c r="B12" s="27">
        <v>1575.64</v>
      </c>
      <c r="N12" s="12" t="s">
        <v>82</v>
      </c>
      <c r="O12" s="27">
        <v>6</v>
      </c>
    </row>
    <row r="13" spans="1:15" x14ac:dyDescent="0.3">
      <c r="A13" s="12" t="s">
        <v>82</v>
      </c>
      <c r="B13" s="27">
        <v>233.14</v>
      </c>
      <c r="N13" s="12" t="s">
        <v>83</v>
      </c>
      <c r="O13" s="27">
        <v>7</v>
      </c>
    </row>
    <row r="14" spans="1:15" x14ac:dyDescent="0.3">
      <c r="A14" s="12" t="s">
        <v>83</v>
      </c>
      <c r="B14" s="27">
        <v>102.05</v>
      </c>
      <c r="N14" s="12" t="s">
        <v>84</v>
      </c>
      <c r="O14" s="27">
        <v>1</v>
      </c>
    </row>
    <row r="15" spans="1:15" x14ac:dyDescent="0.3">
      <c r="A15" s="12" t="s">
        <v>84</v>
      </c>
      <c r="B15" s="27">
        <v>1.35</v>
      </c>
    </row>
    <row r="16" spans="1:15" x14ac:dyDescent="0.3">
      <c r="A16" s="12" t="s">
        <v>159</v>
      </c>
      <c r="B16" s="27">
        <v>10788.41</v>
      </c>
    </row>
    <row r="19" spans="7:18" ht="21" x14ac:dyDescent="0.4">
      <c r="N19" s="15" t="s">
        <v>168</v>
      </c>
    </row>
    <row r="20" spans="7:18" x14ac:dyDescent="0.3">
      <c r="G20" s="3"/>
      <c r="N20" s="10" t="s">
        <v>167</v>
      </c>
      <c r="O20" t="s">
        <v>166</v>
      </c>
      <c r="Q20" s="11" t="s">
        <v>167</v>
      </c>
      <c r="R20" s="11" t="s">
        <v>166</v>
      </c>
    </row>
    <row r="21" spans="7:18" x14ac:dyDescent="0.3">
      <c r="N21" s="12" t="s">
        <v>126</v>
      </c>
      <c r="O21" s="27">
        <v>21</v>
      </c>
      <c r="Q21" s="12" t="s">
        <v>126</v>
      </c>
      <c r="R21">
        <v>21</v>
      </c>
    </row>
    <row r="22" spans="7:18" x14ac:dyDescent="0.3">
      <c r="N22" s="12" t="s">
        <v>133</v>
      </c>
      <c r="O22" s="27">
        <v>16</v>
      </c>
      <c r="Q22" s="12" t="s">
        <v>133</v>
      </c>
      <c r="R22">
        <v>16</v>
      </c>
    </row>
    <row r="23" spans="7:18" x14ac:dyDescent="0.3">
      <c r="N23" s="12" t="s">
        <v>125</v>
      </c>
      <c r="O23" s="27">
        <v>14</v>
      </c>
      <c r="Q23" s="12" t="s">
        <v>133</v>
      </c>
      <c r="R23">
        <v>14</v>
      </c>
    </row>
    <row r="24" spans="7:18" x14ac:dyDescent="0.3">
      <c r="N24" s="12" t="s">
        <v>94</v>
      </c>
      <c r="O24" s="27">
        <v>9</v>
      </c>
      <c r="Q24" s="12" t="s">
        <v>133</v>
      </c>
      <c r="R24">
        <v>9</v>
      </c>
    </row>
    <row r="25" spans="7:18" x14ac:dyDescent="0.3">
      <c r="N25" s="12" t="s">
        <v>106</v>
      </c>
      <c r="O25" s="27">
        <v>7</v>
      </c>
      <c r="Q25" s="12" t="s">
        <v>133</v>
      </c>
      <c r="R25">
        <v>7</v>
      </c>
    </row>
    <row r="26" spans="7:18" x14ac:dyDescent="0.3">
      <c r="N26" s="12" t="s">
        <v>123</v>
      </c>
      <c r="O26" s="27">
        <v>4</v>
      </c>
      <c r="Q26" s="12" t="s">
        <v>133</v>
      </c>
      <c r="R26">
        <v>4</v>
      </c>
    </row>
    <row r="27" spans="7:18" x14ac:dyDescent="0.3">
      <c r="N27" s="12" t="s">
        <v>46</v>
      </c>
      <c r="O27" s="27">
        <v>4</v>
      </c>
    </row>
    <row r="28" spans="7:18" x14ac:dyDescent="0.3">
      <c r="N28" s="12" t="s">
        <v>127</v>
      </c>
      <c r="O28" s="27">
        <v>3</v>
      </c>
    </row>
    <row r="29" spans="7:18" x14ac:dyDescent="0.3">
      <c r="N29" s="12" t="s">
        <v>128</v>
      </c>
      <c r="O29" s="27">
        <v>3</v>
      </c>
    </row>
    <row r="30" spans="7:18" x14ac:dyDescent="0.3">
      <c r="N30" s="12" t="s">
        <v>121</v>
      </c>
      <c r="O30" s="27">
        <v>3</v>
      </c>
    </row>
    <row r="31" spans="7:18" x14ac:dyDescent="0.3">
      <c r="N31" s="12" t="s">
        <v>138</v>
      </c>
      <c r="O31" s="27">
        <v>3</v>
      </c>
    </row>
    <row r="32" spans="7:18" x14ac:dyDescent="0.3">
      <c r="N32" s="12" t="s">
        <v>118</v>
      </c>
      <c r="O32" s="27">
        <v>2</v>
      </c>
    </row>
    <row r="33" spans="1:15" x14ac:dyDescent="0.3">
      <c r="N33" s="12" t="s">
        <v>140</v>
      </c>
      <c r="O33" s="27">
        <v>2</v>
      </c>
    </row>
    <row r="34" spans="1:15" x14ac:dyDescent="0.3">
      <c r="N34" s="12" t="s">
        <v>137</v>
      </c>
      <c r="O34" s="27">
        <v>2</v>
      </c>
    </row>
    <row r="35" spans="1:15" x14ac:dyDescent="0.3">
      <c r="N35" s="12" t="s">
        <v>116</v>
      </c>
      <c r="O35" s="27">
        <v>2</v>
      </c>
    </row>
    <row r="36" spans="1:15" x14ac:dyDescent="0.3">
      <c r="N36" s="12" t="s">
        <v>105</v>
      </c>
      <c r="O36" s="27">
        <v>2</v>
      </c>
    </row>
    <row r="37" spans="1:15" x14ac:dyDescent="0.3">
      <c r="N37" s="12" t="s">
        <v>109</v>
      </c>
      <c r="O37" s="27">
        <v>2</v>
      </c>
    </row>
    <row r="38" spans="1:15" ht="21" x14ac:dyDescent="0.4">
      <c r="A38" s="15" t="s">
        <v>164</v>
      </c>
      <c r="B38" s="16"/>
      <c r="N38" s="12" t="s">
        <v>141</v>
      </c>
      <c r="O38" s="27">
        <v>2</v>
      </c>
    </row>
    <row r="39" spans="1:15" x14ac:dyDescent="0.3">
      <c r="A39" s="10" t="s">
        <v>99</v>
      </c>
      <c r="B39" s="14" t="s">
        <v>162</v>
      </c>
      <c r="N39" s="12" t="s">
        <v>122</v>
      </c>
      <c r="O39" s="27">
        <v>2</v>
      </c>
    </row>
    <row r="40" spans="1:15" x14ac:dyDescent="0.3">
      <c r="A40" s="12" t="s">
        <v>80</v>
      </c>
      <c r="B40" s="14">
        <v>49.107999999999997</v>
      </c>
      <c r="N40" s="12" t="s">
        <v>144</v>
      </c>
      <c r="O40" s="27">
        <v>1</v>
      </c>
    </row>
    <row r="41" spans="1:15" x14ac:dyDescent="0.3">
      <c r="N41" s="12" t="s">
        <v>143</v>
      </c>
      <c r="O41" s="27">
        <v>1</v>
      </c>
    </row>
    <row r="42" spans="1:15" x14ac:dyDescent="0.3">
      <c r="N42" s="12" t="s">
        <v>111</v>
      </c>
      <c r="O42" s="27">
        <v>1</v>
      </c>
    </row>
    <row r="43" spans="1:15" x14ac:dyDescent="0.3">
      <c r="N43" s="12" t="s">
        <v>146</v>
      </c>
      <c r="O43" s="27">
        <v>1</v>
      </c>
    </row>
    <row r="44" spans="1:15" x14ac:dyDescent="0.3">
      <c r="N44" s="12" t="s">
        <v>129</v>
      </c>
      <c r="O44" s="27">
        <v>1</v>
      </c>
    </row>
    <row r="45" spans="1:15" x14ac:dyDescent="0.3">
      <c r="N45" s="12" t="s">
        <v>104</v>
      </c>
      <c r="O45" s="27">
        <v>1</v>
      </c>
    </row>
    <row r="46" spans="1:15" x14ac:dyDescent="0.3">
      <c r="N46" s="12" t="s">
        <v>124</v>
      </c>
      <c r="O46" s="27">
        <v>1</v>
      </c>
    </row>
    <row r="47" spans="1:15" x14ac:dyDescent="0.3">
      <c r="N47" s="12" t="s">
        <v>135</v>
      </c>
      <c r="O47" s="27">
        <v>1</v>
      </c>
    </row>
    <row r="48" spans="1:15" x14ac:dyDescent="0.3">
      <c r="N48" s="12" t="s">
        <v>149</v>
      </c>
      <c r="O48" s="27">
        <v>1</v>
      </c>
    </row>
    <row r="49" spans="1:15" x14ac:dyDescent="0.3">
      <c r="N49" s="12" t="s">
        <v>130</v>
      </c>
      <c r="O49" s="27">
        <v>1</v>
      </c>
    </row>
    <row r="50" spans="1:15" x14ac:dyDescent="0.3">
      <c r="N50" s="12" t="s">
        <v>148</v>
      </c>
      <c r="O50" s="27">
        <v>1</v>
      </c>
    </row>
    <row r="51" spans="1:15" x14ac:dyDescent="0.3">
      <c r="N51" s="12" t="s">
        <v>107</v>
      </c>
      <c r="O51" s="27">
        <v>1</v>
      </c>
    </row>
    <row r="52" spans="1:15" x14ac:dyDescent="0.3">
      <c r="N52" s="12" t="s">
        <v>120</v>
      </c>
      <c r="O52" s="27">
        <v>1</v>
      </c>
    </row>
    <row r="53" spans="1:15" x14ac:dyDescent="0.3">
      <c r="N53" s="12" t="s">
        <v>131</v>
      </c>
      <c r="O53" s="27">
        <v>1</v>
      </c>
    </row>
    <row r="54" spans="1:15" ht="21" x14ac:dyDescent="0.4">
      <c r="A54" s="19" t="s">
        <v>171</v>
      </c>
      <c r="N54" s="12" t="s">
        <v>139</v>
      </c>
      <c r="O54" s="27">
        <v>1</v>
      </c>
    </row>
    <row r="55" spans="1:15" x14ac:dyDescent="0.3">
      <c r="N55" s="12" t="s">
        <v>110</v>
      </c>
      <c r="O55" s="27">
        <v>1</v>
      </c>
    </row>
    <row r="56" spans="1:15" x14ac:dyDescent="0.3">
      <c r="A56" s="10" t="s">
        <v>167</v>
      </c>
      <c r="B56" t="s">
        <v>160</v>
      </c>
      <c r="C56" s="11" t="s">
        <v>167</v>
      </c>
      <c r="D56" s="11" t="s">
        <v>160</v>
      </c>
      <c r="N56" s="12" t="s">
        <v>108</v>
      </c>
      <c r="O56" s="27">
        <v>1</v>
      </c>
    </row>
    <row r="57" spans="1:15" x14ac:dyDescent="0.3">
      <c r="A57" s="12" t="s">
        <v>128</v>
      </c>
      <c r="B57" s="27">
        <v>3568.67</v>
      </c>
      <c r="C57" s="12" t="s">
        <v>128</v>
      </c>
      <c r="D57">
        <v>3568.67</v>
      </c>
      <c r="N57" s="12" t="s">
        <v>112</v>
      </c>
      <c r="O57" s="27">
        <v>1</v>
      </c>
    </row>
    <row r="58" spans="1:15" x14ac:dyDescent="0.3">
      <c r="A58" s="12" t="s">
        <v>126</v>
      </c>
      <c r="B58" s="27">
        <v>1784.29</v>
      </c>
      <c r="C58" s="12" t="s">
        <v>126</v>
      </c>
      <c r="D58">
        <v>1784.29</v>
      </c>
      <c r="N58" s="12" t="s">
        <v>37</v>
      </c>
      <c r="O58" s="27">
        <v>1</v>
      </c>
    </row>
    <row r="59" spans="1:15" x14ac:dyDescent="0.3">
      <c r="A59" s="12" t="s">
        <v>125</v>
      </c>
      <c r="B59" s="27">
        <v>903.48</v>
      </c>
      <c r="C59" s="12" t="s">
        <v>125</v>
      </c>
      <c r="D59">
        <v>903.48</v>
      </c>
      <c r="N59" s="12" t="s">
        <v>147</v>
      </c>
      <c r="O59" s="27">
        <v>1</v>
      </c>
    </row>
    <row r="60" spans="1:15" x14ac:dyDescent="0.3">
      <c r="A60" s="12" t="s">
        <v>153</v>
      </c>
      <c r="B60" s="27">
        <v>735</v>
      </c>
      <c r="C60" s="12" t="s">
        <v>153</v>
      </c>
      <c r="D60">
        <v>735</v>
      </c>
      <c r="N60" s="12" t="s">
        <v>156</v>
      </c>
      <c r="O60" s="27">
        <v>1</v>
      </c>
    </row>
    <row r="61" spans="1:15" x14ac:dyDescent="0.3">
      <c r="A61" s="12" t="s">
        <v>46</v>
      </c>
      <c r="B61" s="27">
        <v>719.98</v>
      </c>
      <c r="C61" s="12" t="s">
        <v>46</v>
      </c>
      <c r="D61">
        <v>719.98</v>
      </c>
      <c r="N61" s="12" t="s">
        <v>136</v>
      </c>
      <c r="O61" s="27">
        <v>1</v>
      </c>
    </row>
    <row r="62" spans="1:15" x14ac:dyDescent="0.3">
      <c r="A62" s="12" t="s">
        <v>94</v>
      </c>
      <c r="B62" s="27">
        <v>509.81</v>
      </c>
      <c r="N62" s="12" t="s">
        <v>150</v>
      </c>
      <c r="O62" s="27">
        <v>1</v>
      </c>
    </row>
    <row r="63" spans="1:15" x14ac:dyDescent="0.3">
      <c r="A63" s="12" t="s">
        <v>124</v>
      </c>
      <c r="B63" s="27">
        <v>176.19</v>
      </c>
      <c r="N63" s="12" t="s">
        <v>119</v>
      </c>
      <c r="O63" s="27">
        <v>1</v>
      </c>
    </row>
    <row r="64" spans="1:15" x14ac:dyDescent="0.3">
      <c r="A64" s="12" t="s">
        <v>129</v>
      </c>
      <c r="B64" s="27">
        <v>165.64</v>
      </c>
      <c r="N64" s="12" t="s">
        <v>151</v>
      </c>
      <c r="O64" s="27">
        <v>1</v>
      </c>
    </row>
    <row r="65" spans="1:15" x14ac:dyDescent="0.3">
      <c r="A65" s="12" t="s">
        <v>117</v>
      </c>
      <c r="B65" s="27">
        <v>152.25</v>
      </c>
      <c r="N65" s="12" t="s">
        <v>114</v>
      </c>
      <c r="O65" s="27">
        <v>1</v>
      </c>
    </row>
    <row r="66" spans="1:15" x14ac:dyDescent="0.3">
      <c r="A66" s="12" t="s">
        <v>111</v>
      </c>
      <c r="B66" s="27">
        <v>146.75</v>
      </c>
      <c r="N66" s="12" t="s">
        <v>152</v>
      </c>
      <c r="O66" s="27">
        <v>1</v>
      </c>
    </row>
    <row r="67" spans="1:15" x14ac:dyDescent="0.3">
      <c r="A67" s="12" t="s">
        <v>131</v>
      </c>
      <c r="B67" s="27">
        <v>143.25</v>
      </c>
      <c r="N67" s="12" t="s">
        <v>132</v>
      </c>
      <c r="O67" s="27">
        <v>1</v>
      </c>
    </row>
    <row r="68" spans="1:15" x14ac:dyDescent="0.3">
      <c r="A68" s="12" t="s">
        <v>106</v>
      </c>
      <c r="B68" s="27">
        <v>134.13999999999999</v>
      </c>
      <c r="N68" s="12" t="s">
        <v>142</v>
      </c>
      <c r="O68" s="27">
        <v>1</v>
      </c>
    </row>
    <row r="69" spans="1:15" x14ac:dyDescent="0.3">
      <c r="A69" s="12" t="s">
        <v>109</v>
      </c>
      <c r="B69" s="27">
        <v>130.09</v>
      </c>
      <c r="N69" s="12" t="s">
        <v>155</v>
      </c>
      <c r="O69" s="27">
        <v>1</v>
      </c>
    </row>
    <row r="70" spans="1:15" x14ac:dyDescent="0.3">
      <c r="A70" s="12" t="s">
        <v>123</v>
      </c>
      <c r="B70" s="27">
        <v>123.49</v>
      </c>
      <c r="N70" s="12" t="s">
        <v>153</v>
      </c>
      <c r="O70" s="27">
        <v>1</v>
      </c>
    </row>
    <row r="71" spans="1:15" x14ac:dyDescent="0.3">
      <c r="A71" s="12" t="s">
        <v>140</v>
      </c>
      <c r="B71" s="27">
        <v>109.46</v>
      </c>
      <c r="N71" s="12" t="s">
        <v>154</v>
      </c>
      <c r="O71" s="27">
        <v>1</v>
      </c>
    </row>
    <row r="72" spans="1:15" x14ac:dyDescent="0.3">
      <c r="A72" s="12" t="s">
        <v>108</v>
      </c>
      <c r="B72" s="27">
        <v>105</v>
      </c>
      <c r="N72" s="12" t="s">
        <v>134</v>
      </c>
      <c r="O72" s="27">
        <v>1</v>
      </c>
    </row>
    <row r="73" spans="1:15" x14ac:dyDescent="0.3">
      <c r="A73" s="12" t="s">
        <v>141</v>
      </c>
      <c r="B73" s="27">
        <v>101.08</v>
      </c>
      <c r="N73" s="12" t="s">
        <v>113</v>
      </c>
      <c r="O73" s="27">
        <v>1</v>
      </c>
    </row>
    <row r="74" spans="1:15" x14ac:dyDescent="0.3">
      <c r="A74" s="12" t="s">
        <v>152</v>
      </c>
      <c r="B74" s="27">
        <v>91.75</v>
      </c>
      <c r="N74" s="12" t="s">
        <v>117</v>
      </c>
      <c r="O74" s="27">
        <v>1</v>
      </c>
    </row>
    <row r="75" spans="1:15" x14ac:dyDescent="0.3">
      <c r="A75" s="12" t="s">
        <v>148</v>
      </c>
      <c r="B75" s="27">
        <v>88.36</v>
      </c>
      <c r="N75" s="12" t="s">
        <v>115</v>
      </c>
      <c r="O75" s="27">
        <v>1</v>
      </c>
    </row>
    <row r="76" spans="1:15" x14ac:dyDescent="0.3">
      <c r="A76" s="12" t="s">
        <v>133</v>
      </c>
      <c r="B76" s="27">
        <v>71.760000000000005</v>
      </c>
      <c r="N76" s="12" t="s">
        <v>145</v>
      </c>
      <c r="O76" s="27">
        <v>1</v>
      </c>
    </row>
    <row r="77" spans="1:15" x14ac:dyDescent="0.3">
      <c r="A77" s="12" t="s">
        <v>145</v>
      </c>
      <c r="B77" s="27">
        <v>59.02</v>
      </c>
    </row>
    <row r="78" spans="1:15" x14ac:dyDescent="0.3">
      <c r="A78" s="12" t="s">
        <v>149</v>
      </c>
      <c r="B78" s="27">
        <v>58.79</v>
      </c>
    </row>
    <row r="79" spans="1:15" x14ac:dyDescent="0.3">
      <c r="A79" s="12" t="s">
        <v>146</v>
      </c>
      <c r="B79" s="27">
        <v>57.54</v>
      </c>
    </row>
    <row r="80" spans="1:15" x14ac:dyDescent="0.3">
      <c r="A80" s="12" t="s">
        <v>37</v>
      </c>
      <c r="B80" s="27">
        <v>57</v>
      </c>
      <c r="H80" t="s">
        <v>172</v>
      </c>
    </row>
    <row r="81" spans="1:28" x14ac:dyDescent="0.3">
      <c r="A81" s="12" t="s">
        <v>147</v>
      </c>
      <c r="B81" s="27">
        <v>45.99</v>
      </c>
    </row>
    <row r="82" spans="1:28" x14ac:dyDescent="0.3">
      <c r="A82" s="12" t="s">
        <v>156</v>
      </c>
      <c r="B82" s="27">
        <v>37.799999999999997</v>
      </c>
    </row>
    <row r="83" spans="1:28" x14ac:dyDescent="0.3">
      <c r="A83" s="12" t="s">
        <v>121</v>
      </c>
      <c r="B83" s="27">
        <v>36.78</v>
      </c>
      <c r="Y83" s="3" t="s">
        <v>169</v>
      </c>
    </row>
    <row r="84" spans="1:28" x14ac:dyDescent="0.3">
      <c r="A84" s="12" t="s">
        <v>112</v>
      </c>
      <c r="B84" s="27">
        <v>36.75</v>
      </c>
    </row>
    <row r="85" spans="1:28" x14ac:dyDescent="0.3">
      <c r="A85" s="12" t="s">
        <v>143</v>
      </c>
      <c r="B85" s="27">
        <v>34.76</v>
      </c>
      <c r="Y85" s="10" t="s">
        <v>99</v>
      </c>
      <c r="Z85" t="s">
        <v>160</v>
      </c>
    </row>
    <row r="86" spans="1:28" x14ac:dyDescent="0.3">
      <c r="A86" s="12" t="s">
        <v>138</v>
      </c>
      <c r="B86" s="27">
        <v>33.380000000000003</v>
      </c>
      <c r="Y86" s="12" t="s">
        <v>115</v>
      </c>
      <c r="Z86" s="27">
        <v>6.92</v>
      </c>
    </row>
    <row r="87" spans="1:28" x14ac:dyDescent="0.3">
      <c r="A87" s="12" t="s">
        <v>116</v>
      </c>
      <c r="B87" s="27">
        <v>31.06</v>
      </c>
      <c r="Y87" s="12" t="s">
        <v>139</v>
      </c>
      <c r="Z87" s="27">
        <v>7.34</v>
      </c>
      <c r="AB87">
        <f>Z86</f>
        <v>6.92</v>
      </c>
    </row>
    <row r="88" spans="1:28" x14ac:dyDescent="0.3">
      <c r="A88" s="12" t="s">
        <v>119</v>
      </c>
      <c r="B88" s="27">
        <v>29.38</v>
      </c>
      <c r="Y88" s="12" t="s">
        <v>133</v>
      </c>
      <c r="Z88" s="27">
        <v>8.19</v>
      </c>
    </row>
    <row r="89" spans="1:28" x14ac:dyDescent="0.3">
      <c r="A89" s="12" t="s">
        <v>104</v>
      </c>
      <c r="B89" s="27">
        <v>28.85</v>
      </c>
      <c r="Y89" s="12" t="s">
        <v>138</v>
      </c>
      <c r="Z89" s="27">
        <v>10.34</v>
      </c>
    </row>
    <row r="90" spans="1:28" x14ac:dyDescent="0.3">
      <c r="A90" s="12" t="s">
        <v>118</v>
      </c>
      <c r="B90" s="27">
        <v>27.88</v>
      </c>
      <c r="Y90" s="12" t="s">
        <v>123</v>
      </c>
      <c r="Z90" s="27">
        <v>40.86</v>
      </c>
    </row>
    <row r="91" spans="1:28" x14ac:dyDescent="0.3">
      <c r="A91" s="12" t="s">
        <v>113</v>
      </c>
      <c r="B91" s="27">
        <v>21.42</v>
      </c>
      <c r="Y91" s="12" t="s">
        <v>125</v>
      </c>
      <c r="Z91" s="27">
        <v>55.97</v>
      </c>
    </row>
    <row r="92" spans="1:28" x14ac:dyDescent="0.3">
      <c r="A92" s="12" t="s">
        <v>134</v>
      </c>
      <c r="B92" s="27">
        <v>21</v>
      </c>
      <c r="Y92" s="12" t="s">
        <v>140</v>
      </c>
      <c r="Z92" s="27">
        <v>59.88</v>
      </c>
    </row>
    <row r="93" spans="1:28" x14ac:dyDescent="0.3">
      <c r="A93" s="12" t="s">
        <v>105</v>
      </c>
      <c r="B93" s="27">
        <v>20.49</v>
      </c>
      <c r="Y93" s="12" t="s">
        <v>152</v>
      </c>
      <c r="Z93" s="27">
        <v>91.75</v>
      </c>
    </row>
    <row r="94" spans="1:28" x14ac:dyDescent="0.3">
      <c r="A94" s="12" t="s">
        <v>120</v>
      </c>
      <c r="B94" s="27">
        <v>19.399999999999999</v>
      </c>
      <c r="Y94" s="12" t="s">
        <v>141</v>
      </c>
      <c r="Z94" s="27">
        <v>101.08</v>
      </c>
    </row>
    <row r="95" spans="1:28" x14ac:dyDescent="0.3">
      <c r="A95" s="12" t="s">
        <v>127</v>
      </c>
      <c r="B95" s="27">
        <v>18.600000000000001</v>
      </c>
      <c r="Y95" s="12" t="s">
        <v>126</v>
      </c>
      <c r="Z95" s="27">
        <v>173.68</v>
      </c>
    </row>
    <row r="96" spans="1:28" x14ac:dyDescent="0.3">
      <c r="A96" s="12" t="s">
        <v>136</v>
      </c>
      <c r="B96" s="27">
        <v>16</v>
      </c>
      <c r="Y96" s="12" t="s">
        <v>46</v>
      </c>
      <c r="Z96" s="27">
        <v>180.61</v>
      </c>
    </row>
    <row r="97" spans="1:31" x14ac:dyDescent="0.3">
      <c r="A97" s="12" t="s">
        <v>122</v>
      </c>
      <c r="B97" s="27">
        <v>15.75</v>
      </c>
    </row>
    <row r="98" spans="1:31" x14ac:dyDescent="0.3">
      <c r="A98" s="12" t="s">
        <v>135</v>
      </c>
      <c r="B98" s="27">
        <v>15.75</v>
      </c>
    </row>
    <row r="99" spans="1:31" x14ac:dyDescent="0.3">
      <c r="A99" s="12" t="s">
        <v>130</v>
      </c>
      <c r="B99" s="27">
        <v>15.64</v>
      </c>
    </row>
    <row r="100" spans="1:31" x14ac:dyDescent="0.3">
      <c r="A100" s="12" t="s">
        <v>137</v>
      </c>
      <c r="B100" s="27">
        <v>14.57</v>
      </c>
    </row>
    <row r="101" spans="1:31" x14ac:dyDescent="0.3">
      <c r="A101" s="12" t="s">
        <v>154</v>
      </c>
      <c r="B101" s="27">
        <v>10.5</v>
      </c>
      <c r="N101" s="10" t="s">
        <v>161</v>
      </c>
      <c r="O101" t="s">
        <v>160</v>
      </c>
    </row>
    <row r="102" spans="1:31" x14ac:dyDescent="0.3">
      <c r="A102" s="12" t="s">
        <v>114</v>
      </c>
      <c r="B102" s="27">
        <v>10.45</v>
      </c>
      <c r="N102" s="12" t="s">
        <v>80</v>
      </c>
      <c r="O102" s="13">
        <v>6.8278828854298271E-2</v>
      </c>
      <c r="Q102" s="12"/>
      <c r="R102" s="13"/>
      <c r="AD102" s="10" t="s">
        <v>161</v>
      </c>
      <c r="AE102" t="s">
        <v>160</v>
      </c>
    </row>
    <row r="103" spans="1:31" x14ac:dyDescent="0.3">
      <c r="A103" s="12" t="s">
        <v>150</v>
      </c>
      <c r="B103" s="27">
        <v>10.050000000000001</v>
      </c>
      <c r="Q103" s="12"/>
      <c r="R103" s="13"/>
      <c r="AD103" s="12" t="s">
        <v>46</v>
      </c>
      <c r="AE103" s="27">
        <v>180.61</v>
      </c>
    </row>
    <row r="104" spans="1:31" x14ac:dyDescent="0.3">
      <c r="A104" s="12" t="s">
        <v>110</v>
      </c>
      <c r="B104" s="27">
        <v>8.07</v>
      </c>
      <c r="Q104" s="12"/>
      <c r="R104" s="13"/>
      <c r="AD104" s="12" t="s">
        <v>126</v>
      </c>
      <c r="AE104" s="27">
        <v>173.68</v>
      </c>
    </row>
    <row r="105" spans="1:31" x14ac:dyDescent="0.3">
      <c r="A105" s="12" t="s">
        <v>139</v>
      </c>
      <c r="B105" s="27">
        <v>7.34</v>
      </c>
      <c r="Q105" s="12"/>
      <c r="R105" s="13"/>
      <c r="AD105" s="12" t="s">
        <v>141</v>
      </c>
      <c r="AE105" s="27">
        <v>101.08</v>
      </c>
    </row>
    <row r="106" spans="1:31" x14ac:dyDescent="0.3">
      <c r="A106" s="12" t="s">
        <v>115</v>
      </c>
      <c r="B106" s="27">
        <v>6.92</v>
      </c>
      <c r="Q106" s="12"/>
      <c r="R106" s="13"/>
      <c r="AD106" s="12" t="s">
        <v>152</v>
      </c>
      <c r="AE106" s="27">
        <v>91.75</v>
      </c>
    </row>
    <row r="107" spans="1:31" x14ac:dyDescent="0.3">
      <c r="A107" s="12" t="s">
        <v>151</v>
      </c>
      <c r="B107" s="27">
        <v>5.24</v>
      </c>
      <c r="Q107" s="12"/>
      <c r="R107" s="13"/>
      <c r="AD107" s="12" t="s">
        <v>140</v>
      </c>
      <c r="AE107" s="27">
        <v>59.88</v>
      </c>
    </row>
    <row r="108" spans="1:31" x14ac:dyDescent="0.3">
      <c r="A108" s="12" t="s">
        <v>144</v>
      </c>
      <c r="B108" s="27">
        <v>3.98</v>
      </c>
      <c r="Q108" s="12"/>
      <c r="R108" s="13"/>
      <c r="AD108" s="12" t="s">
        <v>125</v>
      </c>
      <c r="AE108" s="27">
        <v>55.97</v>
      </c>
    </row>
    <row r="109" spans="1:31" x14ac:dyDescent="0.3">
      <c r="A109" s="12" t="s">
        <v>107</v>
      </c>
      <c r="B109" s="27">
        <v>3.75</v>
      </c>
      <c r="Q109" s="12"/>
      <c r="R109" s="13"/>
      <c r="AD109" s="12" t="s">
        <v>123</v>
      </c>
      <c r="AE109" s="27">
        <v>40.86</v>
      </c>
    </row>
    <row r="110" spans="1:31" x14ac:dyDescent="0.3">
      <c r="A110" s="12" t="s">
        <v>132</v>
      </c>
      <c r="B110" s="27">
        <v>3.59</v>
      </c>
      <c r="Q110" s="12"/>
      <c r="R110" s="13"/>
      <c r="AD110" s="12" t="s">
        <v>138</v>
      </c>
      <c r="AE110" s="27">
        <v>10.34</v>
      </c>
    </row>
    <row r="111" spans="1:31" x14ac:dyDescent="0.3">
      <c r="A111" s="12" t="s">
        <v>155</v>
      </c>
      <c r="B111" s="27">
        <v>3.13</v>
      </c>
      <c r="Q111" s="12"/>
      <c r="R111" s="13"/>
      <c r="AD111" s="12" t="s">
        <v>133</v>
      </c>
      <c r="AE111" s="27">
        <v>8.19</v>
      </c>
    </row>
    <row r="112" spans="1:31" x14ac:dyDescent="0.3">
      <c r="A112" s="12" t="s">
        <v>142</v>
      </c>
      <c r="B112" s="27">
        <v>1.35</v>
      </c>
      <c r="Q112" s="12"/>
      <c r="R112" s="13"/>
      <c r="AD112" s="12" t="s">
        <v>139</v>
      </c>
      <c r="AE112" s="27">
        <v>7.34</v>
      </c>
    </row>
    <row r="113" spans="1:31" x14ac:dyDescent="0.3">
      <c r="Q113" s="12"/>
      <c r="R113" s="13"/>
      <c r="AD113" s="12" t="s">
        <v>115</v>
      </c>
      <c r="AE113" s="27">
        <v>6.92</v>
      </c>
    </row>
    <row r="116" spans="1:31" ht="21" x14ac:dyDescent="0.4">
      <c r="A116" s="17" t="s">
        <v>163</v>
      </c>
      <c r="B116" s="3"/>
      <c r="C116" s="3"/>
      <c r="D116" s="3"/>
      <c r="E116" s="3"/>
      <c r="R116" s="15" t="s">
        <v>174</v>
      </c>
    </row>
    <row r="117" spans="1:31" x14ac:dyDescent="0.3">
      <c r="R117" s="10" t="s">
        <v>175</v>
      </c>
      <c r="S117" s="14" t="s">
        <v>160</v>
      </c>
    </row>
    <row r="118" spans="1:31" x14ac:dyDescent="0.3">
      <c r="A118" s="10" t="s">
        <v>99</v>
      </c>
      <c r="B118" t="s">
        <v>160</v>
      </c>
      <c r="R118" s="12" t="s">
        <v>46</v>
      </c>
      <c r="S118" s="27">
        <v>180.61</v>
      </c>
    </row>
    <row r="119" spans="1:31" x14ac:dyDescent="0.3">
      <c r="A119" s="12" t="s">
        <v>46</v>
      </c>
      <c r="B119" s="27">
        <v>180.61</v>
      </c>
      <c r="R119" s="12" t="s">
        <v>126</v>
      </c>
      <c r="S119" s="27">
        <v>173.68</v>
      </c>
    </row>
    <row r="120" spans="1:31" x14ac:dyDescent="0.3">
      <c r="A120" s="12" t="s">
        <v>126</v>
      </c>
      <c r="B120" s="27">
        <v>173.68</v>
      </c>
      <c r="R120" s="12" t="s">
        <v>138</v>
      </c>
      <c r="S120" s="27">
        <v>10.34</v>
      </c>
    </row>
    <row r="121" spans="1:31" x14ac:dyDescent="0.3">
      <c r="A121" s="12" t="s">
        <v>141</v>
      </c>
      <c r="B121" s="27">
        <v>101.08</v>
      </c>
      <c r="R121" s="12" t="s">
        <v>123</v>
      </c>
      <c r="S121" s="27">
        <v>40.86</v>
      </c>
    </row>
    <row r="122" spans="1:31" x14ac:dyDescent="0.3">
      <c r="A122" s="12" t="s">
        <v>152</v>
      </c>
      <c r="B122" s="27">
        <v>91.75</v>
      </c>
      <c r="R122" s="12" t="s">
        <v>115</v>
      </c>
      <c r="S122" s="27">
        <v>6.92</v>
      </c>
    </row>
    <row r="123" spans="1:31" x14ac:dyDescent="0.3">
      <c r="A123" s="12" t="s">
        <v>140</v>
      </c>
      <c r="B123" s="27">
        <v>59.88</v>
      </c>
      <c r="R123" s="12" t="s">
        <v>152</v>
      </c>
      <c r="S123" s="27">
        <v>91.75</v>
      </c>
    </row>
    <row r="124" spans="1:31" x14ac:dyDescent="0.3">
      <c r="A124" s="12" t="s">
        <v>125</v>
      </c>
      <c r="B124" s="27">
        <v>55.97</v>
      </c>
      <c r="R124" s="12" t="s">
        <v>133</v>
      </c>
      <c r="S124" s="27">
        <v>8.19</v>
      </c>
    </row>
    <row r="125" spans="1:31" x14ac:dyDescent="0.3">
      <c r="A125" s="12" t="s">
        <v>123</v>
      </c>
      <c r="B125" s="27">
        <v>40.86</v>
      </c>
      <c r="R125" s="12" t="s">
        <v>140</v>
      </c>
      <c r="S125" s="27">
        <v>59.88</v>
      </c>
    </row>
    <row r="126" spans="1:31" x14ac:dyDescent="0.3">
      <c r="A126" s="12" t="s">
        <v>138</v>
      </c>
      <c r="B126" s="27">
        <v>10.34</v>
      </c>
      <c r="R126" s="12" t="s">
        <v>139</v>
      </c>
      <c r="S126" s="27">
        <v>7.34</v>
      </c>
    </row>
    <row r="127" spans="1:31" x14ac:dyDescent="0.3">
      <c r="A127" s="12" t="s">
        <v>133</v>
      </c>
      <c r="B127" s="27">
        <v>8.19</v>
      </c>
      <c r="R127" s="12" t="s">
        <v>125</v>
      </c>
      <c r="S127" s="27">
        <v>55.97</v>
      </c>
    </row>
    <row r="128" spans="1:31" x14ac:dyDescent="0.3">
      <c r="A128" s="12" t="s">
        <v>139</v>
      </c>
      <c r="B128" s="27">
        <v>7.34</v>
      </c>
      <c r="R128" s="12" t="s">
        <v>141</v>
      </c>
      <c r="S128" s="27">
        <v>101.08</v>
      </c>
    </row>
    <row r="129" spans="1:2" x14ac:dyDescent="0.3">
      <c r="A129" s="12" t="s">
        <v>115</v>
      </c>
      <c r="B129" s="27">
        <v>6.92</v>
      </c>
    </row>
  </sheetData>
  <conditionalFormatting sqref="N23">
    <cfRule type="top10" dxfId="17" priority="19" rank="3"/>
    <cfRule type="top10" dxfId="16" priority="20" rank="5"/>
  </conditionalFormatting>
  <conditionalFormatting pivot="1" sqref="O20">
    <cfRule type="top10" dxfId="15" priority="18" rank="5"/>
  </conditionalFormatting>
  <conditionalFormatting sqref="O20">
    <cfRule type="top10" dxfId="14" priority="16" rank="5"/>
  </conditionalFormatting>
  <conditionalFormatting sqref="R20">
    <cfRule type="top10" dxfId="13" priority="13" rank="5"/>
  </conditionalFormatting>
  <conditionalFormatting sqref="R20">
    <cfRule type="top10" dxfId="12" priority="12" rank="5"/>
  </conditionalFormatting>
  <conditionalFormatting sqref="R20">
    <cfRule type="top10" dxfId="11" priority="11" rank="5"/>
  </conditionalFormatting>
  <conditionalFormatting sqref="A59">
    <cfRule type="top10" dxfId="10" priority="9" rank="3"/>
    <cfRule type="top10" dxfId="9" priority="10" rank="5"/>
  </conditionalFormatting>
  <conditionalFormatting pivot="1" sqref="B56">
    <cfRule type="top10" dxfId="8" priority="8" rank="5"/>
  </conditionalFormatting>
  <conditionalFormatting sqref="B56">
    <cfRule type="top10" dxfId="7" priority="7" rank="5"/>
  </conditionalFormatting>
  <conditionalFormatting sqref="B56">
    <cfRule type="top10" dxfId="6" priority="6" rank="5"/>
  </conditionalFormatting>
  <conditionalFormatting sqref="C59">
    <cfRule type="top10" dxfId="5" priority="4" rank="3"/>
    <cfRule type="top10" dxfId="4" priority="5" rank="5"/>
  </conditionalFormatting>
  <conditionalFormatting sqref="D56">
    <cfRule type="top10" dxfId="3" priority="3" rank="5"/>
  </conditionalFormatting>
  <conditionalFormatting sqref="D56">
    <cfRule type="top10" dxfId="2" priority="2" rank="5"/>
  </conditionalFormatting>
  <conditionalFormatting sqref="D56">
    <cfRule type="top10" dxfId="1" priority="1" rank="5"/>
  </conditionalFormatting>
  <conditionalFormatting sqref="O20 O77:O80 Z83:Z84 O119:O125">
    <cfRule type="top10" dxfId="0" priority="21" rank="5"/>
  </conditionalFormatting>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09F08-B477-4783-BDF7-C07F13578DA6}">
  <dimension ref="A1:L558"/>
  <sheetViews>
    <sheetView topLeftCell="A11" workbookViewId="0">
      <selection activeCell="B24" sqref="B24"/>
    </sheetView>
  </sheetViews>
  <sheetFormatPr defaultRowHeight="14.4" outlineLevelRow="1" x14ac:dyDescent="0.3"/>
  <cols>
    <col min="1" max="1" width="13.33203125" style="2" bestFit="1" customWidth="1"/>
    <col min="2" max="2" width="43.77734375" bestFit="1" customWidth="1"/>
    <col min="3" max="3" width="11.33203125" style="14" bestFit="1" customWidth="1"/>
    <col min="4" max="4" width="9.77734375" style="24" bestFit="1" customWidth="1"/>
    <col min="6" max="6" width="71.44140625" customWidth="1"/>
    <col min="7" max="7" width="49.77734375" customWidth="1"/>
    <col min="8" max="8" width="19.109375" customWidth="1"/>
    <col min="9" max="9" width="24" customWidth="1"/>
  </cols>
  <sheetData>
    <row r="1" spans="1:8" x14ac:dyDescent="0.3">
      <c r="A1" s="2" t="s">
        <v>0</v>
      </c>
      <c r="B1" t="s">
        <v>1</v>
      </c>
      <c r="C1" s="14" t="s">
        <v>2</v>
      </c>
      <c r="D1" s="24" t="s">
        <v>72</v>
      </c>
    </row>
    <row r="2" spans="1:8" x14ac:dyDescent="0.3">
      <c r="A2" s="1">
        <v>44956</v>
      </c>
      <c r="B2" s="27" t="s">
        <v>3</v>
      </c>
      <c r="C2" s="14">
        <v>38.700000000000003</v>
      </c>
      <c r="D2" s="26" t="s">
        <v>73</v>
      </c>
      <c r="F2" s="3" t="s">
        <v>178</v>
      </c>
      <c r="G2" s="4" t="s">
        <v>122</v>
      </c>
      <c r="H2" s="5"/>
    </row>
    <row r="3" spans="1:8" x14ac:dyDescent="0.3">
      <c r="A3" s="1">
        <v>44956</v>
      </c>
      <c r="B3" s="27" t="s">
        <v>3</v>
      </c>
      <c r="C3" s="14">
        <v>38.700000000000003</v>
      </c>
      <c r="D3" s="26" t="s">
        <v>73</v>
      </c>
      <c r="F3" s="3" t="s">
        <v>85</v>
      </c>
      <c r="G3" s="5" t="s">
        <v>77</v>
      </c>
    </row>
    <row r="4" spans="1:8" x14ac:dyDescent="0.3">
      <c r="A4" s="1">
        <v>44956</v>
      </c>
      <c r="B4" s="27" t="s">
        <v>3</v>
      </c>
      <c r="C4" s="14">
        <v>38.700000000000003</v>
      </c>
      <c r="D4" s="26" t="s">
        <v>73</v>
      </c>
      <c r="F4" s="3" t="s">
        <v>89</v>
      </c>
      <c r="G4" s="6">
        <v>44959</v>
      </c>
    </row>
    <row r="5" spans="1:8" x14ac:dyDescent="0.3">
      <c r="A5" s="1">
        <v>44956</v>
      </c>
      <c r="B5" s="27" t="s">
        <v>3</v>
      </c>
      <c r="C5" s="14">
        <v>38.700000000000003</v>
      </c>
      <c r="D5" s="26" t="s">
        <v>73</v>
      </c>
    </row>
    <row r="6" spans="1:8" ht="23.4" collapsed="1" x14ac:dyDescent="0.45">
      <c r="A6" s="1">
        <v>44957</v>
      </c>
      <c r="B6" s="27" t="s">
        <v>4</v>
      </c>
      <c r="C6" s="14">
        <v>13.16</v>
      </c>
      <c r="D6" s="26" t="s">
        <v>73</v>
      </c>
      <c r="F6" s="7" t="s">
        <v>158</v>
      </c>
    </row>
    <row r="7" spans="1:8" x14ac:dyDescent="0.3">
      <c r="A7" s="1">
        <v>44957</v>
      </c>
      <c r="B7" s="27" t="s">
        <v>4</v>
      </c>
      <c r="C7" s="14">
        <v>13.16</v>
      </c>
      <c r="D7" s="26" t="s">
        <v>73</v>
      </c>
      <c r="F7" s="3" t="s">
        <v>176</v>
      </c>
      <c r="G7" s="3" t="s">
        <v>177</v>
      </c>
    </row>
    <row r="8" spans="1:8" x14ac:dyDescent="0.3">
      <c r="A8" s="1">
        <v>44957</v>
      </c>
      <c r="B8" s="27" t="s">
        <v>4</v>
      </c>
      <c r="C8" s="14">
        <v>13.16</v>
      </c>
      <c r="D8" s="26" t="s">
        <v>73</v>
      </c>
      <c r="F8" s="3" t="s">
        <v>90</v>
      </c>
      <c r="G8" s="8">
        <f>SUMIFS(JAN_FEB[AMOUNT($)],JAN_FEB[TRANSACTION],G4)</f>
        <v>21</v>
      </c>
    </row>
    <row r="9" spans="1:8" x14ac:dyDescent="0.3">
      <c r="A9" s="1">
        <v>44957</v>
      </c>
      <c r="B9" s="27" t="s">
        <v>4</v>
      </c>
      <c r="C9" s="14">
        <v>13.16</v>
      </c>
      <c r="D9" s="26" t="s">
        <v>73</v>
      </c>
    </row>
    <row r="10" spans="1:8" x14ac:dyDescent="0.3">
      <c r="A10" s="1">
        <v>44959</v>
      </c>
      <c r="B10" s="27" t="s">
        <v>5</v>
      </c>
      <c r="C10" s="14">
        <v>5.25</v>
      </c>
      <c r="D10" s="26" t="s">
        <v>74</v>
      </c>
      <c r="F10" s="3" t="s">
        <v>86</v>
      </c>
      <c r="G10" s="8">
        <f>SUMIFS(JAN_FEB[AMOUNT($)],JAN_FEB[ACTIVITYDESCRIPTION],G2,JAN_FEB[MONTH],G3)</f>
        <v>0</v>
      </c>
    </row>
    <row r="11" spans="1:8" x14ac:dyDescent="0.3">
      <c r="A11" s="1">
        <v>44959</v>
      </c>
      <c r="B11" s="27" t="s">
        <v>5</v>
      </c>
      <c r="C11" s="14">
        <v>5.25</v>
      </c>
      <c r="D11" s="26" t="s">
        <v>74</v>
      </c>
    </row>
    <row r="12" spans="1:8" x14ac:dyDescent="0.3">
      <c r="A12" s="1">
        <v>44959</v>
      </c>
      <c r="B12" s="27" t="s">
        <v>5</v>
      </c>
      <c r="C12" s="14">
        <v>5.25</v>
      </c>
      <c r="D12" s="26" t="s">
        <v>74</v>
      </c>
      <c r="F12" s="8" t="s">
        <v>179</v>
      </c>
      <c r="G12" s="8" cm="1">
        <f t="array" ref="G12">SUM(_xlfn._xlws.FILTER(JAN_FEB[AMOUNT($)],(JAN_FEB[ACTIVITYDESCRIPTION]=G2)+(JAN_FEB[ACTIVITYDESCRIPTION]=H2)))</f>
        <v>0</v>
      </c>
    </row>
    <row r="13" spans="1:8" x14ac:dyDescent="0.3">
      <c r="A13" s="1">
        <v>44959</v>
      </c>
      <c r="B13" s="27" t="s">
        <v>5</v>
      </c>
      <c r="C13" s="14">
        <v>5.25</v>
      </c>
      <c r="D13" s="26" t="s">
        <v>74</v>
      </c>
    </row>
    <row r="14" spans="1:8" x14ac:dyDescent="0.3">
      <c r="A14" s="1">
        <v>44960</v>
      </c>
      <c r="B14" s="27" t="s">
        <v>6</v>
      </c>
      <c r="C14" s="14">
        <v>73.819999999999993</v>
      </c>
      <c r="D14" s="26" t="s">
        <v>74</v>
      </c>
      <c r="F14" s="3" t="s">
        <v>88</v>
      </c>
      <c r="G14" s="3">
        <f>COUNTIFS(JAN_FEB[MONTH],G3)</f>
        <v>54</v>
      </c>
    </row>
    <row r="15" spans="1:8" x14ac:dyDescent="0.3">
      <c r="A15" s="1">
        <v>44960</v>
      </c>
      <c r="B15" s="27" t="s">
        <v>7</v>
      </c>
      <c r="C15" s="14">
        <v>28.85</v>
      </c>
      <c r="D15" s="26" t="s">
        <v>74</v>
      </c>
      <c r="G15" s="3"/>
    </row>
    <row r="16" spans="1:8" x14ac:dyDescent="0.3">
      <c r="A16" s="1">
        <v>44960</v>
      </c>
      <c r="B16" s="27" t="s">
        <v>4</v>
      </c>
      <c r="C16" s="14">
        <v>10.19</v>
      </c>
      <c r="D16" s="26" t="s">
        <v>74</v>
      </c>
      <c r="F16" s="3" t="s">
        <v>87</v>
      </c>
      <c r="G16" s="3">
        <f>COUNTIFS(JAN_FEB[ACTIVITYDESCRIPTION],G2,JAN_FEB[MONTH],G3)</f>
        <v>0</v>
      </c>
    </row>
    <row r="17" spans="1:12" x14ac:dyDescent="0.3">
      <c r="A17" s="1">
        <v>44960</v>
      </c>
      <c r="B17" s="27" t="s">
        <v>6</v>
      </c>
      <c r="C17" s="14">
        <v>73.819999999999993</v>
      </c>
      <c r="D17" s="26" t="s">
        <v>74</v>
      </c>
    </row>
    <row r="18" spans="1:12" x14ac:dyDescent="0.3">
      <c r="A18" s="1">
        <v>44960</v>
      </c>
      <c r="B18" s="27" t="s">
        <v>7</v>
      </c>
      <c r="C18" s="14">
        <v>28.85</v>
      </c>
      <c r="D18" s="26" t="s">
        <v>74</v>
      </c>
      <c r="F18" s="3" t="s">
        <v>93</v>
      </c>
      <c r="G18" s="3">
        <f>COUNTIFS(JAN_FEB[TRANSACTION],G4)</f>
        <v>4</v>
      </c>
    </row>
    <row r="19" spans="1:12" x14ac:dyDescent="0.3">
      <c r="A19" s="1">
        <v>44960</v>
      </c>
      <c r="B19" s="27" t="s">
        <v>4</v>
      </c>
      <c r="C19" s="14">
        <v>10.19</v>
      </c>
      <c r="D19" s="26" t="s">
        <v>74</v>
      </c>
    </row>
    <row r="20" spans="1:12" x14ac:dyDescent="0.3">
      <c r="A20" s="1">
        <v>44960</v>
      </c>
      <c r="B20" s="27" t="s">
        <v>6</v>
      </c>
      <c r="C20" s="14">
        <v>73.819999999999993</v>
      </c>
      <c r="D20" s="26" t="s">
        <v>74</v>
      </c>
      <c r="F20" s="3" t="s">
        <v>180</v>
      </c>
      <c r="G20" s="3">
        <f>COUNTIFS(JAN_FEB[AMOUNT($)],"&gt;100",JAN_FEB[MONTH],G3)</f>
        <v>18</v>
      </c>
    </row>
    <row r="21" spans="1:12" x14ac:dyDescent="0.3">
      <c r="A21" s="1">
        <v>44960</v>
      </c>
      <c r="B21" s="27" t="s">
        <v>7</v>
      </c>
      <c r="C21" s="14">
        <v>28.85</v>
      </c>
      <c r="D21" s="26" t="s">
        <v>74</v>
      </c>
      <c r="G21" s="3"/>
    </row>
    <row r="22" spans="1:12" x14ac:dyDescent="0.3">
      <c r="A22" s="1">
        <v>44960</v>
      </c>
      <c r="B22" s="27" t="s">
        <v>4</v>
      </c>
      <c r="C22" s="14">
        <v>10.19</v>
      </c>
      <c r="D22" s="26" t="s">
        <v>74</v>
      </c>
      <c r="F22" s="3" t="s">
        <v>95</v>
      </c>
      <c r="G22" s="9">
        <f>I27/J27</f>
        <v>2.9092048541930775</v>
      </c>
    </row>
    <row r="23" spans="1:12" x14ac:dyDescent="0.3">
      <c r="A23" s="1">
        <v>44960</v>
      </c>
      <c r="B23" s="27" t="s">
        <v>6</v>
      </c>
      <c r="C23" s="14">
        <v>73.819999999999993</v>
      </c>
      <c r="D23" s="26" t="s">
        <v>74</v>
      </c>
      <c r="G23" s="3"/>
    </row>
    <row r="24" spans="1:12" x14ac:dyDescent="0.3">
      <c r="A24" s="1">
        <v>44960</v>
      </c>
      <c r="B24" s="27" t="s">
        <v>7</v>
      </c>
      <c r="C24" s="14">
        <v>28.85</v>
      </c>
      <c r="D24" s="26" t="s">
        <v>74</v>
      </c>
      <c r="F24" s="3" t="s">
        <v>92</v>
      </c>
      <c r="G24" s="8">
        <f>AVERAGEIFS(JAN_FEB[AMOUNT($)],JAN_FEB[MONTH],G3)</f>
        <v>191.21095238095236</v>
      </c>
      <c r="I24" s="5" t="s">
        <v>157</v>
      </c>
      <c r="J24" s="5"/>
      <c r="K24" s="5"/>
      <c r="L24" s="5"/>
    </row>
    <row r="25" spans="1:12" x14ac:dyDescent="0.3">
      <c r="A25" s="1">
        <v>44960</v>
      </c>
      <c r="B25" s="27" t="s">
        <v>4</v>
      </c>
      <c r="C25" s="14">
        <v>10.19</v>
      </c>
      <c r="D25" s="26" t="s">
        <v>74</v>
      </c>
      <c r="G25" s="3"/>
      <c r="I25" s="5"/>
      <c r="J25" s="5"/>
      <c r="K25" s="5"/>
      <c r="L25" s="5"/>
    </row>
    <row r="26" spans="1:12" x14ac:dyDescent="0.3">
      <c r="A26" s="1">
        <v>44966</v>
      </c>
      <c r="B26" s="27" t="s">
        <v>8</v>
      </c>
      <c r="C26" s="14">
        <v>32.340000000000003</v>
      </c>
      <c r="D26" s="26" t="s">
        <v>74</v>
      </c>
      <c r="F26" s="3" t="s">
        <v>91</v>
      </c>
      <c r="G26" s="8" t="str">
        <f>IFERROR(AVERAGEIFS(JAN_FEB[AMOUNT($)],JAN_FEB[ACTIVITYDESCRIPTION],G2,JAN_FEB[MONTH],G3),"Nothing")</f>
        <v>Nothing</v>
      </c>
      <c r="I26" s="5" t="s">
        <v>96</v>
      </c>
      <c r="J26" s="5" t="s">
        <v>97</v>
      </c>
      <c r="K26" s="5"/>
      <c r="L26" s="5"/>
    </row>
    <row r="27" spans="1:12" x14ac:dyDescent="0.3">
      <c r="A27" s="1">
        <v>44966</v>
      </c>
      <c r="B27" s="27" t="s">
        <v>8</v>
      </c>
      <c r="C27" s="14">
        <v>32.340000000000003</v>
      </c>
      <c r="D27" s="26" t="s">
        <v>74</v>
      </c>
      <c r="I27" s="5">
        <f>SUMIFS(JAN_FEB[AMOUNT($)],JAN_FEB[MONTH],G3)</f>
        <v>8030.8599999999988</v>
      </c>
      <c r="J27" s="5">
        <f>SUM(JAN_FEB[AMOUNT($)])</f>
        <v>2760.5000000000027</v>
      </c>
      <c r="K27" s="5"/>
      <c r="L27" s="5"/>
    </row>
    <row r="28" spans="1:12" x14ac:dyDescent="0.3">
      <c r="A28" s="1">
        <v>44966</v>
      </c>
      <c r="B28" s="27" t="s">
        <v>8</v>
      </c>
      <c r="C28" s="14">
        <v>32.340000000000003</v>
      </c>
      <c r="D28" s="26" t="s">
        <v>74</v>
      </c>
      <c r="F28" s="3" t="s">
        <v>98</v>
      </c>
      <c r="G28" s="3" t="str">
        <f>_xlfn.XLOOKUP(I36,K36:K47,J36:J47)</f>
        <v>May</v>
      </c>
    </row>
    <row r="29" spans="1:12" x14ac:dyDescent="0.3">
      <c r="A29" s="1">
        <v>44966</v>
      </c>
      <c r="B29" s="27" t="s">
        <v>8</v>
      </c>
      <c r="C29" s="14">
        <v>32.340000000000003</v>
      </c>
      <c r="D29" s="26" t="s">
        <v>74</v>
      </c>
      <c r="G29" s="3"/>
    </row>
    <row r="30" spans="1:12" x14ac:dyDescent="0.3">
      <c r="A30" s="1">
        <v>44967</v>
      </c>
      <c r="B30" s="27" t="s">
        <v>9</v>
      </c>
      <c r="C30" s="14">
        <v>-19.89</v>
      </c>
      <c r="D30" s="26" t="s">
        <v>74</v>
      </c>
      <c r="F30" s="3" t="s">
        <v>102</v>
      </c>
      <c r="G30" s="3" t="str" cm="1">
        <f t="array" ref="G30">_xlfn.XLOOKUP(I51,JAN_FEB[AMOUNT($)],JAN_FEB[ACTIVITYDESCRIPTION],JAN_FEB[MONTH])</f>
        <v>DELTA000637508013659MONTREALQC</v>
      </c>
    </row>
    <row r="31" spans="1:12" x14ac:dyDescent="0.3">
      <c r="A31" s="1">
        <v>44967</v>
      </c>
      <c r="B31" s="27" t="s">
        <v>9</v>
      </c>
      <c r="C31" s="14">
        <v>139.78</v>
      </c>
      <c r="D31" s="26" t="s">
        <v>74</v>
      </c>
      <c r="G31" s="3" t="str">
        <f>_xlfn.XLOOKUP(I52,JAN_FEB[AMOUNT($)],JAN_FEB[ACTIVITYDESCRIPTION])</f>
        <v>DELTA000637508013659MONTREALQC</v>
      </c>
    </row>
    <row r="32" spans="1:12" x14ac:dyDescent="0.3">
      <c r="A32" s="1">
        <v>44967</v>
      </c>
      <c r="B32" s="27" t="s">
        <v>10</v>
      </c>
      <c r="C32" s="14">
        <v>15.18</v>
      </c>
      <c r="D32" s="26" t="s">
        <v>74</v>
      </c>
    </row>
    <row r="33" spans="1:12" x14ac:dyDescent="0.3">
      <c r="A33" s="1">
        <v>44967</v>
      </c>
      <c r="B33" s="27" t="s">
        <v>3</v>
      </c>
      <c r="C33" s="14">
        <v>29.09</v>
      </c>
      <c r="D33" s="26" t="s">
        <v>74</v>
      </c>
      <c r="F33" s="3" t="s">
        <v>169</v>
      </c>
      <c r="G33" s="3" t="str">
        <f>_xlfn.XLOOKUP(I55,JAN_FEB[AMOUNT($)],JAN_FEB[ACTIVITYDESCRIPTION])</f>
        <v>PAYMENT-THANKYOU/PAIEMENT-MERCI</v>
      </c>
    </row>
    <row r="34" spans="1:12" x14ac:dyDescent="0.3">
      <c r="A34" s="1">
        <v>44967</v>
      </c>
      <c r="B34" s="27" t="s">
        <v>11</v>
      </c>
      <c r="C34" s="14">
        <v>33.07</v>
      </c>
      <c r="D34" s="26" t="s">
        <v>74</v>
      </c>
      <c r="F34" s="3"/>
      <c r="G34" s="3"/>
    </row>
    <row r="35" spans="1:12" x14ac:dyDescent="0.3">
      <c r="A35" s="1">
        <v>44967</v>
      </c>
      <c r="B35" s="27" t="s">
        <v>9</v>
      </c>
      <c r="C35" s="14">
        <v>-19.89</v>
      </c>
      <c r="D35" s="26" t="s">
        <v>74</v>
      </c>
      <c r="F35" s="3" t="s">
        <v>181</v>
      </c>
      <c r="G35" s="3">
        <f>COUNTA(_xlfn.UNIQUE(JAN_FEB[ACTIVITYDESCRIPTION]))</f>
        <v>70</v>
      </c>
      <c r="I35" s="5" t="s">
        <v>100</v>
      </c>
      <c r="J35" s="5" t="s">
        <v>99</v>
      </c>
      <c r="K35" s="5" t="s">
        <v>101</v>
      </c>
      <c r="L35" s="5"/>
    </row>
    <row r="36" spans="1:12" x14ac:dyDescent="0.3">
      <c r="A36" s="1">
        <v>44967</v>
      </c>
      <c r="B36" s="27" t="s">
        <v>9</v>
      </c>
      <c r="C36" s="14">
        <v>139.78</v>
      </c>
      <c r="D36" s="26" t="s">
        <v>74</v>
      </c>
      <c r="G36" s="3"/>
      <c r="I36" s="5">
        <f>MAX(K36:K47)</f>
        <v>8030.8599999999988</v>
      </c>
      <c r="J36" s="5" t="s">
        <v>73</v>
      </c>
      <c r="K36" s="5">
        <f>SUMIFS(JAN_FEB[AMOUNT($)],JAN_FEB[MONTH],J36)</f>
        <v>207.44</v>
      </c>
      <c r="L36" s="5"/>
    </row>
    <row r="37" spans="1:12" x14ac:dyDescent="0.3">
      <c r="A37" s="1">
        <v>44967</v>
      </c>
      <c r="B37" s="27" t="s">
        <v>10</v>
      </c>
      <c r="C37" s="14">
        <v>15.18</v>
      </c>
      <c r="D37" s="26" t="s">
        <v>74</v>
      </c>
      <c r="I37" s="5"/>
      <c r="J37" s="5" t="s">
        <v>74</v>
      </c>
      <c r="K37" s="5">
        <f>SUMIFS(JAN_FEB[AMOUNT($)],JAN_FEB[MONTH],J37)</f>
        <v>1983.3400000000006</v>
      </c>
      <c r="L37" s="5"/>
    </row>
    <row r="38" spans="1:12" x14ac:dyDescent="0.3">
      <c r="A38" s="1">
        <v>44967</v>
      </c>
      <c r="B38" s="27" t="s">
        <v>3</v>
      </c>
      <c r="C38" s="14">
        <v>29.09</v>
      </c>
      <c r="D38" s="26" t="s">
        <v>74</v>
      </c>
      <c r="I38" s="5"/>
      <c r="J38" s="5" t="s">
        <v>75</v>
      </c>
      <c r="K38" s="5">
        <f>SUMIFS(JAN_FEB[AMOUNT($)],JAN_FEB[MONTH],J38)</f>
        <v>-1726.0399999999995</v>
      </c>
      <c r="L38" s="5"/>
    </row>
    <row r="39" spans="1:12" x14ac:dyDescent="0.3">
      <c r="A39" s="1">
        <v>44967</v>
      </c>
      <c r="B39" s="27" t="s">
        <v>11</v>
      </c>
      <c r="C39" s="14">
        <v>33.07</v>
      </c>
      <c r="D39" s="26" t="s">
        <v>74</v>
      </c>
      <c r="I39" s="5"/>
      <c r="J39" s="5" t="s">
        <v>76</v>
      </c>
      <c r="K39" s="5">
        <f>SUMIFS(JAN_FEB[AMOUNT($)],JAN_FEB[MONTH],J39)</f>
        <v>1231.3400000000001</v>
      </c>
      <c r="L39" s="5"/>
    </row>
    <row r="40" spans="1:12" x14ac:dyDescent="0.3">
      <c r="A40" s="1">
        <v>44967</v>
      </c>
      <c r="B40" s="27" t="s">
        <v>9</v>
      </c>
      <c r="C40" s="14">
        <v>-19.89</v>
      </c>
      <c r="D40" s="26" t="s">
        <v>74</v>
      </c>
      <c r="I40" s="5"/>
      <c r="J40" s="5" t="s">
        <v>77</v>
      </c>
      <c r="K40" s="5">
        <f>SUMIFS(JAN_FEB[AMOUNT($)],JAN_FEB[MONTH],J40)</f>
        <v>8030.8599999999988</v>
      </c>
      <c r="L40" s="5"/>
    </row>
    <row r="41" spans="1:12" x14ac:dyDescent="0.3">
      <c r="A41" s="1">
        <v>44967</v>
      </c>
      <c r="B41" s="27" t="s">
        <v>9</v>
      </c>
      <c r="C41" s="14">
        <v>139.78</v>
      </c>
      <c r="D41" s="26" t="s">
        <v>74</v>
      </c>
      <c r="I41" s="5"/>
      <c r="J41" s="5" t="s">
        <v>78</v>
      </c>
      <c r="K41" s="5">
        <f>SUMIFS(JAN_FEB[AMOUNT($)],JAN_FEB[MONTH],J41)</f>
        <v>-10132.719999999998</v>
      </c>
      <c r="L41" s="5"/>
    </row>
    <row r="42" spans="1:12" x14ac:dyDescent="0.3">
      <c r="A42" s="1">
        <v>44967</v>
      </c>
      <c r="B42" s="27" t="s">
        <v>10</v>
      </c>
      <c r="C42" s="14">
        <v>15.18</v>
      </c>
      <c r="D42" s="26" t="s">
        <v>74</v>
      </c>
      <c r="H42" s="5"/>
      <c r="I42" s="5" t="s">
        <v>79</v>
      </c>
      <c r="J42" s="5">
        <f>SUMIFS(JAN_FEB[AMOUNT($)],JAN_FEB[MONTH],I42)</f>
        <v>1614.2799999999997</v>
      </c>
      <c r="K42" s="5"/>
    </row>
    <row r="43" spans="1:12" x14ac:dyDescent="0.3">
      <c r="A43" s="1">
        <v>44967</v>
      </c>
      <c r="B43" s="27" t="s">
        <v>3</v>
      </c>
      <c r="C43" s="14">
        <v>29.09</v>
      </c>
      <c r="D43" s="26" t="s">
        <v>74</v>
      </c>
      <c r="H43" s="5"/>
      <c r="I43" s="5" t="s">
        <v>80</v>
      </c>
      <c r="J43" s="5">
        <f>SUMIFS(JAN_FEB[AMOUNT($)],JAN_FEB[MONTH],I43)</f>
        <v>605.24000000000012</v>
      </c>
      <c r="K43" s="5"/>
    </row>
    <row r="44" spans="1:12" x14ac:dyDescent="0.3">
      <c r="A44" s="1">
        <v>44967</v>
      </c>
      <c r="B44" s="27" t="s">
        <v>11</v>
      </c>
      <c r="C44" s="14">
        <v>33.07</v>
      </c>
      <c r="D44" s="26" t="s">
        <v>74</v>
      </c>
      <c r="H44" s="5"/>
      <c r="I44" s="5" t="s">
        <v>81</v>
      </c>
      <c r="J44" s="5">
        <f>SUMIFS(JAN_FEB[AMOUNT($)],JAN_FEB[MONTH],I44)</f>
        <v>2015.8999999999996</v>
      </c>
      <c r="K44" s="5"/>
    </row>
    <row r="45" spans="1:12" x14ac:dyDescent="0.3">
      <c r="A45" s="1">
        <v>44967</v>
      </c>
      <c r="B45" s="27" t="s">
        <v>9</v>
      </c>
      <c r="C45" s="14">
        <v>-19.89</v>
      </c>
      <c r="D45" s="26" t="s">
        <v>74</v>
      </c>
      <c r="H45" s="5"/>
      <c r="I45" s="5" t="s">
        <v>82</v>
      </c>
      <c r="J45" s="5">
        <f>SUMIFS(JAN_FEB[AMOUNT($)],JAN_FEB[MONTH],I45)</f>
        <v>46.500000000000007</v>
      </c>
      <c r="K45" s="5"/>
    </row>
    <row r="46" spans="1:12" x14ac:dyDescent="0.3">
      <c r="A46" s="1">
        <v>44967</v>
      </c>
      <c r="B46" s="27" t="s">
        <v>9</v>
      </c>
      <c r="C46" s="14">
        <v>139.78</v>
      </c>
      <c r="D46" s="26" t="s">
        <v>74</v>
      </c>
      <c r="H46" s="5"/>
      <c r="I46" s="5" t="s">
        <v>83</v>
      </c>
      <c r="J46" s="5">
        <f>SUMIFS(JAN_FEB[AMOUNT($)],JAN_FEB[MONTH],I46)</f>
        <v>-836.28</v>
      </c>
      <c r="K46" s="5"/>
    </row>
    <row r="47" spans="1:12" x14ac:dyDescent="0.3">
      <c r="A47" s="1">
        <v>44967</v>
      </c>
      <c r="B47" s="27" t="s">
        <v>10</v>
      </c>
      <c r="C47" s="14">
        <v>15.18</v>
      </c>
      <c r="D47" s="26" t="s">
        <v>74</v>
      </c>
      <c r="H47" s="5"/>
      <c r="I47" s="5" t="s">
        <v>84</v>
      </c>
      <c r="J47" s="5">
        <f>SUMIFS(JAN_FEB[AMOUNT($)],JAN_FEB[MONTH],I47)</f>
        <v>-279.35999999999996</v>
      </c>
      <c r="K47" s="5"/>
    </row>
    <row r="48" spans="1:12" x14ac:dyDescent="0.3">
      <c r="A48" s="1">
        <v>44967</v>
      </c>
      <c r="B48" s="27" t="s">
        <v>3</v>
      </c>
      <c r="C48" s="14">
        <v>29.09</v>
      </c>
      <c r="D48" s="26" t="s">
        <v>74</v>
      </c>
    </row>
    <row r="49" spans="1:9" x14ac:dyDescent="0.3">
      <c r="A49" s="1">
        <v>44967</v>
      </c>
      <c r="B49" s="27" t="s">
        <v>11</v>
      </c>
      <c r="C49" s="14">
        <v>33.07</v>
      </c>
      <c r="D49" s="26" t="s">
        <v>74</v>
      </c>
    </row>
    <row r="50" spans="1:9" x14ac:dyDescent="0.3">
      <c r="A50" s="1">
        <v>44970</v>
      </c>
      <c r="B50" s="27" t="s">
        <v>4</v>
      </c>
      <c r="C50" s="14">
        <v>13.43</v>
      </c>
      <c r="D50" s="26" t="s">
        <v>74</v>
      </c>
    </row>
    <row r="51" spans="1:9" x14ac:dyDescent="0.3">
      <c r="A51" s="1">
        <v>44970</v>
      </c>
      <c r="B51" s="27" t="s">
        <v>4</v>
      </c>
      <c r="C51" s="14">
        <v>13.43</v>
      </c>
      <c r="D51" s="26" t="s">
        <v>74</v>
      </c>
      <c r="H51" s="5" t="str">
        <f>_xlfn.XLOOKUP(I51,JAN_FEB[AMOUNT($)],JAN_FEB[MONTH])</f>
        <v>May</v>
      </c>
      <c r="I51" s="5">
        <f>LARGE(JAN_FEB[AMOUNT($)],2)</f>
        <v>1730.96</v>
      </c>
    </row>
    <row r="52" spans="1:9" x14ac:dyDescent="0.3">
      <c r="A52" s="1">
        <v>44970</v>
      </c>
      <c r="B52" s="27" t="s">
        <v>4</v>
      </c>
      <c r="C52" s="14">
        <v>13.43</v>
      </c>
      <c r="D52" s="26" t="s">
        <v>74</v>
      </c>
      <c r="H52" s="5" t="str">
        <f>_xlfn.XLOOKUP(I52,JAN_FEB[AMOUNT($)],JAN_FEB[MONTH])</f>
        <v>May</v>
      </c>
      <c r="I52" s="5">
        <f>LARGE(JAN_FEB[AMOUNT($)],3)</f>
        <v>1730.96</v>
      </c>
    </row>
    <row r="53" spans="1:9" x14ac:dyDescent="0.3">
      <c r="A53" s="1">
        <v>44970</v>
      </c>
      <c r="B53" s="27" t="s">
        <v>4</v>
      </c>
      <c r="C53" s="14">
        <v>13.43</v>
      </c>
      <c r="D53" s="26" t="s">
        <v>74</v>
      </c>
    </row>
    <row r="54" spans="1:9" x14ac:dyDescent="0.3">
      <c r="A54" s="1">
        <v>44971</v>
      </c>
      <c r="B54" s="27" t="s">
        <v>12</v>
      </c>
      <c r="C54" s="14">
        <v>2.75</v>
      </c>
      <c r="D54" s="26" t="s">
        <v>74</v>
      </c>
    </row>
    <row r="55" spans="1:9" x14ac:dyDescent="0.3">
      <c r="A55" s="1">
        <v>44971</v>
      </c>
      <c r="B55" s="27" t="s">
        <v>12</v>
      </c>
      <c r="C55" s="14">
        <v>3.95</v>
      </c>
      <c r="D55" s="26" t="s">
        <v>74</v>
      </c>
      <c r="H55" s="5" t="s">
        <v>103</v>
      </c>
      <c r="I55" s="5" cm="1">
        <f t="array" ref="I55">MIN(_xlfn._xlws.FILTER(JAN_FEB[AMOUNT($)],JAN_FEB[MONTH]=G3))</f>
        <v>-730</v>
      </c>
    </row>
    <row r="56" spans="1:9" x14ac:dyDescent="0.3">
      <c r="A56" s="1">
        <v>44971</v>
      </c>
      <c r="B56" s="27" t="s">
        <v>12</v>
      </c>
      <c r="C56" s="14">
        <v>11.9</v>
      </c>
      <c r="D56" s="26" t="s">
        <v>74</v>
      </c>
      <c r="H56" s="5"/>
      <c r="I56" s="5"/>
    </row>
    <row r="57" spans="1:9" x14ac:dyDescent="0.3">
      <c r="A57" s="1">
        <v>44971</v>
      </c>
      <c r="B57" s="27" t="s">
        <v>12</v>
      </c>
      <c r="C57" s="14">
        <v>2.75</v>
      </c>
      <c r="D57" s="26" t="s">
        <v>74</v>
      </c>
    </row>
    <row r="58" spans="1:9" x14ac:dyDescent="0.3">
      <c r="A58" s="1">
        <v>44971</v>
      </c>
      <c r="B58" s="27" t="s">
        <v>12</v>
      </c>
      <c r="C58" s="14">
        <v>3.95</v>
      </c>
      <c r="D58" s="26" t="s">
        <v>74</v>
      </c>
    </row>
    <row r="59" spans="1:9" x14ac:dyDescent="0.3">
      <c r="A59" s="1">
        <v>44971</v>
      </c>
      <c r="B59" s="27" t="s">
        <v>12</v>
      </c>
      <c r="C59" s="14">
        <v>11.9</v>
      </c>
      <c r="D59" s="26" t="s">
        <v>74</v>
      </c>
    </row>
    <row r="60" spans="1:9" x14ac:dyDescent="0.3">
      <c r="A60" s="1">
        <v>44971</v>
      </c>
      <c r="B60" s="27" t="s">
        <v>12</v>
      </c>
      <c r="C60" s="14">
        <v>2.75</v>
      </c>
      <c r="D60" s="26" t="s">
        <v>74</v>
      </c>
    </row>
    <row r="61" spans="1:9" x14ac:dyDescent="0.3">
      <c r="A61" s="1">
        <v>44971</v>
      </c>
      <c r="B61" s="27" t="s">
        <v>12</v>
      </c>
      <c r="C61" s="14">
        <v>3.95</v>
      </c>
      <c r="D61" s="26" t="s">
        <v>74</v>
      </c>
    </row>
    <row r="62" spans="1:9" x14ac:dyDescent="0.3">
      <c r="A62" s="1">
        <v>44971</v>
      </c>
      <c r="B62" s="27" t="s">
        <v>12</v>
      </c>
      <c r="C62" s="14">
        <v>11.9</v>
      </c>
      <c r="D62" s="26" t="s">
        <v>74</v>
      </c>
    </row>
    <row r="63" spans="1:9" x14ac:dyDescent="0.3">
      <c r="A63" s="1">
        <v>44971</v>
      </c>
      <c r="B63" s="27" t="s">
        <v>12</v>
      </c>
      <c r="C63" s="14">
        <v>2.75</v>
      </c>
      <c r="D63" s="26" t="s">
        <v>74</v>
      </c>
    </row>
    <row r="64" spans="1:9" x14ac:dyDescent="0.3">
      <c r="A64" s="1">
        <v>44971</v>
      </c>
      <c r="B64" s="27" t="s">
        <v>12</v>
      </c>
      <c r="C64" s="14">
        <v>3.95</v>
      </c>
      <c r="D64" s="26" t="s">
        <v>74</v>
      </c>
    </row>
    <row r="65" spans="1:4" x14ac:dyDescent="0.3">
      <c r="A65" s="1">
        <v>44971</v>
      </c>
      <c r="B65" s="27" t="s">
        <v>12</v>
      </c>
      <c r="C65" s="14">
        <v>11.9</v>
      </c>
      <c r="D65" s="26" t="s">
        <v>74</v>
      </c>
    </row>
    <row r="66" spans="1:4" x14ac:dyDescent="0.3">
      <c r="A66" s="1">
        <v>44980</v>
      </c>
      <c r="B66" s="27" t="s">
        <v>9</v>
      </c>
      <c r="C66" s="14">
        <v>99.31</v>
      </c>
      <c r="D66" s="26" t="s">
        <v>74</v>
      </c>
    </row>
    <row r="67" spans="1:4" x14ac:dyDescent="0.3">
      <c r="A67" s="1">
        <v>44980</v>
      </c>
      <c r="B67" s="27" t="s">
        <v>3</v>
      </c>
      <c r="C67" s="14">
        <v>52.8</v>
      </c>
      <c r="D67" s="26" t="s">
        <v>74</v>
      </c>
    </row>
    <row r="68" spans="1:4" x14ac:dyDescent="0.3">
      <c r="A68" s="1">
        <v>44980</v>
      </c>
      <c r="B68" s="27" t="s">
        <v>13</v>
      </c>
      <c r="C68" s="14">
        <v>7.07</v>
      </c>
      <c r="D68" s="26" t="s">
        <v>74</v>
      </c>
    </row>
    <row r="69" spans="1:4" x14ac:dyDescent="0.3">
      <c r="A69" s="1">
        <v>44980</v>
      </c>
      <c r="B69" s="27" t="s">
        <v>14</v>
      </c>
      <c r="C69" s="14">
        <v>3.75</v>
      </c>
      <c r="D69" s="26" t="s">
        <v>74</v>
      </c>
    </row>
    <row r="70" spans="1:4" x14ac:dyDescent="0.3">
      <c r="A70" s="1">
        <v>44980</v>
      </c>
      <c r="B70" s="27" t="s">
        <v>11</v>
      </c>
      <c r="C70" s="14">
        <v>66.19</v>
      </c>
      <c r="D70" s="26" t="s">
        <v>74</v>
      </c>
    </row>
    <row r="71" spans="1:4" x14ac:dyDescent="0.3">
      <c r="A71" s="1">
        <v>44980</v>
      </c>
      <c r="B71" s="27" t="s">
        <v>9</v>
      </c>
      <c r="C71" s="14">
        <v>99.31</v>
      </c>
      <c r="D71" s="26" t="s">
        <v>74</v>
      </c>
    </row>
    <row r="72" spans="1:4" x14ac:dyDescent="0.3">
      <c r="A72" s="1">
        <v>44980</v>
      </c>
      <c r="B72" s="27" t="s">
        <v>3</v>
      </c>
      <c r="C72" s="14">
        <v>52.8</v>
      </c>
      <c r="D72" s="26" t="s">
        <v>74</v>
      </c>
    </row>
    <row r="73" spans="1:4" x14ac:dyDescent="0.3">
      <c r="A73" s="1">
        <v>44980</v>
      </c>
      <c r="B73" s="27" t="s">
        <v>13</v>
      </c>
      <c r="C73" s="14">
        <v>7.07</v>
      </c>
      <c r="D73" s="26" t="s">
        <v>74</v>
      </c>
    </row>
    <row r="74" spans="1:4" x14ac:dyDescent="0.3">
      <c r="A74" s="1">
        <v>44980</v>
      </c>
      <c r="B74" s="27" t="s">
        <v>14</v>
      </c>
      <c r="C74" s="14">
        <v>3.75</v>
      </c>
      <c r="D74" s="26" t="s">
        <v>74</v>
      </c>
    </row>
    <row r="75" spans="1:4" x14ac:dyDescent="0.3">
      <c r="A75" s="1">
        <v>44980</v>
      </c>
      <c r="B75" s="28" t="s">
        <v>11</v>
      </c>
      <c r="C75" s="14">
        <v>66.19</v>
      </c>
      <c r="D75" s="26" t="s">
        <v>74</v>
      </c>
    </row>
    <row r="76" spans="1:4" x14ac:dyDescent="0.3">
      <c r="A76" s="1">
        <v>44983</v>
      </c>
      <c r="B76" s="27" t="s">
        <v>15</v>
      </c>
      <c r="C76" s="14">
        <v>3.13</v>
      </c>
      <c r="D76" s="26" t="s">
        <v>74</v>
      </c>
    </row>
    <row r="77" spans="1:4" x14ac:dyDescent="0.3">
      <c r="A77" s="1">
        <v>44983</v>
      </c>
      <c r="B77" s="28" t="s">
        <v>15</v>
      </c>
      <c r="C77" s="14">
        <v>3.13</v>
      </c>
      <c r="D77" s="26" t="s">
        <v>74</v>
      </c>
    </row>
    <row r="78" spans="1:4" x14ac:dyDescent="0.3">
      <c r="A78" s="1">
        <v>44987</v>
      </c>
      <c r="B78" s="27" t="s">
        <v>9</v>
      </c>
      <c r="C78" s="14">
        <v>108.91</v>
      </c>
      <c r="D78" s="26" t="s">
        <v>75</v>
      </c>
    </row>
    <row r="79" spans="1:4" x14ac:dyDescent="0.3">
      <c r="A79" s="1">
        <v>44987</v>
      </c>
      <c r="B79" s="27" t="s">
        <v>10</v>
      </c>
      <c r="C79" s="14">
        <v>18.8</v>
      </c>
      <c r="D79" s="26" t="s">
        <v>75</v>
      </c>
    </row>
    <row r="80" spans="1:4" x14ac:dyDescent="0.3">
      <c r="A80" s="1">
        <v>44987</v>
      </c>
      <c r="B80" s="27" t="s">
        <v>8</v>
      </c>
      <c r="C80" s="14">
        <v>6.54</v>
      </c>
      <c r="D80" s="26" t="s">
        <v>75</v>
      </c>
    </row>
    <row r="81" spans="1:4" x14ac:dyDescent="0.3">
      <c r="A81" s="1">
        <v>44987</v>
      </c>
      <c r="B81" s="27" t="s">
        <v>16</v>
      </c>
      <c r="C81" s="14">
        <v>105</v>
      </c>
      <c r="D81" s="26" t="s">
        <v>75</v>
      </c>
    </row>
    <row r="82" spans="1:4" x14ac:dyDescent="0.3">
      <c r="A82" s="1">
        <v>44987</v>
      </c>
      <c r="B82" s="27" t="s">
        <v>11</v>
      </c>
      <c r="C82" s="14">
        <v>38.130000000000003</v>
      </c>
      <c r="D82" s="26" t="s">
        <v>75</v>
      </c>
    </row>
    <row r="83" spans="1:4" x14ac:dyDescent="0.3">
      <c r="A83" s="1">
        <v>44987</v>
      </c>
      <c r="B83" s="27" t="s">
        <v>9</v>
      </c>
      <c r="C83" s="14">
        <v>108.91</v>
      </c>
      <c r="D83" s="26" t="s">
        <v>75</v>
      </c>
    </row>
    <row r="84" spans="1:4" x14ac:dyDescent="0.3">
      <c r="A84" s="1">
        <v>44987</v>
      </c>
      <c r="B84" s="27" t="s">
        <v>10</v>
      </c>
      <c r="C84" s="14">
        <v>18.8</v>
      </c>
      <c r="D84" s="26" t="s">
        <v>75</v>
      </c>
    </row>
    <row r="85" spans="1:4" x14ac:dyDescent="0.3">
      <c r="A85" s="1">
        <v>44987</v>
      </c>
      <c r="B85" s="27" t="s">
        <v>8</v>
      </c>
      <c r="C85" s="14">
        <v>6.54</v>
      </c>
      <c r="D85" s="26" t="s">
        <v>75</v>
      </c>
    </row>
    <row r="86" spans="1:4" x14ac:dyDescent="0.3">
      <c r="A86" s="1">
        <v>44987</v>
      </c>
      <c r="B86" s="27" t="s">
        <v>16</v>
      </c>
      <c r="C86" s="14">
        <v>105</v>
      </c>
      <c r="D86" s="26" t="s">
        <v>75</v>
      </c>
    </row>
    <row r="87" spans="1:4" x14ac:dyDescent="0.3">
      <c r="A87" s="1">
        <v>44987</v>
      </c>
      <c r="B87" s="27" t="s">
        <v>11</v>
      </c>
      <c r="C87" s="14">
        <v>38.130000000000003</v>
      </c>
      <c r="D87" s="26" t="s">
        <v>75</v>
      </c>
    </row>
    <row r="88" spans="1:4" x14ac:dyDescent="0.3">
      <c r="A88" s="1">
        <v>44988</v>
      </c>
      <c r="B88" s="27" t="s">
        <v>17</v>
      </c>
      <c r="C88" s="14">
        <v>7.48</v>
      </c>
      <c r="D88" s="26" t="s">
        <v>75</v>
      </c>
    </row>
    <row r="89" spans="1:4" x14ac:dyDescent="0.3">
      <c r="A89" s="1">
        <v>44988</v>
      </c>
      <c r="B89" s="27" t="s">
        <v>18</v>
      </c>
      <c r="C89" s="14">
        <v>37.75</v>
      </c>
      <c r="D89" s="26" t="s">
        <v>75</v>
      </c>
    </row>
    <row r="90" spans="1:4" x14ac:dyDescent="0.3">
      <c r="A90" s="1">
        <v>44988</v>
      </c>
      <c r="B90" s="27" t="s">
        <v>19</v>
      </c>
      <c r="C90" s="14">
        <v>8.07</v>
      </c>
      <c r="D90" s="26" t="s">
        <v>75</v>
      </c>
    </row>
    <row r="91" spans="1:4" x14ac:dyDescent="0.3">
      <c r="A91" s="1">
        <v>44988</v>
      </c>
      <c r="B91" s="27" t="s">
        <v>20</v>
      </c>
      <c r="C91" s="14">
        <v>176.19</v>
      </c>
      <c r="D91" s="26" t="s">
        <v>75</v>
      </c>
    </row>
    <row r="92" spans="1:4" x14ac:dyDescent="0.3">
      <c r="A92" s="1">
        <v>44988</v>
      </c>
      <c r="B92" s="27" t="s">
        <v>20</v>
      </c>
      <c r="C92" s="14">
        <v>7.82</v>
      </c>
      <c r="D92" s="26" t="s">
        <v>75</v>
      </c>
    </row>
    <row r="93" spans="1:4" x14ac:dyDescent="0.3">
      <c r="A93" s="1">
        <v>44988</v>
      </c>
      <c r="B93" s="27" t="s">
        <v>17</v>
      </c>
      <c r="C93" s="14">
        <v>7.48</v>
      </c>
      <c r="D93" s="26" t="s">
        <v>75</v>
      </c>
    </row>
    <row r="94" spans="1:4" x14ac:dyDescent="0.3">
      <c r="A94" s="1">
        <v>44988</v>
      </c>
      <c r="B94" s="27" t="s">
        <v>18</v>
      </c>
      <c r="C94" s="14">
        <v>37.75</v>
      </c>
      <c r="D94" s="26" t="s">
        <v>75</v>
      </c>
    </row>
    <row r="95" spans="1:4" x14ac:dyDescent="0.3">
      <c r="A95" s="1">
        <v>44988</v>
      </c>
      <c r="B95" s="27" t="s">
        <v>19</v>
      </c>
      <c r="C95" s="14">
        <v>8.07</v>
      </c>
      <c r="D95" s="26" t="s">
        <v>75</v>
      </c>
    </row>
    <row r="96" spans="1:4" x14ac:dyDescent="0.3">
      <c r="A96" s="1">
        <v>44988</v>
      </c>
      <c r="B96" s="27" t="s">
        <v>20</v>
      </c>
      <c r="C96" s="14">
        <v>176.19</v>
      </c>
      <c r="D96" s="26" t="s">
        <v>75</v>
      </c>
    </row>
    <row r="97" spans="1:4" x14ac:dyDescent="0.3">
      <c r="A97" s="1">
        <v>44988</v>
      </c>
      <c r="B97" s="27" t="s">
        <v>20</v>
      </c>
      <c r="C97" s="14">
        <v>7.82</v>
      </c>
      <c r="D97" s="26" t="s">
        <v>75</v>
      </c>
    </row>
    <row r="98" spans="1:4" x14ac:dyDescent="0.3">
      <c r="A98" s="1">
        <v>45008</v>
      </c>
      <c r="B98" s="27" t="s">
        <v>21</v>
      </c>
      <c r="C98" s="14">
        <v>-1529.2</v>
      </c>
      <c r="D98" s="26" t="s">
        <v>75</v>
      </c>
    </row>
    <row r="99" spans="1:4" x14ac:dyDescent="0.3">
      <c r="A99" s="1">
        <v>45008</v>
      </c>
      <c r="B99" s="27" t="s">
        <v>21</v>
      </c>
      <c r="C99" s="14">
        <v>-1529.2</v>
      </c>
      <c r="D99" s="26" t="s">
        <v>75</v>
      </c>
    </row>
    <row r="100" spans="1:4" x14ac:dyDescent="0.3">
      <c r="A100" s="1">
        <v>45009</v>
      </c>
      <c r="B100" s="27" t="s">
        <v>9</v>
      </c>
      <c r="C100" s="14">
        <v>75.239999999999995</v>
      </c>
      <c r="D100" s="26" t="s">
        <v>75</v>
      </c>
    </row>
    <row r="101" spans="1:4" x14ac:dyDescent="0.3">
      <c r="A101" s="1">
        <v>45009</v>
      </c>
      <c r="B101" s="27" t="s">
        <v>10</v>
      </c>
      <c r="C101" s="14">
        <v>21.63</v>
      </c>
      <c r="D101" s="26" t="s">
        <v>75</v>
      </c>
    </row>
    <row r="102" spans="1:4" x14ac:dyDescent="0.3">
      <c r="A102" s="1">
        <v>45009</v>
      </c>
      <c r="B102" s="27" t="s">
        <v>11</v>
      </c>
      <c r="C102" s="14">
        <v>34.49</v>
      </c>
      <c r="D102" s="26" t="s">
        <v>75</v>
      </c>
    </row>
    <row r="103" spans="1:4" x14ac:dyDescent="0.3">
      <c r="A103" s="1">
        <v>45009</v>
      </c>
      <c r="B103" s="27" t="s">
        <v>9</v>
      </c>
      <c r="C103" s="14">
        <v>75.239999999999995</v>
      </c>
      <c r="D103" s="26" t="s">
        <v>75</v>
      </c>
    </row>
    <row r="104" spans="1:4" x14ac:dyDescent="0.3">
      <c r="A104" s="1">
        <v>45009</v>
      </c>
      <c r="B104" s="27" t="s">
        <v>10</v>
      </c>
      <c r="C104" s="14">
        <v>21.63</v>
      </c>
      <c r="D104" s="26" t="s">
        <v>75</v>
      </c>
    </row>
    <row r="105" spans="1:4" x14ac:dyDescent="0.3">
      <c r="A105" s="1">
        <v>45009</v>
      </c>
      <c r="B105" s="27" t="s">
        <v>11</v>
      </c>
      <c r="C105" s="14">
        <v>34.49</v>
      </c>
      <c r="D105" s="26" t="s">
        <v>75</v>
      </c>
    </row>
    <row r="106" spans="1:4" x14ac:dyDescent="0.3">
      <c r="A106" s="1">
        <v>45016</v>
      </c>
      <c r="B106" s="27" t="s">
        <v>8</v>
      </c>
      <c r="C106" s="14">
        <v>13.95</v>
      </c>
      <c r="D106" s="26" t="s">
        <v>75</v>
      </c>
    </row>
    <row r="107" spans="1:4" x14ac:dyDescent="0.3">
      <c r="A107" s="1">
        <v>45016</v>
      </c>
      <c r="B107" s="27" t="s">
        <v>13</v>
      </c>
      <c r="C107" s="14">
        <v>3.49</v>
      </c>
      <c r="D107" s="26" t="s">
        <v>75</v>
      </c>
    </row>
    <row r="108" spans="1:4" x14ac:dyDescent="0.3">
      <c r="A108" s="1">
        <v>45016</v>
      </c>
      <c r="B108" s="27" t="s">
        <v>13</v>
      </c>
      <c r="C108" s="14">
        <v>2.69</v>
      </c>
      <c r="D108" s="26" t="s">
        <v>75</v>
      </c>
    </row>
    <row r="109" spans="1:4" x14ac:dyDescent="0.3">
      <c r="A109" s="1">
        <v>45016</v>
      </c>
      <c r="B109" s="27" t="s">
        <v>8</v>
      </c>
      <c r="C109" s="14">
        <v>13.95</v>
      </c>
      <c r="D109" s="26" t="s">
        <v>75</v>
      </c>
    </row>
    <row r="110" spans="1:4" x14ac:dyDescent="0.3">
      <c r="A110" s="1">
        <v>45016</v>
      </c>
      <c r="B110" s="27" t="s">
        <v>13</v>
      </c>
      <c r="C110" s="14">
        <v>3.49</v>
      </c>
      <c r="D110" s="26" t="s">
        <v>75</v>
      </c>
    </row>
    <row r="111" spans="1:4" x14ac:dyDescent="0.3">
      <c r="A111" s="1">
        <v>45016</v>
      </c>
      <c r="B111" s="27" t="s">
        <v>13</v>
      </c>
      <c r="C111" s="14">
        <v>2.69</v>
      </c>
      <c r="D111" s="26" t="s">
        <v>75</v>
      </c>
    </row>
    <row r="112" spans="1:4" x14ac:dyDescent="0.3">
      <c r="A112" s="1">
        <v>45021</v>
      </c>
      <c r="B112" s="27" t="s">
        <v>11</v>
      </c>
      <c r="C112" s="14">
        <v>138.02000000000001</v>
      </c>
      <c r="D112" s="25" t="s">
        <v>76</v>
      </c>
    </row>
    <row r="113" spans="1:4" x14ac:dyDescent="0.3">
      <c r="A113" s="1">
        <v>45021</v>
      </c>
      <c r="B113" s="27" t="s">
        <v>9</v>
      </c>
      <c r="C113" s="14">
        <v>111.96</v>
      </c>
      <c r="D113" s="26" t="s">
        <v>76</v>
      </c>
    </row>
    <row r="114" spans="1:4" x14ac:dyDescent="0.3">
      <c r="A114" s="1">
        <v>45021</v>
      </c>
      <c r="B114" s="27" t="s">
        <v>11</v>
      </c>
      <c r="C114" s="14">
        <v>138.02000000000001</v>
      </c>
      <c r="D114" s="26" t="s">
        <v>76</v>
      </c>
    </row>
    <row r="115" spans="1:4" x14ac:dyDescent="0.3">
      <c r="A115" s="1">
        <v>45021</v>
      </c>
      <c r="B115" s="27" t="s">
        <v>9</v>
      </c>
      <c r="C115" s="14">
        <v>111.96</v>
      </c>
      <c r="D115" s="26" t="s">
        <v>76</v>
      </c>
    </row>
    <row r="116" spans="1:4" x14ac:dyDescent="0.3">
      <c r="A116" s="1">
        <v>45025</v>
      </c>
      <c r="B116" s="27" t="s">
        <v>22</v>
      </c>
      <c r="C116" s="14">
        <v>37.799999999999997</v>
      </c>
      <c r="D116" s="26" t="s">
        <v>76</v>
      </c>
    </row>
    <row r="117" spans="1:4" x14ac:dyDescent="0.3">
      <c r="A117" s="1">
        <v>45025</v>
      </c>
      <c r="B117" s="27" t="s">
        <v>22</v>
      </c>
      <c r="C117" s="14">
        <v>37.799999999999997</v>
      </c>
      <c r="D117" s="26" t="s">
        <v>76</v>
      </c>
    </row>
    <row r="118" spans="1:4" x14ac:dyDescent="0.3">
      <c r="A118" s="1">
        <v>45026</v>
      </c>
      <c r="B118" s="27" t="s">
        <v>21</v>
      </c>
      <c r="C118" s="14">
        <v>-37.799999999999997</v>
      </c>
      <c r="D118" s="26" t="s">
        <v>76</v>
      </c>
    </row>
    <row r="119" spans="1:4" x14ac:dyDescent="0.3">
      <c r="A119" s="1">
        <v>45026</v>
      </c>
      <c r="B119" s="27" t="s">
        <v>21</v>
      </c>
      <c r="C119" s="14">
        <v>-6.18</v>
      </c>
      <c r="D119" s="26" t="s">
        <v>76</v>
      </c>
    </row>
    <row r="120" spans="1:4" x14ac:dyDescent="0.3">
      <c r="A120" s="1">
        <v>45026</v>
      </c>
      <c r="B120" s="27" t="s">
        <v>21</v>
      </c>
      <c r="C120" s="14">
        <v>-37.799999999999997</v>
      </c>
      <c r="D120" s="26" t="s">
        <v>76</v>
      </c>
    </row>
    <row r="121" spans="1:4" x14ac:dyDescent="0.3">
      <c r="A121" s="1">
        <v>45026</v>
      </c>
      <c r="B121" s="27" t="s">
        <v>21</v>
      </c>
      <c r="C121" s="14">
        <v>-6.18</v>
      </c>
      <c r="D121" s="26" t="s">
        <v>76</v>
      </c>
    </row>
    <row r="122" spans="1:4" x14ac:dyDescent="0.3">
      <c r="A122" s="1">
        <v>45028</v>
      </c>
      <c r="B122" s="27" t="s">
        <v>23</v>
      </c>
      <c r="C122" s="14">
        <v>176.44</v>
      </c>
      <c r="D122" s="26" t="s">
        <v>76</v>
      </c>
    </row>
    <row r="123" spans="1:4" x14ac:dyDescent="0.3">
      <c r="A123" s="1">
        <v>45028</v>
      </c>
      <c r="B123" s="27" t="s">
        <v>23</v>
      </c>
      <c r="C123" s="14">
        <v>176.44</v>
      </c>
      <c r="D123" s="26" t="s">
        <v>76</v>
      </c>
    </row>
    <row r="124" spans="1:4" x14ac:dyDescent="0.3">
      <c r="A124" s="1">
        <v>45034</v>
      </c>
      <c r="B124" s="27" t="s">
        <v>10</v>
      </c>
      <c r="C124" s="14">
        <v>12</v>
      </c>
      <c r="D124" s="26" t="s">
        <v>76</v>
      </c>
    </row>
    <row r="125" spans="1:4" x14ac:dyDescent="0.3">
      <c r="A125" s="1">
        <v>45034</v>
      </c>
      <c r="B125" s="27" t="s">
        <v>10</v>
      </c>
      <c r="C125" s="14">
        <v>12</v>
      </c>
      <c r="D125" s="26" t="s">
        <v>76</v>
      </c>
    </row>
    <row r="126" spans="1:4" x14ac:dyDescent="0.3">
      <c r="A126" s="1">
        <v>45038</v>
      </c>
      <c r="B126" s="27" t="s">
        <v>9</v>
      </c>
      <c r="C126" s="14">
        <v>163.52000000000001</v>
      </c>
      <c r="D126" s="26" t="s">
        <v>76</v>
      </c>
    </row>
    <row r="127" spans="1:4" x14ac:dyDescent="0.3">
      <c r="A127" s="1">
        <v>45038</v>
      </c>
      <c r="B127" s="27"/>
      <c r="D127" s="26" t="s">
        <v>76</v>
      </c>
    </row>
    <row r="128" spans="1:4" x14ac:dyDescent="0.3">
      <c r="A128" s="1">
        <v>45038</v>
      </c>
      <c r="B128" s="27" t="s">
        <v>9</v>
      </c>
      <c r="C128" s="14">
        <v>163.52000000000001</v>
      </c>
      <c r="D128" s="26" t="s">
        <v>76</v>
      </c>
    </row>
    <row r="129" spans="1:4" x14ac:dyDescent="0.3">
      <c r="A129" s="1">
        <v>45040</v>
      </c>
      <c r="B129" s="27" t="s">
        <v>24</v>
      </c>
      <c r="C129" s="14">
        <v>19.91</v>
      </c>
      <c r="D129" s="26" t="s">
        <v>76</v>
      </c>
    </row>
    <row r="130" spans="1:4" x14ac:dyDescent="0.3">
      <c r="A130" s="1">
        <v>45040</v>
      </c>
      <c r="B130" s="27"/>
      <c r="D130" s="26" t="s">
        <v>76</v>
      </c>
    </row>
    <row r="131" spans="1:4" x14ac:dyDescent="0.3">
      <c r="A131" s="1">
        <v>45040</v>
      </c>
      <c r="B131" s="27" t="s">
        <v>24</v>
      </c>
      <c r="C131" s="14">
        <v>19.91</v>
      </c>
      <c r="D131" s="26" t="s">
        <v>76</v>
      </c>
    </row>
    <row r="132" spans="1:4" x14ac:dyDescent="0.3">
      <c r="A132" s="1">
        <v>45049</v>
      </c>
      <c r="B132" s="27" t="s">
        <v>11</v>
      </c>
      <c r="C132" s="14">
        <v>196.55</v>
      </c>
      <c r="D132" s="26" t="s">
        <v>77</v>
      </c>
    </row>
    <row r="133" spans="1:4" x14ac:dyDescent="0.3">
      <c r="A133" s="1">
        <v>45049</v>
      </c>
      <c r="B133" s="27" t="s">
        <v>9</v>
      </c>
      <c r="C133" s="14">
        <v>136.52000000000001</v>
      </c>
      <c r="D133" s="26" t="s">
        <v>77</v>
      </c>
    </row>
    <row r="134" spans="1:4" x14ac:dyDescent="0.3">
      <c r="A134" s="1">
        <v>45049</v>
      </c>
      <c r="B134" s="27"/>
      <c r="D134" s="26" t="s">
        <v>77</v>
      </c>
    </row>
    <row r="135" spans="1:4" x14ac:dyDescent="0.3">
      <c r="A135" s="1">
        <v>45049</v>
      </c>
      <c r="B135" s="27"/>
      <c r="D135" s="26" t="s">
        <v>77</v>
      </c>
    </row>
    <row r="136" spans="1:4" x14ac:dyDescent="0.3">
      <c r="A136" s="1">
        <v>45049</v>
      </c>
      <c r="B136" s="27" t="s">
        <v>11</v>
      </c>
      <c r="C136" s="14">
        <v>196.55</v>
      </c>
      <c r="D136" s="26" t="s">
        <v>77</v>
      </c>
    </row>
    <row r="137" spans="1:4" x14ac:dyDescent="0.3">
      <c r="A137" s="1">
        <v>45049</v>
      </c>
      <c r="B137" s="27" t="s">
        <v>9</v>
      </c>
      <c r="C137" s="14">
        <v>136.52000000000001</v>
      </c>
      <c r="D137" s="26" t="s">
        <v>77</v>
      </c>
    </row>
    <row r="138" spans="1:4" x14ac:dyDescent="0.3">
      <c r="A138" s="1">
        <v>45056</v>
      </c>
      <c r="B138" s="27" t="s">
        <v>25</v>
      </c>
      <c r="C138" s="14">
        <v>146.75</v>
      </c>
      <c r="D138" s="26" t="s">
        <v>77</v>
      </c>
    </row>
    <row r="139" spans="1:4" x14ac:dyDescent="0.3">
      <c r="A139" s="1">
        <v>45056</v>
      </c>
      <c r="B139" s="27"/>
      <c r="D139" s="26" t="s">
        <v>77</v>
      </c>
    </row>
    <row r="140" spans="1:4" x14ac:dyDescent="0.3">
      <c r="A140" s="1">
        <v>45056</v>
      </c>
      <c r="B140" s="27" t="s">
        <v>25</v>
      </c>
      <c r="C140" s="14">
        <v>146.75</v>
      </c>
      <c r="D140" s="26" t="s">
        <v>77</v>
      </c>
    </row>
    <row r="141" spans="1:4" x14ac:dyDescent="0.3">
      <c r="A141" s="1">
        <v>45058</v>
      </c>
      <c r="B141" s="27" t="s">
        <v>24</v>
      </c>
      <c r="C141" s="14">
        <v>34.99</v>
      </c>
      <c r="D141" s="26" t="s">
        <v>77</v>
      </c>
    </row>
    <row r="142" spans="1:4" x14ac:dyDescent="0.3">
      <c r="A142" s="1">
        <v>45058</v>
      </c>
      <c r="B142" s="27"/>
      <c r="D142" s="26" t="s">
        <v>77</v>
      </c>
    </row>
    <row r="143" spans="1:4" x14ac:dyDescent="0.3">
      <c r="A143" s="1">
        <v>45058</v>
      </c>
      <c r="B143" s="27" t="s">
        <v>24</v>
      </c>
      <c r="C143" s="14">
        <v>34.99</v>
      </c>
      <c r="D143" s="26" t="s">
        <v>77</v>
      </c>
    </row>
    <row r="144" spans="1:4" x14ac:dyDescent="0.3">
      <c r="A144" s="1">
        <v>45062</v>
      </c>
      <c r="B144" s="27" t="s">
        <v>11</v>
      </c>
      <c r="C144" s="14">
        <v>50.55</v>
      </c>
      <c r="D144" s="26" t="s">
        <v>77</v>
      </c>
    </row>
    <row r="145" spans="1:4" hidden="1" outlineLevel="1" x14ac:dyDescent="0.3">
      <c r="A145" s="1">
        <v>45194</v>
      </c>
      <c r="B145" s="27" t="s">
        <v>60</v>
      </c>
      <c r="C145" s="14">
        <v>152.25</v>
      </c>
      <c r="D145" s="26" t="s">
        <v>81</v>
      </c>
    </row>
    <row r="146" spans="1:4" collapsed="1" x14ac:dyDescent="0.3">
      <c r="A146" s="1">
        <v>45062</v>
      </c>
      <c r="B146" s="27" t="s">
        <v>11</v>
      </c>
      <c r="C146" s="14">
        <v>22.65</v>
      </c>
      <c r="D146" s="26" t="s">
        <v>77</v>
      </c>
    </row>
    <row r="147" spans="1:4" x14ac:dyDescent="0.3">
      <c r="A147" s="1">
        <v>45062</v>
      </c>
      <c r="B147" s="27" t="s">
        <v>9</v>
      </c>
      <c r="C147" s="14">
        <v>298.22000000000003</v>
      </c>
      <c r="D147" s="26" t="s">
        <v>77</v>
      </c>
    </row>
    <row r="148" spans="1:4" x14ac:dyDescent="0.3">
      <c r="A148" s="1">
        <v>45062</v>
      </c>
      <c r="B148" s="27" t="s">
        <v>3</v>
      </c>
      <c r="C148" s="14">
        <v>72.040000000000006</v>
      </c>
      <c r="D148" s="26" t="s">
        <v>77</v>
      </c>
    </row>
    <row r="149" spans="1:4" x14ac:dyDescent="0.3">
      <c r="A149" s="1">
        <v>45062</v>
      </c>
      <c r="B149" s="27"/>
      <c r="D149" s="26" t="s">
        <v>77</v>
      </c>
    </row>
    <row r="150" spans="1:4" x14ac:dyDescent="0.3">
      <c r="A150" s="1">
        <v>45062</v>
      </c>
      <c r="B150" s="27"/>
      <c r="D150" s="26" t="s">
        <v>77</v>
      </c>
    </row>
    <row r="151" spans="1:4" x14ac:dyDescent="0.3">
      <c r="A151" s="1">
        <v>45062</v>
      </c>
      <c r="B151" s="27"/>
      <c r="D151" s="26" t="s">
        <v>77</v>
      </c>
    </row>
    <row r="152" spans="1:4" x14ac:dyDescent="0.3">
      <c r="A152" s="1">
        <v>45062</v>
      </c>
      <c r="B152" s="27"/>
      <c r="D152" s="26" t="s">
        <v>77</v>
      </c>
    </row>
    <row r="153" spans="1:4" x14ac:dyDescent="0.3">
      <c r="A153" s="1">
        <v>45062</v>
      </c>
      <c r="B153" s="27" t="s">
        <v>11</v>
      </c>
      <c r="C153" s="14">
        <v>50.55</v>
      </c>
      <c r="D153" s="26" t="s">
        <v>77</v>
      </c>
    </row>
    <row r="154" spans="1:4" x14ac:dyDescent="0.3">
      <c r="A154" s="1">
        <v>45062</v>
      </c>
      <c r="B154" s="27" t="s">
        <v>11</v>
      </c>
      <c r="C154" s="14">
        <v>22.65</v>
      </c>
      <c r="D154" s="26" t="s">
        <v>77</v>
      </c>
    </row>
    <row r="155" spans="1:4" x14ac:dyDescent="0.3">
      <c r="A155" s="1">
        <v>45062</v>
      </c>
      <c r="B155" s="27" t="s">
        <v>9</v>
      </c>
      <c r="C155" s="14">
        <v>298.22000000000003</v>
      </c>
      <c r="D155" s="26" t="s">
        <v>77</v>
      </c>
    </row>
    <row r="156" spans="1:4" x14ac:dyDescent="0.3">
      <c r="A156" s="1">
        <v>45062</v>
      </c>
      <c r="B156" s="27" t="s">
        <v>3</v>
      </c>
      <c r="C156" s="14">
        <v>72.040000000000006</v>
      </c>
      <c r="D156" s="26" t="s">
        <v>77</v>
      </c>
    </row>
    <row r="157" spans="1:4" x14ac:dyDescent="0.3">
      <c r="A157" s="1">
        <v>45065</v>
      </c>
      <c r="B157" s="27" t="s">
        <v>21</v>
      </c>
      <c r="C157" s="14">
        <v>-163.75</v>
      </c>
      <c r="D157" s="26" t="s">
        <v>77</v>
      </c>
    </row>
    <row r="158" spans="1:4" x14ac:dyDescent="0.3">
      <c r="A158" s="1">
        <v>45065</v>
      </c>
      <c r="B158" s="27"/>
      <c r="D158" s="26" t="s">
        <v>77</v>
      </c>
    </row>
    <row r="159" spans="1:4" x14ac:dyDescent="0.3">
      <c r="A159" s="1">
        <v>45065</v>
      </c>
      <c r="B159" s="27" t="s">
        <v>21</v>
      </c>
      <c r="C159" s="14">
        <v>-163.75</v>
      </c>
      <c r="D159" s="26" t="s">
        <v>77</v>
      </c>
    </row>
    <row r="160" spans="1:4" x14ac:dyDescent="0.3">
      <c r="A160" s="1">
        <v>45068</v>
      </c>
      <c r="B160" s="27" t="s">
        <v>26</v>
      </c>
      <c r="C160" s="14">
        <v>10.050000000000001</v>
      </c>
      <c r="D160" s="26" t="s">
        <v>77</v>
      </c>
    </row>
    <row r="161" spans="1:4" x14ac:dyDescent="0.3">
      <c r="A161" s="1">
        <v>45068</v>
      </c>
      <c r="B161" s="27" t="s">
        <v>27</v>
      </c>
      <c r="C161" s="14">
        <v>12.9</v>
      </c>
      <c r="D161" s="26" t="s">
        <v>77</v>
      </c>
    </row>
    <row r="162" spans="1:4" x14ac:dyDescent="0.3">
      <c r="A162" s="1">
        <v>45068</v>
      </c>
      <c r="B162" s="27"/>
      <c r="D162" s="26" t="s">
        <v>77</v>
      </c>
    </row>
    <row r="163" spans="1:4" x14ac:dyDescent="0.3">
      <c r="A163" s="1">
        <v>45068</v>
      </c>
      <c r="B163" s="27"/>
      <c r="D163" s="26" t="s">
        <v>77</v>
      </c>
    </row>
    <row r="164" spans="1:4" x14ac:dyDescent="0.3">
      <c r="A164" s="1">
        <v>45068</v>
      </c>
      <c r="B164" s="27" t="s">
        <v>26</v>
      </c>
      <c r="C164" s="14">
        <v>10.050000000000001</v>
      </c>
      <c r="D164" s="26" t="s">
        <v>77</v>
      </c>
    </row>
    <row r="165" spans="1:4" x14ac:dyDescent="0.3">
      <c r="A165" s="1">
        <v>45068</v>
      </c>
      <c r="B165" s="27" t="s">
        <v>27</v>
      </c>
      <c r="C165" s="14">
        <v>12.9</v>
      </c>
      <c r="D165" s="26" t="s">
        <v>77</v>
      </c>
    </row>
    <row r="166" spans="1:4" x14ac:dyDescent="0.3">
      <c r="A166" s="1">
        <v>45069</v>
      </c>
      <c r="B166" s="27" t="s">
        <v>28</v>
      </c>
      <c r="C166" s="14">
        <v>5.24</v>
      </c>
      <c r="D166" s="26" t="s">
        <v>77</v>
      </c>
    </row>
    <row r="167" spans="1:4" x14ac:dyDescent="0.3">
      <c r="A167" s="1">
        <v>45069</v>
      </c>
      <c r="B167" s="27" t="s">
        <v>29</v>
      </c>
      <c r="C167" s="14">
        <v>1730.96</v>
      </c>
      <c r="D167" s="26" t="s">
        <v>77</v>
      </c>
    </row>
    <row r="168" spans="1:4" x14ac:dyDescent="0.3">
      <c r="A168" s="1">
        <v>45069</v>
      </c>
      <c r="B168" s="27" t="s">
        <v>30</v>
      </c>
      <c r="C168" s="14">
        <v>1730.96</v>
      </c>
      <c r="D168" s="26" t="s">
        <v>77</v>
      </c>
    </row>
    <row r="169" spans="1:4" x14ac:dyDescent="0.3">
      <c r="A169" s="1">
        <v>45069</v>
      </c>
      <c r="B169" s="27" t="s">
        <v>31</v>
      </c>
      <c r="C169" s="14">
        <v>106.75</v>
      </c>
      <c r="D169" s="26" t="s">
        <v>77</v>
      </c>
    </row>
    <row r="170" spans="1:4" x14ac:dyDescent="0.3">
      <c r="A170" s="1">
        <v>45069</v>
      </c>
      <c r="B170" s="27"/>
      <c r="D170" s="26" t="s">
        <v>77</v>
      </c>
    </row>
    <row r="171" spans="1:4" x14ac:dyDescent="0.3">
      <c r="A171" s="1">
        <v>45069</v>
      </c>
      <c r="B171" s="27" t="s">
        <v>28</v>
      </c>
      <c r="C171" s="14">
        <v>5.24</v>
      </c>
      <c r="D171" s="26" t="s">
        <v>77</v>
      </c>
    </row>
    <row r="172" spans="1:4" x14ac:dyDescent="0.3">
      <c r="A172" s="1">
        <v>45069</v>
      </c>
      <c r="B172" s="27" t="s">
        <v>29</v>
      </c>
      <c r="C172" s="14">
        <v>1730.96</v>
      </c>
      <c r="D172" s="26" t="s">
        <v>77</v>
      </c>
    </row>
    <row r="173" spans="1:4" x14ac:dyDescent="0.3">
      <c r="A173" s="1">
        <v>45069</v>
      </c>
      <c r="B173" s="27" t="s">
        <v>30</v>
      </c>
      <c r="C173" s="14">
        <v>1730.96</v>
      </c>
      <c r="D173" s="26" t="s">
        <v>77</v>
      </c>
    </row>
    <row r="174" spans="1:4" x14ac:dyDescent="0.3">
      <c r="A174" s="1">
        <v>45069</v>
      </c>
      <c r="B174" s="27" t="s">
        <v>31</v>
      </c>
      <c r="C174" s="14">
        <v>106.75</v>
      </c>
      <c r="D174" s="26" t="s">
        <v>77</v>
      </c>
    </row>
    <row r="175" spans="1:4" x14ac:dyDescent="0.3">
      <c r="A175" s="1">
        <v>45071</v>
      </c>
      <c r="B175" s="27" t="s">
        <v>32</v>
      </c>
      <c r="C175" s="14">
        <v>165.64</v>
      </c>
      <c r="D175" s="26" t="s">
        <v>77</v>
      </c>
    </row>
    <row r="176" spans="1:4" x14ac:dyDescent="0.3">
      <c r="A176" s="1">
        <v>45071</v>
      </c>
      <c r="B176" s="27" t="s">
        <v>8</v>
      </c>
      <c r="C176" s="14">
        <v>25.93</v>
      </c>
      <c r="D176" s="26" t="s">
        <v>77</v>
      </c>
    </row>
    <row r="177" spans="1:4" x14ac:dyDescent="0.3">
      <c r="A177" s="1">
        <v>45071</v>
      </c>
      <c r="B177" s="27" t="s">
        <v>33</v>
      </c>
      <c r="C177" s="14">
        <v>15.64</v>
      </c>
      <c r="D177" s="26" t="s">
        <v>77</v>
      </c>
    </row>
    <row r="178" spans="1:4" x14ac:dyDescent="0.3">
      <c r="A178" s="1">
        <v>45071</v>
      </c>
      <c r="B178" s="27" t="s">
        <v>32</v>
      </c>
      <c r="C178" s="14">
        <v>165.64</v>
      </c>
      <c r="D178" s="26" t="s">
        <v>77</v>
      </c>
    </row>
    <row r="179" spans="1:4" x14ac:dyDescent="0.3">
      <c r="A179" s="1">
        <v>45071</v>
      </c>
      <c r="B179" s="27" t="s">
        <v>8</v>
      </c>
      <c r="C179" s="14">
        <v>25.93</v>
      </c>
      <c r="D179" s="26" t="s">
        <v>77</v>
      </c>
    </row>
    <row r="180" spans="1:4" x14ac:dyDescent="0.3">
      <c r="A180" s="1">
        <v>45071</v>
      </c>
      <c r="B180" s="27" t="s">
        <v>33</v>
      </c>
      <c r="C180" s="14">
        <v>15.64</v>
      </c>
      <c r="D180" s="26" t="s">
        <v>77</v>
      </c>
    </row>
    <row r="181" spans="1:4" x14ac:dyDescent="0.3">
      <c r="A181" s="1">
        <v>45072</v>
      </c>
      <c r="B181" s="27" t="s">
        <v>34</v>
      </c>
      <c r="C181" s="14">
        <v>143.25</v>
      </c>
      <c r="D181" s="26" t="s">
        <v>77</v>
      </c>
    </row>
    <row r="182" spans="1:4" x14ac:dyDescent="0.3">
      <c r="A182" s="1">
        <v>45072</v>
      </c>
      <c r="B182" s="27" t="s">
        <v>34</v>
      </c>
      <c r="C182" s="14">
        <v>143.25</v>
      </c>
      <c r="D182" s="26" t="s">
        <v>77</v>
      </c>
    </row>
    <row r="183" spans="1:4" x14ac:dyDescent="0.3">
      <c r="A183" s="1">
        <v>45073</v>
      </c>
      <c r="B183" s="27" t="s">
        <v>21</v>
      </c>
      <c r="C183" s="14">
        <v>-730</v>
      </c>
      <c r="D183" s="26" t="s">
        <v>77</v>
      </c>
    </row>
    <row r="184" spans="1:4" x14ac:dyDescent="0.3">
      <c r="A184" s="1">
        <v>45073</v>
      </c>
      <c r="B184" s="27" t="s">
        <v>21</v>
      </c>
      <c r="C184" s="14">
        <v>-730</v>
      </c>
      <c r="D184" s="26" t="s">
        <v>77</v>
      </c>
    </row>
    <row r="185" spans="1:4" x14ac:dyDescent="0.3">
      <c r="A185" s="1">
        <v>45076</v>
      </c>
      <c r="B185" s="27" t="s">
        <v>35</v>
      </c>
      <c r="C185" s="14">
        <v>3.59</v>
      </c>
      <c r="D185" s="26" t="s">
        <v>77</v>
      </c>
    </row>
    <row r="186" spans="1:4" x14ac:dyDescent="0.3">
      <c r="A186" s="1">
        <v>45076</v>
      </c>
      <c r="B186" s="27" t="s">
        <v>35</v>
      </c>
      <c r="C186" s="14">
        <v>3.59</v>
      </c>
      <c r="D186" s="26" t="s">
        <v>77</v>
      </c>
    </row>
    <row r="187" spans="1:4" x14ac:dyDescent="0.3">
      <c r="A187" s="1">
        <v>45082</v>
      </c>
      <c r="B187" s="27" t="s">
        <v>21</v>
      </c>
      <c r="C187" s="14">
        <v>-4000</v>
      </c>
      <c r="D187" s="26" t="s">
        <v>78</v>
      </c>
    </row>
    <row r="188" spans="1:4" x14ac:dyDescent="0.3">
      <c r="A188" s="1">
        <v>45082</v>
      </c>
      <c r="B188" s="27" t="s">
        <v>21</v>
      </c>
      <c r="C188" s="14">
        <v>-4000</v>
      </c>
      <c r="D188" s="26" t="s">
        <v>78</v>
      </c>
    </row>
    <row r="189" spans="1:4" x14ac:dyDescent="0.3">
      <c r="A189" s="1">
        <v>45086</v>
      </c>
      <c r="B189" s="27" t="s">
        <v>36</v>
      </c>
      <c r="C189" s="14">
        <v>6.38</v>
      </c>
      <c r="D189" s="26" t="s">
        <v>78</v>
      </c>
    </row>
    <row r="190" spans="1:4" x14ac:dyDescent="0.3">
      <c r="A190" s="1">
        <v>45086</v>
      </c>
      <c r="B190" s="27" t="s">
        <v>36</v>
      </c>
      <c r="C190" s="14">
        <v>6.38</v>
      </c>
      <c r="D190" s="26" t="s">
        <v>78</v>
      </c>
    </row>
    <row r="191" spans="1:4" x14ac:dyDescent="0.3">
      <c r="A191" s="1">
        <v>45091</v>
      </c>
      <c r="B191" s="27" t="s">
        <v>3</v>
      </c>
      <c r="C191" s="14">
        <v>57.47</v>
      </c>
      <c r="D191" s="26" t="s">
        <v>78</v>
      </c>
    </row>
    <row r="192" spans="1:4" x14ac:dyDescent="0.3">
      <c r="A192" s="1">
        <v>45091</v>
      </c>
      <c r="B192" s="27" t="s">
        <v>3</v>
      </c>
      <c r="C192" s="14">
        <v>57.47</v>
      </c>
      <c r="D192" s="26" t="s">
        <v>78</v>
      </c>
    </row>
    <row r="193" spans="1:4" x14ac:dyDescent="0.3">
      <c r="A193" s="1">
        <v>45093</v>
      </c>
      <c r="B193" s="27" t="s">
        <v>36</v>
      </c>
      <c r="C193" s="14">
        <v>6.03</v>
      </c>
      <c r="D193" s="26" t="s">
        <v>78</v>
      </c>
    </row>
    <row r="194" spans="1:4" x14ac:dyDescent="0.3">
      <c r="A194" s="1">
        <v>45093</v>
      </c>
      <c r="B194" s="27" t="s">
        <v>36</v>
      </c>
      <c r="C194" s="14">
        <v>6.03</v>
      </c>
      <c r="D194" s="26" t="s">
        <v>78</v>
      </c>
    </row>
    <row r="195" spans="1:4" x14ac:dyDescent="0.3">
      <c r="A195" s="1">
        <v>45097</v>
      </c>
      <c r="B195" s="27" t="s">
        <v>37</v>
      </c>
      <c r="C195" s="14">
        <v>57</v>
      </c>
      <c r="D195" s="26" t="s">
        <v>78</v>
      </c>
    </row>
    <row r="196" spans="1:4" x14ac:dyDescent="0.3">
      <c r="A196" s="1">
        <v>45097</v>
      </c>
      <c r="B196" s="27" t="s">
        <v>37</v>
      </c>
      <c r="C196" s="14">
        <v>57</v>
      </c>
      <c r="D196" s="26" t="s">
        <v>78</v>
      </c>
    </row>
    <row r="197" spans="1:4" x14ac:dyDescent="0.3">
      <c r="A197" s="1">
        <v>45098</v>
      </c>
      <c r="B197" s="27" t="s">
        <v>38</v>
      </c>
      <c r="C197" s="14">
        <v>21</v>
      </c>
      <c r="D197" s="26" t="s">
        <v>78</v>
      </c>
    </row>
    <row r="198" spans="1:4" x14ac:dyDescent="0.3">
      <c r="A198" s="1">
        <v>45098</v>
      </c>
      <c r="B198" s="27" t="s">
        <v>38</v>
      </c>
      <c r="C198" s="14">
        <v>21</v>
      </c>
      <c r="D198" s="26" t="s">
        <v>78</v>
      </c>
    </row>
    <row r="199" spans="1:4" x14ac:dyDescent="0.3">
      <c r="A199" s="1">
        <v>45099</v>
      </c>
      <c r="B199" s="27" t="s">
        <v>39</v>
      </c>
      <c r="C199" s="14">
        <v>15.75</v>
      </c>
      <c r="D199" s="26" t="s">
        <v>78</v>
      </c>
    </row>
    <row r="200" spans="1:4" x14ac:dyDescent="0.3">
      <c r="A200" s="1">
        <v>45099</v>
      </c>
      <c r="B200" s="27" t="s">
        <v>40</v>
      </c>
      <c r="C200" s="14">
        <v>16</v>
      </c>
      <c r="D200" s="26" t="s">
        <v>78</v>
      </c>
    </row>
    <row r="201" spans="1:4" x14ac:dyDescent="0.3">
      <c r="A201" s="1">
        <v>45099</v>
      </c>
      <c r="B201" s="27" t="s">
        <v>39</v>
      </c>
      <c r="C201" s="14">
        <v>15.75</v>
      </c>
      <c r="D201" s="26" t="s">
        <v>78</v>
      </c>
    </row>
    <row r="202" spans="1:4" x14ac:dyDescent="0.3">
      <c r="A202" s="1">
        <v>45099</v>
      </c>
      <c r="B202" s="27" t="s">
        <v>40</v>
      </c>
      <c r="C202" s="14">
        <v>16</v>
      </c>
      <c r="D202" s="26" t="s">
        <v>78</v>
      </c>
    </row>
    <row r="203" spans="1:4" x14ac:dyDescent="0.3">
      <c r="A203" s="1">
        <v>45100</v>
      </c>
      <c r="B203" s="27" t="s">
        <v>3</v>
      </c>
      <c r="C203" s="14">
        <v>74.33</v>
      </c>
      <c r="D203" s="26" t="s">
        <v>78</v>
      </c>
    </row>
    <row r="204" spans="1:4" x14ac:dyDescent="0.3">
      <c r="A204" s="1">
        <v>45100</v>
      </c>
      <c r="B204" s="27" t="s">
        <v>11</v>
      </c>
      <c r="C204" s="14">
        <v>85.45</v>
      </c>
      <c r="D204" s="26" t="s">
        <v>78</v>
      </c>
    </row>
    <row r="205" spans="1:4" x14ac:dyDescent="0.3">
      <c r="A205" s="1">
        <v>45100</v>
      </c>
      <c r="B205" s="27" t="s">
        <v>41</v>
      </c>
      <c r="C205" s="14">
        <v>36.75</v>
      </c>
      <c r="D205" s="26" t="s">
        <v>78</v>
      </c>
    </row>
    <row r="206" spans="1:4" x14ac:dyDescent="0.3">
      <c r="A206" s="1">
        <v>45100</v>
      </c>
      <c r="B206" s="27" t="s">
        <v>3</v>
      </c>
      <c r="C206" s="14">
        <v>74.33</v>
      </c>
      <c r="D206" s="26" t="s">
        <v>78</v>
      </c>
    </row>
    <row r="207" spans="1:4" x14ac:dyDescent="0.3">
      <c r="A207" s="1">
        <v>45100</v>
      </c>
      <c r="B207" s="27" t="s">
        <v>11</v>
      </c>
      <c r="C207" s="14">
        <v>85.45</v>
      </c>
      <c r="D207" s="26" t="s">
        <v>78</v>
      </c>
    </row>
    <row r="208" spans="1:4" x14ac:dyDescent="0.3">
      <c r="A208" s="1">
        <v>45100</v>
      </c>
      <c r="B208" s="27" t="s">
        <v>41</v>
      </c>
      <c r="C208" s="14">
        <v>36.75</v>
      </c>
      <c r="D208" s="26" t="s">
        <v>78</v>
      </c>
    </row>
    <row r="209" spans="1:4" x14ac:dyDescent="0.3">
      <c r="A209" s="1">
        <v>45101</v>
      </c>
      <c r="B209" s="27" t="s">
        <v>21</v>
      </c>
      <c r="C209" s="14">
        <v>-1500</v>
      </c>
      <c r="D209" s="26" t="s">
        <v>78</v>
      </c>
    </row>
    <row r="210" spans="1:4" x14ac:dyDescent="0.3">
      <c r="A210" s="1">
        <v>45101</v>
      </c>
      <c r="B210" s="27" t="s">
        <v>21</v>
      </c>
      <c r="C210" s="14">
        <v>-1500</v>
      </c>
      <c r="D210" s="26" t="s">
        <v>78</v>
      </c>
    </row>
    <row r="211" spans="1:4" x14ac:dyDescent="0.3">
      <c r="A211" s="1">
        <v>45103</v>
      </c>
      <c r="B211" s="27" t="s">
        <v>42</v>
      </c>
      <c r="C211" s="14">
        <v>10.039999999999999</v>
      </c>
      <c r="D211" s="26" t="s">
        <v>78</v>
      </c>
    </row>
    <row r="212" spans="1:4" x14ac:dyDescent="0.3">
      <c r="A212" s="1">
        <v>45103</v>
      </c>
      <c r="B212" s="27" t="s">
        <v>42</v>
      </c>
      <c r="C212" s="14">
        <v>1.92</v>
      </c>
      <c r="D212" s="26" t="s">
        <v>78</v>
      </c>
    </row>
    <row r="213" spans="1:4" x14ac:dyDescent="0.3">
      <c r="A213" s="1">
        <v>45103</v>
      </c>
      <c r="B213" s="27" t="s">
        <v>42</v>
      </c>
      <c r="C213" s="14">
        <v>3.15</v>
      </c>
      <c r="D213" s="26" t="s">
        <v>78</v>
      </c>
    </row>
    <row r="214" spans="1:4" x14ac:dyDescent="0.3">
      <c r="A214" s="1">
        <v>45103</v>
      </c>
      <c r="B214" s="27" t="s">
        <v>42</v>
      </c>
      <c r="C214" s="14">
        <v>10.039999999999999</v>
      </c>
      <c r="D214" s="26" t="s">
        <v>78</v>
      </c>
    </row>
    <row r="215" spans="1:4" x14ac:dyDescent="0.3">
      <c r="A215" s="1">
        <v>45103</v>
      </c>
      <c r="B215" s="27" t="s">
        <v>42</v>
      </c>
      <c r="C215" s="14">
        <v>1.92</v>
      </c>
      <c r="D215" s="26" t="s">
        <v>78</v>
      </c>
    </row>
    <row r="216" spans="1:4" x14ac:dyDescent="0.3">
      <c r="A216" s="1">
        <v>45103</v>
      </c>
      <c r="B216" s="27" t="s">
        <v>42</v>
      </c>
      <c r="C216" s="14">
        <v>3.15</v>
      </c>
      <c r="D216" s="26" t="s">
        <v>78</v>
      </c>
    </row>
    <row r="217" spans="1:4" x14ac:dyDescent="0.3">
      <c r="A217" s="1">
        <v>45105</v>
      </c>
      <c r="B217" s="27" t="s">
        <v>43</v>
      </c>
      <c r="C217" s="14">
        <v>21.42</v>
      </c>
      <c r="D217" s="26" t="s">
        <v>78</v>
      </c>
    </row>
    <row r="218" spans="1:4" x14ac:dyDescent="0.3">
      <c r="A218" s="1">
        <v>45105</v>
      </c>
      <c r="B218" s="27" t="s">
        <v>5</v>
      </c>
      <c r="C218" s="14">
        <v>10.5</v>
      </c>
      <c r="D218" s="26" t="s">
        <v>78</v>
      </c>
    </row>
    <row r="219" spans="1:4" x14ac:dyDescent="0.3">
      <c r="A219" s="1">
        <v>45105</v>
      </c>
      <c r="B219" s="27" t="s">
        <v>44</v>
      </c>
      <c r="C219" s="14">
        <v>10.45</v>
      </c>
      <c r="D219" s="26" t="s">
        <v>78</v>
      </c>
    </row>
    <row r="220" spans="1:4" x14ac:dyDescent="0.3">
      <c r="A220" s="1">
        <v>45105</v>
      </c>
      <c r="B220" s="27" t="s">
        <v>43</v>
      </c>
      <c r="C220" s="14">
        <v>21.42</v>
      </c>
      <c r="D220" s="26" t="s">
        <v>78</v>
      </c>
    </row>
    <row r="221" spans="1:4" x14ac:dyDescent="0.3">
      <c r="A221" s="1">
        <v>45105</v>
      </c>
      <c r="B221" s="27" t="s">
        <v>5</v>
      </c>
      <c r="C221" s="14">
        <v>10.5</v>
      </c>
      <c r="D221" s="26" t="s">
        <v>78</v>
      </c>
    </row>
    <row r="222" spans="1:4" x14ac:dyDescent="0.3">
      <c r="A222" s="1">
        <v>45105</v>
      </c>
      <c r="B222" s="27" t="s">
        <v>44</v>
      </c>
      <c r="C222" s="14">
        <v>10.45</v>
      </c>
      <c r="D222" s="26" t="s">
        <v>78</v>
      </c>
    </row>
    <row r="223" spans="1:4" x14ac:dyDescent="0.3">
      <c r="A223" s="1">
        <v>45110</v>
      </c>
      <c r="B223" s="27" t="s">
        <v>11</v>
      </c>
      <c r="C223" s="14">
        <v>52.69</v>
      </c>
      <c r="D223" s="26" t="s">
        <v>79</v>
      </c>
    </row>
    <row r="224" spans="1:4" x14ac:dyDescent="0.3">
      <c r="A224" s="1">
        <v>45110</v>
      </c>
      <c r="B224" s="27" t="s">
        <v>9</v>
      </c>
      <c r="C224" s="14">
        <v>165.72</v>
      </c>
      <c r="D224" s="26" t="s">
        <v>79</v>
      </c>
    </row>
    <row r="225" spans="1:4" x14ac:dyDescent="0.3">
      <c r="A225" s="1">
        <v>45110</v>
      </c>
      <c r="B225" s="27" t="s">
        <v>45</v>
      </c>
      <c r="C225" s="14">
        <v>7.09</v>
      </c>
      <c r="D225" s="26" t="s">
        <v>79</v>
      </c>
    </row>
    <row r="226" spans="1:4" x14ac:dyDescent="0.3">
      <c r="A226" s="1">
        <v>45110</v>
      </c>
      <c r="B226" s="27" t="s">
        <v>11</v>
      </c>
      <c r="C226" s="14">
        <v>52.69</v>
      </c>
      <c r="D226" s="26" t="s">
        <v>79</v>
      </c>
    </row>
    <row r="227" spans="1:4" x14ac:dyDescent="0.3">
      <c r="A227" s="1">
        <v>45110</v>
      </c>
      <c r="B227" s="27" t="s">
        <v>9</v>
      </c>
      <c r="C227" s="14">
        <v>165.72</v>
      </c>
      <c r="D227" s="26" t="s">
        <v>79</v>
      </c>
    </row>
    <row r="228" spans="1:4" x14ac:dyDescent="0.3">
      <c r="A228" s="1">
        <v>45110</v>
      </c>
      <c r="B228" s="27" t="s">
        <v>45</v>
      </c>
      <c r="C228" s="14">
        <v>7.09</v>
      </c>
      <c r="D228" s="26" t="s">
        <v>79</v>
      </c>
    </row>
    <row r="229" spans="1:4" x14ac:dyDescent="0.3">
      <c r="A229" s="1">
        <v>45132</v>
      </c>
      <c r="B229" s="27" t="s">
        <v>11</v>
      </c>
      <c r="C229" s="14">
        <v>69.73</v>
      </c>
      <c r="D229" s="26" t="s">
        <v>79</v>
      </c>
    </row>
    <row r="230" spans="1:4" x14ac:dyDescent="0.3">
      <c r="A230" s="1">
        <v>45132</v>
      </c>
      <c r="B230" s="27" t="s">
        <v>9</v>
      </c>
      <c r="C230" s="14">
        <v>3.14</v>
      </c>
      <c r="D230" s="26" t="s">
        <v>79</v>
      </c>
    </row>
    <row r="231" spans="1:4" x14ac:dyDescent="0.3">
      <c r="A231" s="1">
        <v>45132</v>
      </c>
      <c r="B231" s="27" t="s">
        <v>9</v>
      </c>
      <c r="C231" s="14">
        <v>167.21</v>
      </c>
      <c r="D231" s="26" t="s">
        <v>79</v>
      </c>
    </row>
    <row r="232" spans="1:4" x14ac:dyDescent="0.3">
      <c r="A232" s="1">
        <v>45132</v>
      </c>
      <c r="B232" s="27" t="s">
        <v>3</v>
      </c>
      <c r="C232" s="14">
        <v>50</v>
      </c>
      <c r="D232" s="26" t="s">
        <v>79</v>
      </c>
    </row>
    <row r="233" spans="1:4" x14ac:dyDescent="0.3">
      <c r="A233" s="1">
        <v>45132</v>
      </c>
      <c r="B233" s="27" t="s">
        <v>11</v>
      </c>
      <c r="C233" s="14">
        <v>69.73</v>
      </c>
      <c r="D233" s="26" t="s">
        <v>79</v>
      </c>
    </row>
    <row r="234" spans="1:4" x14ac:dyDescent="0.3">
      <c r="A234" s="1">
        <v>45132</v>
      </c>
      <c r="B234" s="27" t="s">
        <v>9</v>
      </c>
      <c r="C234" s="14">
        <v>3.14</v>
      </c>
      <c r="D234" s="26" t="s">
        <v>79</v>
      </c>
    </row>
    <row r="235" spans="1:4" x14ac:dyDescent="0.3">
      <c r="A235" s="1">
        <v>45132</v>
      </c>
      <c r="B235" s="27" t="s">
        <v>9</v>
      </c>
      <c r="C235" s="14">
        <v>167.21</v>
      </c>
      <c r="D235" s="26" t="s">
        <v>79</v>
      </c>
    </row>
    <row r="236" spans="1:4" x14ac:dyDescent="0.3">
      <c r="A236" s="1">
        <v>45132</v>
      </c>
      <c r="B236" s="27" t="s">
        <v>3</v>
      </c>
      <c r="C236" s="14">
        <v>50</v>
      </c>
      <c r="D236" s="26" t="s">
        <v>79</v>
      </c>
    </row>
    <row r="237" spans="1:4" x14ac:dyDescent="0.3">
      <c r="A237" s="1">
        <v>45135</v>
      </c>
      <c r="B237" s="27" t="s">
        <v>46</v>
      </c>
      <c r="C237" s="14">
        <v>263.86</v>
      </c>
      <c r="D237" s="26" t="s">
        <v>79</v>
      </c>
    </row>
    <row r="238" spans="1:4" x14ac:dyDescent="0.3">
      <c r="A238" s="1">
        <v>45135</v>
      </c>
      <c r="B238" s="27" t="s">
        <v>46</v>
      </c>
      <c r="C238" s="14">
        <v>263.86</v>
      </c>
      <c r="D238" s="26" t="s">
        <v>79</v>
      </c>
    </row>
    <row r="239" spans="1:4" x14ac:dyDescent="0.3">
      <c r="A239" s="1">
        <v>45137</v>
      </c>
      <c r="B239" s="27" t="s">
        <v>8</v>
      </c>
      <c r="C239" s="14">
        <v>24.36</v>
      </c>
      <c r="D239" s="26" t="s">
        <v>79</v>
      </c>
    </row>
    <row r="240" spans="1:4" x14ac:dyDescent="0.3">
      <c r="A240" s="1">
        <v>45137</v>
      </c>
      <c r="B240" s="27" t="s">
        <v>8</v>
      </c>
      <c r="C240" s="14">
        <v>24.36</v>
      </c>
      <c r="D240" s="26" t="s">
        <v>79</v>
      </c>
    </row>
    <row r="241" spans="1:4" x14ac:dyDescent="0.3">
      <c r="A241" s="1">
        <v>45138</v>
      </c>
      <c r="B241" s="27" t="s">
        <v>47</v>
      </c>
      <c r="C241" s="14">
        <v>3.34</v>
      </c>
      <c r="D241" s="26" t="s">
        <v>79</v>
      </c>
    </row>
    <row r="242" spans="1:4" x14ac:dyDescent="0.3">
      <c r="A242" s="1">
        <v>45138</v>
      </c>
      <c r="B242" s="27" t="s">
        <v>47</v>
      </c>
      <c r="C242" s="14">
        <v>3.34</v>
      </c>
      <c r="D242" s="26" t="s">
        <v>79</v>
      </c>
    </row>
    <row r="243" spans="1:4" x14ac:dyDescent="0.3">
      <c r="A243" s="1">
        <v>45139</v>
      </c>
      <c r="B243" s="27" t="s">
        <v>27</v>
      </c>
      <c r="C243" s="14">
        <v>10.34</v>
      </c>
      <c r="D243" s="26" t="s">
        <v>80</v>
      </c>
    </row>
    <row r="244" spans="1:4" x14ac:dyDescent="0.3">
      <c r="A244" s="1">
        <v>45139</v>
      </c>
      <c r="B244" s="27" t="s">
        <v>27</v>
      </c>
      <c r="C244" s="14">
        <v>10.34</v>
      </c>
      <c r="D244" s="26" t="s">
        <v>80</v>
      </c>
    </row>
    <row r="245" spans="1:4" x14ac:dyDescent="0.3">
      <c r="A245" s="1">
        <v>45140</v>
      </c>
      <c r="B245" s="27" t="s">
        <v>48</v>
      </c>
      <c r="C245" s="14">
        <v>91.75</v>
      </c>
      <c r="D245" s="26" t="s">
        <v>80</v>
      </c>
    </row>
    <row r="246" spans="1:4" x14ac:dyDescent="0.3">
      <c r="A246" s="1">
        <v>45140</v>
      </c>
      <c r="B246" s="27" t="s">
        <v>23</v>
      </c>
      <c r="C246" s="14">
        <v>17.579999999999998</v>
      </c>
      <c r="D246" s="26" t="s">
        <v>80</v>
      </c>
    </row>
    <row r="247" spans="1:4" x14ac:dyDescent="0.3">
      <c r="A247" s="1">
        <v>45140</v>
      </c>
      <c r="B247" s="27" t="s">
        <v>49</v>
      </c>
      <c r="C247" s="14">
        <v>7.34</v>
      </c>
      <c r="D247" s="26" t="s">
        <v>80</v>
      </c>
    </row>
    <row r="248" spans="1:4" x14ac:dyDescent="0.3">
      <c r="A248" s="1">
        <v>45140</v>
      </c>
      <c r="B248" s="27" t="s">
        <v>50</v>
      </c>
      <c r="C248" s="14">
        <v>4.5999999999999996</v>
      </c>
      <c r="D248" s="26" t="s">
        <v>80</v>
      </c>
    </row>
    <row r="249" spans="1:4" x14ac:dyDescent="0.3">
      <c r="A249" s="1">
        <v>45140</v>
      </c>
      <c r="B249" s="27" t="s">
        <v>51</v>
      </c>
      <c r="C249" s="14">
        <v>59.88</v>
      </c>
      <c r="D249" s="26" t="s">
        <v>80</v>
      </c>
    </row>
    <row r="250" spans="1:4" x14ac:dyDescent="0.3">
      <c r="A250" s="1">
        <v>45140</v>
      </c>
      <c r="B250" s="27" t="s">
        <v>48</v>
      </c>
      <c r="C250" s="14">
        <v>91.75</v>
      </c>
      <c r="D250" s="26" t="s">
        <v>80</v>
      </c>
    </row>
    <row r="251" spans="1:4" x14ac:dyDescent="0.3">
      <c r="A251" s="1">
        <v>45140</v>
      </c>
      <c r="B251" s="27" t="s">
        <v>23</v>
      </c>
      <c r="C251" s="14">
        <v>17.579999999999998</v>
      </c>
      <c r="D251" s="26" t="s">
        <v>80</v>
      </c>
    </row>
    <row r="252" spans="1:4" x14ac:dyDescent="0.3">
      <c r="A252" s="1">
        <v>45140</v>
      </c>
      <c r="B252" s="27" t="s">
        <v>49</v>
      </c>
      <c r="C252" s="14">
        <v>7.34</v>
      </c>
      <c r="D252" s="26" t="s">
        <v>80</v>
      </c>
    </row>
    <row r="253" spans="1:4" x14ac:dyDescent="0.3">
      <c r="A253" s="1">
        <v>45140</v>
      </c>
      <c r="B253" s="27" t="s">
        <v>50</v>
      </c>
      <c r="C253" s="14">
        <v>4.5999999999999996</v>
      </c>
      <c r="D253" s="26" t="s">
        <v>80</v>
      </c>
    </row>
    <row r="254" spans="1:4" x14ac:dyDescent="0.3">
      <c r="A254" s="1">
        <v>45140</v>
      </c>
      <c r="B254" s="27" t="s">
        <v>51</v>
      </c>
      <c r="C254" s="14">
        <v>59.88</v>
      </c>
      <c r="D254" s="26" t="s">
        <v>80</v>
      </c>
    </row>
    <row r="255" spans="1:4" x14ac:dyDescent="0.3">
      <c r="A255" s="1">
        <v>45141</v>
      </c>
      <c r="B255" s="27" t="s">
        <v>21</v>
      </c>
      <c r="C255" s="14">
        <v>-50</v>
      </c>
      <c r="D255" s="26" t="s">
        <v>80</v>
      </c>
    </row>
    <row r="256" spans="1:4" x14ac:dyDescent="0.3">
      <c r="A256" s="1">
        <v>45141</v>
      </c>
      <c r="B256" s="27" t="s">
        <v>21</v>
      </c>
      <c r="C256" s="14">
        <v>-50</v>
      </c>
      <c r="D256" s="26" t="s">
        <v>80</v>
      </c>
    </row>
    <row r="257" spans="1:4" x14ac:dyDescent="0.3">
      <c r="A257" s="1">
        <v>45142</v>
      </c>
      <c r="B257" s="27" t="s">
        <v>52</v>
      </c>
      <c r="C257" s="14">
        <v>83.16</v>
      </c>
      <c r="D257" s="26" t="s">
        <v>80</v>
      </c>
    </row>
    <row r="258" spans="1:4" x14ac:dyDescent="0.3">
      <c r="A258" s="1">
        <v>45142</v>
      </c>
      <c r="B258" s="27" t="s">
        <v>52</v>
      </c>
      <c r="C258" s="14">
        <v>17.920000000000002</v>
      </c>
      <c r="D258" s="26" t="s">
        <v>80</v>
      </c>
    </row>
    <row r="259" spans="1:4" x14ac:dyDescent="0.3">
      <c r="A259" s="1">
        <v>45142</v>
      </c>
      <c r="B259" s="27" t="s">
        <v>52</v>
      </c>
      <c r="C259" s="14">
        <v>83.16</v>
      </c>
      <c r="D259" s="26" t="s">
        <v>80</v>
      </c>
    </row>
    <row r="260" spans="1:4" x14ac:dyDescent="0.3">
      <c r="A260" s="1">
        <v>45142</v>
      </c>
      <c r="B260" s="27" t="s">
        <v>52</v>
      </c>
      <c r="C260" s="14">
        <v>17.920000000000002</v>
      </c>
      <c r="D260" s="26" t="s">
        <v>80</v>
      </c>
    </row>
    <row r="261" spans="1:4" x14ac:dyDescent="0.3">
      <c r="A261" s="1">
        <v>45160</v>
      </c>
      <c r="B261" s="27" t="s">
        <v>9</v>
      </c>
      <c r="C261" s="14">
        <v>-31.48</v>
      </c>
      <c r="D261" s="26" t="s">
        <v>80</v>
      </c>
    </row>
    <row r="262" spans="1:4" x14ac:dyDescent="0.3">
      <c r="A262" s="1">
        <v>45160</v>
      </c>
      <c r="B262" s="27" t="s">
        <v>9</v>
      </c>
      <c r="C262" s="14">
        <v>187.58</v>
      </c>
      <c r="D262" s="26" t="s">
        <v>80</v>
      </c>
    </row>
    <row r="263" spans="1:4" x14ac:dyDescent="0.3">
      <c r="A263" s="1">
        <v>45160</v>
      </c>
      <c r="B263" s="27" t="s">
        <v>11</v>
      </c>
      <c r="C263" s="14">
        <v>55.97</v>
      </c>
      <c r="D263" s="26" t="s">
        <v>80</v>
      </c>
    </row>
    <row r="264" spans="1:4" x14ac:dyDescent="0.3">
      <c r="A264" s="1">
        <v>45160</v>
      </c>
      <c r="B264" s="27" t="s">
        <v>9</v>
      </c>
      <c r="C264" s="14">
        <v>-31.48</v>
      </c>
      <c r="D264" s="26" t="s">
        <v>80</v>
      </c>
    </row>
    <row r="265" spans="1:4" x14ac:dyDescent="0.3">
      <c r="A265" s="1">
        <v>45160</v>
      </c>
      <c r="B265" s="27" t="s">
        <v>9</v>
      </c>
      <c r="C265" s="14">
        <v>187.58</v>
      </c>
      <c r="D265" s="26" t="s">
        <v>80</v>
      </c>
    </row>
    <row r="266" spans="1:4" x14ac:dyDescent="0.3">
      <c r="A266" s="1">
        <v>45160</v>
      </c>
      <c r="B266" s="27" t="s">
        <v>11</v>
      </c>
      <c r="C266" s="14">
        <v>55.97</v>
      </c>
      <c r="D266" s="26" t="s">
        <v>80</v>
      </c>
    </row>
    <row r="267" spans="1:4" x14ac:dyDescent="0.3">
      <c r="A267" s="1">
        <v>45161</v>
      </c>
      <c r="B267" s="27" t="s">
        <v>8</v>
      </c>
      <c r="C267" s="14">
        <v>40.86</v>
      </c>
      <c r="D267" s="26" t="s">
        <v>80</v>
      </c>
    </row>
    <row r="268" spans="1:4" x14ac:dyDescent="0.3">
      <c r="A268" s="1">
        <v>45161</v>
      </c>
      <c r="B268" s="27" t="s">
        <v>8</v>
      </c>
      <c r="C268" s="14">
        <v>40.86</v>
      </c>
      <c r="D268" s="26" t="s">
        <v>80</v>
      </c>
    </row>
    <row r="269" spans="1:4" x14ac:dyDescent="0.3">
      <c r="A269" s="1">
        <v>45162</v>
      </c>
      <c r="B269" s="27" t="s">
        <v>21</v>
      </c>
      <c r="C269" s="14">
        <v>-384</v>
      </c>
      <c r="D269" s="26" t="s">
        <v>80</v>
      </c>
    </row>
    <row r="270" spans="1:4" x14ac:dyDescent="0.3">
      <c r="A270" s="1">
        <v>45162</v>
      </c>
      <c r="B270" s="27" t="s">
        <v>21</v>
      </c>
      <c r="C270" s="14">
        <v>-384</v>
      </c>
      <c r="D270" s="26" t="s">
        <v>80</v>
      </c>
    </row>
    <row r="271" spans="1:4" x14ac:dyDescent="0.3">
      <c r="A271" s="1">
        <v>45164</v>
      </c>
      <c r="B271" s="27" t="s">
        <v>46</v>
      </c>
      <c r="C271" s="14">
        <v>180.61</v>
      </c>
      <c r="D271" s="26" t="s">
        <v>80</v>
      </c>
    </row>
    <row r="272" spans="1:4" x14ac:dyDescent="0.3">
      <c r="A272" s="1">
        <v>45164</v>
      </c>
      <c r="B272" s="27" t="s">
        <v>46</v>
      </c>
      <c r="C272" s="14">
        <v>180.61</v>
      </c>
      <c r="D272" s="26" t="s">
        <v>80</v>
      </c>
    </row>
    <row r="273" spans="1:4" x14ac:dyDescent="0.3">
      <c r="A273" s="1">
        <v>45165</v>
      </c>
      <c r="B273" s="27" t="s">
        <v>36</v>
      </c>
      <c r="C273" s="14">
        <v>3.59</v>
      </c>
      <c r="D273" s="26" t="s">
        <v>80</v>
      </c>
    </row>
    <row r="274" spans="1:4" x14ac:dyDescent="0.3">
      <c r="A274" s="1">
        <v>45165</v>
      </c>
      <c r="B274" s="27" t="s">
        <v>36</v>
      </c>
      <c r="C274" s="14">
        <v>3.59</v>
      </c>
      <c r="D274" s="26" t="s">
        <v>80</v>
      </c>
    </row>
    <row r="275" spans="1:4" x14ac:dyDescent="0.3">
      <c r="A275" s="1">
        <v>45169</v>
      </c>
      <c r="B275" s="27" t="s">
        <v>53</v>
      </c>
      <c r="C275" s="14">
        <v>6.92</v>
      </c>
      <c r="D275" s="26" t="s">
        <v>80</v>
      </c>
    </row>
    <row r="276" spans="1:4" x14ac:dyDescent="0.3">
      <c r="A276" s="1">
        <v>45169</v>
      </c>
      <c r="B276" s="27" t="s">
        <v>53</v>
      </c>
      <c r="C276" s="14">
        <v>6.92</v>
      </c>
      <c r="D276" s="26" t="s">
        <v>80</v>
      </c>
    </row>
    <row r="277" spans="1:4" x14ac:dyDescent="0.3">
      <c r="A277" s="1">
        <v>45170</v>
      </c>
      <c r="B277" s="27" t="s">
        <v>54</v>
      </c>
      <c r="C277" s="14">
        <v>58.79</v>
      </c>
      <c r="D277" s="26" t="s">
        <v>81</v>
      </c>
    </row>
    <row r="278" spans="1:4" x14ac:dyDescent="0.3">
      <c r="A278" s="1">
        <v>45170</v>
      </c>
      <c r="B278" s="27" t="s">
        <v>55</v>
      </c>
      <c r="C278" s="14">
        <v>88.36</v>
      </c>
      <c r="D278" s="26" t="s">
        <v>81</v>
      </c>
    </row>
    <row r="279" spans="1:4" x14ac:dyDescent="0.3">
      <c r="A279" s="1">
        <v>45170</v>
      </c>
      <c r="B279" s="27" t="s">
        <v>56</v>
      </c>
      <c r="C279" s="14">
        <v>45.99</v>
      </c>
      <c r="D279" s="26" t="s">
        <v>81</v>
      </c>
    </row>
    <row r="280" spans="1:4" x14ac:dyDescent="0.3">
      <c r="A280" s="1">
        <v>45170</v>
      </c>
      <c r="B280" s="27" t="s">
        <v>51</v>
      </c>
      <c r="C280" s="14">
        <v>49.58</v>
      </c>
      <c r="D280" s="26" t="s">
        <v>81</v>
      </c>
    </row>
    <row r="281" spans="1:4" x14ac:dyDescent="0.3">
      <c r="A281" s="1">
        <v>45170</v>
      </c>
      <c r="B281" s="27" t="s">
        <v>23</v>
      </c>
      <c r="C281" s="14">
        <v>79.61</v>
      </c>
      <c r="D281" s="26" t="s">
        <v>81</v>
      </c>
    </row>
    <row r="282" spans="1:4" x14ac:dyDescent="0.3">
      <c r="A282" s="1">
        <v>45170</v>
      </c>
      <c r="B282" s="27" t="s">
        <v>23</v>
      </c>
      <c r="C282" s="14">
        <v>3.14</v>
      </c>
      <c r="D282" s="26" t="s">
        <v>81</v>
      </c>
    </row>
    <row r="283" spans="1:4" x14ac:dyDescent="0.3">
      <c r="A283" s="1">
        <v>45170</v>
      </c>
      <c r="B283" s="27" t="s">
        <v>57</v>
      </c>
      <c r="C283" s="14">
        <v>71.53</v>
      </c>
      <c r="D283" s="26" t="s">
        <v>81</v>
      </c>
    </row>
    <row r="284" spans="1:4" x14ac:dyDescent="0.3">
      <c r="A284" s="1">
        <v>45170</v>
      </c>
      <c r="B284" s="27" t="s">
        <v>58</v>
      </c>
      <c r="C284" s="14">
        <v>57.54</v>
      </c>
      <c r="D284" s="26" t="s">
        <v>81</v>
      </c>
    </row>
    <row r="285" spans="1:4" x14ac:dyDescent="0.3">
      <c r="A285" s="1">
        <v>45170</v>
      </c>
      <c r="B285" s="27" t="s">
        <v>54</v>
      </c>
      <c r="C285" s="14">
        <v>58.79</v>
      </c>
      <c r="D285" s="26" t="s">
        <v>81</v>
      </c>
    </row>
    <row r="286" spans="1:4" x14ac:dyDescent="0.3">
      <c r="A286" s="1">
        <v>45170</v>
      </c>
      <c r="B286" s="27" t="s">
        <v>55</v>
      </c>
      <c r="C286" s="14">
        <v>88.36</v>
      </c>
      <c r="D286" s="26" t="s">
        <v>81</v>
      </c>
    </row>
    <row r="287" spans="1:4" x14ac:dyDescent="0.3">
      <c r="A287" s="1">
        <v>45170</v>
      </c>
      <c r="B287" s="27" t="s">
        <v>56</v>
      </c>
      <c r="C287" s="14">
        <v>45.99</v>
      </c>
      <c r="D287" s="26" t="s">
        <v>81</v>
      </c>
    </row>
    <row r="288" spans="1:4" x14ac:dyDescent="0.3">
      <c r="A288" s="1">
        <v>45170</v>
      </c>
      <c r="B288" s="27" t="s">
        <v>51</v>
      </c>
      <c r="C288" s="14">
        <v>49.58</v>
      </c>
      <c r="D288" s="26" t="s">
        <v>81</v>
      </c>
    </row>
    <row r="289" spans="1:4" x14ac:dyDescent="0.3">
      <c r="A289" s="1">
        <v>45170</v>
      </c>
      <c r="B289" s="27" t="s">
        <v>23</v>
      </c>
      <c r="C289" s="14">
        <v>79.61</v>
      </c>
      <c r="D289" s="26" t="s">
        <v>81</v>
      </c>
    </row>
    <row r="290" spans="1:4" x14ac:dyDescent="0.3">
      <c r="A290" s="1">
        <v>45170</v>
      </c>
      <c r="B290" s="27" t="s">
        <v>23</v>
      </c>
      <c r="C290" s="14">
        <v>3.14</v>
      </c>
      <c r="D290" s="26" t="s">
        <v>81</v>
      </c>
    </row>
    <row r="291" spans="1:4" x14ac:dyDescent="0.3">
      <c r="A291" s="1">
        <v>45170</v>
      </c>
      <c r="B291" s="27" t="s">
        <v>57</v>
      </c>
      <c r="C291" s="14">
        <v>71.53</v>
      </c>
      <c r="D291" s="26" t="s">
        <v>81</v>
      </c>
    </row>
    <row r="292" spans="1:4" x14ac:dyDescent="0.3">
      <c r="A292" s="1">
        <v>45170</v>
      </c>
      <c r="B292" s="27" t="s">
        <v>58</v>
      </c>
      <c r="C292" s="14">
        <v>57.54</v>
      </c>
      <c r="D292" s="26" t="s">
        <v>81</v>
      </c>
    </row>
    <row r="293" spans="1:4" x14ac:dyDescent="0.3">
      <c r="A293" s="1">
        <v>45192</v>
      </c>
      <c r="B293" s="27" t="s">
        <v>36</v>
      </c>
      <c r="C293" s="14">
        <v>2.2999999999999998</v>
      </c>
      <c r="D293" s="26" t="s">
        <v>81</v>
      </c>
    </row>
    <row r="294" spans="1:4" x14ac:dyDescent="0.3">
      <c r="A294" s="1">
        <v>45192</v>
      </c>
      <c r="B294" s="27" t="s">
        <v>36</v>
      </c>
      <c r="C294" s="14">
        <v>2.2999999999999998</v>
      </c>
      <c r="D294" s="26" t="s">
        <v>81</v>
      </c>
    </row>
    <row r="295" spans="1:4" x14ac:dyDescent="0.3">
      <c r="A295" s="1">
        <v>45193</v>
      </c>
      <c r="B295" s="27" t="s">
        <v>59</v>
      </c>
      <c r="C295" s="14">
        <v>16.37</v>
      </c>
      <c r="D295" s="26" t="s">
        <v>81</v>
      </c>
    </row>
    <row r="296" spans="1:4" x14ac:dyDescent="0.3">
      <c r="A296" s="1">
        <v>45193</v>
      </c>
      <c r="B296" s="27" t="s">
        <v>59</v>
      </c>
      <c r="C296" s="14">
        <v>14.69</v>
      </c>
      <c r="D296" s="26" t="s">
        <v>81</v>
      </c>
    </row>
    <row r="297" spans="1:4" x14ac:dyDescent="0.3">
      <c r="A297" s="1">
        <v>45193</v>
      </c>
      <c r="B297" s="27" t="s">
        <v>21</v>
      </c>
      <c r="C297" s="14">
        <v>-2</v>
      </c>
      <c r="D297" s="26" t="s">
        <v>81</v>
      </c>
    </row>
    <row r="298" spans="1:4" x14ac:dyDescent="0.3">
      <c r="A298" s="1">
        <v>45193</v>
      </c>
      <c r="B298" s="27" t="s">
        <v>21</v>
      </c>
      <c r="C298" s="14">
        <v>-32</v>
      </c>
      <c r="D298" s="26" t="s">
        <v>81</v>
      </c>
    </row>
    <row r="299" spans="1:4" x14ac:dyDescent="0.3">
      <c r="A299" s="1">
        <v>45193</v>
      </c>
      <c r="B299" s="27" t="s">
        <v>59</v>
      </c>
      <c r="C299" s="14">
        <v>16.37</v>
      </c>
      <c r="D299" s="26" t="s">
        <v>81</v>
      </c>
    </row>
    <row r="300" spans="1:4" x14ac:dyDescent="0.3">
      <c r="A300" s="1">
        <v>45193</v>
      </c>
      <c r="B300" s="27" t="s">
        <v>59</v>
      </c>
      <c r="C300" s="14">
        <v>14.69</v>
      </c>
      <c r="D300" s="26" t="s">
        <v>81</v>
      </c>
    </row>
    <row r="301" spans="1:4" x14ac:dyDescent="0.3">
      <c r="A301" s="1">
        <v>45193</v>
      </c>
      <c r="B301" s="27" t="s">
        <v>21</v>
      </c>
      <c r="C301" s="14">
        <v>-2</v>
      </c>
      <c r="D301" s="26" t="s">
        <v>81</v>
      </c>
    </row>
    <row r="302" spans="1:4" x14ac:dyDescent="0.3">
      <c r="A302" s="1">
        <v>45193</v>
      </c>
      <c r="B302" s="27" t="s">
        <v>21</v>
      </c>
      <c r="C302" s="14">
        <v>-32</v>
      </c>
      <c r="D302" s="26" t="s">
        <v>81</v>
      </c>
    </row>
    <row r="303" spans="1:4" x14ac:dyDescent="0.3">
      <c r="A303" s="1">
        <v>45194</v>
      </c>
      <c r="B303" s="27" t="s">
        <v>61</v>
      </c>
      <c r="C303" s="14">
        <v>735</v>
      </c>
      <c r="D303" s="26" t="s">
        <v>81</v>
      </c>
    </row>
    <row r="304" spans="1:4" x14ac:dyDescent="0.3">
      <c r="A304" s="1">
        <v>45194</v>
      </c>
      <c r="B304" s="27" t="s">
        <v>62</v>
      </c>
      <c r="C304" s="14">
        <v>13.94</v>
      </c>
      <c r="D304" s="26" t="s">
        <v>81</v>
      </c>
    </row>
    <row r="305" spans="1:4" x14ac:dyDescent="0.3">
      <c r="A305" s="1">
        <v>45194</v>
      </c>
      <c r="B305" s="27" t="s">
        <v>21</v>
      </c>
      <c r="C305" s="14">
        <v>-533.69000000000005</v>
      </c>
      <c r="D305" s="26" t="s">
        <v>81</v>
      </c>
    </row>
    <row r="306" spans="1:4" x14ac:dyDescent="0.3">
      <c r="A306" s="1">
        <v>45194</v>
      </c>
      <c r="B306" s="27" t="s">
        <v>60</v>
      </c>
      <c r="C306" s="14">
        <v>152.25</v>
      </c>
      <c r="D306" s="26" t="s">
        <v>81</v>
      </c>
    </row>
    <row r="307" spans="1:4" x14ac:dyDescent="0.3">
      <c r="A307" s="1">
        <v>45194</v>
      </c>
      <c r="B307" s="27" t="s">
        <v>61</v>
      </c>
      <c r="C307" s="14">
        <v>735</v>
      </c>
      <c r="D307" s="26" t="s">
        <v>81</v>
      </c>
    </row>
    <row r="308" spans="1:4" x14ac:dyDescent="0.3">
      <c r="A308" s="1">
        <v>45194</v>
      </c>
      <c r="B308" s="27" t="s">
        <v>62</v>
      </c>
      <c r="C308" s="14">
        <v>13.94</v>
      </c>
      <c r="D308" s="26" t="s">
        <v>81</v>
      </c>
    </row>
    <row r="309" spans="1:4" x14ac:dyDescent="0.3">
      <c r="A309" s="1">
        <v>45194</v>
      </c>
      <c r="B309" s="27" t="s">
        <v>21</v>
      </c>
      <c r="C309" s="14">
        <v>-533.69000000000005</v>
      </c>
      <c r="D309" s="26" t="s">
        <v>81</v>
      </c>
    </row>
    <row r="310" spans="1:4" x14ac:dyDescent="0.3">
      <c r="A310" s="1">
        <v>45195</v>
      </c>
      <c r="B310" s="27" t="s">
        <v>36</v>
      </c>
      <c r="C310" s="14">
        <v>4.8499999999999996</v>
      </c>
      <c r="D310" s="26" t="s">
        <v>81</v>
      </c>
    </row>
    <row r="311" spans="1:4" x14ac:dyDescent="0.3">
      <c r="A311" s="1">
        <v>45195</v>
      </c>
      <c r="B311" s="27" t="s">
        <v>63</v>
      </c>
      <c r="C311" s="14">
        <v>10.5</v>
      </c>
      <c r="D311" s="26" t="s">
        <v>81</v>
      </c>
    </row>
    <row r="312" spans="1:4" x14ac:dyDescent="0.3">
      <c r="A312" s="1">
        <v>45195</v>
      </c>
      <c r="B312" s="27" t="s">
        <v>64</v>
      </c>
      <c r="C312" s="14">
        <v>13.94</v>
      </c>
      <c r="D312" s="26" t="s">
        <v>81</v>
      </c>
    </row>
    <row r="313" spans="1:4" x14ac:dyDescent="0.3">
      <c r="A313" s="1">
        <v>45195</v>
      </c>
      <c r="B313" s="27" t="s">
        <v>18</v>
      </c>
      <c r="C313" s="14">
        <v>92.34</v>
      </c>
      <c r="D313" s="26" t="s">
        <v>81</v>
      </c>
    </row>
    <row r="314" spans="1:4" x14ac:dyDescent="0.3">
      <c r="A314" s="1">
        <v>45195</v>
      </c>
      <c r="B314" s="27" t="s">
        <v>65</v>
      </c>
      <c r="C314" s="14">
        <v>59.02</v>
      </c>
      <c r="D314" s="26" t="s">
        <v>81</v>
      </c>
    </row>
    <row r="315" spans="1:4" x14ac:dyDescent="0.3">
      <c r="A315" s="1">
        <v>45195</v>
      </c>
      <c r="B315" s="27" t="s">
        <v>66</v>
      </c>
      <c r="C315" s="14">
        <v>1.92</v>
      </c>
      <c r="D315" s="26" t="s">
        <v>81</v>
      </c>
    </row>
    <row r="316" spans="1:4" x14ac:dyDescent="0.3">
      <c r="A316" s="1">
        <v>45195</v>
      </c>
      <c r="B316" s="27" t="s">
        <v>67</v>
      </c>
      <c r="C316" s="14">
        <v>3.98</v>
      </c>
      <c r="D316" s="26" t="s">
        <v>81</v>
      </c>
    </row>
    <row r="317" spans="1:4" x14ac:dyDescent="0.3">
      <c r="A317" s="1">
        <v>45195</v>
      </c>
      <c r="B317" s="27" t="s">
        <v>36</v>
      </c>
      <c r="C317" s="14">
        <v>4.8499999999999996</v>
      </c>
      <c r="D317" s="26" t="s">
        <v>81</v>
      </c>
    </row>
    <row r="318" spans="1:4" x14ac:dyDescent="0.3">
      <c r="A318" s="1">
        <v>45195</v>
      </c>
      <c r="B318" s="27" t="s">
        <v>63</v>
      </c>
      <c r="C318" s="14">
        <v>10.5</v>
      </c>
      <c r="D318" s="26" t="s">
        <v>81</v>
      </c>
    </row>
    <row r="319" spans="1:4" x14ac:dyDescent="0.3">
      <c r="A319" s="1">
        <v>45195</v>
      </c>
      <c r="B319" s="27" t="s">
        <v>64</v>
      </c>
      <c r="C319" s="14">
        <v>13.94</v>
      </c>
      <c r="D319" s="26" t="s">
        <v>81</v>
      </c>
    </row>
    <row r="320" spans="1:4" x14ac:dyDescent="0.3">
      <c r="A320" s="1">
        <v>45195</v>
      </c>
      <c r="B320" s="27" t="s">
        <v>18</v>
      </c>
      <c r="C320" s="14">
        <v>92.34</v>
      </c>
      <c r="D320" s="26" t="s">
        <v>81</v>
      </c>
    </row>
    <row r="321" spans="1:4" x14ac:dyDescent="0.3">
      <c r="A321" s="1">
        <v>45195</v>
      </c>
      <c r="B321" s="27" t="s">
        <v>65</v>
      </c>
      <c r="C321" s="14">
        <v>59.02</v>
      </c>
      <c r="D321" s="26" t="s">
        <v>81</v>
      </c>
    </row>
    <row r="322" spans="1:4" x14ac:dyDescent="0.3">
      <c r="A322" s="1">
        <v>45195</v>
      </c>
      <c r="B322" s="27" t="s">
        <v>66</v>
      </c>
      <c r="C322" s="14">
        <v>1.92</v>
      </c>
      <c r="D322" s="26" t="s">
        <v>81</v>
      </c>
    </row>
    <row r="323" spans="1:4" x14ac:dyDescent="0.3">
      <c r="A323" s="1">
        <v>45195</v>
      </c>
      <c r="B323" s="27" t="s">
        <v>67</v>
      </c>
      <c r="C323" s="14">
        <v>3.98</v>
      </c>
      <c r="D323" s="26" t="s">
        <v>81</v>
      </c>
    </row>
    <row r="324" spans="1:4" x14ac:dyDescent="0.3">
      <c r="A324" s="1">
        <v>45222</v>
      </c>
      <c r="B324" s="27" t="s">
        <v>24</v>
      </c>
      <c r="C324" s="14">
        <v>11.63</v>
      </c>
      <c r="D324" s="26" t="s">
        <v>82</v>
      </c>
    </row>
    <row r="325" spans="1:4" x14ac:dyDescent="0.3">
      <c r="A325" s="1">
        <v>45222</v>
      </c>
      <c r="B325" s="27" t="s">
        <v>24</v>
      </c>
      <c r="C325" s="14">
        <v>11.63</v>
      </c>
      <c r="D325" s="26" t="s">
        <v>82</v>
      </c>
    </row>
    <row r="326" spans="1:4" x14ac:dyDescent="0.3">
      <c r="A326" s="1">
        <v>45223</v>
      </c>
      <c r="B326" s="27" t="s">
        <v>68</v>
      </c>
      <c r="C326" s="14">
        <v>34.76</v>
      </c>
      <c r="D326" s="26" t="s">
        <v>82</v>
      </c>
    </row>
    <row r="327" spans="1:4" x14ac:dyDescent="0.3">
      <c r="A327" s="1">
        <v>45223</v>
      </c>
      <c r="B327" s="27" t="s">
        <v>68</v>
      </c>
      <c r="C327" s="14">
        <v>34.76</v>
      </c>
      <c r="D327" s="26" t="s">
        <v>82</v>
      </c>
    </row>
    <row r="328" spans="1:4" x14ac:dyDescent="0.3">
      <c r="A328" s="1">
        <v>45225</v>
      </c>
      <c r="B328" s="27" t="s">
        <v>21</v>
      </c>
      <c r="C328" s="14">
        <v>-75.41</v>
      </c>
      <c r="D328" s="26" t="s">
        <v>82</v>
      </c>
    </row>
    <row r="329" spans="1:4" x14ac:dyDescent="0.3">
      <c r="A329" s="1">
        <v>45225</v>
      </c>
      <c r="B329" s="27" t="s">
        <v>21</v>
      </c>
      <c r="C329" s="14">
        <v>-75.41</v>
      </c>
      <c r="D329" s="26" t="s">
        <v>82</v>
      </c>
    </row>
    <row r="330" spans="1:4" x14ac:dyDescent="0.3">
      <c r="A330" s="1">
        <v>45226</v>
      </c>
      <c r="B330" s="27" t="s">
        <v>46</v>
      </c>
      <c r="C330" s="14">
        <v>134.47999999999999</v>
      </c>
      <c r="D330" s="26" t="s">
        <v>82</v>
      </c>
    </row>
    <row r="331" spans="1:4" x14ac:dyDescent="0.3">
      <c r="A331" s="1">
        <v>45226</v>
      </c>
      <c r="B331" s="27" t="s">
        <v>46</v>
      </c>
      <c r="C331" s="14">
        <v>134.47999999999999</v>
      </c>
      <c r="D331" s="26" t="s">
        <v>82</v>
      </c>
    </row>
    <row r="332" spans="1:4" x14ac:dyDescent="0.3">
      <c r="A332" s="1">
        <v>45227</v>
      </c>
      <c r="B332" s="27" t="s">
        <v>21</v>
      </c>
      <c r="C332" s="14">
        <v>-134.47999999999999</v>
      </c>
      <c r="D332" s="26" t="s">
        <v>82</v>
      </c>
    </row>
    <row r="333" spans="1:4" x14ac:dyDescent="0.3">
      <c r="A333" s="1">
        <v>45227</v>
      </c>
      <c r="B333" s="27" t="s">
        <v>21</v>
      </c>
      <c r="C333" s="14">
        <v>-134.47999999999999</v>
      </c>
      <c r="D333" s="26" t="s">
        <v>82</v>
      </c>
    </row>
    <row r="334" spans="1:4" x14ac:dyDescent="0.3">
      <c r="A334" s="1">
        <v>45229</v>
      </c>
      <c r="B334" s="27" t="s">
        <v>47</v>
      </c>
      <c r="C334" s="14">
        <v>3.49</v>
      </c>
      <c r="D334" s="26" t="s">
        <v>82</v>
      </c>
    </row>
    <row r="335" spans="1:4" x14ac:dyDescent="0.3">
      <c r="A335" s="1">
        <v>45229</v>
      </c>
      <c r="B335" s="27" t="s">
        <v>47</v>
      </c>
      <c r="C335" s="14">
        <v>3.49</v>
      </c>
      <c r="D335" s="26" t="s">
        <v>82</v>
      </c>
    </row>
    <row r="336" spans="1:4" x14ac:dyDescent="0.3">
      <c r="A336" s="1">
        <v>45230</v>
      </c>
      <c r="B336" s="27" t="s">
        <v>69</v>
      </c>
      <c r="C336" s="14">
        <v>29.38</v>
      </c>
      <c r="D336" s="26" t="s">
        <v>82</v>
      </c>
    </row>
    <row r="337" spans="1:4" x14ac:dyDescent="0.3">
      <c r="A337" s="1">
        <v>45230</v>
      </c>
      <c r="B337" s="27" t="s">
        <v>70</v>
      </c>
      <c r="C337" s="14">
        <v>19.399999999999999</v>
      </c>
      <c r="D337" s="26" t="s">
        <v>82</v>
      </c>
    </row>
    <row r="338" spans="1:4" x14ac:dyDescent="0.3">
      <c r="A338" s="1">
        <v>45230</v>
      </c>
      <c r="B338" s="27" t="s">
        <v>69</v>
      </c>
      <c r="C338" s="14">
        <v>29.38</v>
      </c>
      <c r="D338" s="26" t="s">
        <v>82</v>
      </c>
    </row>
    <row r="339" spans="1:4" x14ac:dyDescent="0.3">
      <c r="A339" s="1">
        <v>45230</v>
      </c>
      <c r="B339" s="27" t="s">
        <v>70</v>
      </c>
      <c r="C339" s="14">
        <v>19.399999999999999</v>
      </c>
      <c r="D339" s="26" t="s">
        <v>82</v>
      </c>
    </row>
    <row r="340" spans="1:4" x14ac:dyDescent="0.3">
      <c r="A340" s="1">
        <v>45231</v>
      </c>
      <c r="B340" s="27" t="s">
        <v>11</v>
      </c>
      <c r="C340" s="14">
        <v>52.17</v>
      </c>
      <c r="D340" s="26" t="s">
        <v>83</v>
      </c>
    </row>
    <row r="341" spans="1:4" x14ac:dyDescent="0.3">
      <c r="A341" s="1">
        <v>45231</v>
      </c>
      <c r="B341" s="27" t="s">
        <v>9</v>
      </c>
      <c r="C341" s="14">
        <v>-209.99</v>
      </c>
      <c r="D341" s="26" t="s">
        <v>83</v>
      </c>
    </row>
    <row r="342" spans="1:4" x14ac:dyDescent="0.3">
      <c r="A342" s="1">
        <v>45231</v>
      </c>
      <c r="B342" s="27" t="s">
        <v>9</v>
      </c>
      <c r="C342" s="14">
        <v>37.950000000000003</v>
      </c>
      <c r="D342" s="26" t="s">
        <v>83</v>
      </c>
    </row>
    <row r="343" spans="1:4" x14ac:dyDescent="0.3">
      <c r="A343" s="1">
        <v>45231</v>
      </c>
      <c r="B343" s="27" t="s">
        <v>21</v>
      </c>
      <c r="C343" s="14">
        <v>-55</v>
      </c>
      <c r="D343" s="26" t="s">
        <v>83</v>
      </c>
    </row>
    <row r="344" spans="1:4" x14ac:dyDescent="0.3">
      <c r="A344" s="1">
        <v>45231</v>
      </c>
      <c r="B344" s="27" t="s">
        <v>11</v>
      </c>
      <c r="C344" s="14">
        <v>52.17</v>
      </c>
      <c r="D344" s="26" t="s">
        <v>83</v>
      </c>
    </row>
    <row r="345" spans="1:4" x14ac:dyDescent="0.3">
      <c r="A345" s="1">
        <v>45231</v>
      </c>
      <c r="B345" s="27" t="s">
        <v>9</v>
      </c>
      <c r="C345" s="14">
        <v>-209.99</v>
      </c>
      <c r="D345" s="26" t="s">
        <v>83</v>
      </c>
    </row>
    <row r="346" spans="1:4" x14ac:dyDescent="0.3">
      <c r="A346" s="1">
        <v>45231</v>
      </c>
      <c r="B346" s="27" t="s">
        <v>9</v>
      </c>
      <c r="C346" s="14">
        <v>37.950000000000003</v>
      </c>
      <c r="D346" s="26" t="s">
        <v>83</v>
      </c>
    </row>
    <row r="347" spans="1:4" x14ac:dyDescent="0.3">
      <c r="A347" s="1">
        <v>45231</v>
      </c>
      <c r="B347" s="27" t="s">
        <v>21</v>
      </c>
      <c r="C347" s="14">
        <v>-55</v>
      </c>
      <c r="D347" s="26" t="s">
        <v>83</v>
      </c>
    </row>
    <row r="348" spans="1:4" x14ac:dyDescent="0.3">
      <c r="A348" s="1">
        <v>45233</v>
      </c>
      <c r="B348" s="27" t="s">
        <v>27</v>
      </c>
      <c r="C348" s="14">
        <v>10.14</v>
      </c>
      <c r="D348" s="26" t="s">
        <v>83</v>
      </c>
    </row>
    <row r="349" spans="1:4" x14ac:dyDescent="0.3">
      <c r="A349" s="1">
        <v>45233</v>
      </c>
      <c r="B349" s="27" t="s">
        <v>27</v>
      </c>
      <c r="C349" s="14">
        <v>10.14</v>
      </c>
      <c r="D349" s="26" t="s">
        <v>83</v>
      </c>
    </row>
    <row r="350" spans="1:4" x14ac:dyDescent="0.3">
      <c r="A350" s="1">
        <v>45236</v>
      </c>
      <c r="B350" s="27" t="s">
        <v>21</v>
      </c>
      <c r="C350" s="14">
        <v>-33.14</v>
      </c>
      <c r="D350" s="26" t="s">
        <v>83</v>
      </c>
    </row>
    <row r="351" spans="1:4" x14ac:dyDescent="0.3">
      <c r="A351" s="1">
        <v>45236</v>
      </c>
      <c r="B351" s="27" t="s">
        <v>21</v>
      </c>
      <c r="C351" s="14">
        <v>-33.14</v>
      </c>
      <c r="D351" s="26" t="s">
        <v>83</v>
      </c>
    </row>
    <row r="352" spans="1:4" x14ac:dyDescent="0.3">
      <c r="A352" s="1">
        <v>45237</v>
      </c>
      <c r="B352" s="27" t="s">
        <v>57</v>
      </c>
      <c r="C352" s="14">
        <v>63.85</v>
      </c>
      <c r="D352" s="26" t="s">
        <v>83</v>
      </c>
    </row>
    <row r="353" spans="1:4" x14ac:dyDescent="0.3">
      <c r="A353" s="1">
        <v>45237</v>
      </c>
      <c r="B353" s="27" t="s">
        <v>50</v>
      </c>
      <c r="C353" s="14">
        <v>6.9</v>
      </c>
      <c r="D353" s="26" t="s">
        <v>83</v>
      </c>
    </row>
    <row r="354" spans="1:4" x14ac:dyDescent="0.3">
      <c r="A354" s="1">
        <v>45237</v>
      </c>
      <c r="B354" s="27" t="s">
        <v>57</v>
      </c>
      <c r="C354" s="14">
        <v>63.85</v>
      </c>
      <c r="D354" s="26" t="s">
        <v>83</v>
      </c>
    </row>
    <row r="355" spans="1:4" x14ac:dyDescent="0.3">
      <c r="A355" s="1">
        <v>45237</v>
      </c>
      <c r="B355" s="27" t="s">
        <v>50</v>
      </c>
      <c r="C355" s="14">
        <v>6.9</v>
      </c>
      <c r="D355" s="26" t="s">
        <v>83</v>
      </c>
    </row>
    <row r="356" spans="1:4" x14ac:dyDescent="0.3">
      <c r="A356" s="1">
        <v>45255</v>
      </c>
      <c r="B356" s="27" t="s">
        <v>21</v>
      </c>
      <c r="C356" s="14">
        <v>-432.05</v>
      </c>
      <c r="D356" s="26" t="s">
        <v>83</v>
      </c>
    </row>
    <row r="357" spans="1:4" x14ac:dyDescent="0.3">
      <c r="A357" s="1">
        <v>45255</v>
      </c>
      <c r="B357" s="27" t="s">
        <v>21</v>
      </c>
      <c r="C357" s="14">
        <v>-432.05</v>
      </c>
      <c r="D357" s="26" t="s">
        <v>83</v>
      </c>
    </row>
    <row r="358" spans="1:4" x14ac:dyDescent="0.3">
      <c r="A358" s="1">
        <v>45258</v>
      </c>
      <c r="B358" s="27" t="s">
        <v>46</v>
      </c>
      <c r="C358" s="14">
        <v>141.03</v>
      </c>
      <c r="D358" s="26" t="s">
        <v>83</v>
      </c>
    </row>
    <row r="359" spans="1:4" x14ac:dyDescent="0.3">
      <c r="A359" s="1">
        <v>45258</v>
      </c>
      <c r="B359" s="27" t="s">
        <v>46</v>
      </c>
      <c r="C359" s="14">
        <v>141.03</v>
      </c>
      <c r="D359" s="26" t="s">
        <v>83</v>
      </c>
    </row>
    <row r="360" spans="1:4" x14ac:dyDescent="0.3">
      <c r="A360" s="1">
        <v>45269</v>
      </c>
      <c r="B360" s="27" t="s">
        <v>21</v>
      </c>
      <c r="C360" s="14">
        <v>-141.03</v>
      </c>
      <c r="D360" s="26" t="s">
        <v>84</v>
      </c>
    </row>
    <row r="361" spans="1:4" x14ac:dyDescent="0.3">
      <c r="A361" s="1">
        <v>45269</v>
      </c>
      <c r="B361" s="27" t="s">
        <v>21</v>
      </c>
      <c r="C361" s="14">
        <v>-141.03</v>
      </c>
      <c r="D361" s="26" t="s">
        <v>84</v>
      </c>
    </row>
    <row r="362" spans="1:4" x14ac:dyDescent="0.3">
      <c r="A362" s="1">
        <v>45282</v>
      </c>
      <c r="B362" s="27" t="s">
        <v>71</v>
      </c>
      <c r="C362" s="14">
        <v>1.35</v>
      </c>
      <c r="D362" s="26" t="s">
        <v>84</v>
      </c>
    </row>
    <row r="363" spans="1:4" x14ac:dyDescent="0.3">
      <c r="A363" s="1">
        <v>45282</v>
      </c>
      <c r="B363" s="27" t="s">
        <v>71</v>
      </c>
      <c r="C363" s="14">
        <v>1.35</v>
      </c>
      <c r="D363" s="26" t="s">
        <v>84</v>
      </c>
    </row>
    <row r="364" spans="1:4" x14ac:dyDescent="0.3">
      <c r="A364"/>
    </row>
    <row r="365" spans="1:4" x14ac:dyDescent="0.3">
      <c r="A365"/>
    </row>
    <row r="366" spans="1:4" x14ac:dyDescent="0.3">
      <c r="A366"/>
    </row>
    <row r="367" spans="1:4" x14ac:dyDescent="0.3">
      <c r="A367"/>
    </row>
    <row r="368" spans="1:4"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sheetData>
  <dataValidations xWindow="1381" yWindow="528" count="11">
    <dataValidation allowBlank="1" showInputMessage="1" showErrorMessage="1" promptTitle="Please enter store and month" prompt="From G2 and G3" sqref="G10" xr:uid="{B5FD91F4-3439-4D0D-8B5E-F519C1C1A251}"/>
    <dataValidation allowBlank="1" showInputMessage="1" showErrorMessage="1" promptTitle="Please Enter Stores" prompt="From G2 and H2" sqref="G12" xr:uid="{AF7B8DCB-0EF7-44A7-9950-3BA25F188B96}"/>
    <dataValidation allowBlank="1" showInputMessage="1" showErrorMessage="1" promptTitle="Please Enter month" prompt="at G3" sqref="G14" xr:uid="{65C61C71-7459-4621-A104-BD74823EE909}"/>
    <dataValidation allowBlank="1" showInputMessage="1" showErrorMessage="1" promptTitle="Please Enter Month and Store" prompt="@ G2 and G3" sqref="G16" xr:uid="{CDD12D15-4A7B-46C9-9C34-C22F2C00A40E}"/>
    <dataValidation allowBlank="1" showInputMessage="1" showErrorMessage="1" promptTitle="Please Enter Date" prompt="G4" sqref="G18" xr:uid="{3A8E577F-1958-47D7-BA3C-5D47AE8810C0}"/>
    <dataValidation allowBlank="1" showInputMessage="1" showErrorMessage="1" promptTitle="Please Enter Month" prompt="@G3" sqref="G20 G22 G24 G33" xr:uid="{2041B550-C5A3-482F-AC6D-5BE135869A91}"/>
    <dataValidation allowBlank="1" showInputMessage="1" showErrorMessage="1" promptTitle="Please Enter Store and Month" prompt="@G2 and G4" sqref="G26" xr:uid="{350B2FEC-5B53-451A-8D4D-535E0545DC29}"/>
    <dataValidation type="list" allowBlank="1" showInputMessage="1" showErrorMessage="1" sqref="G2 I2" xr:uid="{C9B07E5E-E319-48C4-AC29-A35A94A7FA4D}">
      <formula1>$B$2:$B$364</formula1>
    </dataValidation>
    <dataValidation type="list" allowBlank="1" showInputMessage="1" showErrorMessage="1" errorTitle="PLEASE ENTER VALID DATE" promptTitle="PLEASE ENTER DATE" sqref="G4" xr:uid="{7B11405B-6717-4647-B152-CC99D73C0B77}">
      <formula1>$A$2:$A$363</formula1>
    </dataValidation>
    <dataValidation type="list" showInputMessage="1" showErrorMessage="1" sqref="H2" xr:uid="{193BFF84-0250-47DA-B50C-DB4D6002A7B0}">
      <formula1>$B$2:$B$364</formula1>
    </dataValidation>
    <dataValidation type="list" allowBlank="1" showInputMessage="1" showErrorMessage="1" sqref="G3" xr:uid="{B59CB0AD-D454-435B-99C1-F8CFC32B7E84}">
      <formula1>$D$2:$D$364</formula1>
    </dataValidation>
  </dataValidations>
  <pageMargins left="0.7" right="0.7" top="0.75" bottom="0.75" header="0.3" footer="0.3"/>
  <pageSetup orientation="portrait" r:id="rId1"/>
  <drawing r:id="rId2"/>
  <tableParts count="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A2CC2-D502-4661-BF9D-5CABF0C31D03}">
  <dimension ref="A1:Z38"/>
  <sheetViews>
    <sheetView tabSelected="1" zoomScaleNormal="100" workbookViewId="0">
      <selection sqref="A1:V37"/>
    </sheetView>
  </sheetViews>
  <sheetFormatPr defaultRowHeight="14.4" x14ac:dyDescent="0.3"/>
  <cols>
    <col min="3" max="3" width="19.21875" bestFit="1" customWidth="1"/>
    <col min="4" max="4" width="18" bestFit="1" customWidth="1"/>
    <col min="17" max="17" width="18.88671875" bestFit="1" customWidth="1"/>
    <col min="18" max="18" width="18" bestFit="1" customWidth="1"/>
  </cols>
  <sheetData>
    <row r="1" spans="1:26" x14ac:dyDescent="0.3">
      <c r="A1" s="21"/>
      <c r="B1" s="21"/>
      <c r="C1" s="21"/>
      <c r="D1" s="21"/>
      <c r="E1" s="21"/>
      <c r="F1" s="21"/>
      <c r="G1" s="21"/>
      <c r="H1" s="21"/>
      <c r="I1" s="21"/>
      <c r="J1" s="21"/>
      <c r="K1" s="21"/>
      <c r="L1" s="21"/>
      <c r="M1" s="21"/>
      <c r="N1" s="21"/>
      <c r="O1" s="21"/>
      <c r="P1" s="21"/>
      <c r="Q1" s="21"/>
      <c r="R1" s="21"/>
      <c r="S1" s="21"/>
      <c r="T1" s="21"/>
      <c r="U1" s="21"/>
      <c r="V1" s="21"/>
      <c r="W1" s="20"/>
      <c r="X1" s="20"/>
    </row>
    <row r="2" spans="1:26" x14ac:dyDescent="0.3">
      <c r="A2" s="21"/>
      <c r="B2" s="21"/>
      <c r="C2" s="21"/>
      <c r="D2" s="21"/>
      <c r="E2" s="21"/>
      <c r="F2" s="21"/>
      <c r="G2" s="21"/>
      <c r="H2" s="21"/>
      <c r="I2" s="21"/>
      <c r="J2" s="21"/>
      <c r="K2" s="21"/>
      <c r="L2" s="21"/>
      <c r="M2" s="21"/>
      <c r="N2" s="21"/>
      <c r="O2" s="21"/>
      <c r="P2" s="21"/>
      <c r="Q2" s="21"/>
      <c r="R2" s="21"/>
      <c r="S2" s="21"/>
      <c r="T2" s="21"/>
      <c r="U2" s="21"/>
      <c r="V2" s="21"/>
      <c r="W2" s="20"/>
      <c r="X2" s="20"/>
    </row>
    <row r="3" spans="1:26" x14ac:dyDescent="0.3">
      <c r="A3" s="21"/>
      <c r="B3" s="21"/>
      <c r="C3" s="21"/>
      <c r="D3" s="21"/>
      <c r="E3" s="21"/>
      <c r="F3" s="21"/>
      <c r="G3" s="21"/>
      <c r="H3" s="21"/>
      <c r="I3" s="21"/>
      <c r="J3" s="21"/>
      <c r="K3" s="21"/>
      <c r="L3" s="21"/>
      <c r="M3" s="21"/>
      <c r="N3" s="21"/>
      <c r="O3" s="21"/>
      <c r="P3" s="21"/>
      <c r="Q3" s="21"/>
      <c r="R3" s="21"/>
      <c r="S3" s="21"/>
      <c r="T3" s="21"/>
      <c r="U3" s="21"/>
      <c r="V3" s="21"/>
      <c r="W3" s="20"/>
      <c r="X3" s="20"/>
    </row>
    <row r="4" spans="1:26" x14ac:dyDescent="0.3">
      <c r="A4" s="21"/>
      <c r="B4" s="21"/>
      <c r="C4" s="21"/>
      <c r="D4" s="21"/>
      <c r="E4" s="21"/>
      <c r="F4" s="21"/>
      <c r="G4" s="21"/>
      <c r="H4" s="21"/>
      <c r="I4" s="21"/>
      <c r="J4" s="21"/>
      <c r="K4" s="21"/>
      <c r="L4" s="21"/>
      <c r="M4" s="21"/>
      <c r="N4" s="21"/>
      <c r="O4" s="21"/>
      <c r="P4" s="21"/>
      <c r="Q4" s="21"/>
      <c r="R4" s="21"/>
      <c r="S4" s="21"/>
      <c r="T4" s="21"/>
      <c r="U4" s="21"/>
      <c r="V4" s="21"/>
      <c r="W4" s="20"/>
      <c r="X4" s="20"/>
      <c r="Y4" s="20"/>
      <c r="Z4" s="20"/>
    </row>
    <row r="5" spans="1:26" x14ac:dyDescent="0.3">
      <c r="A5" s="21"/>
      <c r="B5" s="21"/>
      <c r="C5" s="21"/>
      <c r="D5" s="21"/>
      <c r="E5" s="21"/>
      <c r="F5" s="21"/>
      <c r="G5" s="21"/>
      <c r="H5" s="21"/>
      <c r="I5" s="21"/>
      <c r="J5" s="21"/>
      <c r="K5" s="21"/>
      <c r="L5" s="21"/>
      <c r="M5" s="21"/>
      <c r="N5" s="21"/>
      <c r="O5" s="21"/>
      <c r="P5" s="21"/>
      <c r="Q5" s="21"/>
      <c r="R5" s="21"/>
      <c r="S5" s="21"/>
      <c r="T5" s="21"/>
      <c r="U5" s="21"/>
      <c r="V5" s="21"/>
      <c r="W5" s="20"/>
      <c r="X5" s="20"/>
      <c r="Y5" s="20"/>
      <c r="Z5" s="20"/>
    </row>
    <row r="6" spans="1:26" x14ac:dyDescent="0.3">
      <c r="A6" s="21"/>
      <c r="B6" s="21"/>
      <c r="C6" s="21"/>
      <c r="D6" s="21"/>
      <c r="E6" s="21"/>
      <c r="F6" s="21"/>
      <c r="G6" s="21"/>
      <c r="H6" s="21"/>
      <c r="I6" s="21"/>
      <c r="J6" s="21"/>
      <c r="K6" s="21"/>
      <c r="L6" s="21"/>
      <c r="M6" s="21"/>
      <c r="N6" s="21"/>
      <c r="O6" s="21"/>
      <c r="P6" s="21"/>
      <c r="Q6" s="21"/>
      <c r="R6" s="21"/>
      <c r="S6" s="21"/>
      <c r="T6" s="21"/>
      <c r="U6" s="21"/>
      <c r="V6" s="21"/>
      <c r="W6" s="20"/>
      <c r="X6" s="20"/>
      <c r="Y6" s="20"/>
      <c r="Z6" s="20"/>
    </row>
    <row r="7" spans="1:26" x14ac:dyDescent="0.3">
      <c r="A7" s="21"/>
      <c r="B7" s="21"/>
      <c r="C7" s="21"/>
      <c r="D7" s="21"/>
      <c r="E7" s="21"/>
      <c r="F7" s="21"/>
      <c r="G7" s="21"/>
      <c r="H7" s="21"/>
      <c r="I7" s="21"/>
      <c r="J7" s="21"/>
      <c r="K7" s="21"/>
      <c r="L7" s="21"/>
      <c r="M7" s="21"/>
      <c r="N7" s="21"/>
      <c r="O7" s="21"/>
      <c r="P7" s="21"/>
      <c r="Q7" s="21"/>
      <c r="R7" s="21"/>
      <c r="S7" s="21"/>
      <c r="T7" s="21"/>
      <c r="U7" s="21"/>
      <c r="V7" s="21"/>
      <c r="W7" s="20"/>
      <c r="X7" s="20"/>
      <c r="Y7" s="20"/>
      <c r="Z7" s="20"/>
    </row>
    <row r="8" spans="1:26" x14ac:dyDescent="0.3">
      <c r="A8" s="21"/>
      <c r="B8" s="21"/>
      <c r="C8" s="21"/>
      <c r="D8" s="21"/>
      <c r="E8" s="21"/>
      <c r="F8" s="21"/>
      <c r="G8" s="21"/>
      <c r="H8" s="21"/>
      <c r="I8" s="21"/>
      <c r="J8" s="21"/>
      <c r="K8" s="21"/>
      <c r="L8" s="21"/>
      <c r="M8" s="21"/>
      <c r="N8" s="21"/>
      <c r="O8" s="21"/>
      <c r="P8" s="21"/>
      <c r="Q8" s="21"/>
      <c r="R8" s="21"/>
      <c r="S8" s="21"/>
      <c r="T8" s="21"/>
      <c r="U8" s="21"/>
      <c r="V8" s="21"/>
      <c r="W8" s="20"/>
      <c r="X8" s="20"/>
      <c r="Y8" s="20"/>
      <c r="Z8" s="20"/>
    </row>
    <row r="9" spans="1:26" x14ac:dyDescent="0.3">
      <c r="A9" s="21"/>
      <c r="B9" s="21"/>
      <c r="C9" s="21"/>
      <c r="D9" s="21"/>
      <c r="E9" s="21"/>
      <c r="F9" s="21"/>
      <c r="G9" s="21"/>
      <c r="H9" s="21"/>
      <c r="I9" s="21"/>
      <c r="J9" s="21"/>
      <c r="K9" s="21"/>
      <c r="L9" s="21"/>
      <c r="M9" s="21"/>
      <c r="N9" s="21"/>
      <c r="O9" s="21"/>
      <c r="P9" s="21"/>
      <c r="Q9" s="21"/>
      <c r="R9" s="21"/>
      <c r="S9" s="21"/>
      <c r="T9" s="21"/>
      <c r="U9" s="21"/>
      <c r="V9" s="21"/>
      <c r="W9" s="20"/>
      <c r="X9" s="20"/>
      <c r="Y9" s="20"/>
      <c r="Z9" s="20"/>
    </row>
    <row r="10" spans="1:26" x14ac:dyDescent="0.3">
      <c r="A10" s="21"/>
      <c r="B10" s="21"/>
      <c r="C10" s="21"/>
      <c r="D10" s="21"/>
      <c r="E10" s="21"/>
      <c r="F10" s="21"/>
      <c r="G10" s="21"/>
      <c r="H10" s="21"/>
      <c r="I10" s="21"/>
      <c r="J10" s="21"/>
      <c r="K10" s="21"/>
      <c r="L10" s="21"/>
      <c r="M10" s="21"/>
      <c r="N10" s="21"/>
      <c r="O10" s="21"/>
      <c r="P10" s="21"/>
      <c r="Q10" s="21"/>
      <c r="R10" s="21"/>
      <c r="S10" s="21"/>
      <c r="T10" s="21"/>
      <c r="U10" s="21"/>
      <c r="V10" s="21"/>
      <c r="W10" s="20"/>
      <c r="X10" s="20"/>
      <c r="Y10" s="20"/>
      <c r="Z10" s="20"/>
    </row>
    <row r="11" spans="1:26" x14ac:dyDescent="0.3">
      <c r="A11" s="21"/>
      <c r="B11" s="21"/>
      <c r="C11" s="21"/>
      <c r="D11" s="21"/>
      <c r="E11" s="21"/>
      <c r="F11" s="21"/>
      <c r="G11" s="21"/>
      <c r="H11" s="21"/>
      <c r="I11" s="21"/>
      <c r="J11" s="21" t="s">
        <v>173</v>
      </c>
      <c r="K11" s="21"/>
      <c r="L11" s="21"/>
      <c r="M11" s="21"/>
      <c r="N11" s="21"/>
      <c r="O11" s="21"/>
      <c r="P11" s="21"/>
      <c r="Q11" s="21"/>
      <c r="R11" s="21"/>
      <c r="S11" s="21"/>
      <c r="T11" s="21"/>
      <c r="U11" s="21"/>
      <c r="V11" s="21"/>
      <c r="W11" s="20"/>
      <c r="X11" s="20"/>
      <c r="Y11" s="20"/>
      <c r="Z11" s="20"/>
    </row>
    <row r="12" spans="1:26" x14ac:dyDescent="0.3">
      <c r="A12" s="21"/>
      <c r="B12" s="21"/>
      <c r="C12" s="21"/>
      <c r="D12" s="21"/>
      <c r="E12" s="21"/>
      <c r="F12" s="21"/>
      <c r="G12" s="21"/>
      <c r="H12" s="21"/>
      <c r="I12" s="21"/>
      <c r="J12" s="21"/>
      <c r="K12" s="21"/>
      <c r="L12" s="21"/>
      <c r="M12" s="21"/>
      <c r="N12" s="21"/>
      <c r="O12" s="21"/>
      <c r="P12" s="21"/>
      <c r="Q12" s="21"/>
      <c r="R12" s="21"/>
      <c r="S12" s="21"/>
      <c r="T12" s="21"/>
      <c r="U12" s="21"/>
      <c r="V12" s="21"/>
      <c r="W12" s="20"/>
      <c r="X12" s="20"/>
      <c r="Y12" s="20"/>
      <c r="Z12" s="20"/>
    </row>
    <row r="13" spans="1:26" x14ac:dyDescent="0.3">
      <c r="A13" s="21"/>
      <c r="B13" s="21"/>
      <c r="C13" s="21"/>
      <c r="D13" s="21"/>
      <c r="E13" s="21"/>
      <c r="F13" s="21"/>
      <c r="G13" s="21"/>
      <c r="H13" s="21"/>
      <c r="I13" s="21"/>
      <c r="J13" s="21"/>
      <c r="K13" s="21"/>
      <c r="L13" s="21"/>
      <c r="M13" s="21"/>
      <c r="N13" s="21"/>
      <c r="O13" s="21"/>
      <c r="P13" s="21"/>
      <c r="Q13" s="21"/>
      <c r="R13" s="21"/>
      <c r="S13" s="21"/>
      <c r="T13" s="21"/>
      <c r="U13" s="21"/>
      <c r="V13" s="21"/>
      <c r="W13" s="20"/>
      <c r="X13" s="20"/>
      <c r="Y13" s="20"/>
      <c r="Z13" s="20"/>
    </row>
    <row r="14" spans="1:26" x14ac:dyDescent="0.3">
      <c r="A14" s="21"/>
      <c r="B14" s="21"/>
      <c r="C14" s="21"/>
      <c r="D14" s="21"/>
      <c r="E14" s="21"/>
      <c r="F14" s="21"/>
      <c r="G14" s="21"/>
      <c r="H14" s="21"/>
      <c r="I14" s="21"/>
      <c r="J14" s="21"/>
      <c r="K14" s="21"/>
      <c r="L14" s="21"/>
      <c r="M14" s="21"/>
      <c r="N14" s="21"/>
      <c r="O14" s="21"/>
      <c r="P14" s="21"/>
      <c r="Q14" s="21"/>
      <c r="R14" s="21"/>
      <c r="S14" s="21"/>
      <c r="T14" s="21"/>
      <c r="U14" s="21"/>
      <c r="V14" s="21"/>
      <c r="W14" s="20"/>
      <c r="X14" s="20"/>
      <c r="Y14" s="20"/>
      <c r="Z14" s="20"/>
    </row>
    <row r="15" spans="1:26" x14ac:dyDescent="0.3">
      <c r="A15" s="21"/>
      <c r="B15" s="21"/>
      <c r="C15" s="21"/>
      <c r="D15" s="21"/>
      <c r="E15" s="21"/>
      <c r="F15" s="21"/>
      <c r="G15" s="21"/>
      <c r="H15" s="21"/>
      <c r="I15" s="21"/>
      <c r="J15" s="21"/>
      <c r="K15" s="21"/>
      <c r="L15" s="21"/>
      <c r="M15" s="21"/>
      <c r="N15" s="21"/>
      <c r="O15" s="21"/>
      <c r="P15" s="21"/>
      <c r="Q15" s="21"/>
      <c r="R15" s="21"/>
      <c r="S15" s="21"/>
      <c r="T15" s="21"/>
      <c r="U15" s="21"/>
      <c r="V15" s="21"/>
      <c r="W15" s="20"/>
      <c r="X15" s="20"/>
      <c r="Y15" s="20"/>
      <c r="Z15" s="20"/>
    </row>
    <row r="16" spans="1:26" x14ac:dyDescent="0.3">
      <c r="A16" s="21"/>
      <c r="B16" s="21"/>
      <c r="C16" s="21"/>
      <c r="D16" s="21"/>
      <c r="E16" s="21"/>
      <c r="F16" s="21"/>
      <c r="G16" s="21"/>
      <c r="H16" s="21"/>
      <c r="I16" s="21"/>
      <c r="J16" s="21"/>
      <c r="K16" s="21"/>
      <c r="L16" s="21"/>
      <c r="M16" s="21"/>
      <c r="N16" s="21"/>
      <c r="O16" s="21"/>
      <c r="P16" s="21"/>
      <c r="Q16" s="21"/>
      <c r="R16" s="21"/>
      <c r="S16" s="21"/>
      <c r="T16" s="21"/>
      <c r="U16" s="21"/>
      <c r="V16" s="21"/>
      <c r="W16" s="20"/>
      <c r="X16" s="20"/>
      <c r="Y16" s="20"/>
      <c r="Z16" s="20"/>
    </row>
    <row r="17" spans="1:26" x14ac:dyDescent="0.3">
      <c r="A17" s="21"/>
      <c r="B17" s="21"/>
      <c r="C17" s="21"/>
      <c r="D17" s="21"/>
      <c r="E17" s="21"/>
      <c r="F17" s="21"/>
      <c r="G17" s="21"/>
      <c r="H17" s="21"/>
      <c r="I17" s="21"/>
      <c r="J17" s="21"/>
      <c r="K17" s="21"/>
      <c r="L17" s="21"/>
      <c r="M17" s="21"/>
      <c r="N17" s="21"/>
      <c r="O17" s="21"/>
      <c r="P17" s="21"/>
      <c r="Q17" s="21"/>
      <c r="R17" s="21"/>
      <c r="S17" s="21"/>
      <c r="T17" s="21"/>
      <c r="U17" s="21"/>
      <c r="V17" s="21"/>
      <c r="W17" s="20"/>
      <c r="X17" s="20"/>
      <c r="Y17" s="20"/>
      <c r="Z17" s="20"/>
    </row>
    <row r="18" spans="1:26" x14ac:dyDescent="0.3">
      <c r="A18" s="21"/>
      <c r="B18" s="21"/>
      <c r="C18" s="21"/>
      <c r="D18" s="21"/>
      <c r="E18" s="21"/>
      <c r="F18" s="21"/>
      <c r="G18" s="21"/>
      <c r="H18" s="21"/>
      <c r="I18" s="21"/>
      <c r="J18" s="21"/>
      <c r="K18" s="21"/>
      <c r="L18" s="21"/>
      <c r="M18" s="21"/>
      <c r="N18" s="21"/>
      <c r="O18" s="21"/>
      <c r="P18" s="21"/>
      <c r="Q18" s="21"/>
      <c r="R18" s="21"/>
      <c r="S18" s="21"/>
      <c r="T18" s="21"/>
      <c r="U18" s="21"/>
      <c r="V18" s="21"/>
      <c r="W18" s="20"/>
      <c r="X18" s="20"/>
      <c r="Y18" s="20"/>
      <c r="Z18" s="20"/>
    </row>
    <row r="19" spans="1:26" x14ac:dyDescent="0.3">
      <c r="A19" s="21"/>
      <c r="B19" s="21"/>
      <c r="C19" s="21"/>
      <c r="D19" s="21"/>
      <c r="E19" s="21"/>
      <c r="F19" s="21"/>
      <c r="G19" s="21"/>
      <c r="H19" s="21"/>
      <c r="I19" s="21"/>
      <c r="J19" s="21"/>
      <c r="K19" s="21"/>
      <c r="L19" s="21"/>
      <c r="M19" s="21"/>
      <c r="N19" s="21"/>
      <c r="O19" s="21"/>
      <c r="P19" s="21"/>
      <c r="Q19" s="21"/>
      <c r="R19" s="21"/>
      <c r="S19" s="21"/>
      <c r="T19" s="21"/>
      <c r="U19" s="21"/>
      <c r="V19" s="21"/>
      <c r="W19" s="20"/>
      <c r="X19" s="20"/>
      <c r="Y19" s="20"/>
      <c r="Z19" s="20"/>
    </row>
    <row r="20" spans="1:26" x14ac:dyDescent="0.3">
      <c r="A20" s="21"/>
      <c r="B20" s="21"/>
      <c r="C20" s="21"/>
      <c r="D20" s="21"/>
      <c r="E20" s="21"/>
      <c r="F20" s="21"/>
      <c r="G20" s="21"/>
      <c r="H20" s="21"/>
      <c r="I20" s="21"/>
      <c r="J20" s="21"/>
      <c r="K20" s="21"/>
      <c r="L20" s="21"/>
      <c r="M20" s="21"/>
      <c r="N20" s="21"/>
      <c r="O20" s="21"/>
      <c r="P20" s="21"/>
      <c r="Q20" s="21"/>
      <c r="R20" s="21"/>
      <c r="S20" s="21"/>
      <c r="T20" s="21"/>
      <c r="U20" s="21"/>
      <c r="V20" s="21"/>
      <c r="W20" s="20"/>
      <c r="X20" s="20"/>
      <c r="Y20" s="20"/>
      <c r="Z20" s="20"/>
    </row>
    <row r="21" spans="1:26" ht="18" x14ac:dyDescent="0.35">
      <c r="A21" s="21"/>
      <c r="B21" s="21"/>
      <c r="C21" s="21"/>
      <c r="D21" s="21"/>
      <c r="E21" s="21"/>
      <c r="F21" s="21"/>
      <c r="G21" s="21"/>
      <c r="H21" s="21"/>
      <c r="I21" s="21"/>
      <c r="J21" s="21"/>
      <c r="K21" s="21"/>
      <c r="L21" s="21"/>
      <c r="M21" s="21"/>
      <c r="N21" s="21"/>
      <c r="O21" s="21"/>
      <c r="P21" s="21"/>
      <c r="Q21" s="21"/>
      <c r="R21" s="21"/>
      <c r="S21" s="21"/>
      <c r="T21" s="21"/>
      <c r="U21" s="21"/>
      <c r="V21" s="23"/>
      <c r="W21" s="22"/>
      <c r="X21" s="22"/>
      <c r="Y21" s="22"/>
      <c r="Z21" s="22"/>
    </row>
    <row r="22" spans="1:26" x14ac:dyDescent="0.3">
      <c r="A22" s="21"/>
      <c r="B22" s="21"/>
      <c r="C22" s="21"/>
      <c r="D22" s="21"/>
      <c r="E22" s="21"/>
      <c r="F22" s="21" t="s">
        <v>182</v>
      </c>
      <c r="G22" s="21"/>
      <c r="H22" s="21"/>
      <c r="I22" s="21"/>
      <c r="J22" s="21"/>
      <c r="K22" s="21"/>
      <c r="L22" s="21"/>
      <c r="M22" s="21"/>
      <c r="N22" s="21"/>
      <c r="O22" s="21"/>
      <c r="P22" s="21"/>
      <c r="Q22" s="21"/>
      <c r="R22" s="21"/>
      <c r="S22" s="21"/>
      <c r="T22" s="21"/>
      <c r="U22" s="21"/>
      <c r="V22" s="21"/>
      <c r="W22" s="20"/>
      <c r="X22" s="20"/>
      <c r="Y22" s="20"/>
      <c r="Z22" s="20"/>
    </row>
    <row r="23" spans="1:26" x14ac:dyDescent="0.3">
      <c r="A23" s="21"/>
      <c r="B23" s="21"/>
      <c r="C23" s="21"/>
      <c r="D23" s="21"/>
      <c r="E23" s="21"/>
      <c r="F23" s="21"/>
      <c r="G23" s="21"/>
      <c r="H23" s="21"/>
      <c r="I23" s="21"/>
      <c r="J23" s="21"/>
      <c r="K23" s="21"/>
      <c r="L23" s="21"/>
      <c r="M23" s="21"/>
      <c r="N23" s="21"/>
      <c r="O23" s="21"/>
      <c r="P23" s="21"/>
      <c r="Q23" s="21"/>
      <c r="R23" s="21"/>
      <c r="S23" s="21"/>
      <c r="T23" s="21"/>
      <c r="U23" s="21"/>
      <c r="V23" s="21"/>
      <c r="W23" s="20"/>
      <c r="X23" s="20"/>
      <c r="Y23" s="20"/>
      <c r="Z23" s="20"/>
    </row>
    <row r="24" spans="1:26" x14ac:dyDescent="0.3">
      <c r="A24" s="21"/>
      <c r="B24" s="21"/>
      <c r="C24" s="21"/>
      <c r="D24" s="21"/>
      <c r="E24" s="21"/>
      <c r="F24" s="21"/>
      <c r="G24" s="21"/>
      <c r="H24" s="21"/>
      <c r="I24" s="21"/>
      <c r="J24" s="21"/>
      <c r="K24" s="21"/>
      <c r="L24" s="21"/>
      <c r="M24" s="21"/>
      <c r="N24" s="21"/>
      <c r="O24" s="21"/>
      <c r="P24" s="21"/>
      <c r="Q24" s="21"/>
      <c r="R24" s="21"/>
      <c r="S24" s="21"/>
      <c r="T24" s="21"/>
      <c r="U24" s="21"/>
      <c r="V24" s="21"/>
      <c r="W24" s="20"/>
      <c r="X24" s="20"/>
      <c r="Y24" s="20"/>
      <c r="Z24" s="20"/>
    </row>
    <row r="25" spans="1:26" x14ac:dyDescent="0.3">
      <c r="A25" s="21"/>
      <c r="B25" s="21"/>
      <c r="C25" s="21"/>
      <c r="D25" s="21"/>
      <c r="E25" s="21"/>
      <c r="F25" s="21"/>
      <c r="G25" s="21"/>
      <c r="H25" s="21"/>
      <c r="I25" s="21"/>
      <c r="J25" s="21"/>
      <c r="K25" s="21"/>
      <c r="L25" s="21"/>
      <c r="M25" s="21"/>
      <c r="N25" s="21"/>
      <c r="O25" s="21"/>
      <c r="P25" s="21"/>
      <c r="Q25" s="21"/>
      <c r="R25" s="21"/>
      <c r="S25" s="21"/>
      <c r="T25" s="21"/>
      <c r="U25" s="21"/>
      <c r="V25" s="21"/>
      <c r="W25" s="20"/>
      <c r="X25" s="20"/>
      <c r="Y25" s="20"/>
      <c r="Z25" s="20"/>
    </row>
    <row r="26" spans="1:26" x14ac:dyDescent="0.3">
      <c r="A26" s="21"/>
      <c r="B26" s="21"/>
      <c r="C26" s="21"/>
      <c r="D26" s="21"/>
      <c r="E26" s="21"/>
      <c r="F26" s="21"/>
      <c r="G26" s="21"/>
      <c r="H26" s="21"/>
      <c r="I26" s="21"/>
      <c r="J26" s="21"/>
      <c r="K26" s="21"/>
      <c r="L26" s="21"/>
      <c r="M26" s="21"/>
      <c r="N26" s="21"/>
      <c r="O26" s="21"/>
      <c r="P26" s="21"/>
      <c r="Q26" s="21"/>
      <c r="R26" s="21"/>
      <c r="S26" s="21"/>
      <c r="T26" s="21"/>
      <c r="U26" s="21"/>
      <c r="V26" s="21"/>
      <c r="W26" s="20"/>
      <c r="X26" s="20"/>
      <c r="Y26" s="20"/>
      <c r="Z26" s="20"/>
    </row>
    <row r="27" spans="1:26" x14ac:dyDescent="0.3">
      <c r="A27" s="21"/>
      <c r="B27" s="21"/>
      <c r="C27" s="21"/>
      <c r="D27" s="21"/>
      <c r="E27" s="21"/>
      <c r="F27" s="21"/>
      <c r="G27" s="21"/>
      <c r="H27" s="21"/>
      <c r="I27" s="21"/>
      <c r="J27" s="21"/>
      <c r="K27" s="21"/>
      <c r="L27" s="21"/>
      <c r="M27" s="21"/>
      <c r="N27" s="21"/>
      <c r="O27" s="21"/>
      <c r="P27" s="21"/>
      <c r="Q27" s="21"/>
      <c r="R27" s="21"/>
      <c r="S27" s="21"/>
      <c r="T27" s="21"/>
      <c r="U27" s="21"/>
      <c r="V27" s="21"/>
      <c r="W27" s="20"/>
      <c r="X27" s="20"/>
      <c r="Y27" s="20"/>
      <c r="Z27" s="20"/>
    </row>
    <row r="28" spans="1:26" x14ac:dyDescent="0.3">
      <c r="A28" s="21"/>
      <c r="B28" s="21"/>
      <c r="C28" s="21"/>
      <c r="D28" s="21"/>
      <c r="E28" s="21"/>
      <c r="F28" s="21"/>
      <c r="G28" s="21"/>
      <c r="H28" s="21"/>
      <c r="I28" s="21"/>
      <c r="J28" s="21"/>
      <c r="K28" s="21"/>
      <c r="L28" s="21"/>
      <c r="M28" s="21"/>
      <c r="N28" s="21"/>
      <c r="O28" s="21"/>
      <c r="P28" s="21"/>
      <c r="Q28" s="21"/>
      <c r="R28" s="21"/>
      <c r="S28" s="21"/>
      <c r="T28" s="21"/>
      <c r="U28" s="21"/>
      <c r="V28" s="21"/>
      <c r="W28" s="20"/>
      <c r="X28" s="20"/>
      <c r="Y28" s="20"/>
      <c r="Z28" s="20"/>
    </row>
    <row r="29" spans="1:26" x14ac:dyDescent="0.3">
      <c r="A29" s="21"/>
      <c r="B29" s="21"/>
      <c r="C29" s="21"/>
      <c r="D29" s="21"/>
      <c r="E29" s="21"/>
      <c r="F29" s="21"/>
      <c r="G29" s="21"/>
      <c r="H29" s="21"/>
      <c r="I29" s="21"/>
      <c r="J29" s="21"/>
      <c r="K29" s="21"/>
      <c r="L29" s="21"/>
      <c r="M29" s="21"/>
      <c r="N29" s="21"/>
      <c r="O29" s="21"/>
      <c r="P29" s="21"/>
      <c r="Q29" s="21"/>
      <c r="R29" s="21"/>
      <c r="S29" s="21"/>
      <c r="T29" s="21"/>
      <c r="U29" s="21"/>
      <c r="V29" s="21"/>
      <c r="W29" s="20"/>
      <c r="X29" s="20"/>
      <c r="Y29" s="20"/>
      <c r="Z29" s="20"/>
    </row>
    <row r="30" spans="1:26" x14ac:dyDescent="0.3">
      <c r="A30" s="21"/>
      <c r="B30" s="21"/>
      <c r="C30" s="21"/>
      <c r="D30" s="21"/>
      <c r="E30" s="21"/>
      <c r="F30" s="21"/>
      <c r="G30" s="21"/>
      <c r="H30" s="21"/>
      <c r="I30" s="21"/>
      <c r="J30" s="21"/>
      <c r="K30" s="21"/>
      <c r="L30" s="21"/>
      <c r="M30" s="21"/>
      <c r="N30" s="21"/>
      <c r="O30" s="21"/>
      <c r="P30" s="21"/>
      <c r="Q30" s="21"/>
      <c r="R30" s="21"/>
      <c r="S30" s="21"/>
      <c r="T30" s="21"/>
      <c r="U30" s="21"/>
      <c r="V30" s="21"/>
      <c r="W30" s="20"/>
      <c r="X30" s="20"/>
      <c r="Y30" s="20"/>
      <c r="Z30" s="20"/>
    </row>
    <row r="31" spans="1:26" x14ac:dyDescent="0.3">
      <c r="A31" s="21"/>
      <c r="B31" s="21"/>
      <c r="C31" s="21"/>
      <c r="D31" s="21"/>
      <c r="E31" s="21"/>
      <c r="F31" s="21"/>
      <c r="G31" s="21"/>
      <c r="H31" s="21"/>
      <c r="I31" s="21"/>
      <c r="J31" s="21"/>
      <c r="K31" s="21"/>
      <c r="L31" s="21"/>
      <c r="M31" s="21"/>
      <c r="N31" s="21"/>
      <c r="O31" s="21"/>
      <c r="P31" s="21"/>
      <c r="Q31" s="21"/>
      <c r="R31" s="21"/>
      <c r="S31" s="21"/>
      <c r="T31" s="21"/>
      <c r="U31" s="21"/>
      <c r="V31" s="21"/>
      <c r="W31" s="20"/>
      <c r="X31" s="20"/>
      <c r="Y31" s="20"/>
      <c r="Z31" s="20"/>
    </row>
    <row r="32" spans="1:26" x14ac:dyDescent="0.3">
      <c r="A32" s="21"/>
      <c r="B32" s="21"/>
      <c r="C32" s="21"/>
      <c r="D32" s="21"/>
      <c r="E32" s="21"/>
      <c r="F32" s="21"/>
      <c r="G32" s="21"/>
      <c r="H32" s="21"/>
      <c r="I32" s="21"/>
      <c r="J32" s="21"/>
      <c r="K32" s="21"/>
      <c r="L32" s="21"/>
      <c r="M32" s="21"/>
      <c r="N32" s="21"/>
      <c r="O32" s="21"/>
      <c r="P32" s="21"/>
      <c r="Q32" s="21"/>
      <c r="R32" s="21"/>
      <c r="S32" s="21"/>
      <c r="T32" s="21"/>
      <c r="U32" s="21"/>
      <c r="V32" s="21"/>
      <c r="W32" s="20"/>
      <c r="X32" s="20"/>
      <c r="Y32" s="20"/>
      <c r="Z32" s="20"/>
    </row>
    <row r="33" spans="1:26" x14ac:dyDescent="0.3">
      <c r="A33" s="21"/>
      <c r="B33" s="21"/>
      <c r="C33" s="21"/>
      <c r="D33" s="21"/>
      <c r="E33" s="21"/>
      <c r="F33" s="21"/>
      <c r="G33" s="21"/>
      <c r="H33" s="21"/>
      <c r="I33" s="21"/>
      <c r="J33" s="21"/>
      <c r="K33" s="21"/>
      <c r="L33" s="21"/>
      <c r="M33" s="21"/>
      <c r="N33" s="21"/>
      <c r="O33" s="21"/>
      <c r="P33" s="21"/>
      <c r="Q33" s="21"/>
      <c r="R33" s="21"/>
      <c r="S33" s="21"/>
      <c r="T33" s="21"/>
      <c r="U33" s="21"/>
      <c r="V33" s="21"/>
      <c r="W33" s="20"/>
      <c r="X33" s="20"/>
      <c r="Y33" s="20"/>
      <c r="Z33" s="20"/>
    </row>
    <row r="34" spans="1:26" x14ac:dyDescent="0.3">
      <c r="A34" s="21"/>
      <c r="B34" s="21"/>
      <c r="C34" s="21"/>
      <c r="D34" s="21"/>
      <c r="E34" s="21"/>
      <c r="F34" s="21"/>
      <c r="G34" s="21"/>
      <c r="H34" s="21"/>
      <c r="I34" s="21"/>
      <c r="J34" s="21"/>
      <c r="K34" s="21"/>
      <c r="L34" s="21"/>
      <c r="M34" s="21"/>
      <c r="N34" s="21"/>
      <c r="O34" s="21"/>
      <c r="P34" s="21"/>
      <c r="Q34" s="21"/>
      <c r="R34" s="21"/>
      <c r="S34" s="21"/>
      <c r="T34" s="21"/>
      <c r="U34" s="21"/>
      <c r="V34" s="21"/>
      <c r="W34" s="20"/>
      <c r="X34" s="20"/>
      <c r="Y34" s="20"/>
      <c r="Z34" s="20"/>
    </row>
    <row r="35" spans="1:26" x14ac:dyDescent="0.3">
      <c r="A35" s="21"/>
      <c r="B35" s="21"/>
      <c r="C35" s="21"/>
      <c r="D35" s="21"/>
      <c r="E35" s="21"/>
      <c r="F35" s="21"/>
      <c r="G35" s="21"/>
      <c r="H35" s="21"/>
      <c r="I35" s="21"/>
      <c r="J35" s="21"/>
      <c r="K35" s="21"/>
      <c r="L35" s="21"/>
      <c r="M35" s="21"/>
      <c r="N35" s="21"/>
      <c r="O35" s="21"/>
      <c r="P35" s="21"/>
      <c r="Q35" s="21"/>
      <c r="R35" s="21"/>
      <c r="S35" s="21"/>
      <c r="T35" s="21"/>
      <c r="U35" s="21"/>
      <c r="V35" s="21"/>
    </row>
    <row r="36" spans="1:26" x14ac:dyDescent="0.3">
      <c r="A36" s="21"/>
      <c r="B36" s="21"/>
      <c r="C36" s="21"/>
      <c r="D36" s="21"/>
      <c r="E36" s="21"/>
      <c r="F36" s="21"/>
      <c r="G36" s="21"/>
      <c r="H36" s="21"/>
      <c r="I36" s="21"/>
      <c r="J36" s="21"/>
      <c r="K36" s="21"/>
      <c r="L36" s="21"/>
      <c r="M36" s="21"/>
      <c r="N36" s="21"/>
      <c r="O36" s="21"/>
      <c r="P36" s="21"/>
      <c r="Q36" s="21"/>
      <c r="R36" s="21"/>
      <c r="S36" s="21"/>
      <c r="T36" s="21"/>
      <c r="U36" s="21"/>
      <c r="V36" s="21"/>
    </row>
    <row r="37" spans="1:26" x14ac:dyDescent="0.3">
      <c r="A37" s="21"/>
      <c r="B37" s="21"/>
      <c r="C37" s="21"/>
      <c r="D37" s="21"/>
      <c r="E37" s="21"/>
      <c r="F37" s="21"/>
      <c r="G37" s="21"/>
      <c r="H37" s="21"/>
      <c r="I37" s="21"/>
      <c r="J37" s="21"/>
      <c r="K37" s="21"/>
      <c r="L37" s="21"/>
      <c r="M37" s="21"/>
      <c r="N37" s="21"/>
      <c r="O37" s="21"/>
      <c r="P37" s="21"/>
      <c r="Q37" s="21"/>
      <c r="R37" s="21"/>
      <c r="S37" s="21"/>
      <c r="T37" s="21"/>
      <c r="U37" s="21"/>
      <c r="V37" s="21"/>
    </row>
    <row r="38" spans="1:26" x14ac:dyDescent="0.3">
      <c r="A38" s="21"/>
      <c r="B38" s="21"/>
      <c r="C38" s="21"/>
      <c r="D38" s="21"/>
      <c r="E38" s="21"/>
      <c r="F38" s="21"/>
      <c r="G38" s="21"/>
      <c r="H38" s="21"/>
      <c r="I38" s="21"/>
      <c r="J38" s="21"/>
      <c r="K38" s="21"/>
      <c r="L38" s="21"/>
      <c r="M38" s="21"/>
      <c r="N38" s="21"/>
      <c r="O38" s="21"/>
      <c r="P38" s="21"/>
      <c r="Q38" s="21"/>
      <c r="R38" s="21"/>
      <c r="S38" s="21"/>
      <c r="T38" s="21"/>
      <c r="U38" s="21"/>
      <c r="V38" s="2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93A186F-6A88-4BA8-8CC4-2E1A4D1C882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Pivot</vt:lpstr>
      <vt:lpstr> Formula Analysis</vt:lpstr>
      <vt:lpstr>Dashboard</vt:lpstr>
      <vt:lpstr>dashboard</vt:lpstr>
      <vt:lpstr>dashboard1</vt:lpstr>
      <vt:lpstr>Formula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SD</dc:creator>
  <cp:lastModifiedBy>H SD</cp:lastModifiedBy>
  <dcterms:created xsi:type="dcterms:W3CDTF">2023-04-04T04:36:37Z</dcterms:created>
  <dcterms:modified xsi:type="dcterms:W3CDTF">2023-04-09T07:47:05Z</dcterms:modified>
</cp:coreProperties>
</file>