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AROMITA DAS\Desktop\Coffee dataset\"/>
    </mc:Choice>
  </mc:AlternateContent>
  <xr:revisionPtr revIDLastSave="0" documentId="13_ncr:1_{33E9738B-0828-4590-B09D-324F22264F6B}"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19" r:id="rId2"/>
    <sheet name="Top5Customer"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<sst xmlns="http://schemas.openxmlformats.org/spreadsheetml/2006/main" count="11129" uniqueCount="6222">
  <si>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</si>
  <si>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</si>
  <si>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</si>
  <si>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</si>
  <si>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</si>
  <si>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</si>
  <si>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</si>
  <si>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</si>
  <si>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</si>
  <si>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</si>
  <si>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</si>
  <si>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</si>
  <si>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</si>
  <si>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</si>
  <si>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</si>
  <si>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</si>
  <si>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</si>
  <si>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</si>
  <si>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</si>
  <si>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</si>
  <si>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</si>
  <si>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</si>
  <si>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</si>
  <si>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</si>
  <si>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</si>
  <si>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</si>
  <si>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</si>
  <si>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</si>
  <si>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</si>
  <si>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</si>
  <si>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</si>
  <si>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</si>
  <si>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</si>
  <si>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</si>
  <si>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</si>
  <si>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</si>
  <si>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</si>
  <si>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</si>
  <si>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</si>
  <si>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</si>
  <si>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</si>
  <si>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</si>
  <si>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</si>
  <si>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</si>
  <si>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</si>
  <si>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</si>
  <si>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</si>
  <si>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</si>
  <si>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</si>
  <si>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</si>
  <si>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</si>
  <si>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</si>
  <si>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</si>
  <si>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</si>
  <si>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</si>
  <si>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</si>
  <si>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</si>
  <si>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</si>
  <si>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</si>
  <si>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</si>
  <si>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</si>
  <si>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</si>
  <si>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</si>
  <si>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</si>
  <si>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</si>
  <si>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</si>
  <si>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</si>
  <si>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</si>
  <si>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</si>
  <si>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</si>
  <si>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</si>
  <si>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</si>
  <si>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</si>
  <si>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</si>
  <si>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</si>
  <si>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</si>
  <si>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</si>
  <si>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</si>
  <si>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</si>
  <si>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</si>
  <si>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</si>
  <si>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</si>
  <si>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</si>
  <si>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</si>
  <si>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</si>
  <si>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</si>
  <si>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</si>
  <si>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</si>
  <si>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</si>
  <si>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</si>
  <si>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</si>
  <si>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</si>
  <si>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</si>
  <si>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</si>
  <si>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</si>
  <si>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</si>
  <si>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</si>
  <si>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</si>
  <si>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</si>
  <si>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</si>
  <si>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</si>
  <si>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</si>
  <si>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</si>
  <si>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</si>
  <si>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</si>
  <si>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</si>
  <si>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</si>
  <si>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</si>
  <si>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</si>
  <si>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</si>
  <si>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</si>
  <si>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</si>
  <si>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</si>
  <si>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</si>
  <si>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</si>
  <si>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</si>
  <si>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</si>
  <si>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</si>
  <si>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</si>
  <si>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</si>
  <si>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</si>
  <si>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</si>
  <si>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</si>
  <si>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</si>
  <si>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</si>
  <si>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</si>
  <si>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</si>
  <si>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</si>
  <si>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</si>
  <si>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</si>
  <si>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</si>
  <si>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</si>
  <si>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</si>
  <si>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</si>
  <si>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</si>
  <si>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</si>
  <si>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</si>
  <si>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</si>
  <si>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</si>
  <si>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</si>
  <si>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</si>
  <si>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</si>
  <si>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</si>
  <si>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</si>
  <si>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</si>
  <si>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</si>
  <si>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</si>
  <si>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</si>
  <si>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</si>
  <si>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</si>
  <si>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</si>
  <si>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</si>
  <si>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</si>
  <si>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</si>
  <si>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</si>
  <si>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</si>
  <si>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</si>
  <si>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</si>
  <si>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</si>
  <si>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</si>
  <si>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</si>
  <si>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</si>
  <si>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</si>
  <si>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</si>
  <si>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</si>
  <si>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</si>
  <si>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</si>
  <si>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</si>
  <si>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</si>
  <si>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</si>
  <si>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</si>
  <si>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</si>
  <si>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</si>
  <si>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</si>
  <si>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</si>
  <si>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</si>
  <si>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</si>
  <si>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</si>
  <si>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</si>
  <si>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</si>
  <si>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</si>
  <si>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</si>
  <si>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</si>
  <si>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</si>
  <si>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</si>
  <si>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</si>
  <si>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</si>
  <si>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</si>
  <si>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</si>
  <si>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</si>
  <si>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</si>
  <si>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</si>
  <si>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</si>
  <si>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</si>
  <si>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</si>
  <si>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</si>
  <si>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</si>
  <si>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</si>
  <si>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</si>
  <si>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</si>
  <si>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</si>
  <si>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</si>
  <si>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</si>
  <si>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</si>
  <si>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</si>
  <si>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</si>
  <si>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</si>
  <si>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</si>
  <si>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</si>
  <si>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</si>
  <si>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</si>
  <si>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</si>
  <si>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</si>
  <si>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</si>
  <si>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</si>
  <si>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</si>
  <si>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</si>
  <si>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</si>
  <si>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</si>
  <si>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</si>
  <si>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</si>
  <si>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</si>
  <si>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</si>
  <si>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</si>
  <si>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</si>
  <si>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</si>
  <si>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</si>
  <si>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</si>
  <si>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</si>
  <si>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</si>
  <si>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</si>
  <si>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</si>
  <si>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</si>
  <si>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</si>
  <si>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</si>
  <si>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</si>
  <si>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</si>
  <si>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</si>
  <si>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</si>
  <si>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</si>
  <si>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</si>
  <si>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</si>
  <si>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</si>
  <si>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</si>
  <si>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</si>
  <si>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</si>
  <si>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</si>
  <si>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</si>
  <si>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</si>
  <si>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</si>
  <si>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</si>
  <si>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</si>
  <si>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</si>
  <si>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</si>
  <si>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</si>
  <si>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</si>
  <si>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</si>
  <si>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</si>
  <si>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</si>
  <si>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</si>
  <si>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</si>
  <si>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</si>
  <si>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</si>
  <si>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</si>
  <si>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</si>
  <si>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</si>
  <si>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</si>
  <si>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</si>
  <si>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</si>
  <si>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</si>
  <si>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</si>
  <si>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</si>
  <si>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</si>
  <si>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</si>
  <si>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</si>
  <si>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</si>
  <si>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</si>
  <si>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</si>
  <si>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</si>
  <si>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</si>
  <si>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</si>
  <si>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</si>
  <si>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</si>
  <si>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</si>
  <si>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</si>
  <si>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</si>
  <si>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</si>
  <si>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</si>
  <si>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</si>
  <si>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</si>
  <si>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</si>
  <si>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</si>
  <si>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</si>
  <si>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</si>
  <si>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</si>
  <si>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</si>
  <si>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</si>
  <si>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</si>
  <si>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</si>
  <si>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</si>
  <si>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</si>
  <si>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</si>
  <si>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</si>
  <si>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</si>
  <si>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</si>
  <si>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</si>
  <si>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</si>
  <si>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</si>
  <si>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</si>
  <si>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</si>
  <si>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</si>
  <si>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</si>
  <si>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</si>
  <si>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</si>
  <si>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</si>
  <si>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</si>
  <si>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</si>
  <si>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</si>
  <si>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</si>
  <si>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</si>
  <si>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</si>
  <si>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</si>
  <si>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</si>
  <si>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</si>
  <si>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</si>
  <si>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</si>
  <si>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</si>
  <si>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</si>
  <si>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</si>
  <si>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</si>
  <si>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</si>
  <si>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</si>
  <si>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</si>
  <si>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</si>
  <si>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</si>
  <si>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</si>
  <si>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</si>
  <si>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</si>
  <si>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</si>
  <si>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</si>
  <si>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</si>
  <si>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</si>
  <si>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</si>
  <si>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</si>
  <si>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</si>
  <si>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</si>
  <si>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</si>
  <si>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</si>
  <si>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</si>
  <si>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</si>
  <si>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</si>
  <si>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</si>
  <si>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</si>
  <si>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</si>
  <si>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</si>
  <si>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</si>
  <si>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</si>
  <si>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</si>
  <si>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</si>
  <si>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</si>
  <si>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</si>
  <si>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</si>
  <si>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</si>
  <si>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</si>
  <si>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</si>
  <si>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</si>
  <si>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</si>
  <si>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</si>
  <si>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</si>
  <si>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</si>
  <si>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</si>
  <si>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</si>
  <si>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</si>
  <si>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</si>
  <si>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</si>
  <si>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</si>
  <si>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</si>
  <si>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</si>
  <si>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</si>
  <si>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</si>
  <si>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</si>
  <si>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</si>
  <si>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</si>
  <si>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</si>
  <si>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</si>
  <si>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</si>
  <si>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</si>
  <si>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</si>
  <si>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</si>
  <si>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</si>
  <si>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</si>
  <si>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</si>
  <si>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</si>
  <si>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</si>
  <si>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</si>
  <si>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</si>
  <si>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</si>
  <si>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</si>
  <si>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</si>
  <si>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</si>
  <si>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</si>
  <si>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</si>
  <si>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</si>
  <si>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</si>
  <si>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</si>
  <si>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</si>
  <si>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</si>
  <si>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</si>
  <si>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</si>
  <si>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</si>
  <si>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</si>
  <si>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</si>
  <si>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</si>
  <si>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</si>
  <si>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</si>
  <si>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</si>
  <si>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</si>
  <si>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</si>
  <si>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</si>
  <si>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</si>
  <si>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</si>
  <si>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</si>
  <si>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</si>
  <si>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</si>
  <si>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</si>
  <si>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</si>
  <si>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</si>
  <si>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</si>
  <si>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</si>
  <si>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</si>
  <si>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</si>
  <si>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</si>
  <si>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</si>
  <si>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</si>
  <si>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</si>
  <si>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</si>
  <si>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</si>
  <si>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</si>
  <si>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</si>
  <si>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</si>
  <si>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</si>
  <si>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</si>
  <si>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</si>
  <si>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</si>
  <si>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</si>
  <si>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</si>
  <si>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</si>
  <si>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</si>
  <si>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</si>
  <si>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</si>
  <si>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</si>
  <si>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</si>
  <si>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</si>
  <si>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</si>
  <si>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</si>
  <si>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</si>
  <si>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</si>
  <si>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</si>
  <si>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</si>
  <si>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</si>
  <si>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</si>
  <si>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</si>
  <si>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</si>
  <si>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</si>
  <si>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</si>
  <si>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</si>
  <si>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</si>
  <si>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</si>
  <si>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</si>
  <si>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</si>
  <si>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</si>
  <si>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</si>
  <si>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</si>
  <si>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</si>
  <si>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</si>
  <si>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</si>
  <si>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</si>
  <si>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</si>
  <si>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</si>
  <si>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</si>
  <si>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</si>
  <si>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</si>
  <si>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</si>
  <si>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</si>
  <si>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</si>
  <si>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</si>
  <si>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</si>
  <si>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</si>
  <si>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</si>
  <si>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</si>
  <si>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</si>
  <si>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</si>
  <si>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</si>
  <si>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</si>
  <si>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</si>
  <si>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</si>
  <si>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</si>
  <si>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</si>
  <si>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</si>
  <si>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</si>
  <si>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</si>
  <si>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</si>
  <si>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</si>
  <si>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</si>
  <si>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</si>
  <si>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</si>
  <si>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</si>
  <si>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</si>
  <si>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</si>
  <si>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</si>
  <si>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</si>
  <si>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</si>
  <si>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</si>
  <si>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</si>
  <si>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</si>
  <si>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</si>
  <si>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</si>
  <si>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</si>
  <si>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</si>
  <si>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</si>
  <si>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</si>
  <si>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</si>
  <si>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</si>
  <si>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</si>
  <si>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</si>
  <si>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</si>
  <si>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</si>
  <si>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</si>
  <si>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</si>
  <si>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</si>
  <si>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</si>
  <si>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</si>
  <si>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</si>
  <si>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</si>
  <si>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</si>
  <si>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</si>
  <si>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</si>
  <si>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</si>
  <si>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</si>
  <si>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</si>
  <si>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</si>
  <si>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</si>
  <si>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</si>
  <si>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</si>
  <si>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</si>
  <si>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</si>
  <si>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</si>
  <si>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</si>
  <si>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</si>
  <si>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</si>
  <si>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</si>
  <si>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</si>
  <si>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</si>
  <si>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</si>
  <si>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</si>
  <si>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</si>
  <si>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</si>
  <si>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</si>
  <si>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</si>
  <si>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</si>
  <si>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</si>
  <si>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</si>
  <si>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</si>
  <si>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</si>
  <si>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</si>
  <si>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</si>
  <si>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</si>
  <si>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</si>
  <si>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</si>
  <si>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</si>
  <si>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</si>
  <si>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</si>
  <si>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</si>
  <si>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</si>
  <si>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</si>
  <si>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</si>
  <si>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</si>
  <si>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</si>
  <si>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</si>
  <si>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</si>
  <si>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</si>
  <si>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</si>
  <si>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</si>
  <si>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</si>
  <si>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</si>
  <si>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</si>
  <si>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</si>
  <si>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</si>
  <si>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</si>
  <si>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</si>
  <si>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</si>
  <si>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</si>
  <si>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</si>
  <si>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</si>
  <si>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</si>
  <si>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</si>
  <si>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</si>
  <si>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</si>
  <si>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</si>
  <si>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</si>
  <si>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</si>
  <si>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</si>
  <si>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</si>
  <si>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</si>
  <si>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</si>
  <si>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</si>
  <si>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</si>
  <si>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</si>
  <si>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</si>
  <si>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</si>
  <si>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</si>
  <si>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</si>
  <si>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</si>
  <si>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</si>
  <si>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</si>
  <si>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</si>
  <si>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</si>
  <si>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</si>
  <si>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</si>
  <si>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</si>
  <si>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</si>
  <si>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</si>
  <si>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</si>
  <si>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</si>
  <si>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</si>
  <si>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</si>
  <si>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</si>
  <si>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</si>
  <si>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</si>
  <si>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</si>
  <si>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</si>
  <si>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</si>
  <si>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</si>
  <si>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</si>
  <si>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</si>
  <si>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</si>
  <si>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</si>
  <si>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</si>
  <si>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</si>
  <si>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</si>
  <si>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</si>
  <si>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</si>
  <si>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</si>
  <si>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</si>
  <si>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</si>
  <si>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</si>
  <si>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</si>
  <si>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</si>
  <si>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</si>
  <si>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</si>
  <si>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</si>
  <si>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</si>
  <si>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</si>
  <si>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</si>
  <si>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</si>
  <si>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</si>
  <si>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</si>
  <si>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</si>
  <si>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</si>
  <si>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</si>
  <si>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</si>
  <si>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</si>
  <si>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</si>
  <si>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</si>
  <si>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</si>
  <si>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</si>
  <si>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</si>
  <si>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</si>
  <si>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</si>
  <si>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</si>
  <si>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</si>
  <si>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</si>
  <si>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</si>
  <si>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</si>
  <si>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</si>
  <si>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</si>
  <si>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</si>
  <si>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</si>
  <si>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</si>
  <si>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</si>
  <si>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</si>
  <si>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</si>
  <si>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</si>
  <si>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</si>
  <si>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</si>
  <si>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</si>
  <si>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</si>
  <si>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</si>
  <si>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</si>
  <si>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</si>
  <si>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</si>
  <si>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</si>
  <si>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</si>
  <si>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</si>
  <si>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</si>
  <si>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</si>
  <si>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</si>
  <si>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</si>
  <si>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</si>
  <si>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</si>
  <si>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</si>
  <si>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</si>
  <si>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</si>
  <si>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</si>
  <si>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</si>
  <si>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</si>
  <si>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</si>
  <si>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</si>
  <si>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</si>
  <si>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</si>
  <si>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</si>
  <si>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</si>
  <si>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</si>
  <si>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</si>
  <si>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</si>
  <si>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</si>
  <si>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</si>
  <si>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</si>
  <si>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</si>
  <si>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</si>
  <si>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</si>
  <si>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</si>
  <si>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</si>
  <si>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</si>
  <si>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</si>
  <si>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</si>
  <si>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</si>
  <si>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</si>
  <si>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</si>
  <si>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</si>
  <si>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</si>
  <si>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</si>
  <si>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</si>
  <si>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</si>
  <si>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</si>
  <si>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</si>
  <si>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</si>
  <si>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</si>
  <si>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</si>
  <si>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</si>
  <si>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</si>
  <si>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</si>
  <si>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</si>
  <si>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</si>
  <si>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</si>
  <si>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</si>
  <si>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</si>
  <si>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</si>
  <si>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</si>
  <si>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</si>
  <si>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</si>
  <si>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</si>
  <si>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</si>
  <si>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</si>
  <si>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</si>
  <si>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</si>
  <si>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</si>
  <si>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</si>
  <si>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</si>
  <si>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</si>
  <si>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</si>
  <si>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</si>
  <si>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</si>
  <si>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</si>
  <si>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</si>
  <si>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</si>
  <si>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</si>
  <si>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</si>
  <si>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</si>
  <si>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</si>
  <si>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</si>
  <si>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</si>
  <si>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</si>
  <si>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</si>
  <si>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</si>
  <si>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</si>
  <si>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</si>
  <si>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</si>
  <si>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</si>
  <si>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</si>
  <si>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</si>
  <si>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</si>
  <si>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</si>
  <si>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</si>
  <si>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</si>
  <si>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</si>
  <si>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</si>
  <si>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</si>
  <si>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</si>
  <si>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</si>
  <si>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</si>
  <si>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</si>
  <si>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</si>
  <si>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</si>
  <si>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</si>
  <si>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</si>
  <si>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</si>
  <si>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</si>
  <si>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</si>
  <si>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</si>
  <si>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</si>
  <si>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</si>
  <si>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</si>
  <si>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</si>
  <si>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</si>
  <si>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</si>
  <si>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</si>
  <si>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</si>
  <si>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</si>
  <si>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</si>
  <si>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</si>
  <si>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</si>
  <si>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</si>
  <si>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</si>
  <si>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</si>
  <si>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</si>
  <si>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</si>
  <si>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</si>
  <si>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</si>
  <si>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</si>
  <si>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</si>
  <si>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</si>
  <si>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</si>
  <si>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</si>
  <si>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</si>
  <si>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</si>
  <si>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</si>
  <si>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</si>
  <si>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</si>
  <si>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</si>
  <si>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</si>
  <si>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</si>
  <si>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</si>
  <si>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</si>
  <si>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</si>
  <si>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</si>
  <si>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</si>
  <si>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</si>
  <si>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</si>
  <si>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</si>
  <si>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</si>
  <si>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</si>
  <si>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</si>
  <si>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</si>
  <si>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</si>
  <si>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</si>
  <si>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</si>
  <si>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</si>
  <si>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</si>
  <si>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</si>
  <si>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</si>
  <si>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</si>
  <si>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</si>
  <si>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</si>
  <si>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</si>
  <si>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</si>
  <si>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</si>
  <si>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</si>
  <si>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</si>
  <si>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</si>
  <si>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</si>
  <si>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</si>
  <si>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</si>
  <si>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</si>
  <si>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</si>
  <si>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</si>
  <si>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</si>
  <si>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</si>
  <si>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</si>
  <si>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</si>
  <si>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</si>
  <si>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</si>
  <si>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</si>
  <si>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</si>
  <si>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</si>
  <si>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</si>
  <si>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</si>
  <si>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</si>
  <si>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</si>
  <si>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</si>
  <si>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</si>
  <si>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</si>
  <si>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</si>
  <si>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</si>
  <si>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</si>
  <si>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</si>
  <si>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</si>
  <si>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</si>
  <si>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</si>
  <si>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</si>
  <si>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</si>
  <si>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</si>
  <si>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</si>
  <si>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</si>
  <si>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</si>
  <si>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</si>
  <si>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</si>
  <si>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</si>
  <si>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</si>
  <si>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</si>
  <si>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</si>
  <si>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</si>
  <si>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</si>
  <si>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</si>
  <si>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</si>
  <si>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</si>
  <si>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</si>
  <si>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</si>
  <si>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</si>
  <si>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</si>
  <si>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</si>
  <si>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</si>
  <si>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</si>
  <si>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</si>
  <si>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</si>
  <si>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</si>
  <si>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</si>
  <si>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</si>
  <si>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</si>
  <si>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</si>
  <si>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</si>
  <si>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</si>
  <si>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</si>
  <si>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</si>
  <si>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</si>
  <si>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</si>
  <si>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</si>
  <si>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</si>
  <si>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</si>
  <si>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</si>
  <si>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</si>
  <si>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</si>
  <si>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</si>
  <si>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</si>
  <si>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</si>
  <si>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</si>
  <si>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</si>
  <si>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</si>
  <si>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</si>
  <si>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</si>
  <si>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</si>
  <si>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</si>
  <si>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</si>
  <si>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</si>
  <si>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</si>
  <si>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</si>
  <si>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</si>
  <si>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</si>
  <si>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</si>
  <si>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</si>
  <si>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</si>
  <si>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</si>
  <si>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</si>
  <si>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</si>
  <si>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</si>
  <si>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</si>
  <si>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</si>
  <si>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</si>
  <si>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</si>
  <si>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</si>
  <si>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</si>
  <si>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</si>
  <si>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</si>
  <si>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</si>
  <si>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</si>
  <si>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</si>
  <si>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</si>
  <si>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</si>
  <si>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</si>
  <si>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</si>
  <si>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</si>
  <si>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</si>
  <si>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</si>
  <si>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</si>
  <si>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</si>
  <si>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</si>
  <si>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</si>
  <si>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</si>
  <si>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</si>
  <si>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</si>
  <si>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</si>
  <si>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</si>
  <si>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</si>
  <si>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</si>
  <si>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</si>
  <si>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</si>
  <si>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</si>
  <si>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</si>
  <si>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</si>
  <si>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</si>
  <si>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</si>
  <si>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</si>
  <si>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</si>
  <si>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</si>
  <si>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</si>
  <si>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</si>
  <si>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</si>
  <si>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</si>
  <si>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</si>
  <si>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</si>
  <si>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</si>
  <si>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</si>
  <si>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</si>
  <si>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</si>
  <si>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</si>
  <si>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</si>
  <si>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</si>
  <si>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</si>
  <si>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</si>
  <si>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</si>
  <si>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</si>
  <si>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</si>
  <si>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</si>
  <si>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</si>
  <si>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</si>
  <si>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</si>
  <si>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</si>
  <si>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</si>
  <si>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</si>
  <si>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</si>
  <si>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</si>
  <si>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</si>
  <si>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</si>
  <si>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</si>
  <si>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</si>
  <si>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</si>
  <si>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</si>
  <si>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</si>
  <si>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</si>
  <si>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</si>
  <si>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</si>
  <si>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</si>
  <si>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</si>
  <si>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</si>
  <si>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</si>
  <si>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</si>
  <si>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</si>
  <si>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</si>
  <si>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</si>
  <si>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</si>
  <si>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</si>
  <si>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</si>
  <si>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</si>
  <si>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</si>
  <si>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</si>
  <si>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</si>
  <si>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</si>
  <si>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</si>
  <si>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</si>
  <si>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</si>
  <si>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</si>
  <si>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</si>
  <si>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</si>
  <si>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</si>
  <si>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</si>
  <si>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</si>
  <si>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</si>
  <si>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</si>
  <si>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</si>
  <si>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</si>
  <si>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</si>
  <si>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</si>
  <si>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</si>
  <si>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</si>
  <si>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</si>
  <si>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</si>
  <si>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</si>
  <si>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</si>
  <si>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</si>
  <si>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</si>
  <si>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</si>
  <si>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</si>
  <si>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</si>
  <si>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</si>
  <si>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</si>
  <si>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</si>
  <si>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</si>
  <si>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</si>
  <si>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</si>
  <si>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</si>
  <si>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</si>
  <si>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</si>
  <si>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</si>
  <si>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</si>
  <si>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</si>
  <si>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</si>
  <si>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</si>
  <si>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</si>
  <si>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</si>
  <si>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</si>
  <si>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</si>
  <si>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</si>
  <si>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</si>
  <si>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</si>
  <si>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</si>
  <si>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</si>
  <si>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</si>
  <si>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</si>
  <si>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</si>
  <si>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</si>
  <si>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</si>
  <si>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</si>
  <si>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</si>
  <si>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</si>
  <si>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</si>
  <si>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</si>
  <si>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</si>
  <si>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</si>
  <si>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</si>
  <si>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</si>
  <si>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</si>
  <si>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</si>
  <si>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</si>
  <si>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</si>
  <si>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</si>
  <si>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</si>
  <si>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</si>
  <si>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</si>
  <si>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</si>
  <si>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</si>
  <si>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</si>
  <si>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</si>
  <si>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</si>
  <si>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</si>
  <si>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</si>
  <si>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</si>
  <si>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</si>
  <si>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</si>
  <si>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</si>
  <si>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</si>
  <si>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</si>
  <si>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</si>
  <si>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</si>
  <si>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</si>
  <si>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</si>
  <si>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</si>
  <si>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</si>
  <si>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</si>
  <si>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</si>
  <si>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</si>
  <si>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</si>
  <si>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</si>
  <si>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</si>
  <si>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</si>
  <si>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</si>
  <si>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</si>
  <si>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</si>
  <si>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</si>
  <si>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</si>
  <si>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</si>
  <si>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</si>
  <si>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</si>
  <si>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</si>
  <si>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</si>
  <si>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</si>
  <si>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</si>
  <si>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</si>
  <si>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</si>
  <si>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</si>
  <si>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</si>
  <si>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</si>
  <si>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</si>
  <si>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</si>
  <si>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</si>
  <si>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</si>
  <si>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</si>
  <si>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</si>
  <si>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</si>
  <si>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</si>
  <si>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</si>
  <si>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</si>
  <si>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</si>
  <si>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</si>
  <si>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</si>
  <si>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</si>
  <si>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</si>
  <si>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</si>
  <si>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</si>
  <si>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</si>
  <si>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</si>
  <si>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</si>
  <si>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</si>
  <si>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</si>
  <si>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</si>
  <si>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</si>
  <si>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</si>
  <si>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</si>
  <si>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</si>
  <si>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</si>
  <si>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</si>
  <si>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</si>
  <si>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</si>
  <si>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</si>
  <si>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</si>
  <si>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</si>
  <si>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</si>
  <si>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</si>
  <si>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</si>
  <si>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</si>
  <si>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</si>
  <si>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</si>
  <si>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</si>
  <si>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</si>
  <si>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</si>
  <si>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</si>
  <si>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</si>
  <si>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</si>
  <si>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</si>
  <si>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</si>
  <si>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</si>
  <si>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</si>
  <si>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</si>
  <si>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</si>
  <si>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</si>
  <si>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</si>
  <si>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</si>
  <si>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</si>
  <si>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</si>
  <si>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</si>
  <si>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</si>
  <si>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</si>
  <si>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</si>
  <si>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</si>
  <si>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</si>
  <si>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</si>
  <si>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</si>
  <si>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</si>
  <si>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</si>
  <si>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</si>
  <si>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</si>
  <si>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</si>
  <si>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</si>
  <si>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</si>
  <si>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</si>
  <si>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</si>
  <si>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</si>
  <si>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</si>
  <si>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</si>
  <si>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</si>
  <si>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</si>
  <si>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</si>
  <si>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</si>
  <si>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</si>
  <si>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</si>
  <si>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</si>
  <si>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</si>
  <si>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</si>
  <si>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</si>
  <si>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</si>
  <si>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</si>
  <si>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</si>
  <si>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</si>
  <si>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</si>
  <si>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</si>
  <si>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</si>
  <si>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</si>
  <si>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</si>
  <si>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</si>
  <si>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</si>
  <si>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</si>
  <si>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</si>
  <si>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</si>
  <si>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</si>
  <si>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</si>
  <si>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</si>
  <si>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</si>
  <si>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</si>
  <si>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</si>
  <si>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</si>
  <si>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</si>
  <si>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</si>
  <si>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</si>
  <si>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</si>
  <si>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</si>
  <si>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</si>
  <si>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</si>
  <si>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</si>
  <si>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</si>
  <si>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</si>
  <si>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</si>
  <si>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</si>
  <si>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</si>
  <si>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</si>
  <si>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</si>
  <si>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</si>
  <si>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</si>
  <si>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</si>
  <si>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</si>
  <si>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</si>
  <si>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</si>
  <si>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</si>
  <si>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</si>
  <si>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</si>
  <si>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</si>
  <si>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</si>
  <si>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</si>
  <si>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</si>
  <si>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</si>
  <si>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</si>
  <si>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</si>
  <si>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</si>
  <si>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</si>
  <si>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</si>
  <si>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</si>
  <si>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</si>
  <si>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</si>
  <si>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</si>
  <si>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</si>
  <si>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</si>
  <si>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</si>
  <si>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</si>
  <si>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</si>
  <si>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</si>
  <si>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</si>
  <si>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</si>
  <si>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</si>
  <si>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</si>
  <si>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</si>
  <si>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</si>
  <si>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</si>
  <si>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</si>
  <si>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</si>
  <si>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</si>
  <si>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</si>
  <si>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</si>
  <si>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</si>
  <si>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</si>
  <si>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</si>
  <si>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</si>
  <si>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</si>
  <si>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</si>
  <si>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</si>
  <si>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</si>
  <si>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</si>
  <si>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</si>
  <si>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</si>
  <si>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</si>
  <si>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</si>
  <si>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</si>
  <si>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</si>
  <si>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</si>
  <si>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</si>
  <si>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</si>
  <si>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</si>
  <si>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</si>
  <si>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</si>
  <si>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</si>
  <si>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</si>
  <si>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</si>
  <si>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</si>
  <si>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</si>
  <si>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</si>
  <si>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</si>
  <si>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</si>
  <si>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</si>
  <si>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</si>
  <si>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</si>
  <si>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</si>
  <si>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</si>
  <si>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</si>
  <si>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</si>
  <si>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</si>
  <si>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</si>
  <si>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</si>
  <si>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</si>
  <si>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</si>
  <si>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</si>
  <si>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</si>
  <si>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</si>
  <si>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</si>
  <si>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</si>
  <si>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</si>
  <si>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</si>
  <si>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</si>
  <si>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</si>
  <si>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</si>
  <si>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</si>
  <si>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</si>
  <si>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</si>
  <si>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</si>
  <si>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</si>
  <si>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</si>
  <si>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</si>
  <si>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</si>
  <si>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</si>
  <si>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</si>
  <si>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</si>
  <si>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</si>
  <si>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</si>
  <si>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</si>
  <si>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</si>
  <si>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</si>
  <si>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</si>
  <si>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</si>
  <si>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</si>
  <si>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</si>
  <si>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</si>
  <si>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</si>
  <si>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</si>
  <si>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</si>
  <si>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</si>
  <si>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</si>
  <si>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</si>
  <si>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</si>
  <si>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</si>
  <si>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</si>
  <si>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</si>
  <si>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</si>
  <si>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</si>
  <si>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</si>
  <si>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</si>
  <si>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</si>
  <si>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</si>
  <si>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</si>
  <si>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</si>
  <si>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</si>
  <si>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</si>
  <si>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</si>
  <si>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</si>
  <si>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</si>
  <si>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</si>
  <si>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</si>
  <si>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</si>
  <si>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</si>
  <si>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</si>
  <si>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</si>
  <si>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</si>
  <si>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</si>
  <si>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</si>
  <si>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</si>
  <si>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</si>
  <si>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</si>
  <si>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</si>
  <si>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</si>
  <si>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</si>
  <si>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</si>
  <si>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</si>
  <si>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</si>
  <si>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</si>
  <si>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</si>
  <si>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</si>
  <si>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</si>
  <si>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</si>
  <si>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</si>
  <si>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</si>
  <si>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</si>
  <si>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</si>
  <si>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</si>
  <si>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</si>
  <si>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</si>
  <si>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</si>
  <si>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</si>
  <si>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</si>
  <si>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</si>
  <si>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</si>
  <si>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</si>
  <si>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</si>
  <si>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</si>
  <si>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</si>
  <si>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</si>
  <si>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</si>
  <si>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</si>
  <si>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</si>
  <si>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</si>
  <si>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</si>
  <si>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</si>
  <si>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</si>
  <si>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</si>
  <si>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</si>
  <si>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</si>
  <si>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</si>
  <si>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</si>
  <si>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</si>
  <si>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</si>
  <si>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</si>
  <si>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</si>
  <si>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</si>
  <si>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</si>
  <si>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</si>
  <si>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</si>
  <si>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</si>
  <si>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</si>
  <si>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</si>
  <si>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</si>
  <si>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</si>
  <si>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</si>
  <si>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</si>
  <si>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</si>
  <si>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</si>
  <si>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</si>
  <si>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</si>
  <si>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</si>
  <si>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</si>
  <si>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</si>
  <si>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</si>
  <si>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</si>
  <si>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</si>
  <si>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</si>
  <si>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</si>
  <si>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</si>
  <si>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</si>
  <si>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</si>
  <si>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</si>
  <si>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</si>
  <si>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</si>
  <si>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</si>
  <si>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</si>
  <si>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</si>
  <si>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</si>
  <si>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</si>
  <si>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</si>
  <si>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</si>
  <si>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</si>
  <si>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</si>
  <si>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</si>
  <si>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</si>
  <si>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</si>
  <si>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</si>
  <si>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</si>
  <si>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</si>
  <si>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</si>
  <si>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</si>
  <si>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</si>
  <si>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</si>
  <si>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</si>
  <si>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</si>
  <si>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</si>
  <si>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</si>
  <si>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</si>
  <si>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</si>
  <si>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</si>
  <si>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</si>
  <si>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</si>
  <si>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</si>
  <si>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</si>
  <si>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</si>
  <si>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</si>
  <si>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</si>
  <si>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</si>
  <si>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</si>
  <si>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</si>
  <si>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</si>
  <si>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</si>
  <si>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</si>
  <si>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</si>
  <si>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</si>
  <si>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</si>
  <si>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</si>
  <si>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</si>
  <si>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</si>
  <si>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</si>
  <si>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</si>
  <si>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</si>
  <si>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</si>
  <si>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</si>
  <si>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</si>
  <si>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</si>
  <si>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</si>
  <si>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</si>
  <si>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</si>
  <si>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</si>
  <si>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</si>
  <si>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</si>
  <si>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</si>
  <si>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</si>
  <si>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</si>
  <si>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</si>
  <si>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</si>
  <si>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</si>
  <si>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</si>
  <si>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</si>
  <si>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</si>
  <si>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</si>
  <si>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</si>
  <si>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</si>
  <si>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</si>
  <si>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</si>
  <si>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</si>
  <si>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</si>
  <si>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</si>
  <si>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</si>
  <si>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</si>
  <si>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</si>
  <si>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</si>
  <si>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</si>
  <si>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</si>
  <si>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</si>
  <si>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</si>
  <si>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</si>
  <si>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</si>
  <si>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</si>
  <si>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</si>
  <si>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</si>
  <si>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</si>
  <si>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</si>
  <si>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</si>
  <si>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</si>
  <si>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</si>
  <si>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</si>
  <si>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</si>
  <si>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</si>
  <si>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</si>
  <si>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</si>
  <si>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</si>
  <si>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</si>
  <si>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</si>
  <si>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</si>
  <si>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</si>
  <si>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</si>
  <si>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</si>
  <si>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</si>
  <si>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</si>
  <si>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</si>
  <si>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</si>
  <si>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</si>
  <si>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</si>
  <si>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</si>
  <si>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</si>
  <si>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</si>
  <si>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</si>
  <si>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</si>
  <si>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</si>
  <si>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</si>
  <si>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</si>
  <si>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</si>
  <si>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</si>
  <si>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</si>
  <si>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</si>
  <si>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</si>
  <si>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</si>
  <si>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</si>
  <si>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</si>
  <si>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</si>
  <si>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</si>
  <si>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</si>
  <si>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</si>
  <si>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</si>
  <si>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</si>
  <si>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</si>
  <si>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</si>
  <si>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</si>
  <si>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</si>
  <si>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</si>
  <si>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</si>
  <si>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</si>
  <si>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</si>
  <si>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</si>
  <si>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</si>
  <si>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</si>
  <si>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</si>
  <si>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</si>
  <si>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</si>
  <si>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</si>
  <si>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</si>
  <si>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</si>
  <si>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</si>
  <si>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</si>
  <si>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</si>
  <si>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</si>
  <si>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</si>
  <si>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</si>
  <si>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</si>
  <si>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</si>
  <si>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</si>
  <si>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</si>
  <si>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</si>
  <si>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</si>
  <si>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</si>
  <si>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</si>
  <si>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</si>
  <si>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</si>
  <si>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</si>
  <si>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</si>
  <si>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</si>
  <si>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</si>
  <si>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</si>
  <si>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</si>
  <si>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</si>
  <si>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</si>
  <si>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</si>
  <si>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</si>
  <si>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</si>
  <si>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</si>
  <si>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</si>
  <si>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</si>
  <si>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</si>
  <si>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</si>
  <si>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</si>
  <si>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</si>
  <si>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</si>
  <si>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</si>
  <si>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</si>
  <si>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</si>
  <si>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</si>
  <si>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</si>
  <si>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</si>
  <si>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</si>
  <si>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</si>
  <si>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</si>
  <si>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</si>
  <si>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</si>
  <si>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</si>
  <si>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</si>
  <si>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</si>
  <si>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</si>
  <si>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</si>
  <si>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</si>
  <si>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</si>
  <si>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</si>
  <si>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</si>
  <si>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</si>
  <si>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</si>
  <si>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</si>
  <si>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</si>
  <si>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</si>
  <si>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</si>
  <si>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</si>
  <si>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</si>
  <si>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</si>
  <si>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</si>
  <si>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</si>
  <si>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</si>
  <si>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</si>
  <si>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</si>
  <si>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</si>
  <si>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</si>
  <si>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</si>
  <si>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</si>
  <si>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</si>
  <si>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</si>
  <si>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</si>
  <si>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</si>
  <si>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</si>
  <si>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</si>
  <si>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</si>
  <si>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</si>
  <si>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</si>
  <si>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</si>
  <si>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</si>
  <si>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</si>
  <si>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</si>
  <si>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</si>
  <si>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</si>
  <si>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</si>
  <si>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</si>
  <si>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</si>
  <si>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</si>
  <si>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</si>
  <si>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</si>
  <si>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</si>
  <si>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</si>
  <si>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</si>
  <si>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</si>
  <si>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</si>
  <si>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</si>
  <si>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</si>
  <si>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</si>
  <si>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</si>
  <si>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</si>
  <si>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</si>
  <si>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</si>
  <si>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</si>
  <si>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</si>
  <si>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</si>
  <si>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</si>
  <si>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</si>
  <si>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</si>
  <si>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</si>
  <si>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</si>
  <si>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</si>
  <si>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</si>
  <si>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</si>
  <si>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</si>
  <si>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</si>
  <si>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</si>
  <si>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</si>
  <si>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</si>
  <si>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</si>
  <si>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</si>
  <si>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</si>
  <si>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</si>
  <si>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</si>
  <si>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</si>
  <si>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</si>
  <si>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</si>
  <si>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</si>
  <si>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</si>
  <si>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</si>
  <si>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</si>
  <si>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</si>
  <si>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</si>
  <si>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</si>
  <si>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</si>
  <si>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</si>
  <si>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</si>
  <si>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</si>
  <si>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</si>
  <si>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</si>
  <si>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</si>
  <si>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</si>
  <si>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</si>
  <si>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</si>
  <si>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</si>
  <si>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</si>
  <si>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</si>
  <si>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</si>
  <si>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</si>
  <si>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</si>
  <si>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</si>
  <si>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</si>
  <si>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</si>
  <si>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</si>
  <si>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</si>
  <si>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</si>
  <si>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</si>
  <si>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</si>
  <si>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</si>
  <si>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</si>
  <si>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</si>
  <si>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</si>
  <si>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</si>
  <si>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</si>
  <si>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</si>
  <si>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</si>
  <si>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</si>
  <si>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</si>
  <si>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</si>
  <si>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</si>
  <si>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</si>
  <si>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</si>
  <si>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</si>
  <si>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</si>
  <si>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</si>
  <si>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</si>
  <si>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</si>
  <si>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</si>
  <si>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</si>
  <si>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</si>
  <si>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</si>
  <si>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</si>
  <si>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</si>
  <si>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</si>
  <si>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</si>
  <si>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</si>
  <si>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</si>
  <si>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</si>
  <si>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</si>
  <si>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</si>
  <si>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</si>
  <si>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</si>
  <si>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</si>
  <si>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</si>
  <si>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</si>
  <si>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</si>
  <si>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</si>
  <si>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</si>
  <si>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</si>
  <si>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</si>
  <si>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</si>
  <si>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</si>
  <si>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</si>
  <si>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</si>
  <si>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</si>
  <si>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</si>
  <si>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</si>
  <si>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</si>
  <si>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</si>
  <si>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</si>
  <si>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</si>
  <si>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</si>
  <si>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</si>
  <si>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</si>
  <si>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</si>
  <si>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</si>
  <si>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</si>
  <si>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</si>
  <si>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</si>
  <si>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</si>
  <si>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</si>
  <si>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</si>
  <si>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</si>
  <si>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</si>
  <si>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</si>
  <si>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</si>
  <si>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</si>
  <si>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</si>
  <si>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</si>
  <si>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</si>
  <si>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</si>
  <si>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</si>
  <si>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</si>
  <si>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</si>
  <si>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</si>
  <si>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</si>
  <si>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</si>
  <si>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</si>
  <si>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</si>
  <si>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</si>
  <si>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</si>
  <si>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</si>
  <si>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</si>
  <si>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</si>
  <si>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</si>
  <si>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</si>
  <si>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</si>
  <si>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</si>
  <si>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</si>
  <si>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</si>
  <si>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</si>
  <si>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</si>
  <si>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</si>
  <si>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</si>
  <si>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</si>
  <si>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</si>
  <si>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</si>
  <si>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</si>
  <si>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</si>
  <si>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</si>
  <si>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</si>
  <si>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</si>
  <si>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</si>
  <si>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</si>
  <si>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</si>
  <si>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</si>
  <si>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</si>
  <si>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</si>
  <si>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</si>
  <si>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</si>
  <si>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</si>
  <si>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</si>
  <si>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</si>
  <si>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</si>
  <si>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</si>
  <si>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</si>
  <si>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</si>
  <si>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</si>
  <si>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</si>
  <si>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</si>
  <si>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</si>
  <si>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</si>
  <si>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</si>
  <si>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</si>
  <si>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</si>
  <si>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</si>
  <si>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</si>
  <si>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</si>
  <si>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</si>
  <si>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</si>
  <si>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</si>
  <si>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</si>
  <si>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</si>
  <si>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</si>
  <si>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</si>
  <si>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</si>
  <si>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</si>
  <si>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</si>
  <si>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</si>
  <si>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</si>
  <si>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</si>
  <si>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</si>
  <si>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</si>
  <si>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</si>
  <si>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</si>
  <si>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</si>
  <si>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</si>
  <si>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</si>
  <si>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</si>
  <si>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</si>
  <si>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</si>
  <si>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</si>
  <si>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</si>
  <si>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</si>
  <si>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</si>
  <si>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</si>
  <si>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</si>
  <si>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</si>
  <si>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</si>
  <si>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</si>
  <si>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</si>
  <si>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</si>
  <si>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</si>
  <si>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</si>
  <si>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</si>
  <si>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</si>
  <si>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</si>
  <si>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</si>
  <si>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</si>
  <si>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</si>
  <si>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</si>
  <si>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</si>
  <si>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</si>
  <si>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</si>
  <si>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</si>
  <si>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</si>
  <si>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</si>
  <si>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</si>
  <si>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</si>
  <si>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</si>
  <si>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</si>
  <si>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</si>
  <si>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</si>
  <si>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</si>
  <si>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</si>
  <si>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</si>
  <si>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</si>
  <si>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</si>
  <si>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</si>
  <si>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</si>
  <si>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</si>
  <si>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</si>
  <si>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</si>
  <si>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</si>
  <si>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</si>
  <si>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</si>
  <si>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</si>
  <si>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</si>
  <si>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</si>
  <si>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</si>
  <si>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</si>
  <si>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</si>
  <si>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</si>
  <si>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</si>
  <si>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</si>
  <si>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</si>
  <si>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</si>
  <si>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</si>
  <si>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</si>
  <si>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</si>
  <si>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</si>
  <si>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</si>
  <si>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</si>
  <si>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</si>
  <si>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</si>
  <si>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</si>
  <si>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</si>
  <si>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</si>
  <si>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</si>
  <si>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</si>
  <si>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</si>
  <si>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</si>
  <si>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</si>
  <si>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</si>
  <si>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</si>
  <si>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</si>
  <si>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</si>
  <si>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</si>
  <si>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</si>
  <si>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</si>
  <si>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</si>
  <si>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</si>
  <si>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</si>
  <si>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</si>
  <si>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</si>
  <si>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</si>
  <si>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</si>
  <si>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</si>
  <si>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</si>
  <si>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</si>
  <si>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</si>
  <si>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</si>
  <si>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</si>
  <si>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</si>
  <si>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</si>
  <si>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</si>
  <si>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</si>
  <si>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</si>
  <si>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</si>
  <si>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</si>
  <si>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</si>
  <si>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</si>
  <si>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</si>
  <si>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</si>
  <si>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</si>
  <si>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</si>
  <si>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</si>
  <si>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</si>
  <si>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</si>
  <si>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</si>
  <si>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</si>
  <si>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</si>
  <si>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</si>
  <si>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</si>
  <si>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</si>
  <si>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</si>
  <si>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</si>
  <si>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</si>
  <si>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</si>
  <si>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</si>
  <si>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</si>
  <si>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</si>
  <si>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</si>
  <si>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</si>
  <si>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</si>
  <si>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</si>
  <si>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</si>
  <si>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</si>
  <si>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</si>
  <si>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</si>
  <si>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</si>
  <si>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</si>
  <si>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</si>
  <si>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</si>
  <si>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</si>
  <si>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</si>
  <si>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</si>
  <si>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</si>
  <si>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</si>
  <si>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</si>
  <si>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</si>
  <si>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</si>
  <si>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</si>
  <si>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</si>
  <si>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</si>
  <si>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</si>
  <si>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</si>
  <si>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</si>
  <si>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</si>
  <si>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</si>
  <si>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</si>
  <si>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</si>
  <si>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</si>
  <si>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</si>
  <si>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</si>
  <si>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</si>
  <si>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</si>
  <si>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</si>
  <si>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</si>
  <si>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</si>
  <si>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</si>
  <si>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</si>
  <si>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</si>
  <si>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</si>
  <si>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</si>
  <si>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</si>
  <si>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</si>
  <si>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</si>
  <si>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</si>
  <si>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</si>
  <si>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</si>
  <si>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</si>
  <si>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</si>
  <si>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</si>
  <si>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</si>
  <si>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</si>
  <si>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</si>
  <si>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</si>
  <si>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</si>
  <si>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</si>
  <si>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</si>
  <si>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</si>
  <si>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</si>
  <si>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</si>
  <si>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</si>
  <si>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</si>
  <si>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</si>
  <si>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</si>
  <si>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</si>
  <si>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</si>
  <si>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</si>
  <si>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</si>
  <si>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</si>
  <si>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</si>
  <si>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</si>
  <si>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</si>
  <si>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</si>
  <si>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</si>
  <si>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</si>
  <si>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</si>
  <si>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</si>
  <si>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</si>
  <si>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</si>
  <si>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</si>
  <si>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</si>
  <si>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</si>
  <si>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</si>
  <si>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</si>
  <si>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</si>
  <si>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</si>
  <si>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</si>
  <si>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</si>
  <si>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</si>
  <si>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</si>
  <si>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</si>
  <si>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</si>
  <si>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</si>
  <si>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</si>
  <si>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</si>
  <si>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</si>
  <si>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</si>
  <si>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</si>
  <si>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</si>
  <si>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</si>
  <si>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</si>
  <si>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</si>
  <si>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</si>
  <si>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</si>
  <si>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</si>
  <si>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</si>
  <si>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</si>
  <si>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</si>
  <si>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</si>
  <si>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</si>
  <si>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</si>
  <si>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</si>
  <si>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</si>
  <si>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</si>
  <si>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</si>
  <si>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</si>
  <si>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</si>
  <si>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</si>
  <si>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</si>
  <si>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</si>
  <si>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</si>
  <si>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</si>
  <si>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</si>
  <si>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</si>
  <si>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</si>
  <si>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</si>
  <si>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</si>
  <si>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</si>
  <si>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</si>
  <si>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</si>
  <si>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</si>
  <si>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</si>
  <si>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</si>
  <si>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</si>
  <si>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</si>
  <si>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</si>
  <si>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</si>
  <si>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</si>
  <si>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</si>
  <si>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</si>
  <si>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</si>
  <si>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</si>
  <si>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</si>
  <si>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</si>
  <si>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</si>
  <si>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</si>
  <si>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</si>
  <si>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</si>
  <si>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</si>
  <si>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</si>
  <si>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</si>
  <si>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</si>
  <si>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</si>
  <si>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</si>
  <si>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</si>
  <si>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</si>
  <si>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</si>
  <si>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</si>
  <si>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</si>
  <si>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</si>
  <si>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</si>
  <si>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</si>
  <si>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</si>
  <si>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</si>
  <si>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</si>
  <si>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</si>
  <si>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</si>
  <si>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</si>
  <si>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</si>
  <si>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</si>
  <si>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</si>
  <si>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</si>
  <si>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</si>
  <si>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</si>
  <si>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</si>
  <si>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</si>
  <si>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</si>
  <si>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</si>
  <si>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</si>
  <si>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</si>
  <si>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</si>
  <si>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</si>
  <si>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</si>
  <si>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</si>
  <si>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</si>
  <si>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</si>
  <si>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</si>
  <si>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</si>
  <si>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</si>
  <si>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</si>
  <si>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</si>
  <si>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</si>
  <si>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</si>
  <si>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</si>
  <si>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</si>
  <si>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</si>
  <si>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</si>
  <si>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</si>
  <si>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</si>
  <si>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</si>
  <si>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</si>
  <si>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</si>
  <si>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</si>
  <si>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</si>
  <si>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</si>
  <si>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</si>
  <si>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</si>
  <si>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</si>
  <si>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</si>
  <si>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</si>
  <si>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</si>
  <si>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</si>
  <si>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</si>
  <si>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</si>
  <si>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</si>
  <si>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</si>
  <si>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</si>
  <si>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</si>
  <si>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</si>
  <si>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</si>
  <si>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</si>
  <si>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</si>
  <si>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</si>
  <si>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</si>
  <si>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</si>
  <si>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</si>
  <si>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</si>
  <si>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</si>
  <si>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</si>
  <si>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</si>
  <si>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</si>
  <si>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</si>
  <si>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</si>
  <si>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</si>
  <si>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</si>
  <si>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</si>
  <si>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</si>
  <si>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</si>
  <si>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</si>
  <si>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</si>
  <si>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</si>
  <si>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</si>
  <si>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</si>
  <si>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</si>
  <si>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</si>
  <si>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</si>
  <si>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</si>
  <si>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</si>
  <si>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</si>
  <si>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</si>
  <si>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</si>
  <si>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</si>
  <si>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</si>
  <si>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</si>
  <si>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</si>
  <si>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</si>
  <si>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</si>
  <si>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</si>
  <si>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</si>
  <si>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</si>
  <si>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</si>
  <si>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</si>
  <si>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</si>
  <si>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</si>
  <si>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</si>
  <si>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</si>
  <si>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</si>
  <si>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</si>
  <si>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</si>
  <si>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</si>
  <si>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</si>
  <si>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</si>
  <si>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</si>
  <si>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</si>
  <si>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</si>
  <si>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</si>
  <si>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</si>
  <si>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</si>
  <si>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</si>
  <si>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</si>
  <si>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</si>
  <si>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</si>
  <si>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</si>
  <si>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</si>
  <si>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</si>
  <si>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</si>
  <si>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</si>
  <si>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</si>
  <si>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</si>
  <si>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</si>
  <si>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</si>
  <si>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</si>
  <si>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</si>
  <si>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</si>
  <si>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</si>
  <si>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</si>
  <si>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</si>
  <si>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</si>
  <si>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</si>
  <si>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</si>
  <si>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</si>
  <si>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</si>
  <si>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</si>
  <si>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</si>
  <si>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</si>
  <si>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</si>
  <si>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</si>
  <si>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</si>
  <si>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</si>
  <si>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</si>
  <si>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</si>
  <si>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</si>
  <si>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</si>
  <si>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</si>
  <si>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</si>
  <si>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</si>
  <si>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</si>
  <si>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</si>
  <si>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</si>
  <si>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</si>
  <si>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</si>
  <si>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</si>
  <si>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</si>
  <si>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</si>
  <si>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</si>
  <si>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</si>
  <si>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</si>
  <si>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</si>
  <si>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</si>
  <si>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</si>
  <si>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</si>
  <si>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</si>
  <si>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</si>
  <si>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</si>
  <si>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</si>
  <si>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</si>
  <si>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</si>
  <si>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</si>
  <si>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</si>
  <si>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</si>
  <si>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</si>
  <si>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</si>
  <si>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</si>
  <si>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</si>
  <si>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</si>
  <si>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</si>
  <si>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</si>
  <si>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</si>
  <si>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</si>
  <si>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</si>
  <si>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</si>
  <si>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</si>
  <si>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</si>
  <si>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</si>
  <si>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</si>
  <si>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</si>
  <si>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</si>
  <si>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</si>
  <si>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</si>
  <si>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</si>
  <si>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</si>
  <si>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</si>
  <si>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</si>
  <si>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</si>
  <si>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</si>
  <si>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</si>
  <si>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</si>
  <si>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</si>
  <si>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</si>
  <si>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</si>
  <si>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</si>
  <si>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</si>
  <si>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</si>
  <si>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</si>
  <si>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</si>
  <si>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</si>
  <si>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</si>
  <si>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</si>
  <si>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</si>
  <si>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</si>
  <si>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</si>
  <si>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</si>
  <si>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</si>
  <si>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</si>
  <si>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</si>
  <si>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</si>
  <si>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</si>
  <si>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</si>
  <si>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</si>
  <si>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</si>
  <si>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</si>
  <si>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</si>
  <si>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</si>
  <si>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</si>
  <si>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</si>
  <si>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</si>
  <si>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</si>
  <si>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</si>
  <si>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</si>
  <si>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</si>
  <si>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</si>
  <si>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</si>
  <si>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</si>
  <si>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</si>
  <si>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</si>
  <si>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</si>
  <si>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</si>
  <si>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</si>
  <si>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</si>
  <si>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</si>
  <si>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</si>
  <si>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</si>
  <si>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</si>
  <si>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</si>
  <si>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</si>
  <si>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</si>
  <si>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</si>
  <si>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</si>
  <si>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</si>
  <si>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</si>
  <si>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</si>
  <si>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</si>
  <si>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</si>
  <si>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</si>
  <si>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</si>
  <si>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</si>
  <si>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</si>
  <si>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</si>
  <si>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</si>
  <si>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</si>
  <si>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</si>
  <si>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</si>
  <si>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</si>
  <si>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</si>
  <si>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</si>
  <si>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</si>
  <si>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</si>
  <si>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</si>
  <si>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</si>
  <si>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</si>
  <si>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</si>
  <si>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</si>
  <si>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</si>
  <si>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</si>
  <si>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</si>
  <si>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</si>
  <si>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</si>
  <si>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</si>
  <si>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</si>
  <si>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</si>
  <si>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</si>
  <si>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</si>
  <si>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</si>
  <si>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</si>
  <si>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</si>
  <si>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</si>
  <si>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</si>
  <si>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</si>
  <si>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</si>
  <si>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</si>
  <si>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</si>
  <si>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</si>
  <si>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</si>
  <si>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</si>
  <si>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</si>
  <si>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</si>
  <si>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</si>
  <si>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</si>
  <si>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</si>
  <si>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</si>
  <si>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</si>
  <si>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</si>
  <si>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</si>
  <si>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</si>
  <si>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</si>
  <si>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</si>
  <si>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</si>
  <si>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</si>
  <si>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</si>
  <si>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</si>
  <si>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</si>
  <si>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</si>
  <si>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</si>
  <si>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</si>
  <si>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</si>
  <si>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</si>
  <si>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</si>
  <si>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</si>
  <si>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</si>
  <si>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</si>
  <si>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</si>
  <si>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</si>
  <si>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</si>
  <si>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</si>
  <si>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</si>
  <si>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</si>
  <si>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</si>
  <si>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</si>
  <si>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</si>
  <si>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</si>
  <si>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</si>
  <si>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</si>
  <si>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</si>
  <si>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</si>
  <si>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</si>
  <si>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</si>
  <si>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</si>
  <si>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</si>
  <si>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</si>
  <si>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</si>
  <si>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</si>
  <si>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</si>
  <si>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</si>
  <si>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</si>
  <si>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</si>
  <si>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</si>
  <si>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</si>
  <si>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</si>
  <si>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</si>
  <si>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</si>
  <si>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</si>
  <si>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</si>
  <si>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</si>
  <si>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</si>
  <si>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</si>
  <si>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</si>
  <si>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</si>
  <si>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</si>
  <si>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</si>
  <si>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</si>
  <si>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</si>
  <si>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</si>
  <si>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</si>
  <si>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</si>
  <si>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</si>
  <si>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</si>
  <si>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</si>
  <si>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</si>
  <si>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</si>
  <si>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</si>
  <si>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</si>
  <si>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</si>
  <si>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</si>
  <si>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</si>
  <si>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</si>
  <si>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</si>
  <si>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</si>
  <si>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</si>
  <si>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</si>
  <si>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</si>
  <si>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</si>
  <si>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</si>
  <si>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</si>
  <si>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</si>
  <si>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</si>
  <si>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</si>
  <si>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</si>
  <si>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</si>
  <si>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</si>
  <si>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</si>
  <si>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</si>
  <si>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</si>
  <si>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</si>
  <si>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</si>
  <si>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</si>
  <si>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</si>
  <si>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</si>
  <si>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</si>
  <si>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</si>
  <si>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</si>
  <si>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</si>
  <si>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</si>
  <si>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</si>
  <si>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</si>
  <si>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</si>
  <si>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</si>
  <si>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</si>
  <si>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</si>
  <si>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</si>
  <si>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</si>
  <si>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</si>
  <si>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</si>
  <si>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</si>
  <si>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</si>
  <si>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</si>
  <si>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</si>
  <si>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</si>
  <si>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</si>
  <si>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</si>
  <si>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</si>
  <si>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</si>
  <si>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</si>
  <si>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</si>
  <si>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</si>
  <si>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</si>
  <si>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</si>
  <si>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</si>
  <si>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</si>
  <si>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</si>
  <si>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</si>
  <si>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</si>
  <si>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</si>
  <si>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</si>
  <si>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</si>
  <si>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</si>
  <si>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</si>
  <si>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</si>
  <si>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</si>
  <si>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</si>
  <si>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</si>
  <si>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</si>
  <si>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</si>
  <si>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</si>
  <si>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</si>
  <si>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</si>
  <si>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</si>
  <si>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</si>
  <si>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</si>
  <si>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</si>
  <si>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</si>
  <si>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</si>
  <si>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</si>
  <si>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</si>
  <si>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</si>
  <si>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</si>
  <si>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</si>
  <si>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</si>
  <si>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</si>
  <si>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</si>
  <si>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</si>
  <si>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</si>
  <si>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</si>
  <si>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</si>
  <si>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</si>
  <si>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</si>
  <si>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</si>
  <si>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</si>
  <si>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</si>
  <si>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</si>
  <si>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</si>
  <si>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</si>
  <si>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</si>
  <si>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</si>
  <si>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</si>
  <si>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</si>
  <si>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</si>
  <si>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</si>
  <si>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</si>
  <si>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</si>
  <si>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</si>
  <si>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</si>
  <si>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</si>
  <si>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</si>
  <si>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</si>
  <si>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</si>
  <si>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</si>
  <si>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</si>
  <si>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</si>
  <si>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</si>
  <si>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</si>
  <si>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</si>
  <si>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</si>
  <si>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</si>
  <si>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</si>
  <si>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</si>
  <si>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</si>
  <si>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</si>
  <si>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</si>
  <si>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</si>
  <si>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</si>
  <si>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</si>
  <si>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</si>
  <si>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</si>
  <si>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</si>
  <si>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</si>
  <si>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</si>
  <si>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</si>
  <si>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</si>
  <si>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</si>
  <si>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</si>
  <si>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</si>
  <si>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</si>
  <si>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</si>
  <si>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</si>
  <si>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</si>
  <si>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</si>
  <si>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</si>
  <si>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</si>
  <si>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</si>
  <si>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</si>
  <si>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</si>
  <si>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</si>
  <si>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</si>
  <si>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</si>
  <si>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</si>
  <si>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</si>
  <si>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</si>
  <si>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</si>
  <si>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</si>
  <si>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</si>
  <si>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</si>
  <si>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</si>
  <si>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</si>
  <si>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</si>
  <si>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</si>
  <si>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</si>
  <si>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</si>
  <si>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</si>
  <si>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</si>
  <si>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</si>
  <si>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</si>
  <si>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</si>
  <si>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</si>
  <si>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</si>
  <si>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</si>
  <si>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</si>
  <si>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</si>
  <si>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</si>
  <si>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</si>
  <si>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</si>
  <si>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</si>
  <si>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</si>
  <si>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</si>
  <si>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</si>
  <si>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</si>
  <si>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</si>
  <si>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</si>
  <si>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</si>
  <si>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</si>
  <si>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</si>
  <si>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</si>
  <si>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</si>
  <si>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</si>
  <si>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</si>
  <si>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</si>
  <si>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</si>
  <si>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</si>
  <si>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</si>
  <si>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</si>
  <si>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</si>
  <si>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</si>
  <si>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</si>
  <si>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</si>
  <si>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</si>
  <si>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</si>
  <si>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</si>
  <si>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</si>
  <si>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</si>
  <si>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</si>
  <si>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</si>
  <si>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</si>
  <si>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</si>
  <si>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</si>
  <si>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</si>
  <si>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</si>
  <si>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</si>
  <si>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</si>
  <si>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</si>
  <si>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</si>
  <si>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</si>
  <si>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</si>
  <si>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</si>
  <si>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</si>
  <si>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</si>
  <si>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</si>
  <si>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</si>
  <si>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</si>
  <si>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</si>
  <si>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</si>
  <si>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</si>
  <si>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</si>
  <si>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</si>
  <si>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</si>
  <si>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</si>
  <si>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</si>
  <si>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</si>
  <si>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</si>
  <si>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</si>
  <si>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</si>
  <si>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</si>
  <si>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</si>
  <si>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</si>
  <si>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</si>
  <si>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</si>
  <si>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</si>
  <si>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</si>
  <si>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</si>
  <si>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</si>
  <si>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</si>
  <si>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</si>
  <si>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</si>
  <si>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</si>
  <si>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</si>
  <si>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</si>
  <si>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</si>
  <si>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</si>
  <si>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</si>
  <si>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</si>
  <si>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</si>
  <si>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</si>
  <si>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</si>
  <si>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</si>
  <si>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</si>
  <si>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</si>
  <si>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</si>
  <si>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</si>
  <si>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</si>
  <si>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</si>
  <si>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</si>
  <si>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</si>
  <si>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</si>
  <si>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</si>
  <si>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</si>
  <si>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</si>
  <si>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</si>
  <si>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</si>
  <si>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</si>
  <si>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</si>
  <si>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</si>
  <si>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</si>
  <si>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</si>
  <si>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</si>
  <si>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</si>
  <si>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</si>
  <si>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</si>
  <si>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</si>
  <si>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</si>
  <si>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</si>
  <si>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</si>
  <si>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</si>
  <si>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</si>
  <si>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</si>
  <si>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</si>
  <si>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</si>
  <si>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</si>
  <si>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</si>
  <si>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</si>
  <si>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</si>
  <si>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</si>
  <si>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</si>
  <si>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</si>
  <si>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</si>
  <si>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</si>
  <si>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</si>
  <si>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</si>
  <si>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</si>
  <si>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</si>
  <si>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</si>
  <si>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</si>
  <si>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</si>
  <si>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</si>
  <si>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</si>
  <si>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</si>
  <si>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</si>
  <si>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</si>
  <si>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</si>
  <si>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</si>
  <si>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</si>
  <si>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</si>
  <si>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</si>
  <si>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</si>
  <si>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</si>
  <si>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</si>
  <si>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</si>
  <si>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</si>
  <si>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</si>
  <si>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</si>
  <si>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</si>
  <si>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</si>
  <si>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</si>
  <si>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</si>
  <si>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</si>
  <si>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</si>
  <si>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</si>
  <si>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</si>
  <si>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</si>
  <si>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</si>
  <si>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</si>
  <si>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</si>
  <si>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</si>
  <si>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</si>
  <si>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</si>
  <si>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</si>
  <si>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</si>
  <si>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</si>
  <si>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</si>
  <si>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</si>
  <si>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</si>
  <si>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</si>
  <si>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</si>
  <si>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</si>
  <si>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</si>
  <si>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</si>
  <si>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</si>
  <si>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</si>
  <si>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</si>
  <si>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</si>
  <si>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</si>
  <si>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</si>
  <si>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</si>
  <si>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</si>
  <si>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</si>
  <si>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</si>
  <si>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</si>
  <si>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</si>
  <si>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</si>
  <si>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</si>
  <si>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</si>
  <si>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</si>
  <si>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</si>
  <si>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</si>
  <si>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</si>
  <si>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</si>
  <si>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</si>
  <si>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</si>
  <si>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</si>
  <si>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</si>
  <si>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</si>
  <si>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</si>
  <si>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</si>
  <si>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</si>
  <si>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</si>
  <si>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</si>
  <si>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</si>
  <si>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</si>
  <si>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</si>
  <si>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</si>
  <si>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</si>
  <si>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</si>
  <si>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</si>
  <si>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</si>
  <si>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</si>
  <si>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</si>
  <si>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</si>
  <si>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</si>
  <si>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</si>
  <si>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</si>
  <si>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</si>
  <si>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</si>
  <si>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</si>
  <si>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</si>
  <si>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</si>
  <si>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</si>
  <si>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</si>
  <si>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</si>
  <si>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</si>
  <si>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</si>
  <si>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</si>
  <si>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</si>
  <si>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</si>
  <si>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</si>
  <si>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</si>
  <si>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</si>
  <si>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</si>
  <si>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</si>
  <si>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</si>
  <si>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</si>
  <si>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</si>
  <si>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</si>
  <si>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</si>
  <si>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</si>
  <si>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</si>
  <si>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</si>
  <si>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</si>
  <si>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</si>
  <si>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</si>
  <si>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</si>
  <si>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</si>
  <si>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</si>
  <si>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</si>
  <si>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</si>
  <si>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</si>
  <si>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</si>
  <si>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</si>
  <si>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</si>
  <si>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</si>
  <si>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</si>
  <si>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</si>
  <si>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</si>
  <si>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</si>
  <si>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</si>
  <si>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</si>
  <si>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</si>
  <si>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</si>
  <si>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</si>
  <si>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</si>
  <si>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</si>
  <si>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</si>
  <si>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</si>
  <si>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</si>
  <si>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</si>
  <si>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</si>
  <si>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</si>
  <si>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</si>
  <si>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</si>
  <si>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</si>
  <si>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</si>
  <si>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</si>
  <si>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</si>
  <si>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</si>
  <si>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</si>
  <si>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</si>
  <si>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</si>
  <si>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</si>
  <si>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</si>
  <si>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</si>
  <si>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</si>
  <si>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</si>
  <si>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</si>
  <si>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</si>
  <si>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</si>
  <si>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</si>
  <si>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</si>
  <si>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</si>
  <si>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</si>
  <si>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</si>
  <si>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</si>
  <si>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</si>
  <si>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</si>
  <si>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</si>
  <si>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</si>
  <si>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</si>
  <si>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</si>
  <si>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</si>
  <si>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</si>
  <si>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</si>
  <si>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</si>
  <si>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</si>
  <si>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</si>
  <si>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</si>
  <si>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</si>
  <si>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</si>
  <si>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</si>
  <si>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</si>
  <si>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</si>
  <si>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</si>
  <si>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</si>
  <si>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</si>
  <si>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</si>
  <si>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</si>
  <si>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</si>
  <si>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</si>
  <si>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</si>
  <si>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</si>
  <si>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</si>
  <si>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</si>
  <si>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</si>
  <si>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</si>
  <si>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</si>
  <si>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</si>
  <si>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</si>
  <si>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</si>
  <si>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</si>
  <si>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</si>
  <si>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</si>
  <si>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</si>
  <si>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</si>
  <si>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</si>
  <si>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</si>
  <si>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</si>
  <si>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</si>
  <si>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</si>
  <si>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</si>
  <si>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</si>
  <si>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</si>
  <si>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</si>
  <si>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</si>
  <si>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</si>
  <si>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</si>
  <si>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</si>
  <si>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</si>
  <si>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</si>
  <si>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</si>
  <si>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</si>
  <si>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</si>
  <si>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</si>
  <si>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</si>
  <si>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</si>
  <si>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</si>
  <si>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</si>
  <si>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</si>
  <si>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</si>
  <si>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</si>
  <si>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</si>
  <si>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</si>
  <si>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</si>
  <si>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</si>
  <si>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</si>
  <si>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</si>
  <si>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</si>
  <si>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</si>
  <si>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</si>
  <si>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</si>
  <si>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</si>
  <si>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</si>
  <si>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</si>
  <si>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</si>
  <si>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</si>
  <si>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</si>
  <si>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</si>
  <si>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</si>
  <si>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</si>
  <si>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</si>
  <si>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</si>
  <si>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</si>
  <si>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</si>
  <si>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</si>
  <si>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</si>
  <si>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</si>
  <si>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</si>
  <si>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</si>
  <si>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</si>
  <si>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</si>
  <si>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</si>
  <si>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</si>
  <si>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</si>
  <si>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</si>
  <si>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</si>
  <si>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</si>
  <si>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</si>
  <si>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</si>
  <si>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</si>
  <si>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</si>
  <si>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</si>
  <si>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</si>
  <si>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</si>
  <si>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</si>
  <si>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</si>
  <si>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</si>
  <si>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</si>
  <si>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</si>
  <si>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</si>
  <si>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</si>
  <si>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</si>
  <si>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</si>
  <si>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</si>
  <si>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</si>
  <si>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</si>
  <si>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</si>
  <si>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</si>
  <si>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</si>
  <si>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</si>
  <si>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</si>
  <si>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</si>
  <si>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</si>
  <si>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</si>
  <si>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</si>
  <si>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</si>
  <si>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</si>
  <si>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</si>
  <si>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</si>
  <si>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</si>
  <si>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</si>
  <si>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</si>
  <si>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</si>
  <si>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</si>
  <si>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</si>
  <si>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</si>
  <si>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</si>
  <si>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</si>
  <si>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</si>
  <si>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</si>
  <si>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</si>
  <si>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</si>
  <si>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</si>
  <si>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</si>
  <si>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</si>
  <si>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</si>
  <si>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</si>
  <si>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</si>
  <si>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</si>
  <si>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</si>
  <si>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</si>
  <si>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</si>
  <si>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</si>
  <si>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</si>
  <si>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</si>
  <si>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</si>
  <si>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</si>
  <si>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</si>
  <si>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</si>
  <si>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</si>
  <si>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</si>
  <si>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</si>
  <si>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</si>
  <si>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</si>
  <si>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</si>
  <si>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</si>
  <si>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</si>
  <si>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</si>
  <si>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</si>
  <si>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</si>
  <si>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</si>
  <si>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</si>
  <si>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</si>
  <si>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</si>
  <si>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</si>
  <si>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</si>
  <si>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</si>
  <si>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</si>
  <si>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</si>
  <si>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</si>
  <si>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</si>
  <si>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</si>
  <si>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</si>
  <si>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</si>
  <si>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</si>
  <si>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</si>
  <si>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</si>
  <si>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</si>
  <si>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</si>
  <si>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</si>
  <si>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</si>
  <si>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</si>
  <si>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</si>
  <si>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</si>
  <si>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</si>
  <si>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</si>
  <si>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</si>
  <si>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</si>
  <si>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</si>
  <si>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</si>
  <si>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</si>
  <si>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</si>
  <si>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</si>
  <si>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</si>
  <si>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</si>
  <si>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</si>
  <si>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</si>
  <si>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</si>
  <si>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</si>
  <si>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</si>
  <si>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</si>
  <si>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</si>
  <si>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</si>
  <si>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</si>
  <si>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</si>
  <si>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</si>
  <si>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</si>
  <si>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</si>
  <si>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</si>
  <si>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</si>
  <si>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</si>
  <si>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</si>
  <si>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</si>
  <si>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</si>
  <si>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</si>
  <si>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</si>
  <si>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</si>
  <si>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</si>
  <si>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</si>
  <si>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</si>
  <si>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</si>
  <si>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</si>
  <si>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</si>
  <si>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</si>
  <si>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</si>
  <si>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</si>
  <si>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</si>
  <si>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</si>
  <si>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</si>
  <si>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</si>
  <si>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</si>
  <si>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</si>
  <si>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</si>
  <si>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</si>
  <si>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</si>
  <si>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</si>
  <si>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</si>
  <si>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</si>
  <si>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</si>
  <si>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</si>
  <si>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</si>
  <si>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</si>
  <si>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</si>
  <si>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</si>
  <si>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</si>
  <si>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</si>
  <si>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</si>
  <si>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</si>
  <si>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</si>
  <si>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</si>
  <si>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</si>
  <si>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</si>
  <si>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</si>
  <si>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</si>
  <si>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</si>
  <si>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</si>
  <si>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</si>
  <si>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</si>
  <si>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</si>
  <si>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</si>
  <si>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</si>
  <si>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</si>
  <si>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</si>
  <si>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</si>
  <si>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</si>
  <si>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</si>
  <si>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</si>
  <si>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</si>
  <si>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</si>
  <si>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</si>
  <si>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</si>
  <si>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</si>
  <si>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</si>
  <si>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</si>
  <si>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</si>
  <si>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</si>
  <si>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</si>
  <si>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</si>
  <si>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</si>
  <si>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</si>
  <si>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</si>
  <si>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</si>
  <si>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</si>
  <si>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</si>
  <si>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</si>
  <si>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</si>
  <si>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</si>
  <si>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</si>
  <si>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</si>
  <si>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</si>
  <si>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</si>
  <si>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</si>
  <si>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</si>
  <si>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</si>
  <si>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</si>
  <si>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</si>
  <si>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</si>
  <si>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</si>
  <si>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</si>
  <si>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</si>
  <si>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</si>
  <si>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</si>
  <si>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</si>
  <si>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</si>
  <si>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</si>
  <si>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</si>
  <si>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</si>
  <si>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</si>
  <si>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</si>
  <si>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</si>
  <si>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</si>
  <si>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</si>
  <si>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</si>
  <si>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</si>
  <si>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</si>
  <si>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</si>
  <si>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</si>
  <si>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</si>
  <si>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</si>
  <si>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</si>
  <si>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</si>
  <si>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</si>
  <si>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</si>
  <si>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</si>
  <si>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</si>
  <si>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</si>
  <si>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</si>
  <si>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</si>
  <si>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</si>
  <si>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</si>
  <si>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</si>
  <si>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</si>
  <si>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</si>
  <si>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</si>
  <si>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</si>
  <si>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</si>
  <si>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</si>
  <si>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</si>
  <si>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</si>
  <si>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</si>
  <si>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</si>
  <si>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</si>
  <si>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</si>
  <si>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</si>
  <si>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</si>
  <si>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</si>
  <si>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</si>
  <si>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</si>
  <si>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</si>
  <si>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</si>
  <si>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</si>
  <si>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</si>
  <si>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</si>
  <si>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</si>
  <si>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</si>
  <si>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</si>
  <si>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</si>
  <si>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</si>
  <si>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</si>
  <si>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</si>
  <si>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</si>
  <si>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</si>
  <si>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</si>
  <si>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</si>
  <si>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</si>
  <si>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</si>
  <si>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</si>
  <si>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</si>
  <si>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</si>
  <si>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</si>
  <si>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</si>
  <si>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</si>
  <si>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</si>
  <si>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</si>
  <si>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</si>
  <si>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</si>
  <si>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</si>
  <si>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</si>
  <si>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</si>
  <si>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</si>
  <si>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</si>
  <si>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</si>
  <si>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</si>
  <si>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</si>
  <si>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</si>
  <si>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</si>
  <si>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</si>
  <si>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</si>
  <si>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</si>
  <si>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</si>
  <si>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</si>
  <si>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</si>
  <si>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</si>
  <si>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</si>
  <si>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</si>
  <si>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</si>
  <si>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</si>
  <si>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</si>
  <si>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</si>
  <si>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</si>
  <si>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</si>
  <si>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</si>
  <si>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</si>
  <si>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</si>
  <si>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</si>
  <si>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</si>
  <si>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</si>
  <si>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</si>
  <si>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</si>
  <si>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</si>
  <si>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</si>
  <si>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</si>
  <si>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</si>
  <si>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</si>
  <si>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</si>
  <si>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</si>
  <si>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</si>
  <si>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</si>
  <si>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</si>
  <si>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</si>
  <si>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</si>
  <si>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</si>
  <si>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</si>
  <si>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</si>
  <si>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</si>
  <si>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</si>
  <si>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</si>
  <si>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</si>
  <si>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</si>
  <si>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</si>
  <si>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</si>
  <si>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</si>
  <si>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</si>
  <si>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</si>
  <si>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</si>
  <si>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</si>
  <si>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</si>
  <si>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</si>
  <si>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</si>
  <si>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</si>
  <si>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</si>
  <si>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</si>
  <si>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</si>
  <si>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</si>
  <si>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</si>
  <si>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</si>
  <si>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</si>
  <si>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</si>
  <si>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</si>
  <si>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</si>
  <si>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</si>
  <si>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</si>
  <si>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</si>
  <si>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</si>
  <si>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</si>
  <si>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</si>
  <si>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</si>
  <si>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</si>
  <si>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</si>
  <si>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</si>
  <si>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</si>
  <si>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</si>
  <si>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</si>
  <si>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</si>
  <si>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</si>
  <si>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</si>
  <si>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</si>
  <si>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</si>
  <si>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</si>
  <si>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</si>
  <si>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</si>
  <si>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</si>
  <si>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</si>
  <si>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</si>
  <si>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</si>
  <si>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</si>
  <si>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</si>
  <si>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</si>
  <si>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</si>
  <si>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</si>
  <si>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</si>
  <si>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</si>
  <si>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</si>
  <si>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</si>
  <si>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</si>
  <si>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</si>
  <si>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</si>
  <si>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</si>
  <si>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</si>
  <si>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</si>
  <si>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</si>
  <si>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</si>
  <si>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</si>
  <si>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</si>
  <si>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</si>
  <si>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</si>
  <si>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</si>
  <si>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</si>
  <si>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</si>
  <si>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</si>
  <si>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</si>
  <si>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</si>
  <si>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</si>
  <si>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</si>
  <si>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</si>
  <si>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</si>
  <si>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</si>
  <si>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</si>
  <si>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</si>
  <si>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</si>
  <si>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</si>
  <si>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</si>
  <si>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</si>
  <si>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</si>
  <si>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</si>
  <si>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</si>
  <si>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</si>
  <si>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</si>
  <si>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</si>
  <si>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</si>
  <si>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</si>
  <si>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</si>
  <si>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</si>
  <si>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</si>
  <si>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</si>
  <si>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</si>
  <si>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</si>
  <si>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</si>
  <si>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</si>
  <si>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</si>
  <si>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</si>
  <si>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</si>
  <si>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</si>
  <si>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</si>
  <si>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</si>
  <si>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</si>
  <si>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</si>
  <si>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</si>
  <si>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</si>
  <si>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</si>
  <si>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</si>
  <si>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</si>
  <si>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</si>
  <si>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</si>
  <si>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</si>
  <si>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</si>
  <si>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</si>
  <si>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</si>
  <si>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</si>
  <si>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</si>
  <si>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</si>
  <si>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</si>
  <si>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</si>
  <si>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</si>
  <si>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</si>
  <si>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</si>
  <si>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</si>
  <si>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</si>
  <si>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</si>
  <si>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</si>
  <si>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</si>
  <si>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</si>
  <si>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</si>
  <si>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</si>
  <si>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</si>
  <si>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</si>
  <si>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</si>
  <si>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</si>
  <si>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</si>
  <si>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</si>
  <si>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</si>
  <si>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</si>
  <si>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</si>
  <si>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</si>
  <si>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</si>
  <si>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</si>
  <si>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</si>
  <si>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</si>
  <si>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</si>
  <si>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</si>
  <si>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</si>
  <si>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</si>
  <si>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</si>
  <si>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</si>
  <si>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</si>
  <si>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</si>
  <si>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</si>
  <si>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</si>
  <si>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</si>
  <si>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</si>
  <si>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</si>
  <si>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</si>
  <si>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</si>
  <si>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</si>
  <si>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</si>
  <si>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</si>
  <si>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</si>
  <si>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</si>
  <si>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</si>
  <si>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</si>
  <si>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</si>
  <si>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</si>
  <si>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</si>
  <si>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</si>
  <si>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</si>
  <si>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</si>
  <si>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</si>
  <si>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</si>
  <si>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</si>
  <si>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</si>
  <si>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</si>
  <si>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</si>
  <si>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</si>
  <si>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</si>
  <si>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</si>
  <si>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</si>
  <si>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</si>
  <si>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</si>
  <si>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</si>
  <si>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</si>
  <si>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</si>
  <si>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</si>
  <si>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</si>
  <si>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</si>
  <si>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</si>
  <si>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</si>
  <si>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</si>
  <si>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</si>
  <si>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</si>
  <si>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</si>
  <si>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</si>
  <si>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</si>
  <si>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</si>
  <si>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</si>
  <si>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</si>
  <si>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</si>
  <si>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</si>
  <si>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</si>
  <si>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</si>
  <si>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</si>
  <si>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</si>
  <si>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</si>
  <si>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</si>
  <si>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</si>
  <si>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</si>
  <si>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</si>
  <si>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</si>
  <si>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</si>
  <si>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</si>
  <si>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</si>
  <si>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</si>
  <si>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</si>
  <si>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</si>
  <si>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</si>
  <si>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</si>
  <si>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</si>
  <si>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</si>
  <si>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</si>
  <si>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</si>
  <si>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</si>
  <si>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</si>
  <si>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</si>
  <si>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</si>
  <si>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</si>
  <si>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</si>
  <si>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</si>
  <si>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</si>
  <si>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</si>
  <si>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</si>
  <si>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</si>
  <si>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</si>
  <si>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</si>
  <si>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</si>
  <si>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</si>
  <si>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</si>
  <si>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</si>
  <si>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</si>
  <si>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</si>
  <si>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</si>
  <si>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</si>
  <si>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</si>
  <si>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</si>
  <si>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</si>
  <si>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</si>
  <si>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</si>
  <si>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</si>
  <si>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</si>
  <si>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</si>
  <si>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</si>
  <si>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</si>
  <si>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</si>
  <si>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</si>
  <si>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</si>
  <si>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</si>
  <si>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</si>
  <si>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</si>
  <si>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</si>
  <si>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</si>
  <si>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</si>
  <si>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</si>
  <si>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</si>
  <si>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</si>
  <si>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</si>
  <si>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</si>
  <si>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</si>
  <si>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</si>
  <si>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</si>
  <si>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</si>
  <si>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</si>
  <si>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</si>
  <si>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</si>
  <si>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</si>
  <si>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</si>
  <si>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</si>
  <si>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</si>
  <si>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</si>
  <si>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</si>
  <si>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</si>
  <si>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</si>
  <si>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</si>
  <si>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</si>
  <si>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</si>
  <si>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</si>
  <si>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</si>
  <si>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</si>
  <si>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</si>
  <si>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</si>
  <si>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</si>
  <si>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</si>
  <si>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</si>
  <si>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</si>
  <si>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</si>
  <si>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</si>
  <si>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</si>
  <si>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</si>
  <si>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</si>
  <si>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</si>
  <si>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</si>
  <si>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</si>
  <si>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</si>
  <si>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</si>
  <si>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</si>
  <si>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</si>
  <si>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</si>
  <si>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</si>
  <si>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</si>
  <si>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</si>
  <si>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</si>
  <si>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</si>
  <si>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</si>
  <si>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</si>
  <si>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</si>
  <si>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</si>
  <si>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</si>
  <si>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</si>
  <si>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</si>
  <si>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</si>
  <si>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</si>
  <si>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</si>
  <si>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</si>
  <si>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</si>
  <si>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</si>
  <si>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</si>
  <si>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</si>
  <si>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</si>
  <si>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</si>
  <si>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</si>
  <si>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</si>
  <si>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</si>
  <si>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</si>
  <si>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</si>
  <si>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</si>
  <si>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</si>
  <si>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</si>
  <si>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</si>
  <si>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</si>
  <si>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</si>
  <si>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</si>
  <si>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</si>
  <si>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</si>
  <si>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</si>
  <si>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</si>
  <si>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</si>
  <si>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</si>
  <si>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</si>
  <si>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</si>
  <si>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</si>
  <si>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</si>
  <si>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</si>
  <si>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</si>
  <si>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</si>
  <si>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</si>
  <si>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</si>
  <si>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</si>
  <si>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</si>
  <si>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</si>
  <si>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</si>
  <si>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</si>
  <si>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</si>
  <si>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</si>
  <si>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</si>
  <si>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</si>
  <si>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</si>
  <si>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</si>
  <si>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</si>
  <si>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</si>
  <si>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</si>
  <si>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</si>
  <si>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</si>
  <si>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</si>
  <si>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</si>
  <si>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</si>
  <si>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</si>
  <si>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</si>
  <si>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</si>
  <si>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</si>
  <si>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</si>
  <si>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</si>
  <si>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</si>
  <si>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</si>
  <si>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</si>
  <si>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</si>
  <si>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</si>
  <si>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</si>
  <si>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</si>
  <si>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</si>
  <si>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</si>
  <si>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</si>
  <si>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</si>
  <si>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</si>
  <si>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</si>
  <si>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</si>
  <si>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</si>
  <si>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</si>
  <si>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</si>
  <si>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</si>
  <si>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</si>
  <si>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</si>
  <si>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</si>
  <si>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</si>
  <si>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</si>
  <si>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</si>
  <si>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</si>
  <si>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</si>
  <si>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</si>
  <si>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</si>
  <si>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</si>
  <si>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</si>
  <si>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</si>
  <si>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</si>
  <si>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</si>
  <si>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</si>
  <si>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</si>
  <si>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</si>
  <si>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</si>
  <si>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</si>
  <si>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</si>
  <si>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</si>
  <si>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</si>
  <si>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</si>
  <si>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</si>
  <si>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</si>
  <si>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</si>
  <si>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</si>
  <si>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</si>
  <si>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</si>
  <si>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</si>
  <si>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</si>
  <si>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</si>
  <si>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</si>
  <si>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</si>
  <si>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</si>
  <si>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</si>
  <si>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</si>
  <si>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</si>
  <si>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</si>
  <si>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</si>
  <si>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</si>
  <si>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</si>
  <si>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</si>
  <si>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</si>
  <si>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</si>
  <si>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</si>
  <si>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</si>
  <si>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</si>
  <si>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</si>
  <si>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</si>
  <si>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</si>
  <si>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</si>
  <si>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</si>
  <si>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</si>
  <si>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</si>
  <si>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</si>
  <si>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</si>
  <si>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</si>
  <si>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</si>
  <si>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</si>
  <si>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</si>
  <si>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</si>
  <si>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</si>
  <si>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</si>
  <si>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</si>
  <si>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</si>
  <si>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</si>
  <si>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</si>
  <si>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</si>
  <si>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</si>
  <si>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</si>
  <si>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</si>
  <si>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</si>
  <si>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</si>
  <si>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</si>
  <si>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</si>
  <si>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</si>
  <si>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</si>
  <si>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</si>
  <si>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</si>
  <si>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</si>
  <si>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</si>
  <si>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</si>
  <si>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</si>
  <si>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</si>
  <si>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</si>
  <si>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</si>
  <si>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</si>
  <si>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</si>
  <si>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</si>
  <si>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</si>
  <si>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</si>
  <si>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</si>
  <si>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</si>
  <si>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</si>
  <si>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</si>
  <si>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</si>
  <si>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</si>
  <si>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</si>
  <si>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</si>
  <si>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</si>
  <si>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</si>
  <si>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</si>
  <si>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</si>
  <si>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</si>
  <si>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</si>
  <si>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</si>
  <si>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</si>
  <si>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</si>
  <si>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</si>
  <si>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</si>
  <si>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</si>
  <si>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</si>
  <si>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</si>
  <si>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</si>
  <si>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</si>
  <si>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</si>
  <si>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</si>
  <si>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</si>
  <si>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</si>
  <si>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</si>
  <si>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</si>
  <si>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</si>
  <si>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</si>
  <si>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</si>
  <si>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</si>
  <si>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</si>
  <si>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</si>
  <si>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</si>
  <si>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</si>
  <si>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</si>
  <si>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</si>
  <si>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</si>
  <si>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</si>
  <si>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</si>
  <si>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</si>
  <si>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</si>
  <si>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</si>
  <si>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</si>
  <si>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</si>
  <si>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</si>
  <si>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</si>
  <si>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</si>
  <si>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</si>
  <si>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</si>
  <si>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</si>
  <si>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</si>
  <si>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</si>
  <si>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</si>
  <si>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</si>
  <si>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</si>
  <si>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</si>
  <si>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</si>
  <si>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</si>
  <si>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</si>
  <si>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</si>
  <si>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</si>
  <si>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</si>
  <si>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</si>
  <si>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</si>
  <si>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</si>
  <si>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</si>
  <si>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</si>
  <si>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</si>
  <si>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</si>
  <si>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</si>
  <si>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</si>
  <si>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</si>
  <si>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</si>
  <si>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</si>
  <si>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</si>
  <si>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</si>
  <si>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</si>
  <si>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</si>
  <si>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</si>
  <si>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</si>
  <si>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</si>
  <si>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</si>
  <si>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</si>
  <si>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</si>
  <si>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</si>
  <si>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</si>
  <si>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</si>
  <si>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</si>
  <si>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</si>
  <si>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</si>
  <si>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</si>
  <si>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</si>
  <si>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</si>
  <si>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</si>
  <si>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</si>
  <si>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</si>
  <si>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</si>
  <si>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</si>
  <si>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</si>
  <si>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</si>
  <si>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</si>
  <si>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</si>
  <si>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</si>
  <si>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</si>
  <si>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</si>
  <si>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</si>
  <si>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</si>
  <si>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</si>
  <si>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</si>
  <si>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</si>
  <si>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</si>
  <si>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</si>
  <si>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</si>
  <si>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</si>
  <si>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</si>
  <si>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</si>
  <si>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</si>
  <si>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</si>
  <si>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</si>
  <si>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</si>
  <si>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</si>
  <si>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</si>
  <si>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</si>
  <si>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</si>
  <si>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</si>
  <si>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</si>
  <si>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</si>
  <si>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</si>
  <si>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</si>
  <si>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</si>
  <si>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</si>
  <si>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</si>
  <si>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</si>
  <si>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</si>
  <si>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</si>
  <si>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</si>
  <si>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</si>
  <si>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</si>
  <si>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</si>
  <si>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</si>
  <si>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</si>
  <si>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</si>
  <si>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</si>
  <si>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</si>
  <si>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</si>
  <si>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</si>
  <si>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</si>
  <si>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</si>
  <si>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</si>
  <si>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</si>
  <si>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</si>
  <si>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</si>
  <si>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</si>
  <si>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</si>
  <si>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</si>
  <si>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</si>
  <si>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</si>
  <si>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</si>
  <si>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</si>
  <si>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</si>
  <si>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</si>
  <si>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</si>
  <si>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</si>
  <si>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</si>
  <si>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</si>
  <si>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</si>
  <si>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</si>
  <si>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</si>
  <si>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</si>
  <si>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</si>
  <si>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</si>
  <si>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</si>
  <si>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</si>
  <si>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</si>
  <si>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</si>
  <si>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</si>
  <si>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</si>
  <si>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</si>
  <si>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</si>
  <si>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</si>
  <si>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</si>
  <si>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</si>
  <si>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</si>
  <si>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</si>
  <si>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</si>
  <si>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</si>
  <si>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</si>
  <si>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</si>
  <si>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</si>
  <si>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</si>
  <si>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</si>
  <si>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</si>
  <si>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</si>
  <si>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</si>
  <si>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</si>
  <si>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</si>
  <si>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</si>
  <si>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</si>
  <si>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</si>
  <si>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</si>
  <si>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</si>
  <si>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</si>
  <si>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</si>
  <si>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</si>
  <si>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</si>
  <si>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</si>
  <si>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</si>
  <si>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</si>
  <si>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</si>
  <si>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</si>
  <si>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</si>
  <si>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</si>
  <si>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</si>
  <si>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</si>
  <si>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</si>
  <si>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</si>
  <si>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</si>
  <si>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</si>
  <si>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</si>
  <si>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</si>
  <si>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</si>
  <si>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</si>
  <si>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</si>
  <si>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</si>
  <si>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</si>
  <si>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</si>
  <si>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</si>
  <si>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</si>
  <si>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</si>
  <si>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</si>
  <si>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</si>
  <si>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</si>
  <si>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</si>
  <si>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</si>
  <si>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</si>
  <si>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</si>
  <si>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</si>
  <si>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</si>
  <si>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</si>
  <si>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</si>
  <si>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</si>
  <si>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</si>
  <si>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</si>
  <si>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</si>
  <si>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</si>
  <si>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</si>
  <si>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</si>
  <si>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</si>
  <si>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</si>
  <si>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</si>
  <si>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</si>
  <si>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</si>
  <si>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</si>
  <si>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</si>
  <si>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</si>
  <si>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</si>
  <si>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</si>
  <si>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</si>
  <si>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</si>
  <si>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</si>
  <si>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</si>
  <si>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</si>
  <si>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</si>
  <si>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</si>
  <si>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</si>
  <si>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</si>
  <si>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</si>
  <si>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</si>
  <si>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</si>
  <si>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</si>
  <si>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</si>
  <si>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</si>
  <si>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</si>
  <si>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</si>
  <si>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</si>
  <si>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</si>
  <si>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</si>
  <si>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</si>
  <si>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</si>
  <si>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</si>
  <si>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</si>
  <si>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</si>
  <si>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</si>
  <si>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</si>
  <si>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</si>
  <si>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</si>
  <si>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</si>
  <si>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</si>
  <si>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</si>
  <si>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</si>
  <si>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</si>
  <si>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</si>
  <si>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</si>
  <si>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</si>
  <si>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</si>
  <si>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</si>
  <si>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</si>
  <si>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</si>
  <si>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</si>
  <si>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</si>
  <si>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</si>
  <si>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</si>
  <si>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</si>
  <si>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</si>
  <si>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</si>
  <si>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</si>
  <si>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</si>
  <si>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</si>
  <si>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</si>
  <si>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</si>
  <si>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</si>
  <si>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</si>
  <si>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</si>
  <si>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</si>
  <si>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</si>
  <si>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</si>
  <si>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</si>
  <si>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</si>
  <si>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</si>
  <si>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</si>
  <si>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</si>
  <si>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</si>
  <si>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</si>
  <si>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</si>
  <si>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</si>
  <si>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</si>
  <si>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</si>
  <si>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</si>
  <si>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</si>
  <si>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</si>
  <si>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</si>
  <si>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</si>
  <si>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</si>
  <si>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</si>
  <si>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</si>
  <si>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</si>
  <si>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</si>
  <si>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</si>
  <si>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</si>
  <si>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</si>
  <si>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</si>
  <si>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</si>
  <si>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</si>
  <si>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</si>
  <si>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</si>
  <si>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</si>
  <si>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</si>
  <si>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</si>
  <si>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</si>
  <si>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</si>
  <si>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</si>
  <si>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</si>
  <si>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</si>
  <si>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</si>
  <si>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</si>
  <si>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</si>
  <si>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</si>
  <si>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</si>
  <si>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</si>
  <si>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</si>
  <si>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</si>
  <si>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</si>
  <si>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</si>
  <si>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</si>
  <si>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</si>
  <si>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</si>
  <si>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</si>
  <si>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</si>
  <si>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</si>
  <si>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</si>
  <si>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</si>
  <si>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</si>
  <si>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</si>
  <si>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</si>
  <si>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</si>
  <si>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</si>
  <si>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</si>
  <si>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</si>
  <si>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</si>
  <si>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</si>
  <si>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</si>
  <si>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</si>
  <si>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</si>
  <si>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</si>
  <si>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</si>
  <si>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</si>
  <si>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</si>
  <si>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</si>
  <si>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</si>
  <si>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</si>
  <si>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</si>
  <si>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</si>
  <si>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</si>
  <si>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</si>
  <si>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</si>
  <si>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</si>
  <si>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</si>
  <si>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</si>
  <si>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</si>
  <si>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</si>
  <si>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</si>
  <si>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</si>
  <si>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</si>
  <si>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</si>
  <si>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</si>
  <si>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</si>
  <si>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</si>
  <si>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</si>
  <si>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</si>
  <si>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</si>
  <si>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</si>
  <si>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</si>
  <si>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</si>
  <si>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</si>
  <si>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</si>
  <si>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</si>
  <si>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</si>
  <si>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</si>
  <si>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</si>
  <si>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</si>
  <si>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</si>
  <si>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</si>
  <si>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</si>
  <si>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</si>
  <si>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</si>
  <si>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</si>
  <si>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</si>
  <si>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</si>
  <si>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</si>
  <si>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</si>
  <si>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</si>
  <si>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</si>
  <si>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</si>
  <si>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</si>
  <si>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</si>
  <si>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</si>
  <si>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</si>
  <si>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</si>
  <si>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</si>
  <si>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</si>
  <si>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</si>
  <si>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</si>
  <si>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</si>
  <si>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</si>
  <si>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</si>
  <si>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</si>
  <si>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</si>
  <si>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</si>
  <si>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</si>
  <si>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</si>
  <si>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</si>
  <si>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</si>
  <si>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</si>
  <si>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</si>
  <si>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</si>
  <si>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</si>
  <si>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</si>
  <si>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</si>
  <si>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</si>
  <si>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</si>
  <si>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</si>
  <si>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</si>
  <si>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</si>
  <si>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</si>
  <si>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</si>
  <si>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</si>
  <si>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</si>
  <si>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</si>
  <si>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</si>
  <si>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</si>
  <si>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</si>
  <si>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</si>
  <si>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</si>
  <si>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</si>
  <si>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</si>
  <si>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</si>
  <si>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</si>
  <si>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</si>
  <si>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</si>
  <si>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</si>
  <si>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</si>
  <si>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</si>
  <si>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</si>
  <si>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</si>
  <si>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</si>
  <si>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</si>
  <si>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</si>
  <si>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</si>
  <si>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</si>
  <si>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</si>
  <si>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</si>
  <si>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</si>
  <si>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</si>
  <si>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</si>
  <si>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</si>
  <si>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</si>
  <si>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</si>
  <si>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</si>
  <si>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</si>
  <si>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</si>
  <si>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</si>
  <si>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</si>
  <si>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</si>
  <si>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</si>
  <si>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</si>
  <si>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</si>
  <si>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</si>
  <si>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</si>
  <si>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</si>
  <si>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</si>
  <si>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</si>
  <si>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</si>
  <si>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</si>
  <si>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</si>
  <si>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</si>
  <si>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</si>
  <si>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</si>
  <si>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</si>
  <si>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</si>
  <si>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</si>
  <si>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</si>
  <si>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</si>
  <si>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</si>
  <si>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</si>
  <si>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</si>
  <si>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</si>
  <si>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</si>
  <si>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</si>
  <si>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</si>
  <si>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</si>
  <si>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</si>
  <si>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</si>
  <si>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</si>
  <si>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</si>
  <si>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</si>
  <si>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</si>
  <si>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</si>
  <si>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</si>
  <si>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</si>
  <si>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</si>
  <si>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</si>
  <si>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</si>
  <si>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</si>
  <si>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</si>
  <si>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</si>
  <si>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</si>
  <si>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</si>
  <si>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</si>
  <si>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</si>
  <si>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</si>
  <si>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</si>
  <si>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</si>
  <si>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</si>
  <si>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</si>
  <si>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</si>
  <si>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</si>
  <si>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</si>
  <si>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</si>
  <si>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</si>
  <si>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</si>
  <si>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</si>
  <si>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</si>
  <si>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</si>
  <si>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</si>
  <si>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</si>
  <si>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</si>
  <si>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</si>
  <si>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</si>
  <si>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</si>
  <si>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</si>
  <si>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</si>
  <si>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</si>
  <si>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</si>
  <si>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</si>
  <si>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</si>
  <si>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</si>
  <si>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</si>
  <si>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</si>
  <si>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</si>
  <si>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</si>
  <si>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</si>
  <si>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</si>
  <si>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</si>
  <si>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</si>
  <si>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</si>
  <si>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</si>
  <si>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</si>
  <si>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</si>
  <si>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</si>
  <si>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</si>
  <si>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</si>
  <si>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</si>
  <si>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</si>
  <si>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</si>
  <si>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</si>
  <si>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</si>
  <si>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</si>
  <si>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</si>
  <si>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</si>
  <si>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</si>
  <si>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</si>
  <si>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</si>
  <si>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</si>
  <si>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</si>
  <si>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</si>
  <si>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</si>
  <si>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</si>
  <si>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</si>
  <si>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</si>
  <si>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</si>
  <si>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</si>
  <si>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</si>
  <si>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</si>
  <si>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</si>
  <si>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</si>
  <si>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</si>
  <si>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</si>
  <si>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</si>
  <si>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</si>
  <si>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</si>
  <si>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</si>
  <si>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</si>
  <si>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</si>
  <si>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</si>
  <si>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</si>
  <si>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</si>
  <si>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</si>
  <si>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</si>
  <si>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</si>
  <si>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</si>
  <si>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</si>
  <si>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</si>
  <si>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</si>
  <si>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</si>
  <si>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</si>
  <si>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</si>
  <si>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</si>
  <si>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</si>
  <si>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</si>
  <si>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</si>
  <si>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</si>
  <si>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</si>
  <si>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</si>
  <si>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</si>
  <si>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</si>
  <si>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</si>
  <si>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</si>
  <si>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</si>
  <si>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</si>
  <si>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</si>
  <si>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</si>
  <si>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</si>
  <si>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</si>
  <si>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</si>
  <si>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</si>
  <si>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</si>
  <si>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</si>
  <si>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</si>
  <si>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</si>
  <si>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</si>
  <si>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</si>
  <si>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</si>
  <si>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</si>
  <si>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</si>
  <si>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</si>
  <si>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</si>
  <si>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</si>
  <si>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</si>
  <si>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</si>
  <si>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</si>
  <si>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</si>
  <si>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</si>
  <si>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</si>
  <si>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</si>
  <si>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</si>
  <si>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</si>
  <si>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</si>
  <si>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</si>
  <si>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</si>
  <si>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</si>
  <si>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</si>
  <si>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</si>
  <si>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</si>
  <si>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</si>
  <si>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</si>
  <si>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</si>
  <si>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</si>
  <si>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</si>
  <si>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</si>
  <si>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</si>
  <si>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</si>
  <si>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</si>
  <si>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</si>
  <si>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</si>
  <si>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</si>
  <si>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</si>
  <si>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</si>
  <si>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</si>
  <si>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</si>
  <si>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</si>
  <si>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</si>
  <si>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</si>
  <si>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</si>
  <si>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</si>
  <si>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</si>
  <si>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</si>
  <si>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</si>
  <si>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</si>
  <si>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</si>
  <si>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</si>
  <si>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</si>
  <si>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</si>
  <si>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</si>
  <si>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</si>
  <si>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</si>
  <si>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</si>
  <si>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</si>
  <si>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</si>
  <si>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</si>
  <si>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</si>
  <si>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</si>
  <si>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</si>
  <si>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</si>
  <si>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</si>
  <si>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</si>
  <si>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</si>
  <si>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</si>
  <si>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</si>
  <si>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</si>
  <si>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</si>
  <si>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</si>
  <si>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</si>
  <si>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</si>
  <si>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</si>
  <si>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</si>
  <si>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</si>
  <si>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</si>
  <si>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</si>
  <si>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</si>
  <si>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</si>
  <si>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</si>
  <si>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</si>
  <si>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</si>
  <si>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</si>
  <si>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</si>
  <si>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</si>
  <si>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</si>
  <si>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</si>
  <si>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</si>
  <si>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</si>
  <si>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</si>
  <si>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</si>
  <si>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</si>
  <si>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</si>
  <si>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</si>
  <si>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</si>
  <si>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</si>
  <si>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</si>
  <si>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</si>
  <si>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</si>
  <si>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</si>
  <si>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</si>
  <si>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</si>
  <si>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</si>
  <si>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</si>
  <si>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</si>
  <si>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</si>
  <si>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</si>
  <si>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</si>
  <si>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</si>
  <si>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</si>
  <si>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</si>
  <si>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</si>
  <si>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</si>
  <si>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</si>
  <si>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</si>
  <si>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</si>
  <si>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</si>
  <si>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</si>
  <si>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</si>
  <si>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</si>
  <si>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</si>
  <si>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</si>
  <si>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</si>
  <si>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</si>
  <si>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</si>
  <si>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</si>
  <si>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</si>
  <si>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</si>
  <si>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</si>
  <si>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</si>
  <si>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</si>
  <si>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</si>
  <si>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</si>
  <si>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</si>
  <si>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</si>
  <si>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</si>
  <si>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</si>
  <si>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</si>
  <si>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</si>
  <si>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</si>
  <si>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</si>
  <si>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</si>
  <si>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</si>
  <si>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</si>
  <si>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</si>
  <si>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</si>
  <si>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</si>
  <si>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</si>
  <si>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</si>
  <si>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</si>
  <si>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</si>
  <si>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</si>
  <si>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</si>
  <si>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</si>
  <si>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</si>
  <si>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</si>
  <si>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</si>
  <si>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</si>
  <si>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</si>
  <si>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</si>
  <si>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</si>
  <si>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</si>
  <si>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</si>
  <si>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</si>
  <si>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</si>
  <si>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</si>
  <si>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</si>
  <si>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</si>
  <si>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</si>
  <si>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</si>
  <si>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</si>
  <si>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</si>
  <si>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</si>
  <si>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</si>
  <si>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</si>
  <si>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</si>
  <si>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</si>
  <si>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</si>
  <si>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</si>
  <si>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</si>
  <si>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</si>
  <si>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</si>
  <si>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</si>
  <si>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</si>
  <si>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</si>
  <si>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</si>
  <si>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</si>
  <si>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</si>
  <si>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</si>
  <si>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</si>
  <si>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</si>
  <si>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</si>
  <si>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</si>
  <si>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</si>
  <si>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</si>
  <si>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</si>
  <si>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</si>
  <si>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</si>
  <si>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</si>
  <si>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</si>
  <si>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</si>
  <si>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</si>
  <si>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</si>
  <si>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</si>
  <si>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</si>
  <si>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</si>
  <si>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</si>
  <si>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</si>
  <si>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</si>
  <si>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</si>
  <si>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</si>
  <si>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</si>
  <si>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</si>
  <si>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</si>
  <si>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</si>
  <si>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</si>
  <si>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</si>
  <si>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</si>
  <si>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</si>
  <si>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</si>
  <si>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</si>
  <si>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</si>
  <si>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</si>
  <si>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</si>
  <si>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</si>
  <si>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</si>
  <si>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</si>
  <si>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</si>
  <si>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</si>
  <si>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</si>
  <si>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</si>
  <si>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</si>
  <si>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</si>
  <si>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</si>
  <si>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</si>
  <si>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</si>
  <si>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</si>
  <si>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</si>
  <si>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</si>
  <si>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</si>
  <si>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</si>
  <si>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</si>
  <si>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</si>
  <si>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</si>
  <si>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</si>
  <si>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</si>
  <si>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</si>
  <si>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</si>
  <si>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</si>
  <si>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</si>
  <si>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</si>
  <si>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</si>
  <si>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</si>
  <si>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</si>
  <si>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</si>
  <si>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</si>
  <si>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</si>
  <si>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</si>
  <si>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</si>
  <si>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</si>
  <si>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</si>
  <si>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</si>
  <si>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</si>
  <si>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</si>
  <si>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</si>
  <si>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</si>
  <si>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</si>
  <si>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</si>
  <si>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</si>
  <si>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</si>
  <si>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</si>
  <si>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</si>
  <si>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</si>
  <si>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</si>
  <si>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</si>
  <si>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</si>
  <si>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</si>
  <si>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</si>
  <si>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</si>
  <si>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</si>
  <si>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</si>
  <si>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</si>
  <si>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</si>
  <si>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</si>
  <si>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</si>
  <si>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</si>
  <si>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</si>
  <si>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</si>
  <si>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</si>
  <si>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</si>
  <si>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</si>
  <si>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</si>
  <si>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</si>
  <si>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</si>
  <si>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</si>
  <si>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</si>
  <si>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</si>
  <si>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</si>
  <si>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</si>
  <si>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</si>
  <si>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</si>
  <si>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</si>
  <si>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</si>
  <si>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</si>
  <si>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</si>
  <si>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</si>
  <si>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</si>
  <si>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</si>
  <si>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</si>
  <si>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</si>
  <si>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</si>
  <si>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</si>
  <si>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</si>
  <si>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</si>
  <si>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</si>
  <si>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</si>
  <si>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</si>
  <si>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</si>
  <si>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</si>
  <si>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</si>
  <si>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</si>
  <si>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</si>
  <si>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</si>
  <si>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</si>
  <si>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</si>
  <si>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</si>
  <si>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</si>
  <si>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</si>
  <si>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</si>
  <si>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</si>
  <si>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</si>
  <si>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</si>
  <si>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</si>
  <si>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</si>
  <si>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</si>
  <si>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</si>
  <si>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</si>
  <si>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</si>
  <si>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</si>
  <si>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</si>
  <si>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</si>
  <si>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</si>
  <si>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</si>
  <si>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</si>
  <si>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</si>
  <si>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</si>
  <si>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</si>
  <si>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</si>
  <si>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</si>
  <si>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</si>
  <si>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</si>
  <si>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</si>
  <si>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</si>
  <si>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</si>
  <si>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</si>
  <si>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</si>
  <si>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</si>
  <si>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</si>
  <si>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</si>
  <si>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</si>
  <si>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</si>
  <si>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</si>
  <si>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</si>
  <si>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</si>
  <si>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</si>
  <si>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</si>
  <si>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</si>
  <si>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</si>
  <si>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</si>
  <si>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</si>
  <si>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</si>
  <si>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</si>
  <si>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</si>
  <si>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</si>
  <si>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</si>
  <si>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</si>
  <si>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</si>
  <si>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</si>
  <si>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</si>
  <si>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</si>
  <si>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</si>
  <si>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</si>
  <si>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</si>
  <si>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</si>
  <si>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</si>
  <si>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</si>
  <si>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</si>
  <si>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</si>
  <si>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</si>
  <si>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</si>
  <si>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</si>
  <si>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</si>
  <si>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</si>
  <si>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</si>
  <si>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</si>
  <si>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</si>
  <si>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</si>
  <si>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</si>
  <si>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</si>
  <si>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</si>
  <si>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</si>
  <si>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</si>
  <si>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</si>
  <si>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</si>
  <si>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</si>
  <si>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</si>
  <si>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</si>
  <si>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</si>
  <si>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</si>
  <si>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</si>
  <si>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</si>
  <si>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</si>
  <si>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</si>
  <si>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</si>
  <si>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</si>
  <si>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</si>
  <si>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</si>
  <si>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</si>
  <si>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</si>
  <si>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</si>
  <si>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</si>
  <si>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</si>
  <si>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</si>
  <si>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</si>
  <si>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</si>
  <si>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</si>
  <si>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</si>
  <si>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</si>
  <si>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</si>
  <si>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</si>
  <si>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</si>
  <si>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</si>
  <si>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</si>
  <si>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</si>
  <si>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</si>
  <si>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</si>
  <si>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</si>
  <si>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</si>
  <si>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</si>
  <si>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</si>
  <si>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</si>
  <si>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</si>
  <si>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</si>
  <si>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</si>
  <si>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</si>
  <si>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</si>
  <si>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</si>
  <si>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</si>
  <si>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</si>
  <si>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</si>
  <si>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</si>
  <si>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</si>
  <si>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</si>
  <si>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</si>
  <si>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</si>
  <si>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</si>
  <si>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</si>
  <si>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</si>
  <si>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</si>
  <si>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</si>
  <si>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</si>
  <si>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</si>
  <si>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</si>
  <si>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</si>
  <si>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</si>
  <si>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</si>
  <si>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</si>
  <si>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</si>
  <si>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</si>
  <si>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</si>
  <si>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</si>
  <si>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</si>
  <si>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</si>
  <si>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</si>
  <si>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</si>
  <si>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</si>
  <si>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</si>
  <si>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</si>
  <si>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</si>
  <si>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</si>
  <si>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</si>
  <si>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</si>
  <si>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</si>
  <si>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</si>
  <si>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</si>
  <si>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</si>
  <si>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</si>
  <si>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</si>
  <si>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</si>
  <si>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</si>
  <si>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</si>
  <si>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</si>
  <si>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</si>
  <si>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</si>
  <si>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</si>
  <si>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</si>
  <si>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</si>
  <si>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</si>
  <si>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</si>
  <si>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</si>
  <si>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</si>
  <si>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</si>
  <si>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</si>
  <si>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</si>
  <si>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</si>
  <si>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</si>
  <si>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</si>
  <si>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</si>
  <si>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</si>
  <si>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</si>
  <si>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</si>
  <si>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</si>
  <si>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</si>
  <si>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</si>
  <si>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</si>
  <si>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</si>
  <si>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</si>
  <si>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</si>
  <si>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</si>
  <si>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</si>
  <si>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</si>
  <si>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</si>
  <si>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</si>
  <si>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</si>
  <si>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</si>
  <si>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</si>
  <si>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</si>
  <si>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</si>
  <si>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</si>
  <si>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</si>
  <si>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</si>
  <si>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</si>
  <si>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</si>
  <si>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</si>
  <si>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</si>
  <si>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</si>
  <si>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</si>
  <si>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</si>
  <si>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</si>
  <si>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</si>
  <si>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</si>
  <si>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</si>
  <si>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</si>
  <si>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</si>
  <si>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</si>
  <si>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</si>
  <si>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</si>
  <si>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</si>
  <si>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</si>
  <si>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</si>
  <si>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</si>
  <si>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</si>
  <si>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</si>
  <si>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</si>
  <si>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</si>
  <si>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</si>
  <si>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</si>
  <si>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</si>
  <si>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</si>
  <si>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</si>
  <si>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</si>
  <si>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</si>
  <si>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</si>
  <si>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</si>
  <si>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</si>
  <si>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</si>
  <si>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</si>
  <si>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</si>
  <si>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</si>
  <si>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</si>
  <si>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</si>
  <si>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</si>
  <si>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</si>
  <si>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</si>
  <si>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</si>
  <si>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</si>
  <si>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</si>
  <si>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</si>
  <si>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</si>
  <si>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</si>
  <si>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</si>
  <si>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</si>
  <si>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</si>
  <si>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</si>
  <si>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</si>
  <si>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</si>
  <si>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</si>
  <si>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</si>
  <si>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</si>
  <si>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</si>
  <si>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</si>
  <si>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</si>
  <si>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</si>
  <si>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</si>
  <si>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</si>
  <si>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</si>
  <si>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</si>
  <si>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</si>
  <si>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</si>
  <si>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</si>
  <si>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</si>
  <si>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</si>
  <si>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</si>
  <si>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</si>
  <si>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</si>
  <si>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</si>
  <si>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</si>
  <si>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</si>
  <si>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</si>
  <si>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</si>
  <si>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</si>
  <si>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</si>
  <si>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</si>
  <si>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</si>
  <si>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</si>
  <si>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</si>
  <si>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</si>
  <si>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</si>
  <si>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</si>
  <si>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</si>
  <si>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</si>
  <si>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</si>
  <si>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</si>
  <si>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</si>
  <si>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</si>
  <si>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</si>
  <si>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</si>
  <si>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</si>
  <si>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</si>
  <si>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</si>
  <si>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</si>
  <si>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</si>
  <si>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</si>
  <si>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</si>
  <si>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</si>
  <si>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</si>
  <si>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</si>
  <si>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</si>
  <si>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</si>
  <si>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</si>
  <si>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</si>
  <si>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</si>
  <si>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</si>
  <si>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</si>
  <si>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</si>
  <si>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</si>
  <si>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</si>
  <si>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</si>
  <si>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</si>
  <si>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</si>
  <si>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</si>
  <si>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</si>
  <si>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</si>
  <si>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</si>
  <si>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</si>
  <si>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</si>
  <si>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</si>
  <si>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</si>
  <si>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</si>
  <si>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</si>
  <si>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</si>
  <si>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</si>
  <si>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</si>
  <si>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</si>
  <si>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</si>
  <si>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</si>
  <si>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</si>
  <si>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</si>
  <si>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</si>
  <si>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</si>
  <si>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</si>
  <si>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</si>
  <si>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</si>
  <si>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</si>
  <si>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</si>
  <si>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</si>
  <si>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</si>
  <si>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</si>
  <si>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</si>
  <si>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</si>
  <si>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</si>
  <si>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</si>
  <si>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</si>
  <si>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</si>
  <si>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</si>
  <si>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</si>
  <si>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</si>
  <si>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</si>
  <si>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</si>
  <si>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</si>
  <si>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</si>
  <si>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</si>
  <si>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</si>
  <si>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</si>
  <si>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</si>
  <si>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</si>
  <si>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</si>
  <si>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</si>
  <si>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</si>
  <si>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</si>
  <si>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</si>
  <si>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</si>
  <si>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</si>
  <si>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</si>
  <si>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</si>
  <si>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</si>
  <si>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</si>
  <si>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</si>
  <si>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</si>
  <si>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</si>
  <si>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</si>
  <si>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</si>
  <si>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</si>
  <si>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</si>
  <si>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</si>
  <si>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</si>
  <si>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</si>
  <si>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</si>
  <si>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</si>
  <si>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</si>
  <si>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</si>
  <si>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</si>
  <si>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</si>
  <si>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</si>
  <si>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</si>
  <si>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</si>
  <si>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</si>
  <si>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</si>
  <si>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</si>
  <si>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</si>
  <si>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</si>
  <si>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</si>
  <si>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</si>
  <si>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</si>
  <si>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</si>
  <si>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</si>
  <si>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</si>
  <si>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</si>
  <si>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</si>
  <si>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</si>
  <si>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</si>
  <si>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</si>
  <si>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</si>
  <si>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</si>
  <si>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</si>
  <si>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</si>
  <si>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</si>
  <si>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</si>
  <si>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</si>
  <si>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</si>
  <si>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</si>
  <si>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</si>
  <si>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</si>
  <si>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</si>
  <si>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</si>
  <si>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</si>
  <si>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</si>
  <si>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</si>
  <si>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</si>
  <si>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</si>
  <si>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</si>
  <si>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</si>
  <si>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</si>
  <si>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</si>
  <si>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</si>
  <si>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</si>
  <si>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</si>
  <si>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</si>
  <si>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</si>
  <si>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</si>
  <si>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</si>
  <si>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</si>
  <si>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</si>
  <si>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</si>
  <si>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</si>
  <si>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</si>
  <si>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</si>
  <si>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</si>
  <si>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</si>
  <si>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</si>
  <si>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</si>
  <si>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</si>
  <si>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</si>
  <si>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</si>
  <si>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</si>
  <si>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</si>
  <si>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</si>
  <si>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</si>
  <si>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</si>
  <si>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</si>
  <si>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</si>
  <si>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</si>
  <si>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</si>
  <si>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</si>
  <si>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</si>
  <si>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</si>
  <si>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</si>
  <si>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</si>
  <si>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</si>
  <si>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</si>
  <si>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</si>
  <si>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</si>
  <si>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</si>
  <si>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</si>
  <si>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</si>
  <si>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</si>
  <si>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</si>
  <si>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</si>
  <si>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</si>
  <si>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</si>
  <si>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</si>
  <si>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</si>
  <si>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</si>
  <si>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</si>
  <si>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</si>
  <si>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</si>
  <si>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</si>
  <si>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</si>
  <si>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</si>
  <si>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</si>
  <si>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</si>
  <si>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</si>
  <si>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</si>
  <si>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</si>
  <si>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</si>
  <si>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</si>
  <si>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</si>
  <si>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</si>
  <si>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</si>
  <si>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</si>
  <si>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</si>
  <si>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</si>
  <si>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</si>
  <si>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</si>
  <si>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</si>
  <si>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</si>
  <si>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</si>
  <si>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</si>
  <si>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</si>
  <si>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</si>
  <si>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</si>
  <si>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</si>
  <si>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</si>
  <si>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</si>
  <si>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</si>
  <si>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</si>
  <si>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</si>
  <si>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</si>
  <si>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</si>
  <si>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</si>
  <si>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</si>
  <si>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</si>
  <si>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</si>
  <si>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</si>
  <si>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</si>
  <si>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</si>
  <si>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</si>
  <si>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</si>
  <si>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</si>
  <si>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</si>
  <si>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</si>
  <si>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</si>
  <si>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</si>
  <si>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</si>
  <si>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</si>
  <si>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</si>
  <si>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</si>
  <si>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</si>
  <si>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</si>
  <si>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</si>
  <si>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</si>
  <si>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</si>
  <si>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</si>
  <si>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</si>
  <si>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</si>
  <si>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</si>
  <si>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</si>
  <si>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</si>
  <si>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</si>
  <si>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</si>
  <si>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</si>
  <si>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</si>
  <si>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</si>
  <si>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</si>
  <si>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</si>
  <si>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</si>
  <si>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</si>
  <si>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</si>
  <si>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</si>
  <si>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</si>
  <si>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</si>
  <si>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</si>
  <si>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</si>
  <si>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</si>
  <si>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</si>
  <si>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</si>
  <si>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</si>
  <si>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</si>
  <si>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</si>
  <si>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</si>
  <si>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</si>
  <si>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</si>
  <si>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</si>
  <si>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</si>
  <si>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</si>
  <si>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</si>
  <si>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</si>
  <si>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</si>
  <si>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</si>
  <si>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</si>
  <si>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</si>
  <si>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</si>
  <si>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</si>
  <si>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</si>
  <si>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</si>
  <si>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</si>
  <si>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</si>
  <si>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</si>
  <si>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</si>
  <si>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</si>
  <si>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</si>
  <si>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</si>
  <si>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</si>
  <si>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</si>
  <si>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</si>
  <si>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</si>
  <si>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</si>
  <si>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</si>
  <si>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</si>
  <si>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</si>
  <si>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</si>
  <si>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</si>
  <si>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</si>
  <si>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</si>
  <si>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</si>
  <si>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</si>
  <si>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</si>
  <si>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</si>
  <si>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</si>
  <si>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</si>
  <si>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</si>
  <si>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</si>
  <si>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</si>
  <si>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</si>
  <si>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</si>
  <si>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</si>
  <si>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</si>
  <si>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</si>
  <si>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</si>
  <si>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</si>
  <si>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</si>
  <si>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</si>
  <si>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</si>
  <si>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</si>
  <si>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</si>
  <si>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</si>
  <si>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</si>
  <si>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</si>
  <si>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</si>
  <si>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</si>
  <si>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</si>
  <si>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</si>
  <si>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</si>
  <si>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</si>
  <si>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</si>
  <si>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</si>
  <si>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</si>
  <si>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</si>
  <si>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</si>
  <si>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</si>
  <si>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</si>
  <si>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</si>
  <si>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</si>
  <si>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</si>
  <si>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</si>
  <si>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</si>
  <si>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</si>
  <si>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</si>
  <si>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</si>
  <si>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</si>
  <si>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</si>
  <si>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</si>
  <si>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</si>
  <si>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</si>
  <si>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</si>
  <si>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</si>
  <si>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</si>
  <si>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</si>
  <si>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</si>
  <si>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</si>
  <si>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</si>
  <si>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</si>
  <si>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</si>
  <si>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</si>
  <si>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</si>
  <si>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</si>
  <si>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</si>
  <si>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</si>
  <si>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</si>
  <si>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</si>
  <si>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</si>
  <si>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</si>
  <si>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</si>
  <si>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</si>
  <si>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</si>
  <si>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</si>
  <si>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</si>
  <si>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</si>
  <si>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</si>
  <si>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</si>
  <si>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</si>
  <si>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</si>
  <si>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</si>
  <si>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</si>
  <si>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</si>
  <si>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</si>
  <si>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</si>
  <si>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</si>
  <si>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</si>
  <si>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</si>
  <si>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</si>
  <si>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</si>
  <si>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</si>
  <si>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</si>
  <si>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</si>
  <si>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</si>
  <si>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</si>
  <si>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</si>
  <si>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</si>
  <si>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</si>
  <si>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</si>
  <si>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</si>
  <si>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</si>
  <si>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</si>
  <si>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</si>
  <si>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</si>
  <si>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</si>
  <si>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</si>
  <si>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</si>
  <si>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</si>
  <si>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</si>
  <si>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</si>
  <si>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</si>
  <si>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</si>
  <si>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</si>
  <si>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</si>
  <si>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</si>
  <si>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</si>
  <si>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</si>
  <si>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</si>
  <si>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</si>
  <si>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</si>
  <si>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</si>
  <si>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</si>
  <si>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</si>
  <si>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</si>
  <si>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</si>
  <si>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</si>
  <si>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</si>
  <si>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</si>
  <si>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</si>
  <si>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</si>
  <si>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</si>
  <si>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</si>
  <si>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</si>
  <si>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</si>
  <si>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</si>
  <si>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</si>
  <si>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</si>
  <si>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</si>
  <si>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</si>
  <si>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</si>
  <si>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</si>
  <si>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</si>
  <si>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</si>
  <si>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</si>
  <si>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</si>
  <si>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</si>
  <si>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</si>
  <si>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</si>
  <si>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</si>
  <si>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</si>
  <si>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</si>
  <si>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</si>
  <si>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</si>
  <si>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</si>
  <si>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</si>
  <si>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</si>
  <si>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</si>
  <si>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</si>
  <si>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</si>
  <si>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</si>
  <si>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</si>
  <si>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</si>
  <si>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</si>
  <si>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</si>
  <si>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</si>
  <si>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</si>
  <si>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</si>
  <si>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</si>
  <si>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</si>
  <si>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</si>
  <si>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</si>
  <si>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</si>
  <si>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</si>
  <si>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</si>
  <si>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</si>
  <si>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</si>
  <si>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</si>
  <si>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</si>
  <si>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</si>
  <si>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</si>
  <si>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</si>
  <si>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</si>
  <si>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</si>
  <si>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</si>
  <si>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</si>
  <si>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</si>
  <si>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</si>
  <si>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</si>
  <si>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</si>
  <si>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</si>
  <si>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</si>
  <si>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</si>
  <si>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</si>
  <si>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</si>
  <si>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</si>
  <si>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</si>
  <si>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</si>
  <si>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</si>
  <si>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</si>
  <si>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</si>
  <si>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</si>
  <si>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</si>
  <si>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</si>
  <si>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</si>
  <si>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</si>
  <si>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</si>
  <si>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</si>
  <si>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</si>
  <si>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</si>
  <si>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</si>
  <si>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</si>
  <si>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</si>
  <si>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</si>
  <si>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</si>
  <si>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</si>
  <si>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</si>
  <si>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</si>
  <si>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</si>
  <si>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</si>
  <si>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</si>
  <si>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</si>
  <si>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</si>
  <si>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</si>
  <si>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</si>
  <si>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</si>
  <si>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</si>
  <si>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</si>
  <si>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</si>
  <si>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</si>
  <si>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</si>
  <si>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</si>
  <si>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</si>
  <si>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</si>
  <si>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</si>
  <si>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</si>
  <si>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</si>
  <si>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</si>
  <si>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</si>
  <si>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</si>
  <si>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</si>
  <si>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</si>
  <si>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</si>
  <si>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</si>
  <si>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</si>
  <si>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</si>
  <si>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</si>
  <si>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</si>
  <si>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</si>
  <si>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</si>
  <si>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</si>
  <si>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</si>
  <si>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</si>
  <si>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</si>
  <si>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</si>
  <si>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</si>
  <si>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</si>
  <si>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</si>
  <si>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</si>
  <si>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</si>
  <si>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</si>
  <si>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</si>
  <si>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</si>
  <si>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</si>
  <si>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</si>
  <si>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</si>
  <si>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</si>
  <si>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</si>
  <si>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</si>
  <si>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</si>
  <si>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</si>
  <si>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</si>
  <si>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</si>
  <si>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</si>
  <si>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</si>
  <si>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</si>
  <si>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</si>
  <si>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</si>
  <si>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</si>
  <si>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</si>
  <si>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</si>
  <si>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</si>
  <si>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</si>
  <si>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</si>
  <si>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</si>
  <si>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</si>
  <si>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</si>
  <si>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</si>
  <si>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</si>
  <si>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</si>
  <si>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</si>
  <si>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</si>
  <si>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</si>
  <si>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</si>
  <si>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</si>
  <si>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</si>
  <si>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</si>
  <si>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</si>
  <si>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</si>
  <si>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</si>
  <si>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</si>
  <si>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</si>
  <si>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</si>
  <si>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</si>
  <si>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</si>
  <si>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</si>
  <si>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</si>
  <si>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</si>
  <si>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</si>
  <si>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</si>
  <si>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</si>
  <si>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</si>
  <si>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</si>
  <si>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</si>
  <si>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</si>
  <si>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</si>
  <si>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</si>
  <si>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</si>
  <si>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</si>
  <si>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</si>
  <si>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</si>
  <si>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</si>
  <si>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</si>
  <si>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</si>
  <si>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</si>
  <si>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</si>
  <si>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</si>
  <si>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</si>
  <si>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</si>
  <si>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</si>
  <si>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</si>
  <si>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</si>
  <si>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</si>
  <si>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</si>
  <si>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</si>
  <si>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</si>
  <si>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</si>
  <si>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</si>
  <si>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</si>
  <si>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</si>
  <si>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</si>
  <si>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</si>
  <si>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</si>
  <si>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</si>
  <si>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</si>
  <si>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</si>
  <si>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</si>
  <si>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</si>
  <si>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</si>
  <si>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</si>
  <si>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</si>
  <si>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</si>
  <si>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</si>
  <si>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</si>
  <si>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</si>
  <si>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</si>
  <si>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</si>
  <si>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</si>
  <si>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</si>
  <si>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</si>
  <si>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</si>
  <si>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</si>
  <si>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</si>
  <si>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</si>
  <si>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</si>
  <si>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</si>
  <si>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</si>
  <si>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</si>
  <si>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</si>
  <si>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</si>
  <si>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</si>
  <si>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</si>
  <si>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</si>
  <si>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</si>
  <si>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</si>
  <si>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</si>
  <si>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</si>
  <si>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</si>
  <si>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</si>
  <si>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</si>
  <si>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</si>
  <si>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</si>
  <si>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</si>
  <si>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</si>
  <si>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</si>
  <si>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</si>
  <si>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</si>
  <si>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</si>
  <si>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</si>
  <si>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</si>
  <si>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</si>
  <si>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</si>
  <si>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</si>
  <si>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</si>
  <si>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</si>
  <si>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</si>
  <si>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</si>
  <si>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</si>
  <si>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</si>
  <si>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</si>
  <si>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</si>
  <si>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</si>
  <si>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</si>
  <si>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</si>
  <si>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</si>
  <si>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</si>
  <si>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</si>
  <si>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</si>
  <si>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</si>
  <si>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</si>
  <si>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</si>
  <si>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</si>
  <si>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</si>
  <si>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</si>
  <si>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</si>
  <si>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</si>
  <si>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</si>
  <si>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</si>
  <si>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</si>
  <si>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</si>
  <si>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</si>
  <si>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</si>
  <si>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</si>
  <si>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</si>
  <si>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</si>
  <si>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</si>
  <si>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</si>
  <si>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</si>
  <si>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</si>
  <si>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</si>
  <si>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</si>
  <si>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</si>
  <si>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</si>
  <si>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</si>
  <si>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</si>
  <si>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</si>
  <si>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</si>
  <si>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</si>
  <si>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</si>
  <si>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</si>
  <si>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</si>
  <si>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</si>
  <si>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</si>
  <si>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</si>
  <si>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</si>
  <si>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</si>
  <si>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</si>
  <si>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</si>
  <si>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</si>
  <si>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</si>
  <si>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</si>
  <si>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</si>
  <si>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</si>
  <si>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</si>
  <si>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</si>
  <si>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</si>
  <si>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</si>
  <si>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</si>
  <si>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</si>
  <si>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</si>
  <si>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</si>
  <si>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</si>
  <si>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</si>
  <si>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</si>
  <si>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</si>
  <si>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</si>
  <si>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</si>
  <si>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</si>
  <si>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</si>
  <si>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</si>
  <si>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</si>
  <si>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</si>
  <si>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</si>
  <si>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</si>
  <si>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</si>
  <si>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</si>
  <si>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</si>
  <si>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</si>
  <si>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</si>
  <si>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</si>
  <si>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</si>
  <si>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</si>
  <si>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</si>
  <si>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</si>
  <si>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</si>
  <si>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</si>
  <si>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</si>
  <si>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</si>
  <si>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</si>
  <si>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</si>
  <si>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</si>
  <si>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</si>
  <si>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</si>
  <si>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</si>
  <si>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</si>
  <si>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</si>
  <si>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</si>
  <si>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</si>
  <si>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</si>
  <si>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</si>
  <si>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</si>
  <si>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</si>
  <si>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</si>
  <si>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</si>
  <si>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</si>
  <si>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</si>
  <si>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</si>
  <si>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</si>
  <si>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</si>
  <si>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</si>
  <si>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</si>
  <si>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</si>
  <si>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</si>
  <si>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</si>
  <si>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</si>
  <si>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</si>
  <si>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</si>
  <si>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</si>
  <si>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</si>
  <si>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</si>
  <si>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</si>
  <si>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</si>
  <si>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</si>
  <si>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</si>
  <si>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</si>
  <si>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</si>
  <si>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</si>
  <si>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</si>
  <si>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</si>
  <si>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</si>
  <si>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</si>
  <si>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</si>
  <si>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</si>
  <si>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</si>
  <si>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</si>
  <si>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</si>
  <si>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</si>
  <si>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</si>
  <si>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</si>
  <si>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</si>
  <si>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</si>
  <si>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</si>
  <si>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</si>
  <si>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</si>
  <si>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</si>
  <si>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</si>
  <si>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</si>
  <si>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</si>
  <si>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</si>
  <si>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</si>
  <si>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</si>
  <si>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</si>
  <si>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</si>
  <si>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</si>
  <si>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</si>
  <si>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</si>
  <si>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</si>
  <si>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</si>
  <si>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</si>
  <si>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</si>
  <si>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</si>
  <si>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</si>
  <si>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</si>
  <si>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</si>
  <si>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</si>
  <si>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</si>
  <si>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</si>
  <si>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t>
  </si>
  <si>
    <t>Excelsa</t>
  </si>
  <si>
    <t>Liberica</t>
  </si>
  <si>
    <t>Robusta</t>
  </si>
  <si>
    <t>Sum of Sales</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</si>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</sst>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6" formatCode="dd/mmm/yyyy"/>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5" formatCode="_-[$$-409]* #,##0.00_ ;_-[$$-409]* \-#,##0.00\ ;_-[$$-409]* &quot;-&quot;??_ ;_-@_ "/>
    </dxf>
    <dxf>
      <numFmt numFmtId="165"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543B2A"/>
        </patternFill>
      </fill>
      <border>
        <left style="thin">
          <color rgb="FF543B2A"/>
        </left>
        <right style="thin">
          <color rgb="FF543B2A"/>
        </right>
        <top style="thin">
          <color rgb="FF543B2A"/>
        </top>
        <bottom style="thin">
          <color rgb="FF543B2A"/>
        </bottom>
      </border>
    </dxf>
    <dxf>
      <font>
        <b/>
        <i val="0"/>
        <color theme="0"/>
        <name val="Calibri"/>
        <family val="2"/>
        <scheme val="minor"/>
      </font>
    </dxf>
    <dxf>
      <font>
        <b val="0"/>
        <i val="0"/>
        <color theme="0"/>
        <name val="Calibri"/>
        <family val="2"/>
        <scheme val="minor"/>
      </font>
      <fill>
        <patternFill>
          <bgColor rgb="FF543B2B"/>
        </patternFill>
      </fill>
    </dxf>
  </dxfs>
  <tableStyles count="2" defaultTableStyle="TableStyleMedium2" defaultPivotStyle="PivotStyleMedium9">
    <tableStyle name="Coffee Slicer Style" pivot="0" table="0" count="6" xr9:uid="{4EB1C865-1B2C-4D3C-934E-66DC0DA7544C}">
      <tableStyleElement type="wholeTable" dxfId="15"/>
      <tableStyleElement type="headerRow" dxfId="14"/>
    </tableStyle>
    <tableStyle name="Coffee Timeline Style" pivot="0" table="0" count="8" xr9:uid="{0193B5D3-8790-4787-A97A-B70C919F9994}">
      <tableStyleElement type="wholeTable" dxfId="13"/>
      <tableStyleElement type="headerRow" dxfId="12"/>
    </tableStyle>
  </tableStyles>
  <colors>
    <mruColors>
      <color rgb="FF75513B"/>
      <color rgb="FF614331"/>
      <color rgb="FF38271C"/>
      <color rgb="FF483324"/>
      <color rgb="FFC8A892"/>
      <color rgb="FF543B2B"/>
      <color rgb="FFD9C4B5"/>
      <color rgb="FFCEB19E"/>
      <color rgb="FF543B2A"/>
      <color rgb="FF7F5A4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licer Style">
        <x14:slicerStyle name="Coffe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B937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543B2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B2A"/>
              </a:solidFill>
              <a:latin typeface="+mn-lt"/>
              <a:ea typeface="+mn-ea"/>
              <a:cs typeface="+mn-cs"/>
            </a:defRPr>
          </a:pPr>
          <a:endParaRPr lang="en-US"/>
        </a:p>
      </c:txPr>
    </c:title>
    <c:autoTitleDeleted val="0"/>
    <c:pivotFmts>
      <c:pivotFmt>
        <c:idx val="0"/>
        <c:spPr>
          <a:solidFill>
            <a:schemeClr val="accent1"/>
          </a:solidFill>
          <a:ln w="28575" cap="rnd">
            <a:solidFill>
              <a:srgbClr val="FF29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BC1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68C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29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BC1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68C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29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BC1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68C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3B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c:v>
                </c:pt>
              </c:strCache>
            </c:strRef>
          </c:tx>
          <c:spPr>
            <a:ln w="28575" cap="rnd">
              <a:solidFill>
                <a:srgbClr val="FF292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69-49C5-858D-FE223704351C}"/>
            </c:ext>
          </c:extLst>
        </c:ser>
        <c:ser>
          <c:idx val="1"/>
          <c:order val="1"/>
          <c:tx>
            <c:strRef>
              <c:f>TotalSales!$D$3:$D$4</c:f>
              <c:strCache>
                <c:ptCount val="1"/>
                <c:pt idx="0">
                  <c:v>Excelsa</c:v>
                </c:pt>
              </c:strCache>
            </c:strRef>
          </c:tx>
          <c:spPr>
            <a:ln w="28575" cap="rnd">
              <a:solidFill>
                <a:srgbClr val="8BC16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169-49C5-858D-FE223704351C}"/>
            </c:ext>
          </c:extLst>
        </c:ser>
        <c:ser>
          <c:idx val="2"/>
          <c:order val="2"/>
          <c:tx>
            <c:strRef>
              <c:f>TotalSales!$E$3:$E$4</c:f>
              <c:strCache>
                <c:ptCount val="1"/>
                <c:pt idx="0">
                  <c:v>Liberica</c:v>
                </c:pt>
              </c:strCache>
            </c:strRef>
          </c:tx>
          <c:spPr>
            <a:ln w="28575" cap="rnd">
              <a:solidFill>
                <a:srgbClr val="FFFF6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169-49C5-858D-FE223704351C}"/>
            </c:ext>
          </c:extLst>
        </c:ser>
        <c:ser>
          <c:idx val="3"/>
          <c:order val="3"/>
          <c:tx>
            <c:strRef>
              <c:f>TotalSales!$F$3:$F$4</c:f>
              <c:strCache>
                <c:ptCount val="1"/>
                <c:pt idx="0">
                  <c:v>Robusta</c:v>
                </c:pt>
              </c:strCache>
            </c:strRef>
          </c:tx>
          <c:spPr>
            <a:ln w="28575" cap="rnd">
              <a:solidFill>
                <a:srgbClr val="668CD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169-49C5-858D-FE223704351C}"/>
            </c:ext>
          </c:extLst>
        </c:ser>
        <c:dLbls>
          <c:showLegendKey val="0"/>
          <c:showVal val="0"/>
          <c:showCatName val="0"/>
          <c:showSerName val="0"/>
          <c:showPercent val="0"/>
          <c:showBubbleSize val="0"/>
        </c:dLbls>
        <c:smooth val="0"/>
        <c:axId val="978776895"/>
        <c:axId val="978786975"/>
      </c:lineChart>
      <c:catAx>
        <c:axId val="9787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B2A"/>
                </a:solidFill>
                <a:latin typeface="+mn-lt"/>
                <a:ea typeface="+mn-ea"/>
                <a:cs typeface="+mn-cs"/>
              </a:defRPr>
            </a:pPr>
            <a:endParaRPr lang="en-US"/>
          </a:p>
        </c:txPr>
        <c:crossAx val="978786975"/>
        <c:crosses val="autoZero"/>
        <c:auto val="1"/>
        <c:lblAlgn val="ctr"/>
        <c:lblOffset val="100"/>
        <c:noMultiLvlLbl val="0"/>
      </c:catAx>
      <c:valAx>
        <c:axId val="97878697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43B2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43B2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B2A"/>
                </a:solidFill>
                <a:latin typeface="+mn-lt"/>
                <a:ea typeface="+mn-ea"/>
                <a:cs typeface="+mn-cs"/>
              </a:defRPr>
            </a:pPr>
            <a:endParaRPr lang="en-US"/>
          </a:p>
        </c:txPr>
        <c:crossAx val="97877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3B2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892"/>
    </a:solidFill>
    <a:ln w="9525" cap="flat" cmpd="sng" algn="ctr">
      <a:solidFill>
        <a:schemeClr val="tx1">
          <a:lumMod val="15000"/>
          <a:lumOff val="85000"/>
        </a:schemeClr>
      </a:solidFill>
      <a:round/>
    </a:ln>
    <a:effectLst/>
  </c:spPr>
  <c:txPr>
    <a:bodyPr/>
    <a:lstStyle/>
    <a:p>
      <a:pPr>
        <a:defRPr>
          <a:solidFill>
            <a:srgbClr val="543B2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543B2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B2B"/>
              </a:solidFill>
              <a:latin typeface="+mn-lt"/>
              <a:ea typeface="+mn-ea"/>
              <a:cs typeface="+mn-cs"/>
            </a:defRPr>
          </a:pPr>
          <a:endParaRPr lang="en-US"/>
        </a:p>
      </c:txPr>
    </c:title>
    <c:autoTitleDeleted val="0"/>
    <c:pivotFmts>
      <c:pivotFmt>
        <c:idx val="0"/>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3B2A"/>
          </a:solidFill>
          <a:ln>
            <a:noFill/>
          </a:ln>
          <a:effectLst/>
        </c:spPr>
      </c:pivotFmt>
      <c:pivotFmt>
        <c:idx val="2"/>
        <c:spPr>
          <a:solidFill>
            <a:srgbClr val="543B2A"/>
          </a:solidFill>
          <a:ln>
            <a:noFill/>
          </a:ln>
          <a:effectLst/>
        </c:spPr>
      </c:pivotFmt>
      <c:pivotFmt>
        <c:idx val="3"/>
        <c:spPr>
          <a:solidFill>
            <a:srgbClr val="483324"/>
          </a:solidFill>
          <a:ln>
            <a:noFill/>
          </a:ln>
          <a:effectLst/>
        </c:spPr>
      </c:pivotFmt>
      <c:pivotFmt>
        <c:idx val="4"/>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83324"/>
          </a:solidFill>
          <a:ln>
            <a:noFill/>
          </a:ln>
          <a:effectLst/>
        </c:spPr>
      </c:pivotFmt>
      <c:pivotFmt>
        <c:idx val="6"/>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271C"/>
          </a:solidFill>
          <a:ln>
            <a:noFill/>
          </a:ln>
          <a:effectLst/>
        </c:spPr>
      </c:pivotFmt>
      <c:pivotFmt>
        <c:idx val="8"/>
        <c:spPr>
          <a:solidFill>
            <a:srgbClr val="614331"/>
          </a:solidFill>
          <a:ln>
            <a:noFill/>
          </a:ln>
          <a:effectLst/>
        </c:spPr>
      </c:pivotFmt>
      <c:pivotFmt>
        <c:idx val="9"/>
        <c:spPr>
          <a:solidFill>
            <a:srgbClr val="61433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43B2A"/>
            </a:solidFill>
            <a:ln>
              <a:noFill/>
            </a:ln>
            <a:effectLst/>
          </c:spPr>
          <c:invertIfNegative val="0"/>
          <c:dPt>
            <c:idx val="0"/>
            <c:invertIfNegative val="0"/>
            <c:bubble3D val="0"/>
            <c:spPr>
              <a:solidFill>
                <a:srgbClr val="614331"/>
              </a:solidFill>
              <a:ln>
                <a:noFill/>
              </a:ln>
              <a:effectLst/>
            </c:spPr>
            <c:extLst>
              <c:ext xmlns:c16="http://schemas.microsoft.com/office/drawing/2014/chart" uri="{C3380CC4-5D6E-409C-BE32-E72D297353CC}">
                <c16:uniqueId val="{00000004-6F92-4858-94A5-D09B29722E9C}"/>
              </c:ext>
            </c:extLst>
          </c:dPt>
          <c:dPt>
            <c:idx val="1"/>
            <c:invertIfNegative val="0"/>
            <c:bubble3D val="0"/>
            <c:spPr>
              <a:solidFill>
                <a:srgbClr val="614331"/>
              </a:solidFill>
              <a:ln>
                <a:noFill/>
              </a:ln>
              <a:effectLst/>
            </c:spPr>
            <c:extLst>
              <c:ext xmlns:c16="http://schemas.microsoft.com/office/drawing/2014/chart" uri="{C3380CC4-5D6E-409C-BE32-E72D297353CC}">
                <c16:uniqueId val="{00000003-6F92-4858-94A5-D09B29722E9C}"/>
              </c:ext>
            </c:extLst>
          </c:dPt>
          <c:dPt>
            <c:idx val="2"/>
            <c:invertIfNegative val="0"/>
            <c:bubble3D val="0"/>
            <c:spPr>
              <a:solidFill>
                <a:srgbClr val="38271C"/>
              </a:solidFill>
              <a:ln>
                <a:noFill/>
              </a:ln>
              <a:effectLst/>
            </c:spPr>
            <c:extLst>
              <c:ext xmlns:c16="http://schemas.microsoft.com/office/drawing/2014/chart" uri="{C3380CC4-5D6E-409C-BE32-E72D297353CC}">
                <c16:uniqueId val="{00000001-6F92-4858-94A5-D09B29722E9C}"/>
              </c:ext>
            </c:extLst>
          </c:dPt>
          <c:dLbls>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6F92-4858-94A5-D09B29722E9C}"/>
            </c:ext>
          </c:extLst>
        </c:ser>
        <c:dLbls>
          <c:dLblPos val="outEnd"/>
          <c:showLegendKey val="0"/>
          <c:showVal val="1"/>
          <c:showCatName val="0"/>
          <c:showSerName val="0"/>
          <c:showPercent val="0"/>
          <c:showBubbleSize val="0"/>
        </c:dLbls>
        <c:gapWidth val="182"/>
        <c:axId val="789522367"/>
        <c:axId val="789530527"/>
      </c:barChart>
      <c:catAx>
        <c:axId val="78952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crossAx val="789530527"/>
        <c:crosses val="autoZero"/>
        <c:auto val="1"/>
        <c:lblAlgn val="ctr"/>
        <c:lblOffset val="100"/>
        <c:noMultiLvlLbl val="0"/>
      </c:catAx>
      <c:valAx>
        <c:axId val="7895305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crossAx val="7895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892"/>
    </a:solidFill>
    <a:ln w="9525" cap="flat" cmpd="sng" algn="ctr">
      <a:solidFill>
        <a:schemeClr val="tx1">
          <a:lumMod val="15000"/>
          <a:lumOff val="85000"/>
        </a:schemeClr>
      </a:solidFill>
      <a:round/>
    </a:ln>
    <a:effectLst/>
  </c:spPr>
  <c:txPr>
    <a:bodyPr/>
    <a:lstStyle/>
    <a:p>
      <a:pPr>
        <a:defRPr>
          <a:solidFill>
            <a:srgbClr val="543B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[coffeeOrdersData.xlsx]Top5Customer!TotalSales</c:name>
    <c:fmtId val="19"/>
  </c:pivotSource>
  <c:chart>
    <c:title>
      <c:tx>
        <c:rich>
          <a:bodyPr rot="0" spcFirstLastPara="1" vertOverflow="ellipsis" vert="horz" wrap="square" anchor="ctr" anchorCtr="1"/>
          <a:lstStyle/>
          <a:p>
            <a:pPr>
              <a:defRPr sz="1400" b="0" i="0" u="none" strike="noStrike" kern="1200" spc="0" baseline="0">
                <a:solidFill>
                  <a:srgbClr val="543B2B"/>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B2B"/>
              </a:solidFill>
              <a:latin typeface="+mn-lt"/>
              <a:ea typeface="+mn-ea"/>
              <a:cs typeface="+mn-cs"/>
            </a:defRPr>
          </a:pPr>
          <a:endParaRPr lang="en-US"/>
        </a:p>
      </c:txPr>
    </c:title>
    <c:autoTitleDeleted val="0"/>
    <c:pivotFmts>
      <c:pivotFmt>
        <c:idx val="0"/>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3B2A"/>
          </a:solidFill>
          <a:ln>
            <a:noFill/>
          </a:ln>
          <a:effectLst/>
        </c:spPr>
      </c:pivotFmt>
      <c:pivotFmt>
        <c:idx val="2"/>
        <c:spPr>
          <a:solidFill>
            <a:srgbClr val="543B2A"/>
          </a:solidFill>
          <a:ln>
            <a:noFill/>
          </a:ln>
          <a:effectLst/>
        </c:spPr>
      </c:pivotFmt>
      <c:pivotFmt>
        <c:idx val="3"/>
        <c:spPr>
          <a:solidFill>
            <a:srgbClr val="483324"/>
          </a:solidFill>
          <a:ln>
            <a:noFill/>
          </a:ln>
          <a:effectLst/>
        </c:spPr>
      </c:pivotFmt>
      <c:pivotFmt>
        <c:idx val="4"/>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83324"/>
          </a:solidFill>
          <a:ln>
            <a:noFill/>
          </a:ln>
          <a:effectLst/>
        </c:spPr>
      </c:pivotFmt>
      <c:pivotFmt>
        <c:idx val="6"/>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43B2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543B2A"/>
            </a:solidFill>
            <a:ln>
              <a:noFill/>
            </a:ln>
            <a:effectLst/>
          </c:spPr>
          <c:invertIfNegative val="0"/>
          <c:dPt>
            <c:idx val="2"/>
            <c:invertIfNegative val="0"/>
            <c:bubble3D val="0"/>
            <c:extLst>
              <c:ext xmlns:c16="http://schemas.microsoft.com/office/drawing/2014/chart" uri="{C3380CC4-5D6E-409C-BE32-E72D297353CC}">
                <c16:uniqueId val="{00000000-561D-4A5F-9326-B6D4D58D250C}"/>
              </c:ext>
            </c:extLst>
          </c:dPt>
          <c:dLbls>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561D-4A5F-9326-B6D4D58D250C}"/>
            </c:ext>
          </c:extLst>
        </c:ser>
        <c:dLbls>
          <c:dLblPos val="outEnd"/>
          <c:showLegendKey val="0"/>
          <c:showVal val="1"/>
          <c:showCatName val="0"/>
          <c:showSerName val="0"/>
          <c:showPercent val="0"/>
          <c:showBubbleSize val="0"/>
        </c:dLbls>
        <c:gapWidth val="182"/>
        <c:axId val="789522367"/>
        <c:axId val="789530527"/>
      </c:barChart>
      <c:catAx>
        <c:axId val="78952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crossAx val="789530527"/>
        <c:crosses val="autoZero"/>
        <c:auto val="1"/>
        <c:lblAlgn val="ctr"/>
        <c:lblOffset val="100"/>
        <c:noMultiLvlLbl val="0"/>
      </c:catAx>
      <c:valAx>
        <c:axId val="7895305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crossAx val="7895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3B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892"/>
    </a:solidFill>
    <a:ln w="9525" cap="flat" cmpd="sng" algn="ctr">
      <a:solidFill>
        <a:schemeClr val="tx1">
          <a:lumMod val="15000"/>
          <a:lumOff val="85000"/>
        </a:schemeClr>
      </a:solidFill>
      <a:round/>
    </a:ln>
    <a:effectLst/>
  </c:spPr>
  <c:txPr>
    <a:bodyPr/>
    <a:lstStyle/>
    <a:p>
      <a:pPr>
        <a:defRPr>
          <a:solidFill>
            <a:srgbClr val="543B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7620</xdr:rowOff>
    </xdr:from>
    <xdr:to>
      <xdr:col>24</xdr:col>
      <xdr:colOff>9525</xdr:colOff>
      <xdr:row>42</xdr:row>
      <xdr:rowOff>128531</xdr:rowOff>
    </xdr:to>
    <xdr:sp macro="" textlink="">
      <xdr:nvSpPr>
        <xdr:cNvPr id="3" name="Rectangle 2">
          <a:extLst>
            <a:ext uri="{FF2B5EF4-FFF2-40B4-BE49-F238E27FC236}">
              <a16:creationId xmlns:a16="http://schemas.microsoft.com/office/drawing/2014/main" id="{1952BBE1-75EA-3B72-7257-26EE463921AD}"/>
            </a:ext>
          </a:extLst>
        </xdr:cNvPr>
        <xdr:cNvSpPr/>
      </xdr:nvSpPr>
      <xdr:spPr>
        <a:xfrm>
          <a:off x="146685" y="64770"/>
          <a:ext cx="14007465" cy="7540886"/>
        </a:xfrm>
        <a:prstGeom prst="rect">
          <a:avLst/>
        </a:prstGeom>
        <a:solidFill>
          <a:srgbClr val="D9C4B5"/>
        </a:solidFill>
        <a:ln>
          <a:solidFill>
            <a:srgbClr val="C8A8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a:solidFill>
                <a:srgbClr val="38271C"/>
              </a:solidFill>
              <a:latin typeface="Bahnschrift Light" panose="020B0502040204020203" pitchFamily="34" charset="0"/>
            </a:rPr>
            <a:t>COFFE</a:t>
          </a:r>
          <a:r>
            <a:rPr lang="en-IN" sz="4400" b="1" baseline="0">
              <a:solidFill>
                <a:srgbClr val="38271C"/>
              </a:solidFill>
              <a:latin typeface="Bahnschrift Light" panose="020B0502040204020203" pitchFamily="34" charset="0"/>
            </a:rPr>
            <a:t> SALES DASHBOARD</a:t>
          </a:r>
          <a:endParaRPr lang="en-IN" sz="4400" b="1">
            <a:solidFill>
              <a:srgbClr val="38271C"/>
            </a:solidFill>
            <a:latin typeface="Bahnschrift Light" panose="020B0502040204020203" pitchFamily="34" charset="0"/>
          </a:endParaRPr>
        </a:p>
      </xdr:txBody>
    </xdr:sp>
    <xdr:clientData/>
  </xdr:twoCellAnchor>
  <xdr:twoCellAnchor editAs="oneCell">
    <xdr:from>
      <xdr:col>18</xdr:col>
      <xdr:colOff>152400</xdr:colOff>
      <xdr:row>0</xdr:row>
      <xdr:rowOff>38100</xdr:rowOff>
    </xdr:from>
    <xdr:to>
      <xdr:col>19</xdr:col>
      <xdr:colOff>236220</xdr:colOff>
      <xdr:row>4</xdr:row>
      <xdr:rowOff>121920</xdr:rowOff>
    </xdr:to>
    <xdr:pic>
      <xdr:nvPicPr>
        <xdr:cNvPr id="5" name="Graphic 4" descr="Coffee with solid fill">
          <a:extLst>
            <a:ext uri="{FF2B5EF4-FFF2-40B4-BE49-F238E27FC236}">
              <a16:creationId xmlns:a16="http://schemas.microsoft.com/office/drawing/2014/main" id="{D791A655-2D55-274D-91CE-75BF9D89915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637520" y="38100"/>
          <a:ext cx="693420" cy="693420"/>
        </a:xfrm>
        <a:prstGeom prst="rect">
          <a:avLst/>
        </a:prstGeom>
      </xdr:spPr>
    </xdr:pic>
    <xdr:clientData/>
  </xdr:twoCellAnchor>
  <xdr:twoCellAnchor>
    <xdr:from>
      <xdr:col>1</xdr:col>
      <xdr:colOff>181871</xdr:colOff>
      <xdr:row>15</xdr:row>
      <xdr:rowOff>1882</xdr:rowOff>
    </xdr:from>
    <xdr:to>
      <xdr:col>14</xdr:col>
      <xdr:colOff>73445</xdr:colOff>
      <xdr:row>41</xdr:row>
      <xdr:rowOff>137711</xdr:rowOff>
    </xdr:to>
    <xdr:graphicFrame macro="">
      <xdr:nvGraphicFramePr>
        <xdr:cNvPr id="6" name="Chart 5">
          <a:extLst>
            <a:ext uri="{FF2B5EF4-FFF2-40B4-BE49-F238E27FC236}">
              <a16:creationId xmlns:a16="http://schemas.microsoft.com/office/drawing/2014/main" id="{9EF70783-6962-4661-BA62-8C5060453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180493</xdr:colOff>
      <xdr:row>4</xdr:row>
      <xdr:rowOff>165254</xdr:rowOff>
    </xdr:from>
    <xdr:to>
      <xdr:col>18</xdr:col>
      <xdr:colOff>18362</xdr:colOff>
      <xdr:row>14</xdr:row>
      <xdr:rowOff>111363</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218AA13-9FDD-4E3A-AAA6-5D30D87C31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4318" y="765329"/>
              <a:ext cx="10201069" cy="17558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112005</xdr:colOff>
      <xdr:row>9</xdr:row>
      <xdr:rowOff>7069</xdr:rowOff>
    </xdr:from>
    <xdr:to>
      <xdr:col>21</xdr:col>
      <xdr:colOff>5324</xdr:colOff>
      <xdr:row>14</xdr:row>
      <xdr:rowOff>114484</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56515719-81BB-462D-BF3D-3D5FE98349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9030" y="1512019"/>
              <a:ext cx="1722119" cy="1012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113566</xdr:colOff>
      <xdr:row>4</xdr:row>
      <xdr:rowOff>150840</xdr:rowOff>
    </xdr:from>
    <xdr:to>
      <xdr:col>23</xdr:col>
      <xdr:colOff>437553</xdr:colOff>
      <xdr:row>8</xdr:row>
      <xdr:rowOff>105120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819C115C-B6AD-4FE4-891A-ECD2E99C9E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0591" y="750915"/>
              <a:ext cx="3371987"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58665</xdr:colOff>
      <xdr:row>8</xdr:row>
      <xdr:rowOff>170762</xdr:rowOff>
    </xdr:from>
    <xdr:to>
      <xdr:col>23</xdr:col>
      <xdr:colOff>443613</xdr:colOff>
      <xdr:row>14</xdr:row>
      <xdr:rowOff>109802</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F08F2B8A-886D-4843-8AE6-74392077380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74490" y="1494737"/>
              <a:ext cx="1604148" cy="1024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137710</xdr:colOff>
      <xdr:row>14</xdr:row>
      <xdr:rowOff>163692</xdr:rowOff>
    </xdr:from>
    <xdr:to>
      <xdr:col>23</xdr:col>
      <xdr:colOff>445172</xdr:colOff>
      <xdr:row>27</xdr:row>
      <xdr:rowOff>119349</xdr:rowOff>
    </xdr:to>
    <xdr:graphicFrame macro="">
      <xdr:nvGraphicFramePr>
        <xdr:cNvPr id="11" name="Chart 10">
          <a:extLst>
            <a:ext uri="{FF2B5EF4-FFF2-40B4-BE49-F238E27FC236}">
              <a16:creationId xmlns:a16="http://schemas.microsoft.com/office/drawing/2014/main" id="{17DB55BB-B3BA-4EF7-863B-172CE4A7F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133028</xdr:colOff>
      <xdr:row>27</xdr:row>
      <xdr:rowOff>163694</xdr:rowOff>
    </xdr:from>
    <xdr:to>
      <xdr:col>23</xdr:col>
      <xdr:colOff>431494</xdr:colOff>
      <xdr:row>41</xdr:row>
      <xdr:rowOff>156073</xdr:rowOff>
    </xdr:to>
    <xdr:graphicFrame macro="">
      <xdr:nvGraphicFramePr>
        <xdr:cNvPr id="12" name="Chart 11">
          <a:extLst>
            <a:ext uri="{FF2B5EF4-FFF2-40B4-BE49-F238E27FC236}">
              <a16:creationId xmlns:a16="http://schemas.microsoft.com/office/drawing/2014/main" id="{A6AF928F-28ED-439D-898D-B022D35F1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OMITA DAS" refreshedDate="45542.429376967593" createdVersion="8" refreshedVersion="8" minRefreshableVersion="3" recordCount="1000" xr:uid="{3023877F-076B-4C07-9627-3E77D7DCC1EA}">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3836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5F926-30A3-4C75-93AD-637180FF69B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2DF52-9E9F-4102-ADF4-38FF2BA9D36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2"/>
          </reference>
        </references>
      </pivotArea>
    </chartFormat>
    <chartFormat chart="18" format="8">
      <pivotArea type="data" outline="0" fieldPosition="0">
        <references count="2">
          <reference field="4294967294" count="1" selected="0">
            <x v="0"/>
          </reference>
          <reference field="7"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928CC3-8FAD-41D0-A24D-4474886FF52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9"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43B9AA2-A62C-458B-BBB3-0BF7C8766434}" sourceName="Size">
  <pivotTables>
    <pivotTable tabId="18" name="TotalSales"/>
    <pivotTable tabId="19" name="TotalSales"/>
    <pivotTable tabId="20" name="TotalSales"/>
  </pivotTables>
  <data>
    <tabular pivotCacheId="6838368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4AC7D2-318E-41B8-B6F6-FB8F490CE700}" sourceName="Roast Type Name">
  <pivotTables>
    <pivotTable tabId="18" name="TotalSales"/>
    <pivotTable tabId="19" name="TotalSales"/>
    <pivotTable tabId="20" name="TotalSales"/>
  </pivotTables>
  <data>
    <tabular pivotCacheId="6838368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48E77AA-E261-4C3C-A2C5-FD5881A2BCE2}" sourceName="Loyalty Card">
  <pivotTables>
    <pivotTable tabId="18" name="TotalSales"/>
    <pivotTable tabId="19" name="TotalSales"/>
    <pivotTable tabId="20" name="TotalSales"/>
  </pivotTables>
  <data>
    <tabular pivotCacheId="6838368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0DBFE8-04D4-474B-AE2B-94A60BB0A9AA}" cache="Slicer_Size" caption="Size" columnCount="2" rowHeight="234950"/>
  <slicer name="Roast Type Name" xr10:uid="{C2095482-678A-433D-B701-FC5903FC442B}" cache="Slicer_Roast_Type_Name" caption="Roast Type Name" columnCount="3" rowHeight="234950"/>
  <slicer name="Loyalty Card" xr10:uid="{0F6E8D56-E242-4462-967A-ACF732C8B2B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90978D-AB9B-43E5-B73D-DAF739AF0834}" name="Table1" displayName="Table1" ref="A1:P1001" totalsRowShown="0" headerRowDxfId="11">
  <autoFilter ref="A1:P1001" xr:uid="{8290978D-AB9B-43E5-B73D-DAF739AF0834}"/>
  <tableColumns count="16">
    <tableColumn id="1" xr3:uid="{8BCC9FAD-5A35-44F8-A746-50C3E87AFD76}" name="Order ID" dataDxfId="10"/>
    <tableColumn id="2" xr3:uid="{566EEE54-4393-4013-8AEF-62BD7B8297A5}" name="Order Date" dataDxfId="9"/>
    <tableColumn id="3" xr3:uid="{1555E360-E1EA-480B-A54C-A16C1888DAD1}" name="Customer ID" dataDxfId="8"/>
    <tableColumn id="4" xr3:uid="{1F76A2D0-F920-42F5-9610-F072DF20BBAB}" name="Product ID"/>
    <tableColumn id="5" xr3:uid="{A1189726-D3BF-4C68-A2FF-23438E804FEA}" name="Quantity" dataDxfId="7"/>
    <tableColumn id="6" xr3:uid="{05698559-867D-4E98-A009-C9C48614123A}" name="Customer Name" dataDxfId="6">
      <calculatedColumnFormula>_xlfn.XLOOKUP(C2,customers!$A$1:$A$1001,customers!$B$1:$B$1001,,0)</calculatedColumnFormula>
    </tableColumn>
    <tableColumn id="7" xr3:uid="{378D1D5D-AE61-4EA4-92C9-66433FB8D517}" name="Email" dataDxfId="5">
      <calculatedColumnFormula>IF(_xlfn.XLOOKUP(C2,customers!$A$1:$A$1001,customers!$C$1:$C$1001,,0)=0," ",_xlfn.XLOOKUP(C2,customers!$A$1:$A$1001,customers!$C$1:$C$1001,,0))</calculatedColumnFormula>
    </tableColumn>
    <tableColumn id="8" xr3:uid="{B62EEC82-06B6-4125-8C2C-0692B83594C8}" name="Country" dataDxfId="4">
      <calculatedColumnFormula>_xlfn.XLOOKUP(C2,customers!$A$1:$A$1001,customers!$G$1:$G$1001,,0)</calculatedColumnFormula>
    </tableColumn>
    <tableColumn id="9" xr3:uid="{A92F4D62-9DFE-401F-9077-8224D6F5A48E}" name="Coffee Type">
      <calculatedColumnFormula>INDEX(products!$A$1:$G$49,MATCH(orders!$D2,products!$A$1:$A$49,0),MATCH(orders!I$1,products!$A$1:$G$1,0))</calculatedColumnFormula>
    </tableColumn>
    <tableColumn id="10" xr3:uid="{AF177B1F-B01A-4C4A-AEA8-4F44B42B54B5}" name="Roast Type">
      <calculatedColumnFormula>INDEX(products!$A$1:$G$49,MATCH(orders!$D2,products!$A$1:$A$49,0),MATCH(orders!J$1,products!$A$1:$G$1,0))</calculatedColumnFormula>
    </tableColumn>
    <tableColumn id="11" xr3:uid="{ECC80D40-07E9-43CD-A885-CD9343015463}" name="Size" dataDxfId="3">
      <calculatedColumnFormula>INDEX(products!$A$1:$G$49,MATCH(orders!$D2,products!$A$1:$A$49,0),MATCH(orders!K$1,products!$A$1:$G$1,0))</calculatedColumnFormula>
    </tableColumn>
    <tableColumn id="12" xr3:uid="{9832413D-4A08-4728-9E9F-60C0882E6D50}" name="Unit Price" dataDxfId="2">
      <calculatedColumnFormula>INDEX(products!$A$1:$G$49,MATCH(orders!$D2,products!$A$1:$A$49,0),MATCH(orders!L$1,products!$A$1:$G$1,0))</calculatedColumnFormula>
    </tableColumn>
    <tableColumn id="13" xr3:uid="{CC6C931F-6ABA-40B5-979D-6F4568F08CDD}" name="Sales" dataDxfId="1">
      <calculatedColumnFormula>L2*E2</calculatedColumnFormula>
    </tableColumn>
    <tableColumn id="14" xr3:uid="{FC8B3FEC-C1D7-4740-87BA-FCDF9DBEE995}" name="Coffee Type Name">
      <calculatedColumnFormula>IF(I2="Rob","Robusta",IF(I2="Exc","Excelsa",IF(I2="Ara","Arabic",IF(I2="Lib","Liberica",""))))</calculatedColumnFormula>
    </tableColumn>
    <tableColumn id="15" xr3:uid="{4E9FBD87-D153-49B4-8AB2-B3A794523532}" name="Roast Type Name">
      <calculatedColumnFormula>IF(J2="M","Medium",IF(J2="L","Light",IF(J2="D","Dark","")))</calculatedColumnFormula>
    </tableColumn>
    <tableColumn id="16" xr3:uid="{C61C1A9B-6D91-4B0F-8CB7-0FF3C20CBECA}" name="Loyal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442526-6959-42DA-B272-458C369852F9}" sourceName="Order Date">
  <pivotTables>
    <pivotTable tabId="18" name="TotalSales"/>
    <pivotTable tabId="19" name="TotalSales"/>
    <pivotTable tabId="20" name="TotalSales"/>
  </pivotTables>
  <state minimalRefreshVersion="6" lastRefreshVersion="6" pivotCacheId="6838368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88589C-DE29-4F11-BDAE-F80DBCA82D33}"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D55D-D209-443E-8114-C0BD8844EBB6}">
  <dimension ref="A3:F48"/>
  <sheetViews>
    <sheetView workbookViewId="0">
      <selection activeCell="R16" sqref="R1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1D866-AF41-4871-BBC6-B9EE134E863B}">
  <dimension ref="A3:B6"/>
  <sheetViews>
    <sheetView zoomScale="85" zoomScaleNormal="85" workbookViewId="0">
      <selection activeCell="H25" sqref="H25"/>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9A78-D1EA-494E-9D93-F11BFB9606DF}">
  <dimension ref="A3:B8"/>
  <sheetViews>
    <sheetView zoomScale="85" zoomScaleNormal="85" workbookViewId="0">
      <selection activeCell="AC24" sqref="AC24"/>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A1EB-D48C-4D96-869A-E49A14D864FF}">
  <dimension ref="AA1:AA21"/>
  <sheetViews>
    <sheetView showGridLines="0" tabSelected="1" topLeftCell="A4" zoomScale="80" zoomScaleNormal="55" workbookViewId="0">
      <selection activeCell="AA21" sqref="AA21"/>
    </sheetView>
  </sheetViews>
  <sheetFormatPr defaultRowHeight="14.4" x14ac:dyDescent="0.3"/>
  <cols>
    <col min="1" max="1" width="1.77734375" customWidth="1"/>
  </cols>
  <sheetData>
    <row r="1" ht="4.95" customHeight="1" x14ac:dyDescent="0.3"/>
    <row r="21" spans="27:27" x14ac:dyDescent="0.3">
      <c r="AA2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06" zoomScaleNormal="190" workbookViewId="0">
      <selection activeCell="S17" sqref="S1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5.33203125"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3">
        <f>INDEX(products!$A$1:$G$49,MATCH(orders!$D2,products!$A$1:$A$49,0),MATCH(orders!L$1,products!$A$1:$G$1,0))</f>
        <v>9.9499999999999993</v>
      </c>
      <c r="M2" s="3">
        <f>L2*E2</f>
        <v>19.899999999999999</v>
      </c>
      <c r="N2" t="str">
        <f>IF(I2="Rob","Robusta",IF(I2="Exc","Excelsa",IF(I2="Ara","Arabic",IF(I2="Lib","Liberica",""))))</f>
        <v>Robusta</v>
      </c>
      <c r="O2" t="str">
        <f>IF(J2="M","Medium",IF(J2="L","Light",IF(J2="D","Dark","")))</f>
        <v>Medium</v>
      </c>
      <c r="P2" t="str">
        <f>_xlfn.XLOOKUP(Table1[[#This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IF(I3="Rob","Robusta",IF(I3="Exc","Excelsa",IF(I3="Ara","Arabic",IF(I3="Lib","Liberica",""))))</f>
        <v>Excelsa</v>
      </c>
      <c r="O3" t="str">
        <f t="shared" ref="O3:O66" si="2">IF(J3="M","Medium",IF(J3="L","Light",IF(J3="D","Dark","")))</f>
        <v>Medium</v>
      </c>
      <c r="P3" t="str">
        <f>_xlfn.XLOOKUP(Table1[[#This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3">
        <f>INDEX(products!$A$1:$G$49,MATCH(orders!$D4,products!$A$1:$A$49,0),MATCH(orders!L$1,products!$A$1:$G$1,0))</f>
        <v>12.95</v>
      </c>
      <c r="M4" s="3">
        <f t="shared" si="0"/>
        <v>12.95</v>
      </c>
      <c r="N4" t="str">
        <f t="shared" si="1"/>
        <v>Arabic</v>
      </c>
      <c r="O4" t="str">
        <f t="shared" si="2"/>
        <v>Light</v>
      </c>
      <c r="P4" t="str">
        <f>_xlfn.XLOOKUP(Table1[[#This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_xlfn.XLOOKUP(Table1[[#This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_xlfn.XLOOKUP(Table1[[#This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_xlfn.XLOOKUP(Table1[[#This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_xlfn.XLOOKUP(Table1[[#This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_xlfn.XLOOKUP(Table1[[#This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_xlfn.XLOOKUP(Table1[[#This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_xlfn.XLOOKUP(Table1[[#This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3">
        <f>INDEX(products!$A$1:$G$49,MATCH(orders!$D12,products!$A$1:$A$49,0),MATCH(orders!L$1,products!$A$1:$G$1,0))</f>
        <v>9.9499999999999993</v>
      </c>
      <c r="M12" s="3">
        <f t="shared" si="0"/>
        <v>39.799999999999997</v>
      </c>
      <c r="N12" t="str">
        <f t="shared" si="1"/>
        <v>Arabic</v>
      </c>
      <c r="O12" t="str">
        <f t="shared" si="2"/>
        <v>Dark</v>
      </c>
      <c r="P12" t="str">
        <f>_xlfn.XLOOKUP(Table1[[#This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_xlfn.XLOOKUP(Table1[[#This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_xlfn.XLOOKUP(Table1[[#This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_xlfn.XLOOKUP(Table1[[#This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_xlfn.XLOOKUP(Table1[[#This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_xlfn.XLOOKUP(Table1[[#This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3">
        <f>INDEX(products!$A$1:$G$49,MATCH(orders!$D18,products!$A$1:$A$49,0),MATCH(orders!L$1,products!$A$1:$G$1,0))</f>
        <v>3.375</v>
      </c>
      <c r="M18" s="3">
        <f t="shared" si="0"/>
        <v>20.25</v>
      </c>
      <c r="N18" t="str">
        <f t="shared" si="1"/>
        <v>Arabic</v>
      </c>
      <c r="O18" t="str">
        <f t="shared" si="2"/>
        <v>Medium</v>
      </c>
      <c r="P18" t="str">
        <f>_xlfn.XLOOKUP(Table1[[#This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3">
        <f>INDEX(products!$A$1:$G$49,MATCH(orders!$D19,products!$A$1:$A$49,0),MATCH(orders!L$1,products!$A$1:$G$1,0))</f>
        <v>12.95</v>
      </c>
      <c r="M19" s="3">
        <f t="shared" si="0"/>
        <v>77.699999999999989</v>
      </c>
      <c r="N19" t="str">
        <f t="shared" si="1"/>
        <v>Arabic</v>
      </c>
      <c r="O19" t="str">
        <f t="shared" si="2"/>
        <v>Light</v>
      </c>
      <c r="P19" t="str">
        <f>_xlfn.XLOOKUP(Table1[[#This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_xlfn.XLOOKUP(Table1[[#This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3">
        <f>INDEX(products!$A$1:$G$49,MATCH(orders!$D21,products!$A$1:$A$49,0),MATCH(orders!L$1,products!$A$1:$G$1,0))</f>
        <v>3.375</v>
      </c>
      <c r="M21" s="3">
        <f t="shared" si="0"/>
        <v>16.875</v>
      </c>
      <c r="N21" t="str">
        <f t="shared" si="1"/>
        <v>Arabic</v>
      </c>
      <c r="O21" t="str">
        <f t="shared" si="2"/>
        <v>Medium</v>
      </c>
      <c r="P21" t="str">
        <f>_xlfn.XLOOKUP(Table1[[#This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_xlfn.XLOOKUP(Table1[[#This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3">
        <f>INDEX(products!$A$1:$G$49,MATCH(orders!$D23,products!$A$1:$A$49,0),MATCH(orders!L$1,products!$A$1:$G$1,0))</f>
        <v>2.9849999999999999</v>
      </c>
      <c r="M23" s="3">
        <f t="shared" si="0"/>
        <v>17.91</v>
      </c>
      <c r="N23" t="str">
        <f t="shared" si="1"/>
        <v>Arabic</v>
      </c>
      <c r="O23" t="str">
        <f t="shared" si="2"/>
        <v>Dark</v>
      </c>
      <c r="P23" t="str">
        <f>_xlfn.XLOOKUP(Table1[[#This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_xlfn.XLOOKUP(Table1[[#This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3">
        <f>INDEX(products!$A$1:$G$49,MATCH(orders!$D25,products!$A$1:$A$49,0),MATCH(orders!L$1,products!$A$1:$G$1,0))</f>
        <v>2.9849999999999999</v>
      </c>
      <c r="M25" s="3">
        <f t="shared" si="0"/>
        <v>11.94</v>
      </c>
      <c r="N25" t="str">
        <f t="shared" si="1"/>
        <v>Arabic</v>
      </c>
      <c r="O25" t="str">
        <f t="shared" si="2"/>
        <v>Dark</v>
      </c>
      <c r="P25" t="str">
        <f>_xlfn.XLOOKUP(Table1[[#This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3">
        <f>INDEX(products!$A$1:$G$49,MATCH(orders!$D26,products!$A$1:$A$49,0),MATCH(orders!L$1,products!$A$1:$G$1,0))</f>
        <v>11.25</v>
      </c>
      <c r="M26" s="3">
        <f t="shared" si="0"/>
        <v>11.25</v>
      </c>
      <c r="N26" t="str">
        <f t="shared" si="1"/>
        <v>Arabic</v>
      </c>
      <c r="O26" t="str">
        <f t="shared" si="2"/>
        <v>Medium</v>
      </c>
      <c r="P26" t="str">
        <f>_xlfn.XLOOKUP(Table1[[#This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_xlfn.XLOOKUP(Table1[[#This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3">
        <f>INDEX(products!$A$1:$G$49,MATCH(orders!$D28,products!$A$1:$A$49,0),MATCH(orders!L$1,products!$A$1:$G$1,0))</f>
        <v>6.75</v>
      </c>
      <c r="M28" s="3">
        <f t="shared" si="0"/>
        <v>27</v>
      </c>
      <c r="N28" t="str">
        <f t="shared" si="1"/>
        <v>Arabic</v>
      </c>
      <c r="O28" t="str">
        <f t="shared" si="2"/>
        <v>Medium</v>
      </c>
      <c r="P28" t="str">
        <f>_xlfn.XLOOKUP(Table1[[#This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3">
        <f>INDEX(products!$A$1:$G$49,MATCH(orders!$D29,products!$A$1:$A$49,0),MATCH(orders!L$1,products!$A$1:$G$1,0))</f>
        <v>3.375</v>
      </c>
      <c r="M29" s="3">
        <f t="shared" si="0"/>
        <v>16.875</v>
      </c>
      <c r="N29" t="str">
        <f t="shared" si="1"/>
        <v>Arabic</v>
      </c>
      <c r="O29" t="str">
        <f t="shared" si="2"/>
        <v>Medium</v>
      </c>
      <c r="P29" t="str">
        <f>_xlfn.XLOOKUP(Table1[[#This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3">
        <f>INDEX(products!$A$1:$G$49,MATCH(orders!$D30,products!$A$1:$A$49,0),MATCH(orders!L$1,products!$A$1:$G$1,0))</f>
        <v>5.97</v>
      </c>
      <c r="M30" s="3">
        <f t="shared" si="0"/>
        <v>17.91</v>
      </c>
      <c r="N30" t="str">
        <f t="shared" si="1"/>
        <v>Arabic</v>
      </c>
      <c r="O30" t="str">
        <f t="shared" si="2"/>
        <v>Dark</v>
      </c>
      <c r="P30" t="str">
        <f>_xlfn.XLOOKUP(Table1[[#This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3">
        <f>INDEX(products!$A$1:$G$49,MATCH(orders!$D31,products!$A$1:$A$49,0),MATCH(orders!L$1,products!$A$1:$G$1,0))</f>
        <v>9.9499999999999993</v>
      </c>
      <c r="M31" s="3">
        <f t="shared" si="0"/>
        <v>39.799999999999997</v>
      </c>
      <c r="N31" t="str">
        <f t="shared" si="1"/>
        <v>Arabic</v>
      </c>
      <c r="O31" t="str">
        <f t="shared" si="2"/>
        <v>Dark</v>
      </c>
      <c r="P31" t="str">
        <f>_xlfn.XLOOKUP(Table1[[#This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_xlfn.XLOOKUP(Table1[[#This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3">
        <f>INDEX(products!$A$1:$G$49,MATCH(orders!$D33,products!$A$1:$A$49,0),MATCH(orders!L$1,products!$A$1:$G$1,0))</f>
        <v>5.97</v>
      </c>
      <c r="M33" s="3">
        <f t="shared" si="0"/>
        <v>35.82</v>
      </c>
      <c r="N33" t="str">
        <f t="shared" si="1"/>
        <v>Arabic</v>
      </c>
      <c r="O33" t="str">
        <f t="shared" si="2"/>
        <v>Dark</v>
      </c>
      <c r="P33" t="str">
        <f>_xlfn.XLOOKUP(Table1[[#This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_xlfn.XLOOKUP(Table1[[#This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_xlfn.XLOOKUP(Table1[[#This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_xlfn.XLOOKUP(Table1[[#This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3">
        <f>INDEX(products!$A$1:$G$49,MATCH(orders!$D37,products!$A$1:$A$49,0),MATCH(orders!L$1,products!$A$1:$G$1,0))</f>
        <v>5.97</v>
      </c>
      <c r="M37" s="3">
        <f t="shared" si="0"/>
        <v>35.82</v>
      </c>
      <c r="N37" t="str">
        <f t="shared" si="1"/>
        <v>Arabic</v>
      </c>
      <c r="O37" t="str">
        <f t="shared" si="2"/>
        <v>Dark</v>
      </c>
      <c r="P37" t="str">
        <f>_xlfn.XLOOKUP(Table1[[#This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_xlfn.XLOOKUP(Table1[[#This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_xlfn.XLOOKUP(Table1[[#This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_xlfn.XLOOKUP(Table1[[#This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_xlfn.XLOOKUP(Table1[[#This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_xlfn.XLOOKUP(Table1[[#This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_xlfn.XLOOKUP(Table1[[#This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_xlfn.XLOOKUP(Table1[[#This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_xlfn.XLOOKUP(Table1[[#This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_xlfn.XLOOKUP(Table1[[#This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_xlfn.XLOOKUP(Table1[[#This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_xlfn.XLOOKUP(Table1[[#This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3">
        <f>INDEX(products!$A$1:$G$49,MATCH(orders!$D49,products!$A$1:$A$49,0),MATCH(orders!L$1,products!$A$1:$G$1,0))</f>
        <v>3.8849999999999998</v>
      </c>
      <c r="M49" s="3">
        <f t="shared" si="0"/>
        <v>7.77</v>
      </c>
      <c r="N49" t="str">
        <f t="shared" si="1"/>
        <v>Arabic</v>
      </c>
      <c r="O49" t="str">
        <f t="shared" si="2"/>
        <v>Light</v>
      </c>
      <c r="P49" t="str">
        <f>_xlfn.XLOOKUP(Table1[[#This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3">
        <f>INDEX(products!$A$1:$G$49,MATCH(orders!$D50,products!$A$1:$A$49,0),MATCH(orders!L$1,products!$A$1:$G$1,0))</f>
        <v>22.884999999999998</v>
      </c>
      <c r="M50" s="3">
        <f t="shared" si="0"/>
        <v>91.539999999999992</v>
      </c>
      <c r="N50" t="str">
        <f t="shared" si="1"/>
        <v>Arabic</v>
      </c>
      <c r="O50" t="str">
        <f t="shared" si="2"/>
        <v>Dark</v>
      </c>
      <c r="P50" t="str">
        <f>_xlfn.XLOOKUP(Table1[[#This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3">
        <f>INDEX(products!$A$1:$G$49,MATCH(orders!$D51,products!$A$1:$A$49,0),MATCH(orders!L$1,products!$A$1:$G$1,0))</f>
        <v>12.95</v>
      </c>
      <c r="M51" s="3">
        <f t="shared" si="0"/>
        <v>38.849999999999994</v>
      </c>
      <c r="N51" t="str">
        <f t="shared" si="1"/>
        <v>Arabic</v>
      </c>
      <c r="O51" t="str">
        <f t="shared" si="2"/>
        <v>Light</v>
      </c>
      <c r="P51" t="str">
        <f>_xlfn.XLOOKUP(Table1[[#This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_xlfn.XLOOKUP(Table1[[#This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_xlfn.XLOOKUP(Table1[[#This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_xlfn.XLOOKUP(Table1[[#This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_xlfn.XLOOKUP(Table1[[#This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_xlfn.XLOOKUP(Table1[[#This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_xlfn.XLOOKUP(Table1[[#This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_xlfn.XLOOKUP(Table1[[#This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_xlfn.XLOOKUP(Table1[[#This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_xlfn.XLOOKUP(Table1[[#This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_xlfn.XLOOKUP(Table1[[#This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3">
        <f>INDEX(products!$A$1:$G$49,MATCH(orders!$D62,products!$A$1:$A$49,0),MATCH(orders!L$1,products!$A$1:$G$1,0))</f>
        <v>22.884999999999998</v>
      </c>
      <c r="M62" s="3">
        <f t="shared" si="0"/>
        <v>114.42499999999998</v>
      </c>
      <c r="N62" t="str">
        <f t="shared" si="1"/>
        <v>Arabic</v>
      </c>
      <c r="O62" t="str">
        <f t="shared" si="2"/>
        <v>Dark</v>
      </c>
      <c r="P62" t="str">
        <f>_xlfn.XLOOKUP(Table1[[#This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_xlfn.XLOOKUP(Table1[[#This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_xlfn.XLOOKUP(Table1[[#This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3">
        <f>INDEX(products!$A$1:$G$49,MATCH(orders!$D65,products!$A$1:$A$49,0),MATCH(orders!L$1,products!$A$1:$G$1,0))</f>
        <v>6.75</v>
      </c>
      <c r="M65" s="3">
        <f t="shared" si="0"/>
        <v>6.75</v>
      </c>
      <c r="N65" t="str">
        <f t="shared" si="1"/>
        <v>Arabic</v>
      </c>
      <c r="O65" t="str">
        <f t="shared" si="2"/>
        <v>Medium</v>
      </c>
      <c r="P65" t="str">
        <f>_xlfn.XLOOKUP(Table1[[#This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_xlfn.XLOOKUP(Table1[[#This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IF(I67="Rob","Robusta",IF(I67="Exc","Excelsa",IF(I67="Ara","Arabic",IF(I67="Lib","Liberica",""))))</f>
        <v>Robusta</v>
      </c>
      <c r="O67" t="str">
        <f t="shared" ref="O67:O130" si="5">IF(J67="M","Medium",IF(J67="L","Light",IF(J67="D","Dark","")))</f>
        <v>Dark</v>
      </c>
      <c r="P67" t="str">
        <f>_xlfn.XLOOKUP(Table1[[#This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_xlfn.XLOOKUP(Table1[[#This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_xlfn.XLOOKUP(Table1[[#This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_xlfn.XLOOKUP(Table1[[#This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_xlfn.XLOOKUP(Table1[[#This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_xlfn.XLOOKUP(Table1[[#This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_xlfn.XLOOKUP(Table1[[#This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3">
        <f>INDEX(products!$A$1:$G$49,MATCH(orders!$D74,products!$A$1:$A$49,0),MATCH(orders!L$1,products!$A$1:$G$1,0))</f>
        <v>25.874999999999996</v>
      </c>
      <c r="M74" s="3">
        <f t="shared" si="3"/>
        <v>77.624999999999986</v>
      </c>
      <c r="N74" t="str">
        <f t="shared" si="4"/>
        <v>Arabic</v>
      </c>
      <c r="O74" t="str">
        <f t="shared" si="5"/>
        <v>Medium</v>
      </c>
      <c r="P74" t="str">
        <f>_xlfn.XLOOKUP(Table1[[#This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_xlfn.XLOOKUP(Table1[[#This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_xlfn.XLOOKUP(Table1[[#This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_xlfn.XLOOKUP(Table1[[#This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_xlfn.XLOOKUP(Table1[[#This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_xlfn.XLOOKUP(Table1[[#This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3">
        <f>INDEX(products!$A$1:$G$49,MATCH(orders!$D80,products!$A$1:$A$49,0),MATCH(orders!L$1,products!$A$1:$G$1,0))</f>
        <v>6.75</v>
      </c>
      <c r="M80" s="3">
        <f t="shared" si="3"/>
        <v>40.5</v>
      </c>
      <c r="N80" t="str">
        <f t="shared" si="4"/>
        <v>Arabic</v>
      </c>
      <c r="O80" t="str">
        <f t="shared" si="5"/>
        <v>Medium</v>
      </c>
      <c r="P80" t="str">
        <f>_xlfn.XLOOKUP(Table1[[#This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_xlfn.XLOOKUP(Table1[[#This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3">
        <f>INDEX(products!$A$1:$G$49,MATCH(orders!$D82,products!$A$1:$A$49,0),MATCH(orders!L$1,products!$A$1:$G$1,0))</f>
        <v>7.77</v>
      </c>
      <c r="M82" s="3">
        <f t="shared" si="3"/>
        <v>38.849999999999994</v>
      </c>
      <c r="N82" t="str">
        <f t="shared" si="4"/>
        <v>Arabic</v>
      </c>
      <c r="O82" t="str">
        <f t="shared" si="5"/>
        <v>Light</v>
      </c>
      <c r="P82" t="str">
        <f>_xlfn.XLOOKUP(Table1[[#This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_xlfn.XLOOKUP(Table1[[#This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_xlfn.XLOOKUP(Table1[[#This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_xlfn.XLOOKUP(Table1[[#This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_xlfn.XLOOKUP(Table1[[#This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3">
        <f>INDEX(products!$A$1:$G$49,MATCH(orders!$D87,products!$A$1:$A$49,0),MATCH(orders!L$1,products!$A$1:$G$1,0))</f>
        <v>29.784999999999997</v>
      </c>
      <c r="M87" s="3">
        <f t="shared" si="3"/>
        <v>89.35499999999999</v>
      </c>
      <c r="N87" t="str">
        <f t="shared" si="4"/>
        <v>Arabic</v>
      </c>
      <c r="O87" t="str">
        <f t="shared" si="5"/>
        <v>Light</v>
      </c>
      <c r="P87" t="str">
        <f>_xlfn.XLOOKUP(Table1[[#This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3">
        <f>INDEX(products!$A$1:$G$49,MATCH(orders!$D88,products!$A$1:$A$49,0),MATCH(orders!L$1,products!$A$1:$G$1,0))</f>
        <v>2.9849999999999999</v>
      </c>
      <c r="M88" s="3">
        <f t="shared" si="3"/>
        <v>11.94</v>
      </c>
      <c r="N88" t="str">
        <f t="shared" si="4"/>
        <v>Arabic</v>
      </c>
      <c r="O88" t="str">
        <f t="shared" si="5"/>
        <v>Dark</v>
      </c>
      <c r="P88" t="str">
        <f>_xlfn.XLOOKUP(Table1[[#This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3">
        <f>INDEX(products!$A$1:$G$49,MATCH(orders!$D89,products!$A$1:$A$49,0),MATCH(orders!L$1,products!$A$1:$G$1,0))</f>
        <v>11.25</v>
      </c>
      <c r="M89" s="3">
        <f t="shared" si="3"/>
        <v>33.75</v>
      </c>
      <c r="N89" t="str">
        <f t="shared" si="4"/>
        <v>Arabic</v>
      </c>
      <c r="O89" t="str">
        <f t="shared" si="5"/>
        <v>Medium</v>
      </c>
      <c r="P89" t="str">
        <f>_xlfn.XLOOKUP(Table1[[#This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_xlfn.XLOOKUP(Table1[[#This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3">
        <f>INDEX(products!$A$1:$G$49,MATCH(orders!$D91,products!$A$1:$A$49,0),MATCH(orders!L$1,products!$A$1:$G$1,0))</f>
        <v>12.95</v>
      </c>
      <c r="M91" s="3">
        <f t="shared" si="3"/>
        <v>77.699999999999989</v>
      </c>
      <c r="N91" t="str">
        <f t="shared" si="4"/>
        <v>Arabic</v>
      </c>
      <c r="O91" t="str">
        <f t="shared" si="5"/>
        <v>Light</v>
      </c>
      <c r="P91" t="str">
        <f>_xlfn.XLOOKUP(Table1[[#This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3">
        <f>INDEX(products!$A$1:$G$49,MATCH(orders!$D92,products!$A$1:$A$49,0),MATCH(orders!L$1,products!$A$1:$G$1,0))</f>
        <v>12.95</v>
      </c>
      <c r="M92" s="3">
        <f t="shared" si="3"/>
        <v>51.8</v>
      </c>
      <c r="N92" t="str">
        <f t="shared" si="4"/>
        <v>Arabic</v>
      </c>
      <c r="O92" t="str">
        <f t="shared" si="5"/>
        <v>Light</v>
      </c>
      <c r="P92" t="str">
        <f>_xlfn.XLOOKUP(Table1[[#This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3">
        <f>INDEX(products!$A$1:$G$49,MATCH(orders!$D93,products!$A$1:$A$49,0),MATCH(orders!L$1,products!$A$1:$G$1,0))</f>
        <v>25.874999999999996</v>
      </c>
      <c r="M93" s="3">
        <f t="shared" si="3"/>
        <v>103.49999999999999</v>
      </c>
      <c r="N93" t="str">
        <f t="shared" si="4"/>
        <v>Arabic</v>
      </c>
      <c r="O93" t="str">
        <f t="shared" si="5"/>
        <v>Medium</v>
      </c>
      <c r="P93" t="str">
        <f>_xlfn.XLOOKUP(Table1[[#This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_xlfn.XLOOKUP(Table1[[#This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_xlfn.XLOOKUP(Table1[[#This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3">
        <f>INDEX(products!$A$1:$G$49,MATCH(orders!$D96,products!$A$1:$A$49,0),MATCH(orders!L$1,products!$A$1:$G$1,0))</f>
        <v>2.9849999999999999</v>
      </c>
      <c r="M96" s="3">
        <f t="shared" si="3"/>
        <v>17.91</v>
      </c>
      <c r="N96" t="str">
        <f t="shared" si="4"/>
        <v>Arabic</v>
      </c>
      <c r="O96" t="str">
        <f t="shared" si="5"/>
        <v>Dark</v>
      </c>
      <c r="P96" t="str">
        <f>_xlfn.XLOOKUP(Table1[[#This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3">
        <f>INDEX(products!$A$1:$G$49,MATCH(orders!$D97,products!$A$1:$A$49,0),MATCH(orders!L$1,products!$A$1:$G$1,0))</f>
        <v>25.874999999999996</v>
      </c>
      <c r="M97" s="3">
        <f t="shared" si="3"/>
        <v>155.24999999999997</v>
      </c>
      <c r="N97" t="str">
        <f t="shared" si="4"/>
        <v>Arabic</v>
      </c>
      <c r="O97" t="str">
        <f t="shared" si="5"/>
        <v>Medium</v>
      </c>
      <c r="P97" t="str">
        <f>_xlfn.XLOOKUP(Table1[[#This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3">
        <f>INDEX(products!$A$1:$G$49,MATCH(orders!$D98,products!$A$1:$A$49,0),MATCH(orders!L$1,products!$A$1:$G$1,0))</f>
        <v>2.9849999999999999</v>
      </c>
      <c r="M98" s="3">
        <f t="shared" si="3"/>
        <v>5.97</v>
      </c>
      <c r="N98" t="str">
        <f t="shared" si="4"/>
        <v>Arabic</v>
      </c>
      <c r="O98" t="str">
        <f t="shared" si="5"/>
        <v>Dark</v>
      </c>
      <c r="P98" t="str">
        <f>_xlfn.XLOOKUP(Table1[[#This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3">
        <f>INDEX(products!$A$1:$G$49,MATCH(orders!$D99,products!$A$1:$A$49,0),MATCH(orders!L$1,products!$A$1:$G$1,0))</f>
        <v>6.75</v>
      </c>
      <c r="M99" s="3">
        <f t="shared" si="3"/>
        <v>13.5</v>
      </c>
      <c r="N99" t="str">
        <f t="shared" si="4"/>
        <v>Arabic</v>
      </c>
      <c r="O99" t="str">
        <f t="shared" si="5"/>
        <v>Medium</v>
      </c>
      <c r="P99" t="str">
        <f>_xlfn.XLOOKUP(Table1[[#This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3">
        <f>INDEX(products!$A$1:$G$49,MATCH(orders!$D100,products!$A$1:$A$49,0),MATCH(orders!L$1,products!$A$1:$G$1,0))</f>
        <v>2.9849999999999999</v>
      </c>
      <c r="M100" s="3">
        <f t="shared" si="3"/>
        <v>2.9849999999999999</v>
      </c>
      <c r="N100" t="str">
        <f t="shared" si="4"/>
        <v>Arabic</v>
      </c>
      <c r="O100" t="str">
        <f t="shared" si="5"/>
        <v>Dark</v>
      </c>
      <c r="P100" t="str">
        <f>_xlfn.XLOOKUP(Table1[[#This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3">
        <f>INDEX(products!$A$1:$G$49,MATCH(orders!$D102,products!$A$1:$A$49,0),MATCH(orders!L$1,products!$A$1:$G$1,0))</f>
        <v>3.8849999999999998</v>
      </c>
      <c r="M102" s="3">
        <f t="shared" si="3"/>
        <v>7.77</v>
      </c>
      <c r="N102" t="str">
        <f t="shared" si="4"/>
        <v>Arabic</v>
      </c>
      <c r="O102" t="str">
        <f t="shared" si="5"/>
        <v>Light</v>
      </c>
      <c r="P102" t="str">
        <f>_xlfn.XLOOKUP(Table1[[#This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_xlfn.XLOOKUP(Table1[[#This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_xlfn.XLOOKUP(Table1[[#This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_xlfn.XLOOKUP(Table1[[#This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_xlfn.XLOOKUP(Table1[[#This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3">
        <f>INDEX(products!$A$1:$G$49,MATCH(orders!$D107,products!$A$1:$A$49,0),MATCH(orders!L$1,products!$A$1:$G$1,0))</f>
        <v>6.75</v>
      </c>
      <c r="M107" s="3">
        <f t="shared" si="3"/>
        <v>40.5</v>
      </c>
      <c r="N107" t="str">
        <f t="shared" si="4"/>
        <v>Arabic</v>
      </c>
      <c r="O107" t="str">
        <f t="shared" si="5"/>
        <v>Medium</v>
      </c>
      <c r="P107" t="str">
        <f>_xlfn.XLOOKUP(Table1[[#This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_xlfn.XLOOKUP(Table1[[#This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_xlfn.XLOOKUP(Table1[[#This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3">
        <f>INDEX(products!$A$1:$G$49,MATCH(orders!$D110,products!$A$1:$A$49,0),MATCH(orders!L$1,products!$A$1:$G$1,0))</f>
        <v>6.75</v>
      </c>
      <c r="M110" s="3">
        <f t="shared" si="3"/>
        <v>27</v>
      </c>
      <c r="N110" t="str">
        <f t="shared" si="4"/>
        <v>Arabic</v>
      </c>
      <c r="O110" t="str">
        <f t="shared" si="5"/>
        <v>Medium</v>
      </c>
      <c r="P110" t="str">
        <f>_xlfn.XLOOKUP(Table1[[#This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_xlfn.XLOOKUP(Table1[[#This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_xlfn.XLOOKUP(Table1[[#This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_xlfn.XLOOKUP(Table1[[#This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3">
        <f>INDEX(products!$A$1:$G$49,MATCH(orders!$D114,products!$A$1:$A$49,0),MATCH(orders!L$1,products!$A$1:$G$1,0))</f>
        <v>11.25</v>
      </c>
      <c r="M114" s="3">
        <f t="shared" si="3"/>
        <v>11.25</v>
      </c>
      <c r="N114" t="str">
        <f t="shared" si="4"/>
        <v>Arabic</v>
      </c>
      <c r="O114" t="str">
        <f t="shared" si="5"/>
        <v>Medium</v>
      </c>
      <c r="P114" t="str">
        <f>_xlfn.XLOOKUP(Table1[[#This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_xlfn.XLOOKUP(Table1[[#This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_xlfn.XLOOKUP(Table1[[#This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_xlfn.XLOOKUP(Table1[[#This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_xlfn.XLOOKUP(Table1[[#This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_xlfn.XLOOKUP(Table1[[#This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_xlfn.XLOOKUP(Table1[[#This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_xlfn.XLOOKUP(Table1[[#This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3">
        <f>INDEX(products!$A$1:$G$49,MATCH(orders!$D122,products!$A$1:$A$49,0),MATCH(orders!L$1,products!$A$1:$G$1,0))</f>
        <v>3.8849999999999998</v>
      </c>
      <c r="M122" s="3">
        <f t="shared" si="3"/>
        <v>3.8849999999999998</v>
      </c>
      <c r="N122" t="str">
        <f t="shared" si="4"/>
        <v>Arabic</v>
      </c>
      <c r="O122" t="str">
        <f t="shared" si="5"/>
        <v>Light</v>
      </c>
      <c r="P122" t="str">
        <f>_xlfn.XLOOKUP(Table1[[#This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_xlfn.XLOOKUP(Table1[[#This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3">
        <f>INDEX(products!$A$1:$G$49,MATCH(orders!$D124,products!$A$1:$A$49,0),MATCH(orders!L$1,products!$A$1:$G$1,0))</f>
        <v>5.97</v>
      </c>
      <c r="M124" s="3">
        <f t="shared" si="3"/>
        <v>23.88</v>
      </c>
      <c r="N124" t="str">
        <f t="shared" si="4"/>
        <v>Arabic</v>
      </c>
      <c r="O124" t="str">
        <f t="shared" si="5"/>
        <v>Dark</v>
      </c>
      <c r="P124" t="str">
        <f>_xlfn.XLOOKUP(Table1[[#This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_xlfn.XLOOKUP(Table1[[#This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_xlfn.XLOOKUP(Table1[[#This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3">
        <f>INDEX(products!$A$1:$G$49,MATCH(orders!$D128,products!$A$1:$A$49,0),MATCH(orders!L$1,products!$A$1:$G$1,0))</f>
        <v>11.25</v>
      </c>
      <c r="M128" s="3">
        <f t="shared" si="3"/>
        <v>11.25</v>
      </c>
      <c r="N128" t="str">
        <f t="shared" si="4"/>
        <v>Arabic</v>
      </c>
      <c r="O128" t="str">
        <f t="shared" si="5"/>
        <v>Medium</v>
      </c>
      <c r="P128" t="str">
        <f>_xlfn.XLOOKUP(Table1[[#This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_xlfn.XLOOKUP(Table1[[#This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3">
        <f>INDEX(products!$A$1:$G$49,MATCH(orders!$D130,products!$A$1:$A$49,0),MATCH(orders!L$1,products!$A$1:$G$1,0))</f>
        <v>6.75</v>
      </c>
      <c r="M130" s="3">
        <f t="shared" si="3"/>
        <v>6.75</v>
      </c>
      <c r="N130" t="str">
        <f t="shared" si="4"/>
        <v>Arabic</v>
      </c>
      <c r="O130" t="str">
        <f t="shared" si="5"/>
        <v>Medium</v>
      </c>
      <c r="P130" t="str">
        <f>_xlfn.XLOOKUP(Table1[[#This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3">
        <f>INDEX(products!$A$1:$G$49,MATCH(orders!$D132,products!$A$1:$A$49,0),MATCH(orders!L$1,products!$A$1:$G$1,0))</f>
        <v>29.784999999999997</v>
      </c>
      <c r="M132" s="3">
        <f t="shared" si="6"/>
        <v>148.92499999999998</v>
      </c>
      <c r="N132" t="str">
        <f t="shared" si="7"/>
        <v>Arabic</v>
      </c>
      <c r="O132" t="str">
        <f t="shared" si="8"/>
        <v>Light</v>
      </c>
      <c r="P132" t="str">
        <f>_xlfn.XLOOKUP(Table1[[#This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_xlfn.XLOOKUP(Table1[[#This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3">
        <f>INDEX(products!$A$1:$G$49,MATCH(orders!$D134,products!$A$1:$A$49,0),MATCH(orders!L$1,products!$A$1:$G$1,0))</f>
        <v>29.784999999999997</v>
      </c>
      <c r="M134" s="3">
        <f t="shared" si="6"/>
        <v>148.92499999999998</v>
      </c>
      <c r="N134" t="str">
        <f t="shared" si="7"/>
        <v>Arabic</v>
      </c>
      <c r="O134" t="str">
        <f t="shared" si="8"/>
        <v>Light</v>
      </c>
      <c r="P134" t="str">
        <f>_xlfn.XLOOKUP(Table1[[#This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_xlfn.XLOOKUP(Table1[[#This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_xlfn.XLOOKUP(Table1[[#This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3">
        <f>INDEX(products!$A$1:$G$49,MATCH(orders!$D137,products!$A$1:$A$49,0),MATCH(orders!L$1,products!$A$1:$G$1,0))</f>
        <v>7.77</v>
      </c>
      <c r="M137" s="3">
        <f t="shared" si="6"/>
        <v>38.849999999999994</v>
      </c>
      <c r="N137" t="str">
        <f t="shared" si="7"/>
        <v>Arabic</v>
      </c>
      <c r="O137" t="str">
        <f t="shared" si="8"/>
        <v>Light</v>
      </c>
      <c r="P137" t="str">
        <f>_xlfn.XLOOKUP(Table1[[#This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3">
        <f>INDEX(products!$A$1:$G$49,MATCH(orders!$D138,products!$A$1:$A$49,0),MATCH(orders!L$1,products!$A$1:$G$1,0))</f>
        <v>2.9849999999999999</v>
      </c>
      <c r="M138" s="3">
        <f t="shared" si="6"/>
        <v>11.94</v>
      </c>
      <c r="N138" t="str">
        <f t="shared" si="7"/>
        <v>Arabic</v>
      </c>
      <c r="O138" t="str">
        <f t="shared" si="8"/>
        <v>Dark</v>
      </c>
      <c r="P138" t="str">
        <f>_xlfn.XLOOKUP(Table1[[#This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_xlfn.XLOOKUP(Table1[[#This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_xlfn.XLOOKUP(Table1[[#This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_xlfn.XLOOKUP(Table1[[#This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_xlfn.XLOOKUP(Table1[[#This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3">
        <f>INDEX(products!$A$1:$G$49,MATCH(orders!$D143,products!$A$1:$A$49,0),MATCH(orders!L$1,products!$A$1:$G$1,0))</f>
        <v>3.8849999999999998</v>
      </c>
      <c r="M143" s="3">
        <f t="shared" si="6"/>
        <v>15.54</v>
      </c>
      <c r="N143" t="str">
        <f t="shared" si="7"/>
        <v>Arabic</v>
      </c>
      <c r="O143" t="str">
        <f t="shared" si="8"/>
        <v>Light</v>
      </c>
      <c r="P143" t="str">
        <f>_xlfn.XLOOKUP(Table1[[#This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_xlfn.XLOOKUP(Table1[[#This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_xlfn.XLOOKUP(Table1[[#This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_xlfn.XLOOKUP(Table1[[#This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_xlfn.XLOOKUP(Table1[[#This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_xlfn.XLOOKUP(Table1[[#This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_xlfn.XLOOKUP(Table1[[#This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_xlfn.XLOOKUP(Table1[[#This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3">
        <f>INDEX(products!$A$1:$G$49,MATCH(orders!$D151,products!$A$1:$A$49,0),MATCH(orders!L$1,products!$A$1:$G$1,0))</f>
        <v>25.874999999999996</v>
      </c>
      <c r="M151" s="3">
        <f t="shared" si="6"/>
        <v>51.749999999999993</v>
      </c>
      <c r="N151" t="str">
        <f t="shared" si="7"/>
        <v>Arabic</v>
      </c>
      <c r="O151" t="str">
        <f t="shared" si="8"/>
        <v>Medium</v>
      </c>
      <c r="P151" t="str">
        <f>_xlfn.XLOOKUP(Table1[[#This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_xlfn.XLOOKUP(Table1[[#This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3">
        <f>INDEX(products!$A$1:$G$49,MATCH(orders!$D153,products!$A$1:$A$49,0),MATCH(orders!L$1,products!$A$1:$G$1,0))</f>
        <v>11.25</v>
      </c>
      <c r="M153" s="3">
        <f t="shared" si="6"/>
        <v>33.75</v>
      </c>
      <c r="N153" t="str">
        <f t="shared" si="7"/>
        <v>Arabic</v>
      </c>
      <c r="O153" t="str">
        <f t="shared" si="8"/>
        <v>Medium</v>
      </c>
      <c r="P153" t="str">
        <f>_xlfn.XLOOKUP(Table1[[#This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_xlfn.XLOOKUP(Table1[[#This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_xlfn.XLOOKUP(Table1[[#This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3">
        <f>INDEX(products!$A$1:$G$49,MATCH(orders!$D156,products!$A$1:$A$49,0),MATCH(orders!L$1,products!$A$1:$G$1,0))</f>
        <v>22.884999999999998</v>
      </c>
      <c r="M156" s="3">
        <f t="shared" si="6"/>
        <v>114.42499999999998</v>
      </c>
      <c r="N156" t="str">
        <f t="shared" si="7"/>
        <v>Arabic</v>
      </c>
      <c r="O156" t="str">
        <f t="shared" si="8"/>
        <v>Dark</v>
      </c>
      <c r="P156" t="str">
        <f>_xlfn.XLOOKUP(Table1[[#This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3">
        <f>INDEX(products!$A$1:$G$49,MATCH(orders!$D157,products!$A$1:$A$49,0),MATCH(orders!L$1,products!$A$1:$G$1,0))</f>
        <v>25.874999999999996</v>
      </c>
      <c r="M157" s="3">
        <f t="shared" si="6"/>
        <v>155.24999999999997</v>
      </c>
      <c r="N157" t="str">
        <f t="shared" si="7"/>
        <v>Arabic</v>
      </c>
      <c r="O157" t="str">
        <f t="shared" si="8"/>
        <v>Medium</v>
      </c>
      <c r="P157" t="str">
        <f>_xlfn.XLOOKUP(Table1[[#This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3">
        <f>INDEX(products!$A$1:$G$49,MATCH(orders!$D158,products!$A$1:$A$49,0),MATCH(orders!L$1,products!$A$1:$G$1,0))</f>
        <v>25.874999999999996</v>
      </c>
      <c r="M158" s="3">
        <f t="shared" si="6"/>
        <v>77.624999999999986</v>
      </c>
      <c r="N158" t="str">
        <f t="shared" si="7"/>
        <v>Arabic</v>
      </c>
      <c r="O158" t="str">
        <f t="shared" si="8"/>
        <v>Medium</v>
      </c>
      <c r="P158" t="str">
        <f>_xlfn.XLOOKUP(Table1[[#This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_xlfn.XLOOKUP(Table1[[#This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_xlfn.XLOOKUP(Table1[[#This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_xlfn.XLOOKUP(Table1[[#This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_xlfn.XLOOKUP(Table1[[#This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3">
        <f>INDEX(products!$A$1:$G$49,MATCH(orders!$D163,products!$A$1:$A$49,0),MATCH(orders!L$1,products!$A$1:$G$1,0))</f>
        <v>7.77</v>
      </c>
      <c r="M163" s="3">
        <f t="shared" si="6"/>
        <v>23.31</v>
      </c>
      <c r="N163" t="str">
        <f t="shared" si="7"/>
        <v>Arabic</v>
      </c>
      <c r="O163" t="str">
        <f t="shared" si="8"/>
        <v>Light</v>
      </c>
      <c r="P163" t="str">
        <f>_xlfn.XLOOKUP(Table1[[#This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_xlfn.XLOOKUP(Table1[[#This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_xlfn.XLOOKUP(Table1[[#This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_xlfn.XLOOKUP(Table1[[#This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_xlfn.XLOOKUP(Table1[[#This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_xlfn.XLOOKUP(Table1[[#This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_xlfn.XLOOKUP(Table1[[#This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3">
        <f>INDEX(products!$A$1:$G$49,MATCH(orders!$D170,products!$A$1:$A$49,0),MATCH(orders!L$1,products!$A$1:$G$1,0))</f>
        <v>6.75</v>
      </c>
      <c r="M170" s="3">
        <f t="shared" si="6"/>
        <v>40.5</v>
      </c>
      <c r="N170" t="str">
        <f t="shared" si="7"/>
        <v>Arabic</v>
      </c>
      <c r="O170" t="str">
        <f t="shared" si="8"/>
        <v>Medium</v>
      </c>
      <c r="P170" t="str">
        <f>_xlfn.XLOOKUP(Table1[[#This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_xlfn.XLOOKUP(Table1[[#This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_xlfn.XLOOKUP(Table1[[#This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_xlfn.XLOOKUP(Table1[[#This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_xlfn.XLOOKUP(Table1[[#This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_xlfn.XLOOKUP(Table1[[#This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_xlfn.XLOOKUP(Table1[[#This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_xlfn.XLOOKUP(Table1[[#This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_xlfn.XLOOKUP(Table1[[#This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_xlfn.XLOOKUP(Table1[[#This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3">
        <f>INDEX(products!$A$1:$G$49,MATCH(orders!$D180,products!$A$1:$A$49,0),MATCH(orders!L$1,products!$A$1:$G$1,0))</f>
        <v>12.95</v>
      </c>
      <c r="M180" s="3">
        <f t="shared" si="6"/>
        <v>25.9</v>
      </c>
      <c r="N180" t="str">
        <f t="shared" si="7"/>
        <v>Arabic</v>
      </c>
      <c r="O180" t="str">
        <f t="shared" si="8"/>
        <v>Light</v>
      </c>
      <c r="P180" t="str">
        <f>_xlfn.XLOOKUP(Table1[[#This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3">
        <f>INDEX(products!$A$1:$G$49,MATCH(orders!$D181,products!$A$1:$A$49,0),MATCH(orders!L$1,products!$A$1:$G$1,0))</f>
        <v>2.9849999999999999</v>
      </c>
      <c r="M181" s="3">
        <f t="shared" si="6"/>
        <v>2.9849999999999999</v>
      </c>
      <c r="N181" t="str">
        <f t="shared" si="7"/>
        <v>Arabic</v>
      </c>
      <c r="O181" t="str">
        <f t="shared" si="8"/>
        <v>Dark</v>
      </c>
      <c r="P181" t="str">
        <f>_xlfn.XLOOKUP(Table1[[#This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_xlfn.XLOOKUP(Table1[[#This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3">
        <f>INDEX(products!$A$1:$G$49,MATCH(orders!$D183,products!$A$1:$A$49,0),MATCH(orders!L$1,products!$A$1:$G$1,0))</f>
        <v>5.97</v>
      </c>
      <c r="M183" s="3">
        <f t="shared" si="6"/>
        <v>29.849999999999998</v>
      </c>
      <c r="N183" t="str">
        <f t="shared" si="7"/>
        <v>Arabic</v>
      </c>
      <c r="O183" t="str">
        <f t="shared" si="8"/>
        <v>Dark</v>
      </c>
      <c r="P183" t="str">
        <f>_xlfn.XLOOKUP(Table1[[#This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_xlfn.XLOOKUP(Table1[[#This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_xlfn.XLOOKUP(Table1[[#This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3">
        <f>INDEX(products!$A$1:$G$49,MATCH(orders!$D186,products!$A$1:$A$49,0),MATCH(orders!L$1,products!$A$1:$G$1,0))</f>
        <v>7.77</v>
      </c>
      <c r="M186" s="3">
        <f t="shared" si="6"/>
        <v>31.08</v>
      </c>
      <c r="N186" t="str">
        <f t="shared" si="7"/>
        <v>Arabic</v>
      </c>
      <c r="O186" t="str">
        <f t="shared" si="8"/>
        <v>Light</v>
      </c>
      <c r="P186" t="str">
        <f>_xlfn.XLOOKUP(Table1[[#This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_xlfn.XLOOKUP(Table1[[#This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_xlfn.XLOOKUP(Table1[[#This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_xlfn.XLOOKUP(Table1[[#This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_xlfn.XLOOKUP(Table1[[#This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_xlfn.XLOOKUP(Table1[[#This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_xlfn.XLOOKUP(Table1[[#This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3">
        <f>INDEX(products!$A$1:$G$49,MATCH(orders!$D197,products!$A$1:$A$49,0),MATCH(orders!L$1,products!$A$1:$G$1,0))</f>
        <v>12.95</v>
      </c>
      <c r="M197" s="3">
        <f t="shared" si="9"/>
        <v>38.849999999999994</v>
      </c>
      <c r="N197" t="str">
        <f t="shared" si="10"/>
        <v>Arabic</v>
      </c>
      <c r="O197" t="str">
        <f t="shared" si="11"/>
        <v>Light</v>
      </c>
      <c r="P197" t="str">
        <f>_xlfn.XLOOKUP(Table1[[#This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_xlfn.XLOOKUP(Table1[[#This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_xlfn.XLOOKUP(Table1[[#This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_xlfn.XLOOKUP(Table1[[#This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_xlfn.XLOOKUP(Table1[[#This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_xlfn.XLOOKUP(Table1[[#This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_xlfn.XLOOKUP(Table1[[#This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_xlfn.XLOOKUP(Table1[[#This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_xlfn.XLOOKUP(Table1[[#This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3">
        <f>INDEX(products!$A$1:$G$49,MATCH(orders!$D208,products!$A$1:$A$49,0),MATCH(orders!L$1,products!$A$1:$G$1,0))</f>
        <v>11.25</v>
      </c>
      <c r="M208" s="3">
        <f t="shared" si="9"/>
        <v>22.5</v>
      </c>
      <c r="N208" t="str">
        <f t="shared" si="10"/>
        <v>Arabic</v>
      </c>
      <c r="O208" t="str">
        <f t="shared" si="11"/>
        <v>Medium</v>
      </c>
      <c r="P208" t="str">
        <f>_xlfn.XLOOKUP(Table1[[#This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3">
        <f>INDEX(products!$A$1:$G$49,MATCH(orders!$D209,products!$A$1:$A$49,0),MATCH(orders!L$1,products!$A$1:$G$1,0))</f>
        <v>6.75</v>
      </c>
      <c r="M209" s="3">
        <f t="shared" si="9"/>
        <v>40.5</v>
      </c>
      <c r="N209" t="str">
        <f t="shared" si="10"/>
        <v>Arabic</v>
      </c>
      <c r="O209" t="str">
        <f t="shared" si="11"/>
        <v>Medium</v>
      </c>
      <c r="P209" t="str">
        <f>_xlfn.XLOOKUP(Table1[[#This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_xlfn.XLOOKUP(Table1[[#This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3">
        <f>INDEX(products!$A$1:$G$49,MATCH(orders!$D211,products!$A$1:$A$49,0),MATCH(orders!L$1,products!$A$1:$G$1,0))</f>
        <v>6.75</v>
      </c>
      <c r="M211" s="3">
        <f t="shared" si="9"/>
        <v>6.75</v>
      </c>
      <c r="N211" t="str">
        <f t="shared" si="10"/>
        <v>Arabic</v>
      </c>
      <c r="O211" t="str">
        <f t="shared" si="11"/>
        <v>Medium</v>
      </c>
      <c r="P211" t="str">
        <f>_xlfn.XLOOKUP(Table1[[#This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_xlfn.XLOOKUP(Table1[[#This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_xlfn.XLOOKUP(Table1[[#This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_xlfn.XLOOKUP(Table1[[#This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_xlfn.XLOOKUP(Table1[[#This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_xlfn.XLOOKUP(Table1[[#This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_xlfn.XLOOKUP(Table1[[#This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_xlfn.XLOOKUP(Table1[[#This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_xlfn.XLOOKUP(Table1[[#This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3">
        <f>INDEX(products!$A$1:$G$49,MATCH(orders!$D220,products!$A$1:$A$49,0),MATCH(orders!L$1,products!$A$1:$G$1,0))</f>
        <v>11.25</v>
      </c>
      <c r="M220" s="3">
        <f t="shared" si="9"/>
        <v>56.25</v>
      </c>
      <c r="N220" t="str">
        <f t="shared" si="10"/>
        <v>Arabic</v>
      </c>
      <c r="O220" t="str">
        <f t="shared" si="11"/>
        <v>Medium</v>
      </c>
      <c r="P220" t="str">
        <f>_xlfn.XLOOKUP(Table1[[#This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_xlfn.XLOOKUP(Table1[[#This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3">
        <f>INDEX(products!$A$1:$G$49,MATCH(orders!$D223,products!$A$1:$A$49,0),MATCH(orders!L$1,products!$A$1:$G$1,0))</f>
        <v>12.95</v>
      </c>
      <c r="M223" s="3">
        <f t="shared" si="9"/>
        <v>77.699999999999989</v>
      </c>
      <c r="N223" t="str">
        <f t="shared" si="10"/>
        <v>Arabic</v>
      </c>
      <c r="O223" t="str">
        <f t="shared" si="11"/>
        <v>Light</v>
      </c>
      <c r="P223" t="str">
        <f>_xlfn.XLOOKUP(Table1[[#This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_xlfn.XLOOKUP(Table1[[#This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_xlfn.XLOOKUP(Table1[[#This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_xlfn.XLOOKUP(Table1[[#This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3">
        <f>INDEX(products!$A$1:$G$49,MATCH(orders!$D228,products!$A$1:$A$49,0),MATCH(orders!L$1,products!$A$1:$G$1,0))</f>
        <v>25.874999999999996</v>
      </c>
      <c r="M228" s="3">
        <f t="shared" si="9"/>
        <v>129.37499999999997</v>
      </c>
      <c r="N228" t="str">
        <f t="shared" si="10"/>
        <v>Arabic</v>
      </c>
      <c r="O228" t="str">
        <f t="shared" si="11"/>
        <v>Medium</v>
      </c>
      <c r="P228" t="str">
        <f>_xlfn.XLOOKUP(Table1[[#This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_xlfn.XLOOKUP(Table1[[#This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_xlfn.XLOOKUP(Table1[[#This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_xlfn.XLOOKUP(Table1[[#This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3">
        <f>INDEX(products!$A$1:$G$49,MATCH(orders!$D232,products!$A$1:$A$49,0),MATCH(orders!L$1,products!$A$1:$G$1,0))</f>
        <v>25.874999999999996</v>
      </c>
      <c r="M232" s="3">
        <f t="shared" si="9"/>
        <v>51.749999999999993</v>
      </c>
      <c r="N232" t="str">
        <f t="shared" si="10"/>
        <v>Arabic</v>
      </c>
      <c r="O232" t="str">
        <f t="shared" si="11"/>
        <v>Medium</v>
      </c>
      <c r="P232" t="str">
        <f>_xlfn.XLOOKUP(Table1[[#This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_xlfn.XLOOKUP(Table1[[#This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_xlfn.XLOOKUP(Table1[[#This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_xlfn.XLOOKUP(Table1[[#This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_xlfn.XLOOKUP(Table1[[#This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3">
        <f>INDEX(products!$A$1:$G$49,MATCH(orders!$D242,products!$A$1:$A$49,0),MATCH(orders!L$1,products!$A$1:$G$1,0))</f>
        <v>25.874999999999996</v>
      </c>
      <c r="M242" s="3">
        <f t="shared" si="9"/>
        <v>155.24999999999997</v>
      </c>
      <c r="N242" t="str">
        <f t="shared" si="10"/>
        <v>Arabic</v>
      </c>
      <c r="O242" t="str">
        <f t="shared" si="11"/>
        <v>Medium</v>
      </c>
      <c r="P242" t="str">
        <f>_xlfn.XLOOKUP(Table1[[#This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_xlfn.XLOOKUP(Table1[[#This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_xlfn.XLOOKUP(Table1[[#This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_xlfn.XLOOKUP(Table1[[#This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3">
        <f>INDEX(products!$A$1:$G$49,MATCH(orders!$D250,products!$A$1:$A$49,0),MATCH(orders!L$1,products!$A$1:$G$1,0))</f>
        <v>9.9499999999999993</v>
      </c>
      <c r="M250" s="3">
        <f t="shared" si="9"/>
        <v>9.9499999999999993</v>
      </c>
      <c r="N250" t="str">
        <f t="shared" si="10"/>
        <v>Arabic</v>
      </c>
      <c r="O250" t="str">
        <f t="shared" si="11"/>
        <v>Dark</v>
      </c>
      <c r="P250" t="str">
        <f>_xlfn.XLOOKUP(Table1[[#This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_xlfn.XLOOKUP(Table1[[#This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_xlfn.XLOOKUP(Table1[[#This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3">
        <f>INDEX(products!$A$1:$G$49,MATCH(orders!$D254,products!$A$1:$A$49,0),MATCH(orders!L$1,products!$A$1:$G$1,0))</f>
        <v>9.9499999999999993</v>
      </c>
      <c r="M254" s="3">
        <f t="shared" si="9"/>
        <v>29.849999999999998</v>
      </c>
      <c r="N254" t="str">
        <f t="shared" si="10"/>
        <v>Arabic</v>
      </c>
      <c r="O254" t="str">
        <f t="shared" si="11"/>
        <v>Dark</v>
      </c>
      <c r="P254" t="str">
        <f>_xlfn.XLOOKUP(Table1[[#This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_xlfn.XLOOKUP(Table1[[#This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_xlfn.XLOOKUP(Table1[[#This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_xlfn.XLOOKUP(Table1[[#This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_xlfn.XLOOKUP(Table1[[#This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_xlfn.XLOOKUP(Table1[[#This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_xlfn.XLOOKUP(Table1[[#This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_xlfn.XLOOKUP(Table1[[#This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_xlfn.XLOOKUP(Table1[[#This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_xlfn.XLOOKUP(Table1[[#This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3">
        <f>INDEX(products!$A$1:$G$49,MATCH(orders!$D267,products!$A$1:$A$49,0),MATCH(orders!L$1,products!$A$1:$G$1,0))</f>
        <v>5.97</v>
      </c>
      <c r="M267" s="3">
        <f t="shared" si="12"/>
        <v>5.97</v>
      </c>
      <c r="N267" t="str">
        <f t="shared" si="13"/>
        <v>Arabic</v>
      </c>
      <c r="O267" t="str">
        <f t="shared" si="14"/>
        <v>Dark</v>
      </c>
      <c r="P267" t="str">
        <f>_xlfn.XLOOKUP(Table1[[#This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_xlfn.XLOOKUP(Table1[[#This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_xlfn.XLOOKUP(Table1[[#This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3">
        <f>INDEX(products!$A$1:$G$49,MATCH(orders!$D270,products!$A$1:$A$49,0),MATCH(orders!L$1,products!$A$1:$G$1,0))</f>
        <v>9.9499999999999993</v>
      </c>
      <c r="M270" s="3">
        <f t="shared" si="12"/>
        <v>19.899999999999999</v>
      </c>
      <c r="N270" t="str">
        <f t="shared" si="13"/>
        <v>Arabic</v>
      </c>
      <c r="O270" t="str">
        <f t="shared" si="14"/>
        <v>Dark</v>
      </c>
      <c r="P270" t="str">
        <f>_xlfn.XLOOKUP(Table1[[#This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3">
        <f>INDEX(products!$A$1:$G$49,MATCH(orders!$D271,products!$A$1:$A$49,0),MATCH(orders!L$1,products!$A$1:$G$1,0))</f>
        <v>2.9849999999999999</v>
      </c>
      <c r="M271" s="3">
        <f t="shared" si="12"/>
        <v>5.97</v>
      </c>
      <c r="N271" t="str">
        <f t="shared" si="13"/>
        <v>Arabic</v>
      </c>
      <c r="O271" t="str">
        <f t="shared" si="14"/>
        <v>Dark</v>
      </c>
      <c r="P271" t="str">
        <f>_xlfn.XLOOKUP(Table1[[#This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_xlfn.XLOOKUP(Table1[[#This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3">
        <f>INDEX(products!$A$1:$G$49,MATCH(orders!$D273,products!$A$1:$A$49,0),MATCH(orders!L$1,products!$A$1:$G$1,0))</f>
        <v>2.9849999999999999</v>
      </c>
      <c r="M273" s="3">
        <f t="shared" si="12"/>
        <v>11.94</v>
      </c>
      <c r="N273" t="str">
        <f t="shared" si="13"/>
        <v>Arabic</v>
      </c>
      <c r="O273" t="str">
        <f t="shared" si="14"/>
        <v>Dark</v>
      </c>
      <c r="P273" t="str">
        <f>_xlfn.XLOOKUP(Table1[[#This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3">
        <f>INDEX(products!$A$1:$G$49,MATCH(orders!$D275,products!$A$1:$A$49,0),MATCH(orders!L$1,products!$A$1:$G$1,0))</f>
        <v>3.8849999999999998</v>
      </c>
      <c r="M275" s="3">
        <f t="shared" si="12"/>
        <v>7.77</v>
      </c>
      <c r="N275" t="str">
        <f t="shared" si="13"/>
        <v>Arabic</v>
      </c>
      <c r="O275" t="str">
        <f t="shared" si="14"/>
        <v>Light</v>
      </c>
      <c r="P275" t="str">
        <f>_xlfn.XLOOKUP(Table1[[#This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3">
        <f>INDEX(products!$A$1:$G$49,MATCH(orders!$D276,products!$A$1:$A$49,0),MATCH(orders!L$1,products!$A$1:$G$1,0))</f>
        <v>25.874999999999996</v>
      </c>
      <c r="M276" s="3">
        <f t="shared" si="12"/>
        <v>25.874999999999996</v>
      </c>
      <c r="N276" t="str">
        <f t="shared" si="13"/>
        <v>Arabic</v>
      </c>
      <c r="O276" t="str">
        <f t="shared" si="14"/>
        <v>Medium</v>
      </c>
      <c r="P276" t="str">
        <f>_xlfn.XLOOKUP(Table1[[#This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_xlfn.XLOOKUP(Table1[[#This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3">
        <f>INDEX(products!$A$1:$G$49,MATCH(orders!$D280,products!$A$1:$A$49,0),MATCH(orders!L$1,products!$A$1:$G$1,0))</f>
        <v>3.8849999999999998</v>
      </c>
      <c r="M280" s="3">
        <f t="shared" si="12"/>
        <v>7.77</v>
      </c>
      <c r="N280" t="str">
        <f t="shared" si="13"/>
        <v>Arabic</v>
      </c>
      <c r="O280" t="str">
        <f t="shared" si="14"/>
        <v>Light</v>
      </c>
      <c r="P280" t="str">
        <f>_xlfn.XLOOKUP(Table1[[#This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_xlfn.XLOOKUP(Table1[[#This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_xlfn.XLOOKUP(Table1[[#This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3">
        <f>INDEX(products!$A$1:$G$49,MATCH(orders!$D284,products!$A$1:$A$49,0),MATCH(orders!L$1,products!$A$1:$G$1,0))</f>
        <v>7.77</v>
      </c>
      <c r="M284" s="3">
        <f t="shared" si="12"/>
        <v>7.77</v>
      </c>
      <c r="N284" t="str">
        <f t="shared" si="13"/>
        <v>Arabic</v>
      </c>
      <c r="O284" t="str">
        <f t="shared" si="14"/>
        <v>Light</v>
      </c>
      <c r="P284" t="str">
        <f>_xlfn.XLOOKUP(Table1[[#This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3">
        <f>INDEX(products!$A$1:$G$49,MATCH(orders!$D288,products!$A$1:$A$49,0),MATCH(orders!L$1,products!$A$1:$G$1,0))</f>
        <v>3.375</v>
      </c>
      <c r="M288" s="3">
        <f t="shared" si="12"/>
        <v>13.5</v>
      </c>
      <c r="N288" t="str">
        <f t="shared" si="13"/>
        <v>Arabic</v>
      </c>
      <c r="O288" t="str">
        <f t="shared" si="14"/>
        <v>Medium</v>
      </c>
      <c r="P288" t="str">
        <f>_xlfn.XLOOKUP(Table1[[#This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_xlfn.XLOOKUP(Table1[[#This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3">
        <f>INDEX(products!$A$1:$G$49,MATCH(orders!$D292,products!$A$1:$A$49,0),MATCH(orders!L$1,products!$A$1:$G$1,0))</f>
        <v>9.9499999999999993</v>
      </c>
      <c r="M292" s="3">
        <f t="shared" si="12"/>
        <v>49.75</v>
      </c>
      <c r="N292" t="str">
        <f t="shared" si="13"/>
        <v>Arabic</v>
      </c>
      <c r="O292" t="str">
        <f t="shared" si="14"/>
        <v>Dark</v>
      </c>
      <c r="P292" t="str">
        <f>_xlfn.XLOOKUP(Table1[[#This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_xlfn.XLOOKUP(Table1[[#This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3">
        <f>INDEX(products!$A$1:$G$49,MATCH(orders!$D294,products!$A$1:$A$49,0),MATCH(orders!L$1,products!$A$1:$G$1,0))</f>
        <v>5.97</v>
      </c>
      <c r="M294" s="3">
        <f t="shared" si="12"/>
        <v>17.91</v>
      </c>
      <c r="N294" t="str">
        <f t="shared" si="13"/>
        <v>Arabic</v>
      </c>
      <c r="O294" t="str">
        <f t="shared" si="14"/>
        <v>Dark</v>
      </c>
      <c r="P294" t="str">
        <f>_xlfn.XLOOKUP(Table1[[#This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3">
        <f>INDEX(products!$A$1:$G$49,MATCH(orders!$D295,products!$A$1:$A$49,0),MATCH(orders!L$1,products!$A$1:$G$1,0))</f>
        <v>5.97</v>
      </c>
      <c r="M295" s="3">
        <f t="shared" si="12"/>
        <v>29.849999999999998</v>
      </c>
      <c r="N295" t="str">
        <f t="shared" si="13"/>
        <v>Arabic</v>
      </c>
      <c r="O295" t="str">
        <f t="shared" si="14"/>
        <v>Dark</v>
      </c>
      <c r="P295" t="str">
        <f>_xlfn.XLOOKUP(Table1[[#This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_xlfn.XLOOKUP(Table1[[#This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_xlfn.XLOOKUP(Table1[[#This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_xlfn.XLOOKUP(Table1[[#This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_xlfn.XLOOKUP(Table1[[#This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_xlfn.XLOOKUP(Table1[[#This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3">
        <f>INDEX(products!$A$1:$G$49,MATCH(orders!$D302,products!$A$1:$A$49,0),MATCH(orders!L$1,products!$A$1:$G$1,0))</f>
        <v>12.95</v>
      </c>
      <c r="M302" s="3">
        <f t="shared" si="12"/>
        <v>38.849999999999994</v>
      </c>
      <c r="N302" t="str">
        <f t="shared" si="13"/>
        <v>Arabic</v>
      </c>
      <c r="O302" t="str">
        <f t="shared" si="14"/>
        <v>Light</v>
      </c>
      <c r="P302" t="str">
        <f>_xlfn.XLOOKUP(Table1[[#This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_xlfn.XLOOKUP(Table1[[#This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3">
        <f>INDEX(products!$A$1:$G$49,MATCH(orders!$D304,products!$A$1:$A$49,0),MATCH(orders!L$1,products!$A$1:$G$1,0))</f>
        <v>6.75</v>
      </c>
      <c r="M304" s="3">
        <f t="shared" si="12"/>
        <v>6.75</v>
      </c>
      <c r="N304" t="str">
        <f t="shared" si="13"/>
        <v>Arabic</v>
      </c>
      <c r="O304" t="str">
        <f t="shared" si="14"/>
        <v>Medium</v>
      </c>
      <c r="P304" t="str">
        <f>_xlfn.XLOOKUP(Table1[[#This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_xlfn.XLOOKUP(Table1[[#This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3">
        <f>INDEX(products!$A$1:$G$49,MATCH(orders!$D306,products!$A$1:$A$49,0),MATCH(orders!L$1,products!$A$1:$G$1,0))</f>
        <v>3.8849999999999998</v>
      </c>
      <c r="M306" s="3">
        <f t="shared" si="12"/>
        <v>3.8849999999999998</v>
      </c>
      <c r="N306" t="str">
        <f t="shared" si="13"/>
        <v>Arabic</v>
      </c>
      <c r="O306" t="str">
        <f t="shared" si="14"/>
        <v>Light</v>
      </c>
      <c r="P306" t="str">
        <f>_xlfn.XLOOKUP(Table1[[#This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3">
        <f>INDEX(products!$A$1:$G$49,MATCH(orders!$D309,products!$A$1:$A$49,0),MATCH(orders!L$1,products!$A$1:$G$1,0))</f>
        <v>11.25</v>
      </c>
      <c r="M309" s="3">
        <f t="shared" si="12"/>
        <v>33.75</v>
      </c>
      <c r="N309" t="str">
        <f t="shared" si="13"/>
        <v>Arabic</v>
      </c>
      <c r="O309" t="str">
        <f t="shared" si="14"/>
        <v>Medium</v>
      </c>
      <c r="P309" t="str">
        <f>_xlfn.XLOOKUP(Table1[[#This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3">
        <f>INDEX(products!$A$1:$G$49,MATCH(orders!$D310,products!$A$1:$A$49,0),MATCH(orders!L$1,products!$A$1:$G$1,0))</f>
        <v>11.25</v>
      </c>
      <c r="M310" s="3">
        <f t="shared" si="12"/>
        <v>33.75</v>
      </c>
      <c r="N310" t="str">
        <f t="shared" si="13"/>
        <v>Arabic</v>
      </c>
      <c r="O310" t="str">
        <f t="shared" si="14"/>
        <v>Medium</v>
      </c>
      <c r="P310" t="str">
        <f>_xlfn.XLOOKUP(Table1[[#This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_xlfn.XLOOKUP(Table1[[#This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_xlfn.XLOOKUP(Table1[[#This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_xlfn.XLOOKUP(Table1[[#This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_xlfn.XLOOKUP(Table1[[#This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_xlfn.XLOOKUP(Table1[[#This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3">
        <f>INDEX(products!$A$1:$G$49,MATCH(orders!$D320,products!$A$1:$A$49,0),MATCH(orders!L$1,products!$A$1:$G$1,0))</f>
        <v>25.874999999999996</v>
      </c>
      <c r="M320" s="3">
        <f t="shared" si="12"/>
        <v>51.749999999999993</v>
      </c>
      <c r="N320" t="str">
        <f t="shared" si="13"/>
        <v>Arabic</v>
      </c>
      <c r="O320" t="str">
        <f t="shared" si="14"/>
        <v>Medium</v>
      </c>
      <c r="P320" t="str">
        <f>_xlfn.XLOOKUP(Table1[[#This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_xlfn.XLOOKUP(Table1[[#This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3">
        <f>INDEX(products!$A$1:$G$49,MATCH(orders!$D322,products!$A$1:$A$49,0),MATCH(orders!L$1,products!$A$1:$G$1,0))</f>
        <v>3.8849999999999998</v>
      </c>
      <c r="M322" s="3">
        <f t="shared" si="12"/>
        <v>19.424999999999997</v>
      </c>
      <c r="N322" t="str">
        <f t="shared" si="13"/>
        <v>Arabic</v>
      </c>
      <c r="O322" t="str">
        <f t="shared" si="14"/>
        <v>Light</v>
      </c>
      <c r="P322" t="str">
        <f>_xlfn.XLOOKUP(Table1[[#This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IF(I323="Rob","Robusta",IF(I323="Exc","Excelsa",IF(I323="Ara","Arabic",IF(I323="Lib","Liberica",""))))</f>
        <v>Arabic</v>
      </c>
      <c r="O323" t="str">
        <f t="shared" ref="O323:O386" si="17">IF(J323="M","Medium",IF(J323="L","Light",IF(J323="D","Dark","")))</f>
        <v>Medium</v>
      </c>
      <c r="P323" t="str">
        <f>_xlfn.XLOOKUP(Table1[[#This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_xlfn.XLOOKUP(Table1[[#This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_xlfn.XLOOKUP(Table1[[#This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3">
        <f>INDEX(products!$A$1:$G$49,MATCH(orders!$D327,products!$A$1:$A$49,0),MATCH(orders!L$1,products!$A$1:$G$1,0))</f>
        <v>29.784999999999997</v>
      </c>
      <c r="M327" s="3">
        <f t="shared" si="15"/>
        <v>29.784999999999997</v>
      </c>
      <c r="N327" t="str">
        <f t="shared" si="16"/>
        <v>Arabic</v>
      </c>
      <c r="O327" t="str">
        <f t="shared" si="17"/>
        <v>Light</v>
      </c>
      <c r="P327" t="str">
        <f>_xlfn.XLOOKUP(Table1[[#This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_xlfn.XLOOKUP(Table1[[#This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_xlfn.XLOOKUP(Table1[[#This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_xlfn.XLOOKUP(Table1[[#This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_xlfn.XLOOKUP(Table1[[#This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3">
        <f>INDEX(products!$A$1:$G$49,MATCH(orders!$D334,products!$A$1:$A$49,0),MATCH(orders!L$1,products!$A$1:$G$1,0))</f>
        <v>5.97</v>
      </c>
      <c r="M334" s="3">
        <f t="shared" si="15"/>
        <v>17.91</v>
      </c>
      <c r="N334" t="str">
        <f t="shared" si="16"/>
        <v>Arabic</v>
      </c>
      <c r="O334" t="str">
        <f t="shared" si="17"/>
        <v>Dark</v>
      </c>
      <c r="P334" t="str">
        <f>_xlfn.XLOOKUP(Table1[[#This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_xlfn.XLOOKUP(Table1[[#This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_xlfn.XLOOKUP(Table1[[#This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_xlfn.XLOOKUP(Table1[[#This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3">
        <f>INDEX(products!$A$1:$G$49,MATCH(orders!$D338,products!$A$1:$A$49,0),MATCH(orders!L$1,products!$A$1:$G$1,0))</f>
        <v>11.25</v>
      </c>
      <c r="M338" s="3">
        <f t="shared" si="15"/>
        <v>45</v>
      </c>
      <c r="N338" t="str">
        <f t="shared" si="16"/>
        <v>Arabic</v>
      </c>
      <c r="O338" t="str">
        <f t="shared" si="17"/>
        <v>Medium</v>
      </c>
      <c r="P338" t="str">
        <f>_xlfn.XLOOKUP(Table1[[#This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_xlfn.XLOOKUP(Table1[[#This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_xlfn.XLOOKUP(Table1[[#This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_xlfn.XLOOKUP(Table1[[#This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_xlfn.XLOOKUP(Table1[[#This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_xlfn.XLOOKUP(Table1[[#This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_xlfn.XLOOKUP(Table1[[#This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_xlfn.XLOOKUP(Table1[[#This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3">
        <f>INDEX(products!$A$1:$G$49,MATCH(orders!$D348,products!$A$1:$A$49,0),MATCH(orders!L$1,products!$A$1:$G$1,0))</f>
        <v>7.77</v>
      </c>
      <c r="M348" s="3">
        <f t="shared" si="15"/>
        <v>23.31</v>
      </c>
      <c r="N348" t="str">
        <f t="shared" si="16"/>
        <v>Arabic</v>
      </c>
      <c r="O348" t="str">
        <f t="shared" si="17"/>
        <v>Light</v>
      </c>
      <c r="P348" t="str">
        <f>_xlfn.XLOOKUP(Table1[[#This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3">
        <f>INDEX(products!$A$1:$G$49,MATCH(orders!$D352,products!$A$1:$A$49,0),MATCH(orders!L$1,products!$A$1:$G$1,0))</f>
        <v>5.97</v>
      </c>
      <c r="M352" s="3">
        <f t="shared" si="15"/>
        <v>23.88</v>
      </c>
      <c r="N352" t="str">
        <f t="shared" si="16"/>
        <v>Arabic</v>
      </c>
      <c r="O352" t="str">
        <f t="shared" si="17"/>
        <v>Dark</v>
      </c>
      <c r="P352" t="str">
        <f>_xlfn.XLOOKUP(Table1[[#This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3">
        <f>INDEX(products!$A$1:$G$49,MATCH(orders!$D353,products!$A$1:$A$49,0),MATCH(orders!L$1,products!$A$1:$G$1,0))</f>
        <v>11.25</v>
      </c>
      <c r="M353" s="3">
        <f t="shared" si="15"/>
        <v>22.5</v>
      </c>
      <c r="N353" t="str">
        <f t="shared" si="16"/>
        <v>Arabic</v>
      </c>
      <c r="O353" t="str">
        <f t="shared" si="17"/>
        <v>Medium</v>
      </c>
      <c r="P353" t="str">
        <f>_xlfn.XLOOKUP(Table1[[#This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_xlfn.XLOOKUP(Table1[[#This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3">
        <f>INDEX(products!$A$1:$G$49,MATCH(orders!$D355,products!$A$1:$A$49,0),MATCH(orders!L$1,products!$A$1:$G$1,0))</f>
        <v>6.75</v>
      </c>
      <c r="M355" s="3">
        <f t="shared" si="15"/>
        <v>27</v>
      </c>
      <c r="N355" t="str">
        <f t="shared" si="16"/>
        <v>Arabic</v>
      </c>
      <c r="O355" t="str">
        <f t="shared" si="17"/>
        <v>Medium</v>
      </c>
      <c r="P355" t="str">
        <f>_xlfn.XLOOKUP(Table1[[#This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3">
        <f>INDEX(products!$A$1:$G$49,MATCH(orders!$D356,products!$A$1:$A$49,0),MATCH(orders!L$1,products!$A$1:$G$1,0))</f>
        <v>25.874999999999996</v>
      </c>
      <c r="M356" s="3">
        <f t="shared" si="15"/>
        <v>155.24999999999997</v>
      </c>
      <c r="N356" t="str">
        <f t="shared" si="16"/>
        <v>Arabic</v>
      </c>
      <c r="O356" t="str">
        <f t="shared" si="17"/>
        <v>Medium</v>
      </c>
      <c r="P356" t="str">
        <f>_xlfn.XLOOKUP(Table1[[#This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3">
        <f>INDEX(products!$A$1:$G$49,MATCH(orders!$D357,products!$A$1:$A$49,0),MATCH(orders!L$1,products!$A$1:$G$1,0))</f>
        <v>22.884999999999998</v>
      </c>
      <c r="M357" s="3">
        <f t="shared" si="15"/>
        <v>114.42499999999998</v>
      </c>
      <c r="N357" t="str">
        <f t="shared" si="16"/>
        <v>Arabic</v>
      </c>
      <c r="O357" t="str">
        <f t="shared" si="17"/>
        <v>Dark</v>
      </c>
      <c r="P357" t="str">
        <f>_xlfn.XLOOKUP(Table1[[#This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_xlfn.XLOOKUP(Table1[[#This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3">
        <f>INDEX(products!$A$1:$G$49,MATCH(orders!$D359,products!$A$1:$A$49,0),MATCH(orders!L$1,products!$A$1:$G$1,0))</f>
        <v>25.874999999999996</v>
      </c>
      <c r="M359" s="3">
        <f t="shared" si="15"/>
        <v>155.24999999999997</v>
      </c>
      <c r="N359" t="str">
        <f t="shared" si="16"/>
        <v>Arabic</v>
      </c>
      <c r="O359" t="str">
        <f t="shared" si="17"/>
        <v>Medium</v>
      </c>
      <c r="P359" t="str">
        <f>_xlfn.XLOOKUP(Table1[[#This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3">
        <f>INDEX(products!$A$1:$G$49,MATCH(orders!$D360,products!$A$1:$A$49,0),MATCH(orders!L$1,products!$A$1:$G$1,0))</f>
        <v>29.784999999999997</v>
      </c>
      <c r="M360" s="3">
        <f t="shared" si="15"/>
        <v>29.784999999999997</v>
      </c>
      <c r="N360" t="str">
        <f t="shared" si="16"/>
        <v>Arabic</v>
      </c>
      <c r="O360" t="str">
        <f t="shared" si="17"/>
        <v>Light</v>
      </c>
      <c r="P360" t="str">
        <f>_xlfn.XLOOKUP(Table1[[#This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_xlfn.XLOOKUP(Table1[[#This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_xlfn.XLOOKUP(Table1[[#This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_xlfn.XLOOKUP(Table1[[#This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_xlfn.XLOOKUP(Table1[[#This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_xlfn.XLOOKUP(Table1[[#This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_xlfn.XLOOKUP(Table1[[#This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_xlfn.XLOOKUP(Table1[[#This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_xlfn.XLOOKUP(Table1[[#This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3">
        <f>INDEX(products!$A$1:$G$49,MATCH(orders!$D373,products!$A$1:$A$49,0),MATCH(orders!L$1,products!$A$1:$G$1,0))</f>
        <v>7.77</v>
      </c>
      <c r="M373" s="3">
        <f t="shared" si="15"/>
        <v>46.62</v>
      </c>
      <c r="N373" t="str">
        <f t="shared" si="16"/>
        <v>Arabic</v>
      </c>
      <c r="O373" t="str">
        <f t="shared" si="17"/>
        <v>Light</v>
      </c>
      <c r="P373" t="str">
        <f>_xlfn.XLOOKUP(Table1[[#This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3">
        <f>INDEX(products!$A$1:$G$49,MATCH(orders!$D375,products!$A$1:$A$49,0),MATCH(orders!L$1,products!$A$1:$G$1,0))</f>
        <v>5.97</v>
      </c>
      <c r="M375" s="3">
        <f t="shared" si="15"/>
        <v>17.91</v>
      </c>
      <c r="N375" t="str">
        <f t="shared" si="16"/>
        <v>Arabic</v>
      </c>
      <c r="O375" t="str">
        <f t="shared" si="17"/>
        <v>Dark</v>
      </c>
      <c r="P375" t="str">
        <f>_xlfn.XLOOKUP(Table1[[#This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_xlfn.XLOOKUP(Table1[[#This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3">
        <f>INDEX(products!$A$1:$G$49,MATCH(orders!$D377,products!$A$1:$A$49,0),MATCH(orders!L$1,products!$A$1:$G$1,0))</f>
        <v>3.375</v>
      </c>
      <c r="M377" s="3">
        <f t="shared" si="15"/>
        <v>6.75</v>
      </c>
      <c r="N377" t="str">
        <f t="shared" si="16"/>
        <v>Arabic</v>
      </c>
      <c r="O377" t="str">
        <f t="shared" si="17"/>
        <v>Medium</v>
      </c>
      <c r="P377" t="str">
        <f>_xlfn.XLOOKUP(Table1[[#This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_xlfn.XLOOKUP(Table1[[#This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_xlfn.XLOOKUP(Table1[[#This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3">
        <f>INDEX(products!$A$1:$G$49,MATCH(orders!$D380,products!$A$1:$A$49,0),MATCH(orders!L$1,products!$A$1:$G$1,0))</f>
        <v>7.77</v>
      </c>
      <c r="M380" s="3">
        <f t="shared" si="15"/>
        <v>23.31</v>
      </c>
      <c r="N380" t="str">
        <f t="shared" si="16"/>
        <v>Arabic</v>
      </c>
      <c r="O380" t="str">
        <f t="shared" si="17"/>
        <v>Light</v>
      </c>
      <c r="P380" t="str">
        <f>_xlfn.XLOOKUP(Table1[[#This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_xlfn.XLOOKUP(Table1[[#This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3">
        <f>INDEX(products!$A$1:$G$49,MATCH(orders!$D383,products!$A$1:$A$49,0),MATCH(orders!L$1,products!$A$1:$G$1,0))</f>
        <v>2.9849999999999999</v>
      </c>
      <c r="M383" s="3">
        <f t="shared" si="15"/>
        <v>14.924999999999999</v>
      </c>
      <c r="N383" t="str">
        <f t="shared" si="16"/>
        <v>Arabic</v>
      </c>
      <c r="O383" t="str">
        <f t="shared" si="17"/>
        <v>Dark</v>
      </c>
      <c r="P383" t="str">
        <f>_xlfn.XLOOKUP(Table1[[#This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_xlfn.XLOOKUP(Table1[[#This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_xlfn.XLOOKUP(Table1[[#This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3">
        <f>INDEX(products!$A$1:$G$49,MATCH(orders!$D386,products!$A$1:$A$49,0),MATCH(orders!L$1,products!$A$1:$G$1,0))</f>
        <v>29.784999999999997</v>
      </c>
      <c r="M386" s="3">
        <f t="shared" si="15"/>
        <v>119.13999999999999</v>
      </c>
      <c r="N386" t="str">
        <f t="shared" si="16"/>
        <v>Arabic</v>
      </c>
      <c r="O386" t="str">
        <f t="shared" si="17"/>
        <v>Light</v>
      </c>
      <c r="P386" t="str">
        <f>_xlfn.XLOOKUP(Table1[[#This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3">
        <f>INDEX(products!$A$1:$G$49,MATCH(orders!$D388,products!$A$1:$A$49,0),MATCH(orders!L$1,products!$A$1:$G$1,0))</f>
        <v>2.9849999999999999</v>
      </c>
      <c r="M388" s="3">
        <f t="shared" si="18"/>
        <v>17.91</v>
      </c>
      <c r="N388" t="str">
        <f t="shared" si="19"/>
        <v>Arabic</v>
      </c>
      <c r="O388" t="str">
        <f t="shared" si="20"/>
        <v>Dark</v>
      </c>
      <c r="P388" t="str">
        <f>_xlfn.XLOOKUP(Table1[[#This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_xlfn.XLOOKUP(Table1[[#This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_xlfn.XLOOKUP(Table1[[#This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_xlfn.XLOOKUP(Table1[[#This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3">
        <f>INDEX(products!$A$1:$G$49,MATCH(orders!$D393,products!$A$1:$A$49,0),MATCH(orders!L$1,products!$A$1:$G$1,0))</f>
        <v>6.75</v>
      </c>
      <c r="M393" s="3">
        <f t="shared" si="18"/>
        <v>13.5</v>
      </c>
      <c r="N393" t="str">
        <f t="shared" si="19"/>
        <v>Arabic</v>
      </c>
      <c r="O393" t="str">
        <f t="shared" si="20"/>
        <v>Medium</v>
      </c>
      <c r="P393" t="str">
        <f>_xlfn.XLOOKUP(Table1[[#This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_xlfn.XLOOKUP(Table1[[#This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3">
        <f>INDEX(products!$A$1:$G$49,MATCH(orders!$D395,products!$A$1:$A$49,0),MATCH(orders!L$1,products!$A$1:$G$1,0))</f>
        <v>3.8849999999999998</v>
      </c>
      <c r="M395" s="3">
        <f t="shared" si="18"/>
        <v>3.8849999999999998</v>
      </c>
      <c r="N395" t="str">
        <f t="shared" si="19"/>
        <v>Arabic</v>
      </c>
      <c r="O395" t="str">
        <f t="shared" si="20"/>
        <v>Light</v>
      </c>
      <c r="P395" t="str">
        <f>_xlfn.XLOOKUP(Table1[[#This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_xlfn.XLOOKUP(Table1[[#This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3">
        <f>INDEX(products!$A$1:$G$49,MATCH(orders!$D398,products!$A$1:$A$49,0),MATCH(orders!L$1,products!$A$1:$G$1,0))</f>
        <v>7.77</v>
      </c>
      <c r="M398" s="3">
        <f t="shared" si="18"/>
        <v>38.849999999999994</v>
      </c>
      <c r="N398" t="str">
        <f t="shared" si="19"/>
        <v>Arabic</v>
      </c>
      <c r="O398" t="str">
        <f t="shared" si="20"/>
        <v>Light</v>
      </c>
      <c r="P398" t="str">
        <f>_xlfn.XLOOKUP(Table1[[#This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_xlfn.XLOOKUP(Table1[[#This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3">
        <f>INDEX(products!$A$1:$G$49,MATCH(orders!$D400,products!$A$1:$A$49,0),MATCH(orders!L$1,products!$A$1:$G$1,0))</f>
        <v>2.9849999999999999</v>
      </c>
      <c r="M400" s="3">
        <f t="shared" si="18"/>
        <v>17.91</v>
      </c>
      <c r="N400" t="str">
        <f t="shared" si="19"/>
        <v>Arabic</v>
      </c>
      <c r="O400" t="str">
        <f t="shared" si="20"/>
        <v>Dark</v>
      </c>
      <c r="P400" t="str">
        <f>_xlfn.XLOOKUP(Table1[[#This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_xlfn.XLOOKUP(Table1[[#This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_xlfn.XLOOKUP(Table1[[#This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_xlfn.XLOOKUP(Table1[[#This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_xlfn.XLOOKUP(Table1[[#This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3">
        <f>INDEX(products!$A$1:$G$49,MATCH(orders!$D406,products!$A$1:$A$49,0),MATCH(orders!L$1,products!$A$1:$G$1,0))</f>
        <v>9.9499999999999993</v>
      </c>
      <c r="M406" s="3">
        <f t="shared" si="18"/>
        <v>39.799999999999997</v>
      </c>
      <c r="N406" t="str">
        <f t="shared" si="19"/>
        <v>Arabic</v>
      </c>
      <c r="O406" t="str">
        <f t="shared" si="20"/>
        <v>Dark</v>
      </c>
      <c r="P406" t="str">
        <f>_xlfn.XLOOKUP(Table1[[#This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_xlfn.XLOOKUP(Table1[[#This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_xlfn.XLOOKUP(Table1[[#This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_xlfn.XLOOKUP(Table1[[#This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3">
        <f>INDEX(products!$A$1:$G$49,MATCH(orders!$D410,products!$A$1:$A$49,0),MATCH(orders!L$1,products!$A$1:$G$1,0))</f>
        <v>25.874999999999996</v>
      </c>
      <c r="M410" s="3">
        <f t="shared" si="18"/>
        <v>51.749999999999993</v>
      </c>
      <c r="N410" t="str">
        <f t="shared" si="19"/>
        <v>Arabic</v>
      </c>
      <c r="O410" t="str">
        <f t="shared" si="20"/>
        <v>Medium</v>
      </c>
      <c r="P410" t="str">
        <f>_xlfn.XLOOKUP(Table1[[#This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_xlfn.XLOOKUP(Table1[[#This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3">
        <f>INDEX(products!$A$1:$G$49,MATCH(orders!$D412,products!$A$1:$A$49,0),MATCH(orders!L$1,products!$A$1:$G$1,0))</f>
        <v>3.8849999999999998</v>
      </c>
      <c r="M412" s="3">
        <f t="shared" si="18"/>
        <v>15.54</v>
      </c>
      <c r="N412" t="str">
        <f t="shared" si="19"/>
        <v>Arabic</v>
      </c>
      <c r="O412" t="str">
        <f t="shared" si="20"/>
        <v>Light</v>
      </c>
      <c r="P412" t="str">
        <f>_xlfn.XLOOKUP(Table1[[#This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3">
        <f>INDEX(products!$A$1:$G$49,MATCH(orders!$D414,products!$A$1:$A$49,0),MATCH(orders!L$1,products!$A$1:$G$1,0))</f>
        <v>11.25</v>
      </c>
      <c r="M414" s="3">
        <f t="shared" si="18"/>
        <v>56.25</v>
      </c>
      <c r="N414" t="str">
        <f t="shared" si="19"/>
        <v>Arabic</v>
      </c>
      <c r="O414" t="str">
        <f t="shared" si="20"/>
        <v>Medium</v>
      </c>
      <c r="P414" t="str">
        <f>_xlfn.XLOOKUP(Table1[[#This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3">
        <f>INDEX(products!$A$1:$G$49,MATCH(orders!$D418,products!$A$1:$A$49,0),MATCH(orders!L$1,products!$A$1:$G$1,0))</f>
        <v>7.77</v>
      </c>
      <c r="M418" s="3">
        <f t="shared" si="18"/>
        <v>23.31</v>
      </c>
      <c r="N418" t="str">
        <f t="shared" si="19"/>
        <v>Arabic</v>
      </c>
      <c r="O418" t="str">
        <f t="shared" si="20"/>
        <v>Light</v>
      </c>
      <c r="P418" t="str">
        <f>_xlfn.XLOOKUP(Table1[[#This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3">
        <f>INDEX(products!$A$1:$G$49,MATCH(orders!$D419,products!$A$1:$A$49,0),MATCH(orders!L$1,products!$A$1:$G$1,0))</f>
        <v>29.784999999999997</v>
      </c>
      <c r="M419" s="3">
        <f t="shared" si="18"/>
        <v>29.784999999999997</v>
      </c>
      <c r="N419" t="str">
        <f t="shared" si="19"/>
        <v>Arabic</v>
      </c>
      <c r="O419" t="str">
        <f t="shared" si="20"/>
        <v>Light</v>
      </c>
      <c r="P419" t="str">
        <f>_xlfn.XLOOKUP(Table1[[#This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3">
        <f>INDEX(products!$A$1:$G$49,MATCH(orders!$D420,products!$A$1:$A$49,0),MATCH(orders!L$1,products!$A$1:$G$1,0))</f>
        <v>29.784999999999997</v>
      </c>
      <c r="M420" s="3">
        <f t="shared" si="18"/>
        <v>148.92499999999998</v>
      </c>
      <c r="N420" t="str">
        <f t="shared" si="19"/>
        <v>Arabic</v>
      </c>
      <c r="O420" t="str">
        <f t="shared" si="20"/>
        <v>Light</v>
      </c>
      <c r="P420" t="str">
        <f>_xlfn.XLOOKUP(Table1[[#This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_xlfn.XLOOKUP(Table1[[#This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_xlfn.XLOOKUP(Table1[[#This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3">
        <f>INDEX(products!$A$1:$G$49,MATCH(orders!$D423,products!$A$1:$A$49,0),MATCH(orders!L$1,products!$A$1:$G$1,0))</f>
        <v>22.884999999999998</v>
      </c>
      <c r="M423" s="3">
        <f t="shared" si="18"/>
        <v>137.31</v>
      </c>
      <c r="N423" t="str">
        <f t="shared" si="19"/>
        <v>Arabic</v>
      </c>
      <c r="O423" t="str">
        <f t="shared" si="20"/>
        <v>Dark</v>
      </c>
      <c r="P423" t="str">
        <f>_xlfn.XLOOKUP(Table1[[#This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3">
        <f>INDEX(products!$A$1:$G$49,MATCH(orders!$D424,products!$A$1:$A$49,0),MATCH(orders!L$1,products!$A$1:$G$1,0))</f>
        <v>5.97</v>
      </c>
      <c r="M424" s="3">
        <f t="shared" si="18"/>
        <v>29.849999999999998</v>
      </c>
      <c r="N424" t="str">
        <f t="shared" si="19"/>
        <v>Arabic</v>
      </c>
      <c r="O424" t="str">
        <f t="shared" si="20"/>
        <v>Dark</v>
      </c>
      <c r="P424" t="str">
        <f>_xlfn.XLOOKUP(Table1[[#This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_xlfn.XLOOKUP(Table1[[#This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_xlfn.XLOOKUP(Table1[[#This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_xlfn.XLOOKUP(Table1[[#This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3">
        <f>INDEX(products!$A$1:$G$49,MATCH(orders!$D429,products!$A$1:$A$49,0),MATCH(orders!L$1,products!$A$1:$G$1,0))</f>
        <v>25.874999999999996</v>
      </c>
      <c r="M429" s="3">
        <f t="shared" si="18"/>
        <v>77.624999999999986</v>
      </c>
      <c r="N429" t="str">
        <f t="shared" si="19"/>
        <v>Arabic</v>
      </c>
      <c r="O429" t="str">
        <f t="shared" si="20"/>
        <v>Medium</v>
      </c>
      <c r="P429" t="str">
        <f>_xlfn.XLOOKUP(Table1[[#This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_xlfn.XLOOKUP(Table1[[#This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3">
        <f>INDEX(products!$A$1:$G$49,MATCH(orders!$D431,products!$A$1:$A$49,0),MATCH(orders!L$1,products!$A$1:$G$1,0))</f>
        <v>12.95</v>
      </c>
      <c r="M431" s="3">
        <f t="shared" si="18"/>
        <v>77.699999999999989</v>
      </c>
      <c r="N431" t="str">
        <f t="shared" si="19"/>
        <v>Arabic</v>
      </c>
      <c r="O431" t="str">
        <f t="shared" si="20"/>
        <v>Light</v>
      </c>
      <c r="P431" t="str">
        <f>_xlfn.XLOOKUP(Table1[[#This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3">
        <f>INDEX(products!$A$1:$G$49,MATCH(orders!$D434,products!$A$1:$A$49,0),MATCH(orders!L$1,products!$A$1:$G$1,0))</f>
        <v>11.25</v>
      </c>
      <c r="M434" s="3">
        <f t="shared" si="18"/>
        <v>22.5</v>
      </c>
      <c r="N434" t="str">
        <f t="shared" si="19"/>
        <v>Arabic</v>
      </c>
      <c r="O434" t="str">
        <f t="shared" si="20"/>
        <v>Medium</v>
      </c>
      <c r="P434" t="str">
        <f>_xlfn.XLOOKUP(Table1[[#This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3">
        <f>INDEX(products!$A$1:$G$49,MATCH(orders!$D436,products!$A$1:$A$49,0),MATCH(orders!L$1,products!$A$1:$G$1,0))</f>
        <v>11.25</v>
      </c>
      <c r="M436" s="3">
        <f t="shared" si="18"/>
        <v>67.5</v>
      </c>
      <c r="N436" t="str">
        <f t="shared" si="19"/>
        <v>Arabic</v>
      </c>
      <c r="O436" t="str">
        <f t="shared" si="20"/>
        <v>Medium</v>
      </c>
      <c r="P436" t="str">
        <f>_xlfn.XLOOKUP(Table1[[#This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_xlfn.XLOOKUP(Table1[[#This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_xlfn.XLOOKUP(Table1[[#This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_xlfn.XLOOKUP(Table1[[#This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_xlfn.XLOOKUP(Table1[[#This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3">
        <f>INDEX(products!$A$1:$G$49,MATCH(orders!$D442,products!$A$1:$A$49,0),MATCH(orders!L$1,products!$A$1:$G$1,0))</f>
        <v>25.874999999999996</v>
      </c>
      <c r="M442" s="3">
        <f t="shared" si="18"/>
        <v>103.49999999999999</v>
      </c>
      <c r="N442" t="str">
        <f t="shared" si="19"/>
        <v>Arabic</v>
      </c>
      <c r="O442" t="str">
        <f t="shared" si="20"/>
        <v>Medium</v>
      </c>
      <c r="P442" t="str">
        <f>_xlfn.XLOOKUP(Table1[[#This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_xlfn.XLOOKUP(Table1[[#This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_xlfn.XLOOKUP(Table1[[#This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_xlfn.XLOOKUP(Table1[[#This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_xlfn.XLOOKUP(Table1[[#This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3">
        <f>INDEX(products!$A$1:$G$49,MATCH(orders!$D454,products!$A$1:$A$49,0),MATCH(orders!L$1,products!$A$1:$G$1,0))</f>
        <v>3.8849999999999998</v>
      </c>
      <c r="M454" s="3">
        <f t="shared" si="21"/>
        <v>11.654999999999999</v>
      </c>
      <c r="N454" t="str">
        <f t="shared" si="22"/>
        <v>Arabic</v>
      </c>
      <c r="O454" t="str">
        <f t="shared" si="23"/>
        <v>Light</v>
      </c>
      <c r="P454" t="str">
        <f>_xlfn.XLOOKUP(Table1[[#This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_xlfn.XLOOKUP(Table1[[#This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_xlfn.XLOOKUP(Table1[[#This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_xlfn.XLOOKUP(Table1[[#This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_xlfn.XLOOKUP(Table1[[#This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3">
        <f>INDEX(products!$A$1:$G$49,MATCH(orders!$D460,products!$A$1:$A$49,0),MATCH(orders!L$1,products!$A$1:$G$1,0))</f>
        <v>11.25</v>
      </c>
      <c r="M460" s="3">
        <f t="shared" si="21"/>
        <v>45</v>
      </c>
      <c r="N460" t="str">
        <f t="shared" si="22"/>
        <v>Arabic</v>
      </c>
      <c r="O460" t="str">
        <f t="shared" si="23"/>
        <v>Medium</v>
      </c>
      <c r="P460" t="str">
        <f>_xlfn.XLOOKUP(Table1[[#This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_xlfn.XLOOKUP(Table1[[#This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3">
        <f>INDEX(products!$A$1:$G$49,MATCH(orders!$D464,products!$A$1:$A$49,0),MATCH(orders!L$1,products!$A$1:$G$1,0))</f>
        <v>9.9499999999999993</v>
      </c>
      <c r="M464" s="3">
        <f t="shared" si="21"/>
        <v>49.75</v>
      </c>
      <c r="N464" t="str">
        <f t="shared" si="22"/>
        <v>Arabic</v>
      </c>
      <c r="O464" t="str">
        <f t="shared" si="23"/>
        <v>Dark</v>
      </c>
      <c r="P464" t="str">
        <f>_xlfn.XLOOKUP(Table1[[#This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_xlfn.XLOOKUP(Table1[[#This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3">
        <f>INDEX(products!$A$1:$G$49,MATCH(orders!$D468,products!$A$1:$A$49,0),MATCH(orders!L$1,products!$A$1:$G$1,0))</f>
        <v>2.9849999999999999</v>
      </c>
      <c r="M468" s="3">
        <f t="shared" si="21"/>
        <v>8.9550000000000001</v>
      </c>
      <c r="N468" t="str">
        <f t="shared" si="22"/>
        <v>Arabic</v>
      </c>
      <c r="O468" t="str">
        <f t="shared" si="23"/>
        <v>Dark</v>
      </c>
      <c r="P468" t="str">
        <f>_xlfn.XLOOKUP(Table1[[#This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3">
        <f>INDEX(products!$A$1:$G$49,MATCH(orders!$D469,products!$A$1:$A$49,0),MATCH(orders!L$1,products!$A$1:$G$1,0))</f>
        <v>5.97</v>
      </c>
      <c r="M469" s="3">
        <f t="shared" si="21"/>
        <v>5.97</v>
      </c>
      <c r="N469" t="str">
        <f t="shared" si="22"/>
        <v>Arabic</v>
      </c>
      <c r="O469" t="str">
        <f t="shared" si="23"/>
        <v>Dark</v>
      </c>
      <c r="P469" t="str">
        <f>_xlfn.XLOOKUP(Table1[[#This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_xlfn.XLOOKUP(Table1[[#This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3">
        <f>INDEX(products!$A$1:$G$49,MATCH(orders!$D472,products!$A$1:$A$49,0),MATCH(orders!L$1,products!$A$1:$G$1,0))</f>
        <v>6.75</v>
      </c>
      <c r="M472" s="3">
        <f t="shared" si="21"/>
        <v>6.75</v>
      </c>
      <c r="N472" t="str">
        <f t="shared" si="22"/>
        <v>Arabic</v>
      </c>
      <c r="O472" t="str">
        <f t="shared" si="23"/>
        <v>Medium</v>
      </c>
      <c r="P472" t="str">
        <f>_xlfn.XLOOKUP(Table1[[#This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3">
        <f>INDEX(products!$A$1:$G$49,MATCH(orders!$D474,products!$A$1:$A$49,0),MATCH(orders!L$1,products!$A$1:$G$1,0))</f>
        <v>2.9849999999999999</v>
      </c>
      <c r="M474" s="3">
        <f t="shared" si="21"/>
        <v>5.97</v>
      </c>
      <c r="N474" t="str">
        <f t="shared" si="22"/>
        <v>Arabic</v>
      </c>
      <c r="O474" t="str">
        <f t="shared" si="23"/>
        <v>Dark</v>
      </c>
      <c r="P474" t="str">
        <f>_xlfn.XLOOKUP(Table1[[#This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3">
        <f>INDEX(products!$A$1:$G$49,MATCH(orders!$D475,products!$A$1:$A$49,0),MATCH(orders!L$1,products!$A$1:$G$1,0))</f>
        <v>12.95</v>
      </c>
      <c r="M475" s="3">
        <f t="shared" si="21"/>
        <v>25.9</v>
      </c>
      <c r="N475" t="str">
        <f t="shared" si="22"/>
        <v>Arabic</v>
      </c>
      <c r="O475" t="str">
        <f t="shared" si="23"/>
        <v>Light</v>
      </c>
      <c r="P475" t="str">
        <f>_xlfn.XLOOKUP(Table1[[#This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_xlfn.XLOOKUP(Table1[[#This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_xlfn.XLOOKUP(Table1[[#This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_xlfn.XLOOKUP(Table1[[#This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_xlfn.XLOOKUP(Table1[[#This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_xlfn.XLOOKUP(Table1[[#This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_xlfn.XLOOKUP(Table1[[#This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_xlfn.XLOOKUP(Table1[[#This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_xlfn.XLOOKUP(Table1[[#This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_xlfn.XLOOKUP(Table1[[#This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_xlfn.XLOOKUP(Table1[[#This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_xlfn.XLOOKUP(Table1[[#This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_xlfn.XLOOKUP(Table1[[#This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_xlfn.XLOOKUP(Table1[[#This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_xlfn.XLOOKUP(Table1[[#This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_xlfn.XLOOKUP(Table1[[#This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_xlfn.XLOOKUP(Table1[[#This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3">
        <f>INDEX(products!$A$1:$G$49,MATCH(orders!$D499,products!$A$1:$A$49,0),MATCH(orders!L$1,products!$A$1:$G$1,0))</f>
        <v>9.9499999999999993</v>
      </c>
      <c r="M499" s="3">
        <f t="shared" si="21"/>
        <v>39.799999999999997</v>
      </c>
      <c r="N499" t="str">
        <f t="shared" si="22"/>
        <v>Arabic</v>
      </c>
      <c r="O499" t="str">
        <f t="shared" si="23"/>
        <v>Dark</v>
      </c>
      <c r="P499" t="str">
        <f>_xlfn.XLOOKUP(Table1[[#This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_xlfn.XLOOKUP(Table1[[#This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_xlfn.XLOOKUP(Table1[[#This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_xlfn.XLOOKUP(Table1[[#This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_xlfn.XLOOKUP(Table1[[#This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_xlfn.XLOOKUP(Table1[[#This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_xlfn.XLOOKUP(Table1[[#This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3">
        <f>INDEX(products!$A$1:$G$49,MATCH(orders!$D508,products!$A$1:$A$49,0),MATCH(orders!L$1,products!$A$1:$G$1,0))</f>
        <v>12.95</v>
      </c>
      <c r="M508" s="3">
        <f t="shared" si="21"/>
        <v>25.9</v>
      </c>
      <c r="N508" t="str">
        <f t="shared" si="22"/>
        <v>Arabic</v>
      </c>
      <c r="O508" t="str">
        <f t="shared" si="23"/>
        <v>Light</v>
      </c>
      <c r="P508" t="str">
        <f>_xlfn.XLOOKUP(Table1[[#This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3">
        <f>INDEX(products!$A$1:$G$49,MATCH(orders!$D509,products!$A$1:$A$49,0),MATCH(orders!L$1,products!$A$1:$G$1,0))</f>
        <v>29.784999999999997</v>
      </c>
      <c r="M509" s="3">
        <f t="shared" si="21"/>
        <v>89.35499999999999</v>
      </c>
      <c r="N509" t="str">
        <f t="shared" si="22"/>
        <v>Arabic</v>
      </c>
      <c r="O509" t="str">
        <f t="shared" si="23"/>
        <v>Light</v>
      </c>
      <c r="P509" t="str">
        <f>_xlfn.XLOOKUP(Table1[[#This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_xlfn.XLOOKUP(Table1[[#This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3">
        <f>INDEX(products!$A$1:$G$49,MATCH(orders!$D511,products!$A$1:$A$49,0),MATCH(orders!L$1,products!$A$1:$G$1,0))</f>
        <v>9.9499999999999993</v>
      </c>
      <c r="M511" s="3">
        <f t="shared" si="21"/>
        <v>29.849999999999998</v>
      </c>
      <c r="N511" t="str">
        <f t="shared" si="22"/>
        <v>Arabic</v>
      </c>
      <c r="O511" t="str">
        <f t="shared" si="23"/>
        <v>Dark</v>
      </c>
      <c r="P511" t="str">
        <f>_xlfn.XLOOKUP(Table1[[#This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3">
        <f>INDEX(products!$A$1:$G$49,MATCH(orders!$D513,products!$A$1:$A$49,0),MATCH(orders!L$1,products!$A$1:$G$1,0))</f>
        <v>3.375</v>
      </c>
      <c r="M513" s="3">
        <f t="shared" si="21"/>
        <v>13.5</v>
      </c>
      <c r="N513" t="str">
        <f t="shared" si="22"/>
        <v>Arabic</v>
      </c>
      <c r="O513" t="str">
        <f t="shared" si="23"/>
        <v>Medium</v>
      </c>
      <c r="P513" t="str">
        <f>_xlfn.XLOOKUP(Table1[[#This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_xlfn.XLOOKUP(Table1[[#This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_xlfn.XLOOKUP(Table1[[#This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_xlfn.XLOOKUP(Table1[[#This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_xlfn.XLOOKUP(Table1[[#This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3">
        <f>INDEX(products!$A$1:$G$49,MATCH(orders!$D521,products!$A$1:$A$49,0),MATCH(orders!L$1,products!$A$1:$G$1,0))</f>
        <v>5.97</v>
      </c>
      <c r="M521" s="3">
        <f t="shared" si="24"/>
        <v>11.94</v>
      </c>
      <c r="N521" t="str">
        <f t="shared" si="25"/>
        <v>Arabic</v>
      </c>
      <c r="O521" t="str">
        <f t="shared" si="26"/>
        <v>Dark</v>
      </c>
      <c r="P521" t="str">
        <f>_xlfn.XLOOKUP(Table1[[#This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_xlfn.XLOOKUP(Table1[[#This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_xlfn.XLOOKUP(Table1[[#This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_xlfn.XLOOKUP(Table1[[#This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_xlfn.XLOOKUP(Table1[[#This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_xlfn.XLOOKUP(Table1[[#This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_xlfn.XLOOKUP(Table1[[#This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_xlfn.XLOOKUP(Table1[[#This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_xlfn.XLOOKUP(Table1[[#This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_xlfn.XLOOKUP(Table1[[#This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_xlfn.XLOOKUP(Table1[[#This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3">
        <f>INDEX(products!$A$1:$G$49,MATCH(orders!$D543,products!$A$1:$A$49,0),MATCH(orders!L$1,products!$A$1:$G$1,0))</f>
        <v>22.884999999999998</v>
      </c>
      <c r="M543" s="3">
        <f t="shared" si="24"/>
        <v>22.884999999999998</v>
      </c>
      <c r="N543" t="str">
        <f t="shared" si="25"/>
        <v>Arabic</v>
      </c>
      <c r="O543" t="str">
        <f t="shared" si="26"/>
        <v>Dark</v>
      </c>
      <c r="P543" t="str">
        <f>_xlfn.XLOOKUP(Table1[[#This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3">
        <f>INDEX(products!$A$1:$G$49,MATCH(orders!$D544,products!$A$1:$A$49,0),MATCH(orders!L$1,products!$A$1:$G$1,0))</f>
        <v>25.874999999999996</v>
      </c>
      <c r="M544" s="3">
        <f t="shared" si="24"/>
        <v>103.49999999999999</v>
      </c>
      <c r="N544" t="str">
        <f t="shared" si="25"/>
        <v>Arabic</v>
      </c>
      <c r="O544" t="str">
        <f t="shared" si="26"/>
        <v>Medium</v>
      </c>
      <c r="P544" t="str">
        <f>_xlfn.XLOOKUP(Table1[[#This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3">
        <f>INDEX(products!$A$1:$G$49,MATCH(orders!$D546,products!$A$1:$A$49,0),MATCH(orders!L$1,products!$A$1:$G$1,0))</f>
        <v>7.77</v>
      </c>
      <c r="M546" s="3">
        <f t="shared" si="24"/>
        <v>15.54</v>
      </c>
      <c r="N546" t="str">
        <f t="shared" si="25"/>
        <v>Arabic</v>
      </c>
      <c r="O546" t="str">
        <f t="shared" si="26"/>
        <v>Light</v>
      </c>
      <c r="P546" t="str">
        <f>_xlfn.XLOOKUP(Table1[[#This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_xlfn.XLOOKUP(Table1[[#This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_xlfn.XLOOKUP(Table1[[#This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_xlfn.XLOOKUP(Table1[[#This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_xlfn.XLOOKUP(Table1[[#This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_xlfn.XLOOKUP(Table1[[#This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_xlfn.XLOOKUP(Table1[[#This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_xlfn.XLOOKUP(Table1[[#This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_xlfn.XLOOKUP(Table1[[#This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_xlfn.XLOOKUP(Table1[[#This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_xlfn.XLOOKUP(Table1[[#This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_xlfn.XLOOKUP(Table1[[#This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_xlfn.XLOOKUP(Table1[[#This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3">
        <f>INDEX(products!$A$1:$G$49,MATCH(orders!$D561,products!$A$1:$A$49,0),MATCH(orders!L$1,products!$A$1:$G$1,0))</f>
        <v>12.95</v>
      </c>
      <c r="M561" s="3">
        <f t="shared" si="24"/>
        <v>38.849999999999994</v>
      </c>
      <c r="N561" t="str">
        <f t="shared" si="25"/>
        <v>Arabic</v>
      </c>
      <c r="O561" t="str">
        <f t="shared" si="26"/>
        <v>Light</v>
      </c>
      <c r="P561" t="str">
        <f>_xlfn.XLOOKUP(Table1[[#This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3">
        <f>INDEX(products!$A$1:$G$49,MATCH(orders!$D563,products!$A$1:$A$49,0),MATCH(orders!L$1,products!$A$1:$G$1,0))</f>
        <v>2.9849999999999999</v>
      </c>
      <c r="M563" s="3">
        <f t="shared" si="24"/>
        <v>17.91</v>
      </c>
      <c r="N563" t="str">
        <f t="shared" si="25"/>
        <v>Arabic</v>
      </c>
      <c r="O563" t="str">
        <f t="shared" si="26"/>
        <v>Dark</v>
      </c>
      <c r="P563" t="str">
        <f>_xlfn.XLOOKUP(Table1[[#This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_xlfn.XLOOKUP(Table1[[#This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_xlfn.XLOOKUP(Table1[[#This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_xlfn.XLOOKUP(Table1[[#This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3">
        <f>INDEX(products!$A$1:$G$49,MATCH(orders!$D568,products!$A$1:$A$49,0),MATCH(orders!L$1,products!$A$1:$G$1,0))</f>
        <v>3.375</v>
      </c>
      <c r="M568" s="3">
        <f t="shared" si="24"/>
        <v>20.25</v>
      </c>
      <c r="N568" t="str">
        <f t="shared" si="25"/>
        <v>Arabic</v>
      </c>
      <c r="O568" t="str">
        <f t="shared" si="26"/>
        <v>Medium</v>
      </c>
      <c r="P568" t="str">
        <f>_xlfn.XLOOKUP(Table1[[#This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_xlfn.XLOOKUP(Table1[[#This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3">
        <f>INDEX(products!$A$1:$G$49,MATCH(orders!$D571,products!$A$1:$A$49,0),MATCH(orders!L$1,products!$A$1:$G$1,0))</f>
        <v>22.884999999999998</v>
      </c>
      <c r="M571" s="3">
        <f t="shared" si="24"/>
        <v>137.31</v>
      </c>
      <c r="N571" t="str">
        <f t="shared" si="25"/>
        <v>Arabic</v>
      </c>
      <c r="O571" t="str">
        <f t="shared" si="26"/>
        <v>Dark</v>
      </c>
      <c r="P571" t="str">
        <f>_xlfn.XLOOKUP(Table1[[#This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3">
        <f>INDEX(products!$A$1:$G$49,MATCH(orders!$D572,products!$A$1:$A$49,0),MATCH(orders!L$1,products!$A$1:$G$1,0))</f>
        <v>6.75</v>
      </c>
      <c r="M572" s="3">
        <f t="shared" si="24"/>
        <v>27</v>
      </c>
      <c r="N572" t="str">
        <f t="shared" si="25"/>
        <v>Arabic</v>
      </c>
      <c r="O572" t="str">
        <f t="shared" si="26"/>
        <v>Medium</v>
      </c>
      <c r="P572" t="str">
        <f>_xlfn.XLOOKUP(Table1[[#This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_xlfn.XLOOKUP(Table1[[#This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3">
        <f>INDEX(products!$A$1:$G$49,MATCH(orders!$D574,products!$A$1:$A$49,0),MATCH(orders!L$1,products!$A$1:$G$1,0))</f>
        <v>2.9849999999999999</v>
      </c>
      <c r="M574" s="3">
        <f t="shared" si="24"/>
        <v>5.97</v>
      </c>
      <c r="N574" t="str">
        <f t="shared" si="25"/>
        <v>Arabic</v>
      </c>
      <c r="O574" t="str">
        <f t="shared" si="26"/>
        <v>Dark</v>
      </c>
      <c r="P574" t="str">
        <f>_xlfn.XLOOKUP(Table1[[#This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3">
        <f>INDEX(products!$A$1:$G$49,MATCH(orders!$D575,products!$A$1:$A$49,0),MATCH(orders!L$1,products!$A$1:$G$1,0))</f>
        <v>11.25</v>
      </c>
      <c r="M575" s="3">
        <f t="shared" si="24"/>
        <v>67.5</v>
      </c>
      <c r="N575" t="str">
        <f t="shared" si="25"/>
        <v>Arabic</v>
      </c>
      <c r="O575" t="str">
        <f t="shared" si="26"/>
        <v>Medium</v>
      </c>
      <c r="P575" t="str">
        <f>_xlfn.XLOOKUP(Table1[[#This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3">
        <f>INDEX(products!$A$1:$G$49,MATCH(orders!$D578,products!$A$1:$A$49,0),MATCH(orders!L$1,products!$A$1:$G$1,0))</f>
        <v>2.9849999999999999</v>
      </c>
      <c r="M578" s="3">
        <f t="shared" si="24"/>
        <v>17.91</v>
      </c>
      <c r="N578" t="str">
        <f t="shared" si="25"/>
        <v>Arabic</v>
      </c>
      <c r="O578" t="str">
        <f t="shared" si="26"/>
        <v>Dark</v>
      </c>
      <c r="P578" t="str">
        <f>_xlfn.XLOOKUP(Table1[[#This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_xlfn.XLOOKUP(Table1[[#This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3">
        <f>INDEX(products!$A$1:$G$49,MATCH(orders!$D581,products!$A$1:$A$49,0),MATCH(orders!L$1,products!$A$1:$G$1,0))</f>
        <v>6.75</v>
      </c>
      <c r="M581" s="3">
        <f t="shared" si="27"/>
        <v>33.75</v>
      </c>
      <c r="N581" t="str">
        <f t="shared" si="28"/>
        <v>Arabic</v>
      </c>
      <c r="O581" t="str">
        <f t="shared" si="29"/>
        <v>Medium</v>
      </c>
      <c r="P581" t="str">
        <f>_xlfn.XLOOKUP(Table1[[#This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_xlfn.XLOOKUP(Table1[[#This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_xlfn.XLOOKUP(Table1[[#This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_xlfn.XLOOKUP(Table1[[#This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_xlfn.XLOOKUP(Table1[[#This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_xlfn.XLOOKUP(Table1[[#This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_xlfn.XLOOKUP(Table1[[#This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3">
        <f>INDEX(products!$A$1:$G$49,MATCH(orders!$D594,products!$A$1:$A$49,0),MATCH(orders!L$1,products!$A$1:$G$1,0))</f>
        <v>25.874999999999996</v>
      </c>
      <c r="M594" s="3">
        <f t="shared" si="27"/>
        <v>51.749999999999993</v>
      </c>
      <c r="N594" t="str">
        <f t="shared" si="28"/>
        <v>Arabic</v>
      </c>
      <c r="O594" t="str">
        <f t="shared" si="29"/>
        <v>Medium</v>
      </c>
      <c r="P594" t="str">
        <f>_xlfn.XLOOKUP(Table1[[#This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_xlfn.XLOOKUP(Table1[[#This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3">
        <f>INDEX(products!$A$1:$G$49,MATCH(orders!$D596,products!$A$1:$A$49,0),MATCH(orders!L$1,products!$A$1:$G$1,0))</f>
        <v>29.784999999999997</v>
      </c>
      <c r="M596" s="3">
        <f t="shared" si="27"/>
        <v>59.569999999999993</v>
      </c>
      <c r="N596" t="str">
        <f t="shared" si="28"/>
        <v>Arabic</v>
      </c>
      <c r="O596" t="str">
        <f t="shared" si="29"/>
        <v>Light</v>
      </c>
      <c r="P596" t="str">
        <f>_xlfn.XLOOKUP(Table1[[#This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_xlfn.XLOOKUP(Table1[[#This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3">
        <f>INDEX(products!$A$1:$G$49,MATCH(orders!$D598,products!$A$1:$A$49,0),MATCH(orders!L$1,products!$A$1:$G$1,0))</f>
        <v>6.75</v>
      </c>
      <c r="M598" s="3">
        <f t="shared" si="27"/>
        <v>33.75</v>
      </c>
      <c r="N598" t="str">
        <f t="shared" si="28"/>
        <v>Arabic</v>
      </c>
      <c r="O598" t="str">
        <f t="shared" si="29"/>
        <v>Medium</v>
      </c>
      <c r="P598" t="str">
        <f>_xlfn.XLOOKUP(Table1[[#This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_xlfn.XLOOKUP(Table1[[#This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_xlfn.XLOOKUP(Table1[[#This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3">
        <f>INDEX(products!$A$1:$G$49,MATCH(orders!$D601,products!$A$1:$A$49,0),MATCH(orders!L$1,products!$A$1:$G$1,0))</f>
        <v>2.9849999999999999</v>
      </c>
      <c r="M601" s="3">
        <f t="shared" si="27"/>
        <v>11.94</v>
      </c>
      <c r="N601" t="str">
        <f t="shared" si="28"/>
        <v>Arabic</v>
      </c>
      <c r="O601" t="str">
        <f t="shared" si="29"/>
        <v>Dark</v>
      </c>
      <c r="P601" t="str">
        <f>_xlfn.XLOOKUP(Table1[[#This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_xlfn.XLOOKUP(Table1[[#This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3">
        <f>INDEX(products!$A$1:$G$49,MATCH(orders!$D607,products!$A$1:$A$49,0),MATCH(orders!L$1,products!$A$1:$G$1,0))</f>
        <v>29.784999999999997</v>
      </c>
      <c r="M607" s="3">
        <f t="shared" si="27"/>
        <v>148.92499999999998</v>
      </c>
      <c r="N607" t="str">
        <f t="shared" si="28"/>
        <v>Arabic</v>
      </c>
      <c r="O607" t="str">
        <f t="shared" si="29"/>
        <v>Light</v>
      </c>
      <c r="P607" t="str">
        <f>_xlfn.XLOOKUP(Table1[[#This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_xlfn.XLOOKUP(Table1[[#This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_xlfn.XLOOKUP(Table1[[#This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_xlfn.XLOOKUP(Table1[[#This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3">
        <f>INDEX(products!$A$1:$G$49,MATCH(orders!$D614,products!$A$1:$A$49,0),MATCH(orders!L$1,products!$A$1:$G$1,0))</f>
        <v>3.375</v>
      </c>
      <c r="M614" s="3">
        <f t="shared" si="27"/>
        <v>13.5</v>
      </c>
      <c r="N614" t="str">
        <f t="shared" si="28"/>
        <v>Arabic</v>
      </c>
      <c r="O614" t="str">
        <f t="shared" si="29"/>
        <v>Medium</v>
      </c>
      <c r="P614" t="str">
        <f>_xlfn.XLOOKUP(Table1[[#This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_xlfn.XLOOKUP(Table1[[#This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_xlfn.XLOOKUP(Table1[[#This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_xlfn.XLOOKUP(Table1[[#This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3">
        <f>INDEX(products!$A$1:$G$49,MATCH(orders!$D622,products!$A$1:$A$49,0),MATCH(orders!L$1,products!$A$1:$G$1,0))</f>
        <v>3.375</v>
      </c>
      <c r="M622" s="3">
        <f t="shared" si="27"/>
        <v>20.25</v>
      </c>
      <c r="N622" t="str">
        <f t="shared" si="28"/>
        <v>Arabic</v>
      </c>
      <c r="O622" t="str">
        <f t="shared" si="29"/>
        <v>Medium</v>
      </c>
      <c r="P622" t="str">
        <f>_xlfn.XLOOKUP(Table1[[#This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3">
        <f>INDEX(products!$A$1:$G$49,MATCH(orders!$D623,products!$A$1:$A$49,0),MATCH(orders!L$1,products!$A$1:$G$1,0))</f>
        <v>12.95</v>
      </c>
      <c r="M623" s="3">
        <f t="shared" si="27"/>
        <v>77.699999999999989</v>
      </c>
      <c r="N623" t="str">
        <f t="shared" si="28"/>
        <v>Arabic</v>
      </c>
      <c r="O623" t="str">
        <f t="shared" si="29"/>
        <v>Light</v>
      </c>
      <c r="P623" t="str">
        <f>_xlfn.XLOOKUP(Table1[[#This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_xlfn.XLOOKUP(Table1[[#This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3">
        <f>INDEX(products!$A$1:$G$49,MATCH(orders!$D628,products!$A$1:$A$49,0),MATCH(orders!L$1,products!$A$1:$G$1,0))</f>
        <v>25.874999999999996</v>
      </c>
      <c r="M628" s="3">
        <f t="shared" si="27"/>
        <v>77.624999999999986</v>
      </c>
      <c r="N628" t="str">
        <f t="shared" si="28"/>
        <v>Arabic</v>
      </c>
      <c r="O628" t="str">
        <f t="shared" si="29"/>
        <v>Medium</v>
      </c>
      <c r="P628" t="str">
        <f>_xlfn.XLOOKUP(Table1[[#This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_xlfn.XLOOKUP(Table1[[#This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_xlfn.XLOOKUP(Table1[[#This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3">
        <f>INDEX(products!$A$1:$G$49,MATCH(orders!$D632,products!$A$1:$A$49,0),MATCH(orders!L$1,products!$A$1:$G$1,0))</f>
        <v>2.9849999999999999</v>
      </c>
      <c r="M632" s="3">
        <f t="shared" si="27"/>
        <v>2.9849999999999999</v>
      </c>
      <c r="N632" t="str">
        <f t="shared" si="28"/>
        <v>Arabic</v>
      </c>
      <c r="O632" t="str">
        <f t="shared" si="29"/>
        <v>Dark</v>
      </c>
      <c r="P632" t="str">
        <f>_xlfn.XLOOKUP(Table1[[#This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_xlfn.XLOOKUP(Table1[[#This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_xlfn.XLOOKUP(Table1[[#This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_xlfn.XLOOKUP(Table1[[#This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_xlfn.XLOOKUP(Table1[[#This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3">
        <f>INDEX(products!$A$1:$G$49,MATCH(orders!$D640,products!$A$1:$A$49,0),MATCH(orders!L$1,products!$A$1:$G$1,0))</f>
        <v>25.874999999999996</v>
      </c>
      <c r="M640" s="3">
        <f t="shared" si="27"/>
        <v>77.624999999999986</v>
      </c>
      <c r="N640" t="str">
        <f t="shared" si="28"/>
        <v>Arabic</v>
      </c>
      <c r="O640" t="str">
        <f t="shared" si="29"/>
        <v>Medium</v>
      </c>
      <c r="P640" t="str">
        <f>_xlfn.XLOOKUP(Table1[[#This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_xlfn.XLOOKUP(Table1[[#This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_xlfn.XLOOKUP(Table1[[#This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3">
        <f>INDEX(products!$A$1:$G$49,MATCH(orders!$D647,products!$A$1:$A$49,0),MATCH(orders!L$1,products!$A$1:$G$1,0))</f>
        <v>22.884999999999998</v>
      </c>
      <c r="M647" s="3">
        <f t="shared" si="30"/>
        <v>68.655000000000001</v>
      </c>
      <c r="N647" t="str">
        <f t="shared" si="31"/>
        <v>Arabic</v>
      </c>
      <c r="O647" t="str">
        <f t="shared" si="32"/>
        <v>Dark</v>
      </c>
      <c r="P647" t="str">
        <f>_xlfn.XLOOKUP(Table1[[#This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3">
        <f>INDEX(products!$A$1:$G$49,MATCH(orders!$D648,products!$A$1:$A$49,0),MATCH(orders!L$1,products!$A$1:$G$1,0))</f>
        <v>9.9499999999999993</v>
      </c>
      <c r="M648" s="3">
        <f t="shared" si="30"/>
        <v>9.9499999999999993</v>
      </c>
      <c r="N648" t="str">
        <f t="shared" si="31"/>
        <v>Arabic</v>
      </c>
      <c r="O648" t="str">
        <f t="shared" si="32"/>
        <v>Dark</v>
      </c>
      <c r="P648" t="str">
        <f>_xlfn.XLOOKUP(Table1[[#This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_xlfn.XLOOKUP(Table1[[#This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_xlfn.XLOOKUP(Table1[[#This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_xlfn.XLOOKUP(Table1[[#This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_xlfn.XLOOKUP(Table1[[#This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_xlfn.XLOOKUP(Table1[[#This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3">
        <f>INDEX(products!$A$1:$G$49,MATCH(orders!$D655,products!$A$1:$A$49,0),MATCH(orders!L$1,products!$A$1:$G$1,0))</f>
        <v>25.874999999999996</v>
      </c>
      <c r="M655" s="3">
        <f t="shared" si="30"/>
        <v>103.49999999999999</v>
      </c>
      <c r="N655" t="str">
        <f t="shared" si="31"/>
        <v>Arabic</v>
      </c>
      <c r="O655" t="str">
        <f t="shared" si="32"/>
        <v>Medium</v>
      </c>
      <c r="P655" t="str">
        <f>_xlfn.XLOOKUP(Table1[[#This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3">
        <f>INDEX(products!$A$1:$G$49,MATCH(orders!$D656,products!$A$1:$A$49,0),MATCH(orders!L$1,products!$A$1:$G$1,0))</f>
        <v>22.884999999999998</v>
      </c>
      <c r="M656" s="3">
        <f t="shared" si="30"/>
        <v>68.655000000000001</v>
      </c>
      <c r="N656" t="str">
        <f t="shared" si="31"/>
        <v>Arabic</v>
      </c>
      <c r="O656" t="str">
        <f t="shared" si="32"/>
        <v>Dark</v>
      </c>
      <c r="P656" t="str">
        <f>_xlfn.XLOOKUP(Table1[[#This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_xlfn.XLOOKUP(Table1[[#This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3">
        <f>INDEX(products!$A$1:$G$49,MATCH(orders!$D659,products!$A$1:$A$49,0),MATCH(orders!L$1,products!$A$1:$G$1,0))</f>
        <v>6.75</v>
      </c>
      <c r="M659" s="3">
        <f t="shared" si="30"/>
        <v>13.5</v>
      </c>
      <c r="N659" t="str">
        <f t="shared" si="31"/>
        <v>Arabic</v>
      </c>
      <c r="O659" t="str">
        <f t="shared" si="32"/>
        <v>Medium</v>
      </c>
      <c r="P659" t="str">
        <f>_xlfn.XLOOKUP(Table1[[#This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_xlfn.XLOOKUP(Table1[[#This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3">
        <f>INDEX(products!$A$1:$G$49,MATCH(orders!$D661,products!$A$1:$A$49,0),MATCH(orders!L$1,products!$A$1:$G$1,0))</f>
        <v>22.884999999999998</v>
      </c>
      <c r="M661" s="3">
        <f t="shared" si="30"/>
        <v>45.769999999999996</v>
      </c>
      <c r="N661" t="str">
        <f t="shared" si="31"/>
        <v>Arabic</v>
      </c>
      <c r="O661" t="str">
        <f t="shared" si="32"/>
        <v>Dark</v>
      </c>
      <c r="P661" t="str">
        <f>_xlfn.XLOOKUP(Table1[[#This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_xlfn.XLOOKUP(Table1[[#This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3">
        <f>INDEX(products!$A$1:$G$49,MATCH(orders!$D663,products!$A$1:$A$49,0),MATCH(orders!L$1,products!$A$1:$G$1,0))</f>
        <v>3.375</v>
      </c>
      <c r="M663" s="3">
        <f t="shared" si="30"/>
        <v>20.25</v>
      </c>
      <c r="N663" t="str">
        <f t="shared" si="31"/>
        <v>Arabic</v>
      </c>
      <c r="O663" t="str">
        <f t="shared" si="32"/>
        <v>Medium</v>
      </c>
      <c r="P663" t="str">
        <f>_xlfn.XLOOKUP(Table1[[#This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3">
        <f>INDEX(products!$A$1:$G$49,MATCH(orders!$D665,products!$A$1:$A$49,0),MATCH(orders!L$1,products!$A$1:$G$1,0))</f>
        <v>11.25</v>
      </c>
      <c r="M665" s="3">
        <f t="shared" si="30"/>
        <v>67.5</v>
      </c>
      <c r="N665" t="str">
        <f t="shared" si="31"/>
        <v>Arabic</v>
      </c>
      <c r="O665" t="str">
        <f t="shared" si="32"/>
        <v>Medium</v>
      </c>
      <c r="P665" t="str">
        <f>_xlfn.XLOOKUP(Table1[[#This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_xlfn.XLOOKUP(Table1[[#This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_xlfn.XLOOKUP(Table1[[#This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3">
        <f>INDEX(products!$A$1:$G$49,MATCH(orders!$D668,products!$A$1:$A$49,0),MATCH(orders!L$1,products!$A$1:$G$1,0))</f>
        <v>22.884999999999998</v>
      </c>
      <c r="M668" s="3">
        <f t="shared" si="30"/>
        <v>91.539999999999992</v>
      </c>
      <c r="N668" t="str">
        <f t="shared" si="31"/>
        <v>Arabic</v>
      </c>
      <c r="O668" t="str">
        <f t="shared" si="32"/>
        <v>Dark</v>
      </c>
      <c r="P668" t="str">
        <f>_xlfn.XLOOKUP(Table1[[#This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3">
        <f>INDEX(products!$A$1:$G$49,MATCH(orders!$D669,products!$A$1:$A$49,0),MATCH(orders!L$1,products!$A$1:$G$1,0))</f>
        <v>9.9499999999999993</v>
      </c>
      <c r="M669" s="3">
        <f t="shared" si="30"/>
        <v>59.699999999999996</v>
      </c>
      <c r="N669" t="str">
        <f t="shared" si="31"/>
        <v>Arabic</v>
      </c>
      <c r="O669" t="str">
        <f t="shared" si="32"/>
        <v>Dark</v>
      </c>
      <c r="P669" t="str">
        <f>_xlfn.XLOOKUP(Table1[[#This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_xlfn.XLOOKUP(Table1[[#This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_xlfn.XLOOKUP(Table1[[#This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3">
        <f>INDEX(products!$A$1:$G$49,MATCH(orders!$D676,products!$A$1:$A$49,0),MATCH(orders!L$1,products!$A$1:$G$1,0))</f>
        <v>29.784999999999997</v>
      </c>
      <c r="M676" s="3">
        <f t="shared" si="30"/>
        <v>178.70999999999998</v>
      </c>
      <c r="N676" t="str">
        <f t="shared" si="31"/>
        <v>Arabic</v>
      </c>
      <c r="O676" t="str">
        <f t="shared" si="32"/>
        <v>Light</v>
      </c>
      <c r="P676" t="str">
        <f>_xlfn.XLOOKUP(Table1[[#This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_xlfn.XLOOKUP(Table1[[#This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3">
        <f>INDEX(products!$A$1:$G$49,MATCH(orders!$D680,products!$A$1:$A$49,0),MATCH(orders!L$1,products!$A$1:$G$1,0))</f>
        <v>29.784999999999997</v>
      </c>
      <c r="M680" s="3">
        <f t="shared" si="30"/>
        <v>178.70999999999998</v>
      </c>
      <c r="N680" t="str">
        <f t="shared" si="31"/>
        <v>Arabic</v>
      </c>
      <c r="O680" t="str">
        <f t="shared" si="32"/>
        <v>Light</v>
      </c>
      <c r="P680" t="str">
        <f>_xlfn.XLOOKUP(Table1[[#This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3">
        <f>INDEX(products!$A$1:$G$49,MATCH(orders!$D682,products!$A$1:$A$49,0),MATCH(orders!L$1,products!$A$1:$G$1,0))</f>
        <v>11.25</v>
      </c>
      <c r="M682" s="3">
        <f t="shared" si="30"/>
        <v>56.25</v>
      </c>
      <c r="N682" t="str">
        <f t="shared" si="31"/>
        <v>Arabic</v>
      </c>
      <c r="O682" t="str">
        <f t="shared" si="32"/>
        <v>Medium</v>
      </c>
      <c r="P682" t="str">
        <f>_xlfn.XLOOKUP(Table1[[#This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_xlfn.XLOOKUP(Table1[[#This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_xlfn.XLOOKUP(Table1[[#This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_xlfn.XLOOKUP(Table1[[#This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_xlfn.XLOOKUP(Table1[[#This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_xlfn.XLOOKUP(Table1[[#This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3">
        <f>INDEX(products!$A$1:$G$49,MATCH(orders!$D690,products!$A$1:$A$49,0),MATCH(orders!L$1,products!$A$1:$G$1,0))</f>
        <v>12.95</v>
      </c>
      <c r="M690" s="3">
        <f t="shared" si="30"/>
        <v>64.75</v>
      </c>
      <c r="N690" t="str">
        <f t="shared" si="31"/>
        <v>Arabic</v>
      </c>
      <c r="O690" t="str">
        <f t="shared" si="32"/>
        <v>Light</v>
      </c>
      <c r="P690" t="str">
        <f>_xlfn.XLOOKUP(Table1[[#This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3">
        <f>INDEX(products!$A$1:$G$49,MATCH(orders!$D691,products!$A$1:$A$49,0),MATCH(orders!L$1,products!$A$1:$G$1,0))</f>
        <v>6.75</v>
      </c>
      <c r="M691" s="3">
        <f t="shared" si="30"/>
        <v>33.75</v>
      </c>
      <c r="N691" t="str">
        <f t="shared" si="31"/>
        <v>Arabic</v>
      </c>
      <c r="O691" t="str">
        <f t="shared" si="32"/>
        <v>Medium</v>
      </c>
      <c r="P691" t="str">
        <f>_xlfn.XLOOKUP(Table1[[#This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3">
        <f>INDEX(products!$A$1:$G$49,MATCH(orders!$D693,products!$A$1:$A$49,0),MATCH(orders!L$1,products!$A$1:$G$1,0))</f>
        <v>11.25</v>
      </c>
      <c r="M693" s="3">
        <f t="shared" si="30"/>
        <v>22.5</v>
      </c>
      <c r="N693" t="str">
        <f t="shared" si="31"/>
        <v>Arabic</v>
      </c>
      <c r="O693" t="str">
        <f t="shared" si="32"/>
        <v>Medium</v>
      </c>
      <c r="P693" t="str">
        <f>_xlfn.XLOOKUP(Table1[[#This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_xlfn.XLOOKUP(Table1[[#This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3">
        <f>INDEX(products!$A$1:$G$49,MATCH(orders!$D695,products!$A$1:$A$49,0),MATCH(orders!L$1,products!$A$1:$G$1,0))</f>
        <v>25.874999999999996</v>
      </c>
      <c r="M695" s="3">
        <f t="shared" si="30"/>
        <v>51.749999999999993</v>
      </c>
      <c r="N695" t="str">
        <f t="shared" si="31"/>
        <v>Arabic</v>
      </c>
      <c r="O695" t="str">
        <f t="shared" si="32"/>
        <v>Medium</v>
      </c>
      <c r="P695" t="str">
        <f>_xlfn.XLOOKUP(Table1[[#This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_xlfn.XLOOKUP(Table1[[#This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_xlfn.XLOOKUP(Table1[[#This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3">
        <f>INDEX(products!$A$1:$G$49,MATCH(orders!$D699,products!$A$1:$A$49,0),MATCH(orders!L$1,products!$A$1:$G$1,0))</f>
        <v>6.75</v>
      </c>
      <c r="M699" s="3">
        <f t="shared" si="30"/>
        <v>20.25</v>
      </c>
      <c r="N699" t="str">
        <f t="shared" si="31"/>
        <v>Arabic</v>
      </c>
      <c r="O699" t="str">
        <f t="shared" si="32"/>
        <v>Medium</v>
      </c>
      <c r="P699" t="str">
        <f>_xlfn.XLOOKUP(Table1[[#This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_xlfn.XLOOKUP(Table1[[#This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3">
        <f>INDEX(products!$A$1:$G$49,MATCH(orders!$D701,products!$A$1:$A$49,0),MATCH(orders!L$1,products!$A$1:$G$1,0))</f>
        <v>5.97</v>
      </c>
      <c r="M701" s="3">
        <f t="shared" si="30"/>
        <v>23.88</v>
      </c>
      <c r="N701" t="str">
        <f t="shared" si="31"/>
        <v>Arabic</v>
      </c>
      <c r="O701" t="str">
        <f t="shared" si="32"/>
        <v>Dark</v>
      </c>
      <c r="P701" t="str">
        <f>_xlfn.XLOOKUP(Table1[[#This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_xlfn.XLOOKUP(Table1[[#This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3">
        <f>INDEX(products!$A$1:$G$49,MATCH(orders!$D703,products!$A$1:$A$49,0),MATCH(orders!L$1,products!$A$1:$G$1,0))</f>
        <v>5.97</v>
      </c>
      <c r="M703" s="3">
        <f t="shared" si="30"/>
        <v>29.849999999999998</v>
      </c>
      <c r="N703" t="str">
        <f t="shared" si="31"/>
        <v>Arabic</v>
      </c>
      <c r="O703" t="str">
        <f t="shared" si="32"/>
        <v>Dark</v>
      </c>
      <c r="P703" t="str">
        <f>_xlfn.XLOOKUP(Table1[[#This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3">
        <f>INDEX(products!$A$1:$G$49,MATCH(orders!$D704,products!$A$1:$A$49,0),MATCH(orders!L$1,products!$A$1:$G$1,0))</f>
        <v>7.77</v>
      </c>
      <c r="M704" s="3">
        <f t="shared" si="30"/>
        <v>7.77</v>
      </c>
      <c r="N704" t="str">
        <f t="shared" si="31"/>
        <v>Arabic</v>
      </c>
      <c r="O704" t="str">
        <f t="shared" si="32"/>
        <v>Light</v>
      </c>
      <c r="P704" t="str">
        <f>_xlfn.XLOOKUP(Table1[[#This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_xlfn.XLOOKUP(Table1[[#This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_xlfn.XLOOKUP(Table1[[#This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_xlfn.XLOOKUP(Table1[[#This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3">
        <f>INDEX(products!$A$1:$G$49,MATCH(orders!$D710,products!$A$1:$A$49,0),MATCH(orders!L$1,products!$A$1:$G$1,0))</f>
        <v>6.75</v>
      </c>
      <c r="M710" s="3">
        <f t="shared" si="33"/>
        <v>13.5</v>
      </c>
      <c r="N710" t="str">
        <f t="shared" si="34"/>
        <v>Arabic</v>
      </c>
      <c r="O710" t="str">
        <f t="shared" si="35"/>
        <v>Medium</v>
      </c>
      <c r="P710" t="str">
        <f>_xlfn.XLOOKUP(Table1[[#This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_xlfn.XLOOKUP(Table1[[#This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_xlfn.XLOOKUP(Table1[[#This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_xlfn.XLOOKUP(Table1[[#This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_xlfn.XLOOKUP(Table1[[#This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_xlfn.XLOOKUP(Table1[[#This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_xlfn.XLOOKUP(Table1[[#This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3">
        <f>INDEX(products!$A$1:$G$49,MATCH(orders!$D719,products!$A$1:$A$49,0),MATCH(orders!L$1,products!$A$1:$G$1,0))</f>
        <v>22.884999999999998</v>
      </c>
      <c r="M719" s="3">
        <f t="shared" si="33"/>
        <v>68.655000000000001</v>
      </c>
      <c r="N719" t="str">
        <f t="shared" si="34"/>
        <v>Arabic</v>
      </c>
      <c r="O719" t="str">
        <f t="shared" si="35"/>
        <v>Dark</v>
      </c>
      <c r="P719" t="str">
        <f>_xlfn.XLOOKUP(Table1[[#This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_xlfn.XLOOKUP(Table1[[#This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_xlfn.XLOOKUP(Table1[[#This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3">
        <f>INDEX(products!$A$1:$G$49,MATCH(orders!$D726,products!$A$1:$A$49,0),MATCH(orders!L$1,products!$A$1:$G$1,0))</f>
        <v>3.375</v>
      </c>
      <c r="M726" s="3">
        <f t="shared" si="33"/>
        <v>6.75</v>
      </c>
      <c r="N726" t="str">
        <f t="shared" si="34"/>
        <v>Arabic</v>
      </c>
      <c r="O726" t="str">
        <f t="shared" si="35"/>
        <v>Medium</v>
      </c>
      <c r="P726" t="str">
        <f>_xlfn.XLOOKUP(Table1[[#This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3">
        <f>INDEX(products!$A$1:$G$49,MATCH(orders!$D727,products!$A$1:$A$49,0),MATCH(orders!L$1,products!$A$1:$G$1,0))</f>
        <v>3.8849999999999998</v>
      </c>
      <c r="M727" s="3">
        <f t="shared" si="33"/>
        <v>23.31</v>
      </c>
      <c r="N727" t="str">
        <f t="shared" si="34"/>
        <v>Arabic</v>
      </c>
      <c r="O727" t="str">
        <f t="shared" si="35"/>
        <v>Light</v>
      </c>
      <c r="P727" t="str">
        <f>_xlfn.XLOOKUP(Table1[[#This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_xlfn.XLOOKUP(Table1[[#This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_xlfn.XLOOKUP(Table1[[#This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_xlfn.XLOOKUP(Table1[[#This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_xlfn.XLOOKUP(Table1[[#This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_xlfn.XLOOKUP(Table1[[#This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_xlfn.XLOOKUP(Table1[[#This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_xlfn.XLOOKUP(Table1[[#This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3">
        <f>INDEX(products!$A$1:$G$49,MATCH(orders!$D739,products!$A$1:$A$49,0),MATCH(orders!L$1,products!$A$1:$G$1,0))</f>
        <v>11.25</v>
      </c>
      <c r="M739" s="3">
        <f t="shared" si="33"/>
        <v>56.25</v>
      </c>
      <c r="N739" t="str">
        <f t="shared" si="34"/>
        <v>Arabic</v>
      </c>
      <c r="O739" t="str">
        <f t="shared" si="35"/>
        <v>Medium</v>
      </c>
      <c r="P739" t="str">
        <f>_xlfn.XLOOKUP(Table1[[#This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_xlfn.XLOOKUP(Table1[[#This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_xlfn.XLOOKUP(Table1[[#This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_xlfn.XLOOKUP(Table1[[#This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3">
        <f>INDEX(products!$A$1:$G$49,MATCH(orders!$D745,products!$A$1:$A$49,0),MATCH(orders!L$1,products!$A$1:$G$1,0))</f>
        <v>5.97</v>
      </c>
      <c r="M745" s="3">
        <f t="shared" si="33"/>
        <v>17.91</v>
      </c>
      <c r="N745" t="str">
        <f t="shared" si="34"/>
        <v>Arabic</v>
      </c>
      <c r="O745" t="str">
        <f t="shared" si="35"/>
        <v>Dark</v>
      </c>
      <c r="P745" t="str">
        <f>_xlfn.XLOOKUP(Table1[[#This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_xlfn.XLOOKUP(Table1[[#This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_xlfn.XLOOKUP(Table1[[#This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3">
        <f>INDEX(products!$A$1:$G$49,MATCH(orders!$D748,products!$A$1:$A$49,0),MATCH(orders!L$1,products!$A$1:$G$1,0))</f>
        <v>11.25</v>
      </c>
      <c r="M748" s="3">
        <f t="shared" si="33"/>
        <v>33.75</v>
      </c>
      <c r="N748" t="str">
        <f t="shared" si="34"/>
        <v>Arabic</v>
      </c>
      <c r="O748" t="str">
        <f t="shared" si="35"/>
        <v>Medium</v>
      </c>
      <c r="P748" t="str">
        <f>_xlfn.XLOOKUP(Table1[[#This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_xlfn.XLOOKUP(Table1[[#This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_xlfn.XLOOKUP(Table1[[#This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_xlfn.XLOOKUP(Table1[[#This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_xlfn.XLOOKUP(Table1[[#This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_xlfn.XLOOKUP(Table1[[#This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3">
        <f>INDEX(products!$A$1:$G$49,MATCH(orders!$D755,products!$A$1:$A$49,0),MATCH(orders!L$1,products!$A$1:$G$1,0))</f>
        <v>5.97</v>
      </c>
      <c r="M755" s="3">
        <f t="shared" si="33"/>
        <v>29.849999999999998</v>
      </c>
      <c r="N755" t="str">
        <f t="shared" si="34"/>
        <v>Arabic</v>
      </c>
      <c r="O755" t="str">
        <f t="shared" si="35"/>
        <v>Dark</v>
      </c>
      <c r="P755" t="str">
        <f>_xlfn.XLOOKUP(Table1[[#This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3">
        <f>INDEX(products!$A$1:$G$49,MATCH(orders!$D756,products!$A$1:$A$49,0),MATCH(orders!L$1,products!$A$1:$G$1,0))</f>
        <v>2.9849999999999999</v>
      </c>
      <c r="M756" s="3">
        <f t="shared" si="33"/>
        <v>17.91</v>
      </c>
      <c r="N756" t="str">
        <f t="shared" si="34"/>
        <v>Arabic</v>
      </c>
      <c r="O756" t="str">
        <f t="shared" si="35"/>
        <v>Dark</v>
      </c>
      <c r="P756" t="str">
        <f>_xlfn.XLOOKUP(Table1[[#This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_xlfn.XLOOKUP(Table1[[#This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3">
        <f>INDEX(products!$A$1:$G$49,MATCH(orders!$D759,products!$A$1:$A$49,0),MATCH(orders!L$1,products!$A$1:$G$1,0))</f>
        <v>5.97</v>
      </c>
      <c r="M759" s="3">
        <f t="shared" si="33"/>
        <v>17.91</v>
      </c>
      <c r="N759" t="str">
        <f t="shared" si="34"/>
        <v>Arabic</v>
      </c>
      <c r="O759" t="str">
        <f t="shared" si="35"/>
        <v>Dark</v>
      </c>
      <c r="P759" t="str">
        <f>_xlfn.XLOOKUP(Table1[[#This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_xlfn.XLOOKUP(Table1[[#This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_xlfn.XLOOKUP(Table1[[#This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_xlfn.XLOOKUP(Table1[[#This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3">
        <f>INDEX(products!$A$1:$G$49,MATCH(orders!$D765,products!$A$1:$A$49,0),MATCH(orders!L$1,products!$A$1:$G$1,0))</f>
        <v>7.77</v>
      </c>
      <c r="M765" s="3">
        <f t="shared" si="33"/>
        <v>23.31</v>
      </c>
      <c r="N765" t="str">
        <f t="shared" si="34"/>
        <v>Arabic</v>
      </c>
      <c r="O765" t="str">
        <f t="shared" si="35"/>
        <v>Light</v>
      </c>
      <c r="P765" t="str">
        <f>_xlfn.XLOOKUP(Table1[[#This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3">
        <f>INDEX(products!$A$1:$G$49,MATCH(orders!$D766,products!$A$1:$A$49,0),MATCH(orders!L$1,products!$A$1:$G$1,0))</f>
        <v>29.784999999999997</v>
      </c>
      <c r="M766" s="3">
        <f t="shared" si="33"/>
        <v>178.70999999999998</v>
      </c>
      <c r="N766" t="str">
        <f t="shared" si="34"/>
        <v>Arabic</v>
      </c>
      <c r="O766" t="str">
        <f t="shared" si="35"/>
        <v>Light</v>
      </c>
      <c r="P766" t="str">
        <f>_xlfn.XLOOKUP(Table1[[#This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3">
        <f>INDEX(products!$A$1:$G$49,MATCH(orders!$D768,products!$A$1:$A$49,0),MATCH(orders!L$1,products!$A$1:$G$1,0))</f>
        <v>7.77</v>
      </c>
      <c r="M768" s="3">
        <f t="shared" si="33"/>
        <v>15.54</v>
      </c>
      <c r="N768" t="str">
        <f t="shared" si="34"/>
        <v>Arabic</v>
      </c>
      <c r="O768" t="str">
        <f t="shared" si="35"/>
        <v>Light</v>
      </c>
      <c r="P768" t="str">
        <f>_xlfn.XLOOKUP(Table1[[#This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3">
        <f>INDEX(products!$A$1:$G$49,MATCH(orders!$D769,products!$A$1:$A$49,0),MATCH(orders!L$1,products!$A$1:$G$1,0))</f>
        <v>29.784999999999997</v>
      </c>
      <c r="M769" s="3">
        <f t="shared" si="33"/>
        <v>89.35499999999999</v>
      </c>
      <c r="N769" t="str">
        <f t="shared" si="34"/>
        <v>Arabic</v>
      </c>
      <c r="O769" t="str">
        <f t="shared" si="35"/>
        <v>Light</v>
      </c>
      <c r="P769" t="str">
        <f>_xlfn.XLOOKUP(Table1[[#This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_xlfn.XLOOKUP(Table1[[#This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3">
        <f>INDEX(products!$A$1:$G$49,MATCH(orders!$D772,products!$A$1:$A$49,0),MATCH(orders!L$1,products!$A$1:$G$1,0))</f>
        <v>9.9499999999999993</v>
      </c>
      <c r="M772" s="3">
        <f t="shared" si="36"/>
        <v>9.9499999999999993</v>
      </c>
      <c r="N772" t="str">
        <f t="shared" si="37"/>
        <v>Arabic</v>
      </c>
      <c r="O772" t="str">
        <f t="shared" si="38"/>
        <v>Dark</v>
      </c>
      <c r="P772" t="str">
        <f>_xlfn.XLOOKUP(Table1[[#This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_xlfn.XLOOKUP(Table1[[#This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_xlfn.XLOOKUP(Table1[[#This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_xlfn.XLOOKUP(Table1[[#This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3">
        <f>INDEX(products!$A$1:$G$49,MATCH(orders!$D778,products!$A$1:$A$49,0),MATCH(orders!L$1,products!$A$1:$G$1,0))</f>
        <v>6.75</v>
      </c>
      <c r="M778" s="3">
        <f t="shared" si="36"/>
        <v>20.25</v>
      </c>
      <c r="N778" t="str">
        <f t="shared" si="37"/>
        <v>Arabic</v>
      </c>
      <c r="O778" t="str">
        <f t="shared" si="38"/>
        <v>Medium</v>
      </c>
      <c r="P778" t="str">
        <f>_xlfn.XLOOKUP(Table1[[#This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3">
        <f>INDEX(products!$A$1:$G$49,MATCH(orders!$D779,products!$A$1:$A$49,0),MATCH(orders!L$1,products!$A$1:$G$1,0))</f>
        <v>29.784999999999997</v>
      </c>
      <c r="M779" s="3">
        <f t="shared" si="36"/>
        <v>59.569999999999993</v>
      </c>
      <c r="N779" t="str">
        <f t="shared" si="37"/>
        <v>Arabic</v>
      </c>
      <c r="O779" t="str">
        <f t="shared" si="38"/>
        <v>Light</v>
      </c>
      <c r="P779" t="str">
        <f>_xlfn.XLOOKUP(Table1[[#This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_xlfn.XLOOKUP(Table1[[#This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_xlfn.XLOOKUP(Table1[[#This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_xlfn.XLOOKUP(Table1[[#This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_xlfn.XLOOKUP(Table1[[#This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_xlfn.XLOOKUP(Table1[[#This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3">
        <f>INDEX(products!$A$1:$G$49,MATCH(orders!$D787,products!$A$1:$A$49,0),MATCH(orders!L$1,products!$A$1:$G$1,0))</f>
        <v>22.884999999999998</v>
      </c>
      <c r="M787" s="3">
        <f t="shared" si="36"/>
        <v>22.884999999999998</v>
      </c>
      <c r="N787" t="str">
        <f t="shared" si="37"/>
        <v>Arabic</v>
      </c>
      <c r="O787" t="str">
        <f t="shared" si="38"/>
        <v>Dark</v>
      </c>
      <c r="P787" t="str">
        <f>_xlfn.XLOOKUP(Table1[[#This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_xlfn.XLOOKUP(Table1[[#This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_xlfn.XLOOKUP(Table1[[#This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3">
        <f>INDEX(products!$A$1:$G$49,MATCH(orders!$D791,products!$A$1:$A$49,0),MATCH(orders!L$1,products!$A$1:$G$1,0))</f>
        <v>12.95</v>
      </c>
      <c r="M791" s="3">
        <f t="shared" si="36"/>
        <v>77.699999999999989</v>
      </c>
      <c r="N791" t="str">
        <f t="shared" si="37"/>
        <v>Arabic</v>
      </c>
      <c r="O791" t="str">
        <f t="shared" si="38"/>
        <v>Light</v>
      </c>
      <c r="P791" t="str">
        <f>_xlfn.XLOOKUP(Table1[[#This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3">
        <f>INDEX(products!$A$1:$G$49,MATCH(orders!$D792,products!$A$1:$A$49,0),MATCH(orders!L$1,products!$A$1:$G$1,0))</f>
        <v>7.77</v>
      </c>
      <c r="M792" s="3">
        <f t="shared" si="36"/>
        <v>23.31</v>
      </c>
      <c r="N792" t="str">
        <f t="shared" si="37"/>
        <v>Arabic</v>
      </c>
      <c r="O792" t="str">
        <f t="shared" si="38"/>
        <v>Light</v>
      </c>
      <c r="P792" t="str">
        <f>_xlfn.XLOOKUP(Table1[[#This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_xlfn.XLOOKUP(Table1[[#This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3">
        <f>INDEX(products!$A$1:$G$49,MATCH(orders!$D796,products!$A$1:$A$49,0),MATCH(orders!L$1,products!$A$1:$G$1,0))</f>
        <v>29.784999999999997</v>
      </c>
      <c r="M796" s="3">
        <f t="shared" si="36"/>
        <v>148.92499999999998</v>
      </c>
      <c r="N796" t="str">
        <f t="shared" si="37"/>
        <v>Arabic</v>
      </c>
      <c r="O796" t="str">
        <f t="shared" si="38"/>
        <v>Light</v>
      </c>
      <c r="P796" t="str">
        <f>_xlfn.XLOOKUP(Table1[[#This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_xlfn.XLOOKUP(Table1[[#This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3">
        <f>INDEX(products!$A$1:$G$49,MATCH(orders!$D799,products!$A$1:$A$49,0),MATCH(orders!L$1,products!$A$1:$G$1,0))</f>
        <v>7.77</v>
      </c>
      <c r="M799" s="3">
        <f t="shared" si="36"/>
        <v>31.08</v>
      </c>
      <c r="N799" t="str">
        <f t="shared" si="37"/>
        <v>Arabic</v>
      </c>
      <c r="O799" t="str">
        <f t="shared" si="38"/>
        <v>Light</v>
      </c>
      <c r="P799" t="str">
        <f>_xlfn.XLOOKUP(Table1[[#This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_xlfn.XLOOKUP(Table1[[#This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_xlfn.XLOOKUP(Table1[[#This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_xlfn.XLOOKUP(Table1[[#This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_xlfn.XLOOKUP(Table1[[#This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_xlfn.XLOOKUP(Table1[[#This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_xlfn.XLOOKUP(Table1[[#This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_xlfn.XLOOKUP(Table1[[#This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3">
        <f>INDEX(products!$A$1:$G$49,MATCH(orders!$D813,products!$A$1:$A$49,0),MATCH(orders!L$1,products!$A$1:$G$1,0))</f>
        <v>11.25</v>
      </c>
      <c r="M813" s="3">
        <f t="shared" si="36"/>
        <v>67.5</v>
      </c>
      <c r="N813" t="str">
        <f t="shared" si="37"/>
        <v>Arabic</v>
      </c>
      <c r="O813" t="str">
        <f t="shared" si="38"/>
        <v>Medium</v>
      </c>
      <c r="P813" t="str">
        <f>_xlfn.XLOOKUP(Table1[[#This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_xlfn.XLOOKUP(Table1[[#This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_xlfn.XLOOKUP(Table1[[#This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_xlfn.XLOOKUP(Table1[[#This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_xlfn.XLOOKUP(Table1[[#This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_xlfn.XLOOKUP(Table1[[#This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_xlfn.XLOOKUP(Table1[[#This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_xlfn.XLOOKUP(Table1[[#This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_xlfn.XLOOKUP(Table1[[#This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3">
        <f>INDEX(products!$A$1:$G$49,MATCH(orders!$D826,products!$A$1:$A$49,0),MATCH(orders!L$1,products!$A$1:$G$1,0))</f>
        <v>3.375</v>
      </c>
      <c r="M826" s="3">
        <f t="shared" si="36"/>
        <v>16.875</v>
      </c>
      <c r="N826" t="str">
        <f t="shared" si="37"/>
        <v>Arabic</v>
      </c>
      <c r="O826" t="str">
        <f t="shared" si="38"/>
        <v>Medium</v>
      </c>
      <c r="P826" t="str">
        <f>_xlfn.XLOOKUP(Table1[[#This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3">
        <f>INDEX(products!$A$1:$G$49,MATCH(orders!$D827,products!$A$1:$A$49,0),MATCH(orders!L$1,products!$A$1:$G$1,0))</f>
        <v>9.9499999999999993</v>
      </c>
      <c r="M827" s="3">
        <f t="shared" si="36"/>
        <v>29.849999999999998</v>
      </c>
      <c r="N827" t="str">
        <f t="shared" si="37"/>
        <v>Arabic</v>
      </c>
      <c r="O827" t="str">
        <f t="shared" si="38"/>
        <v>Dark</v>
      </c>
      <c r="P827" t="str">
        <f>_xlfn.XLOOKUP(Table1[[#This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_xlfn.XLOOKUP(Table1[[#This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_xlfn.XLOOKUP(Table1[[#This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3">
        <f>INDEX(products!$A$1:$G$49,MATCH(orders!$D830,products!$A$1:$A$49,0),MATCH(orders!L$1,products!$A$1:$G$1,0))</f>
        <v>22.884999999999998</v>
      </c>
      <c r="M830" s="3">
        <f t="shared" si="36"/>
        <v>137.31</v>
      </c>
      <c r="N830" t="str">
        <f t="shared" si="37"/>
        <v>Arabic</v>
      </c>
      <c r="O830" t="str">
        <f t="shared" si="38"/>
        <v>Dark</v>
      </c>
      <c r="P830" t="str">
        <f>_xlfn.XLOOKUP(Table1[[#This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3">
        <f>INDEX(products!$A$1:$G$49,MATCH(orders!$D831,products!$A$1:$A$49,0),MATCH(orders!L$1,products!$A$1:$G$1,0))</f>
        <v>2.9849999999999999</v>
      </c>
      <c r="M831" s="3">
        <f t="shared" si="36"/>
        <v>2.9849999999999999</v>
      </c>
      <c r="N831" t="str">
        <f t="shared" si="37"/>
        <v>Arabic</v>
      </c>
      <c r="O831" t="str">
        <f t="shared" si="38"/>
        <v>Dark</v>
      </c>
      <c r="P831" t="str">
        <f>_xlfn.XLOOKUP(Table1[[#This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_xlfn.XLOOKUP(Table1[[#This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3">
        <f>INDEX(products!$A$1:$G$49,MATCH(orders!$D833,products!$A$1:$A$49,0),MATCH(orders!L$1,products!$A$1:$G$1,0))</f>
        <v>2.9849999999999999</v>
      </c>
      <c r="M833" s="3">
        <f t="shared" si="36"/>
        <v>5.97</v>
      </c>
      <c r="N833" t="str">
        <f t="shared" si="37"/>
        <v>Arabic</v>
      </c>
      <c r="O833" t="str">
        <f t="shared" si="38"/>
        <v>Dark</v>
      </c>
      <c r="P833" t="str">
        <f>_xlfn.XLOOKUP(Table1[[#This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3">
        <f>INDEX(products!$A$1:$G$49,MATCH(orders!$D836,products!$A$1:$A$49,0),MATCH(orders!L$1,products!$A$1:$G$1,0))</f>
        <v>22.884999999999998</v>
      </c>
      <c r="M836" s="3">
        <f t="shared" si="39"/>
        <v>22.884999999999998</v>
      </c>
      <c r="N836" t="str">
        <f t="shared" si="40"/>
        <v>Arabic</v>
      </c>
      <c r="O836" t="str">
        <f t="shared" si="41"/>
        <v>Dark</v>
      </c>
      <c r="P836" t="str">
        <f>_xlfn.XLOOKUP(Table1[[#This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_xlfn.XLOOKUP(Table1[[#This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3">
        <f>INDEX(products!$A$1:$G$49,MATCH(orders!$D838,products!$A$1:$A$49,0),MATCH(orders!L$1,products!$A$1:$G$1,0))</f>
        <v>2.9849999999999999</v>
      </c>
      <c r="M838" s="3">
        <f t="shared" si="39"/>
        <v>11.94</v>
      </c>
      <c r="N838" t="str">
        <f t="shared" si="40"/>
        <v>Arabic</v>
      </c>
      <c r="O838" t="str">
        <f t="shared" si="41"/>
        <v>Dark</v>
      </c>
      <c r="P838" t="str">
        <f>_xlfn.XLOOKUP(Table1[[#This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3">
        <f>INDEX(products!$A$1:$G$49,MATCH(orders!$D840,products!$A$1:$A$49,0),MATCH(orders!L$1,products!$A$1:$G$1,0))</f>
        <v>22.884999999999998</v>
      </c>
      <c r="M840" s="3">
        <f t="shared" si="39"/>
        <v>114.42499999999998</v>
      </c>
      <c r="N840" t="str">
        <f t="shared" si="40"/>
        <v>Arabic</v>
      </c>
      <c r="O840" t="str">
        <f t="shared" si="41"/>
        <v>Dark</v>
      </c>
      <c r="P840" t="str">
        <f>_xlfn.XLOOKUP(Table1[[#This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_xlfn.XLOOKUP(Table1[[#This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_xlfn.XLOOKUP(Table1[[#This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_xlfn.XLOOKUP(Table1[[#This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3">
        <f>INDEX(products!$A$1:$G$49,MATCH(orders!$D846,products!$A$1:$A$49,0),MATCH(orders!L$1,products!$A$1:$G$1,0))</f>
        <v>5.97</v>
      </c>
      <c r="M846" s="3">
        <f t="shared" si="39"/>
        <v>35.82</v>
      </c>
      <c r="N846" t="str">
        <f t="shared" si="40"/>
        <v>Arabic</v>
      </c>
      <c r="O846" t="str">
        <f t="shared" si="41"/>
        <v>Dark</v>
      </c>
      <c r="P846" t="str">
        <f>_xlfn.XLOOKUP(Table1[[#This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_xlfn.XLOOKUP(Table1[[#This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3">
        <f>INDEX(products!$A$1:$G$49,MATCH(orders!$D848,products!$A$1:$A$49,0),MATCH(orders!L$1,products!$A$1:$G$1,0))</f>
        <v>25.874999999999996</v>
      </c>
      <c r="M848" s="3">
        <f t="shared" si="39"/>
        <v>51.749999999999993</v>
      </c>
      <c r="N848" t="str">
        <f t="shared" si="40"/>
        <v>Arabic</v>
      </c>
      <c r="O848" t="str">
        <f t="shared" si="41"/>
        <v>Medium</v>
      </c>
      <c r="P848" t="str">
        <f>_xlfn.XLOOKUP(Table1[[#This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3">
        <f>INDEX(products!$A$1:$G$49,MATCH(orders!$D849,products!$A$1:$A$49,0),MATCH(orders!L$1,products!$A$1:$G$1,0))</f>
        <v>2.9849999999999999</v>
      </c>
      <c r="M849" s="3">
        <f t="shared" si="39"/>
        <v>8.9550000000000001</v>
      </c>
      <c r="N849" t="str">
        <f t="shared" si="40"/>
        <v>Arabic</v>
      </c>
      <c r="O849" t="str">
        <f t="shared" si="41"/>
        <v>Dark</v>
      </c>
      <c r="P849" t="str">
        <f>_xlfn.XLOOKUP(Table1[[#This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_xlfn.XLOOKUP(Table1[[#This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3">
        <f>INDEX(products!$A$1:$G$49,MATCH(orders!$D851,products!$A$1:$A$49,0),MATCH(orders!L$1,products!$A$1:$G$1,0))</f>
        <v>3.8849999999999998</v>
      </c>
      <c r="M851" s="3">
        <f t="shared" si="39"/>
        <v>23.31</v>
      </c>
      <c r="N851" t="str">
        <f t="shared" si="40"/>
        <v>Arabic</v>
      </c>
      <c r="O851" t="str">
        <f t="shared" si="41"/>
        <v>Light</v>
      </c>
      <c r="P851" t="str">
        <f>_xlfn.XLOOKUP(Table1[[#This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3">
        <f>INDEX(products!$A$1:$G$49,MATCH(orders!$D852,products!$A$1:$A$49,0),MATCH(orders!L$1,products!$A$1:$G$1,0))</f>
        <v>3.375</v>
      </c>
      <c r="M852" s="3">
        <f t="shared" si="39"/>
        <v>6.75</v>
      </c>
      <c r="N852" t="str">
        <f t="shared" si="40"/>
        <v>Arabic</v>
      </c>
      <c r="O852" t="str">
        <f t="shared" si="41"/>
        <v>Medium</v>
      </c>
      <c r="P852" t="str">
        <f>_xlfn.XLOOKUP(Table1[[#This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_xlfn.XLOOKUP(Table1[[#This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3">
        <f>INDEX(products!$A$1:$G$49,MATCH(orders!$D855,products!$A$1:$A$49,0),MATCH(orders!L$1,products!$A$1:$G$1,0))</f>
        <v>9.9499999999999993</v>
      </c>
      <c r="M855" s="3">
        <f t="shared" si="39"/>
        <v>19.899999999999999</v>
      </c>
      <c r="N855" t="str">
        <f t="shared" si="40"/>
        <v>Arabic</v>
      </c>
      <c r="O855" t="str">
        <f t="shared" si="41"/>
        <v>Dark</v>
      </c>
      <c r="P855" t="str">
        <f>_xlfn.XLOOKUP(Table1[[#This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_xlfn.XLOOKUP(Table1[[#This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_xlfn.XLOOKUP(Table1[[#This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_xlfn.XLOOKUP(Table1[[#This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3">
        <f>INDEX(products!$A$1:$G$49,MATCH(orders!$D861,products!$A$1:$A$49,0),MATCH(orders!L$1,products!$A$1:$G$1,0))</f>
        <v>29.784999999999997</v>
      </c>
      <c r="M861" s="3">
        <f t="shared" si="39"/>
        <v>178.70999999999998</v>
      </c>
      <c r="N861" t="str">
        <f t="shared" si="40"/>
        <v>Arabic</v>
      </c>
      <c r="O861" t="str">
        <f t="shared" si="41"/>
        <v>Light</v>
      </c>
      <c r="P861" t="str">
        <f>_xlfn.XLOOKUP(Table1[[#This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3">
        <f>INDEX(products!$A$1:$G$49,MATCH(orders!$D862,products!$A$1:$A$49,0),MATCH(orders!L$1,products!$A$1:$G$1,0))</f>
        <v>25.874999999999996</v>
      </c>
      <c r="M862" s="3">
        <f t="shared" si="39"/>
        <v>25.874999999999996</v>
      </c>
      <c r="N862" t="str">
        <f t="shared" si="40"/>
        <v>Arabic</v>
      </c>
      <c r="O862" t="str">
        <f t="shared" si="41"/>
        <v>Medium</v>
      </c>
      <c r="P862" t="str">
        <f>_xlfn.XLOOKUP(Table1[[#This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_xlfn.XLOOKUP(Table1[[#This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3">
        <f>INDEX(products!$A$1:$G$49,MATCH(orders!$D867,products!$A$1:$A$49,0),MATCH(orders!L$1,products!$A$1:$G$1,0))</f>
        <v>6.75</v>
      </c>
      <c r="M867" s="3">
        <f t="shared" si="39"/>
        <v>6.75</v>
      </c>
      <c r="N867" t="str">
        <f t="shared" si="40"/>
        <v>Arabic</v>
      </c>
      <c r="O867" t="str">
        <f t="shared" si="41"/>
        <v>Medium</v>
      </c>
      <c r="P867" t="str">
        <f>_xlfn.XLOOKUP(Table1[[#This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3">
        <f>INDEX(products!$A$1:$G$49,MATCH(orders!$D868,products!$A$1:$A$49,0),MATCH(orders!L$1,products!$A$1:$G$1,0))</f>
        <v>5.97</v>
      </c>
      <c r="M868" s="3">
        <f t="shared" si="39"/>
        <v>17.91</v>
      </c>
      <c r="N868" t="str">
        <f t="shared" si="40"/>
        <v>Arabic</v>
      </c>
      <c r="O868" t="str">
        <f t="shared" si="41"/>
        <v>Dark</v>
      </c>
      <c r="P868" t="str">
        <f>_xlfn.XLOOKUP(Table1[[#This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3">
        <f>INDEX(products!$A$1:$G$49,MATCH(orders!$D869,products!$A$1:$A$49,0),MATCH(orders!L$1,products!$A$1:$G$1,0))</f>
        <v>29.784999999999997</v>
      </c>
      <c r="M869" s="3">
        <f t="shared" si="39"/>
        <v>29.784999999999997</v>
      </c>
      <c r="N869" t="str">
        <f t="shared" si="40"/>
        <v>Arabic</v>
      </c>
      <c r="O869" t="str">
        <f t="shared" si="41"/>
        <v>Light</v>
      </c>
      <c r="P869" t="str">
        <f>_xlfn.XLOOKUP(Table1[[#This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_xlfn.XLOOKUP(Table1[[#This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_xlfn.XLOOKUP(Table1[[#This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_xlfn.XLOOKUP(Table1[[#This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_xlfn.XLOOKUP(Table1[[#This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3">
        <f>INDEX(products!$A$1:$G$49,MATCH(orders!$D874,products!$A$1:$A$49,0),MATCH(orders!L$1,products!$A$1:$G$1,0))</f>
        <v>11.25</v>
      </c>
      <c r="M874" s="3">
        <f t="shared" si="39"/>
        <v>22.5</v>
      </c>
      <c r="N874" t="str">
        <f t="shared" si="40"/>
        <v>Arabic</v>
      </c>
      <c r="O874" t="str">
        <f t="shared" si="41"/>
        <v>Medium</v>
      </c>
      <c r="P874" t="str">
        <f>_xlfn.XLOOKUP(Table1[[#This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_xlfn.XLOOKUP(Table1[[#This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3">
        <f>INDEX(products!$A$1:$G$49,MATCH(orders!$D876,products!$A$1:$A$49,0),MATCH(orders!L$1,products!$A$1:$G$1,0))</f>
        <v>12.95</v>
      </c>
      <c r="M876" s="3">
        <f t="shared" si="39"/>
        <v>25.9</v>
      </c>
      <c r="N876" t="str">
        <f t="shared" si="40"/>
        <v>Arabic</v>
      </c>
      <c r="O876" t="str">
        <f t="shared" si="41"/>
        <v>Light</v>
      </c>
      <c r="P876" t="str">
        <f>_xlfn.XLOOKUP(Table1[[#This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3">
        <f>INDEX(products!$A$1:$G$49,MATCH(orders!$D878,products!$A$1:$A$49,0),MATCH(orders!L$1,products!$A$1:$G$1,0))</f>
        <v>7.77</v>
      </c>
      <c r="M878" s="3">
        <f t="shared" si="39"/>
        <v>46.62</v>
      </c>
      <c r="N878" t="str">
        <f t="shared" si="40"/>
        <v>Arabic</v>
      </c>
      <c r="O878" t="str">
        <f t="shared" si="41"/>
        <v>Light</v>
      </c>
      <c r="P878" t="str">
        <f>_xlfn.XLOOKUP(Table1[[#This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_xlfn.XLOOKUP(Table1[[#This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_xlfn.XLOOKUP(Table1[[#This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_xlfn.XLOOKUP(Table1[[#This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3">
        <f>INDEX(products!$A$1:$G$49,MATCH(orders!$D883,products!$A$1:$A$49,0),MATCH(orders!L$1,products!$A$1:$G$1,0))</f>
        <v>3.8849999999999998</v>
      </c>
      <c r="M883" s="3">
        <f t="shared" si="39"/>
        <v>23.31</v>
      </c>
      <c r="N883" t="str">
        <f t="shared" si="40"/>
        <v>Arabic</v>
      </c>
      <c r="O883" t="str">
        <f t="shared" si="41"/>
        <v>Light</v>
      </c>
      <c r="P883" t="str">
        <f>_xlfn.XLOOKUP(Table1[[#This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3">
        <f>INDEX(products!$A$1:$G$49,MATCH(orders!$D884,products!$A$1:$A$49,0),MATCH(orders!L$1,products!$A$1:$G$1,0))</f>
        <v>22.884999999999998</v>
      </c>
      <c r="M884" s="3">
        <f t="shared" si="39"/>
        <v>114.42499999999998</v>
      </c>
      <c r="N884" t="str">
        <f t="shared" si="40"/>
        <v>Arabic</v>
      </c>
      <c r="O884" t="str">
        <f t="shared" si="41"/>
        <v>Dark</v>
      </c>
      <c r="P884" t="str">
        <f>_xlfn.XLOOKUP(Table1[[#This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3">
        <f>INDEX(products!$A$1:$G$49,MATCH(orders!$D885,products!$A$1:$A$49,0),MATCH(orders!L$1,products!$A$1:$G$1,0))</f>
        <v>25.874999999999996</v>
      </c>
      <c r="M885" s="3">
        <f t="shared" si="39"/>
        <v>77.624999999999986</v>
      </c>
      <c r="N885" t="str">
        <f t="shared" si="40"/>
        <v>Arabic</v>
      </c>
      <c r="O885" t="str">
        <f t="shared" si="41"/>
        <v>Medium</v>
      </c>
      <c r="P885" t="str">
        <f>_xlfn.XLOOKUP(Table1[[#This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_xlfn.XLOOKUP(Table1[[#This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_xlfn.XLOOKUP(Table1[[#This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_xlfn.XLOOKUP(Table1[[#This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3">
        <f>INDEX(products!$A$1:$G$49,MATCH(orders!$D890,products!$A$1:$A$49,0),MATCH(orders!L$1,products!$A$1:$G$1,0))</f>
        <v>3.8849999999999998</v>
      </c>
      <c r="M890" s="3">
        <f t="shared" si="39"/>
        <v>7.77</v>
      </c>
      <c r="N890" t="str">
        <f t="shared" si="40"/>
        <v>Arabic</v>
      </c>
      <c r="O890" t="str">
        <f t="shared" si="41"/>
        <v>Light</v>
      </c>
      <c r="P890" t="str">
        <f>_xlfn.XLOOKUP(Table1[[#This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3">
        <f>INDEX(products!$A$1:$G$49,MATCH(orders!$D893,products!$A$1:$A$49,0),MATCH(orders!L$1,products!$A$1:$G$1,0))</f>
        <v>22.884999999999998</v>
      </c>
      <c r="M893" s="3">
        <f t="shared" si="39"/>
        <v>114.42499999999998</v>
      </c>
      <c r="N893" t="str">
        <f t="shared" si="40"/>
        <v>Arabic</v>
      </c>
      <c r="O893" t="str">
        <f t="shared" si="41"/>
        <v>Dark</v>
      </c>
      <c r="P893" t="str">
        <f>_xlfn.XLOOKUP(Table1[[#This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_xlfn.XLOOKUP(Table1[[#This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_xlfn.XLOOKUP(Table1[[#This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_xlfn.XLOOKUP(Table1[[#This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_xlfn.XLOOKUP(Table1[[#This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_xlfn.XLOOKUP(Table1[[#This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_xlfn.XLOOKUP(Table1[[#This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3">
        <f>INDEX(products!$A$1:$G$49,MATCH(orders!$D906,products!$A$1:$A$49,0),MATCH(orders!L$1,products!$A$1:$G$1,0))</f>
        <v>29.784999999999997</v>
      </c>
      <c r="M906" s="3">
        <f t="shared" si="42"/>
        <v>148.92499999999998</v>
      </c>
      <c r="N906" t="str">
        <f t="shared" si="43"/>
        <v>Arabic</v>
      </c>
      <c r="O906" t="str">
        <f t="shared" si="44"/>
        <v>Light</v>
      </c>
      <c r="P906" t="str">
        <f>_xlfn.XLOOKUP(Table1[[#This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3">
        <f>INDEX(products!$A$1:$G$49,MATCH(orders!$D907,products!$A$1:$A$49,0),MATCH(orders!L$1,products!$A$1:$G$1,0))</f>
        <v>6.75</v>
      </c>
      <c r="M907" s="3">
        <f t="shared" si="42"/>
        <v>40.5</v>
      </c>
      <c r="N907" t="str">
        <f t="shared" si="43"/>
        <v>Arabic</v>
      </c>
      <c r="O907" t="str">
        <f t="shared" si="44"/>
        <v>Medium</v>
      </c>
      <c r="P907" t="str">
        <f>_xlfn.XLOOKUP(Table1[[#This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3">
        <f>INDEX(products!$A$1:$G$49,MATCH(orders!$D908,products!$A$1:$A$49,0),MATCH(orders!L$1,products!$A$1:$G$1,0))</f>
        <v>6.75</v>
      </c>
      <c r="M908" s="3">
        <f t="shared" si="42"/>
        <v>27</v>
      </c>
      <c r="N908" t="str">
        <f t="shared" si="43"/>
        <v>Arabic</v>
      </c>
      <c r="O908" t="str">
        <f t="shared" si="44"/>
        <v>Medium</v>
      </c>
      <c r="P908" t="str">
        <f>_xlfn.XLOOKUP(Table1[[#This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_xlfn.XLOOKUP(Table1[[#This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3">
        <f>INDEX(products!$A$1:$G$49,MATCH(orders!$D912,products!$A$1:$A$49,0),MATCH(orders!L$1,products!$A$1:$G$1,0))</f>
        <v>22.884999999999998</v>
      </c>
      <c r="M912" s="3">
        <f t="shared" si="42"/>
        <v>91.539999999999992</v>
      </c>
      <c r="N912" t="str">
        <f t="shared" si="43"/>
        <v>Arabic</v>
      </c>
      <c r="O912" t="str">
        <f t="shared" si="44"/>
        <v>Dark</v>
      </c>
      <c r="P912" t="str">
        <f>_xlfn.XLOOKUP(Table1[[#This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3">
        <f>INDEX(products!$A$1:$G$49,MATCH(orders!$D913,products!$A$1:$A$49,0),MATCH(orders!L$1,products!$A$1:$G$1,0))</f>
        <v>11.25</v>
      </c>
      <c r="M913" s="3">
        <f t="shared" si="42"/>
        <v>45</v>
      </c>
      <c r="N913" t="str">
        <f t="shared" si="43"/>
        <v>Arabic</v>
      </c>
      <c r="O913" t="str">
        <f t="shared" si="44"/>
        <v>Medium</v>
      </c>
      <c r="P913" t="str">
        <f>_xlfn.XLOOKUP(Table1[[#This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_xlfn.XLOOKUP(Table1[[#This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3">
        <f>INDEX(products!$A$1:$G$49,MATCH(orders!$D915,products!$A$1:$A$49,0),MATCH(orders!L$1,products!$A$1:$G$1,0))</f>
        <v>6.75</v>
      </c>
      <c r="M915" s="3">
        <f t="shared" si="42"/>
        <v>6.75</v>
      </c>
      <c r="N915" t="str">
        <f t="shared" si="43"/>
        <v>Arabic</v>
      </c>
      <c r="O915" t="str">
        <f t="shared" si="44"/>
        <v>Medium</v>
      </c>
      <c r="P915" t="str">
        <f>_xlfn.XLOOKUP(Table1[[#This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3">
        <f>INDEX(products!$A$1:$G$49,MATCH(orders!$D916,products!$A$1:$A$49,0),MATCH(orders!L$1,products!$A$1:$G$1,0))</f>
        <v>11.25</v>
      </c>
      <c r="M916" s="3">
        <f t="shared" si="42"/>
        <v>45</v>
      </c>
      <c r="N916" t="str">
        <f t="shared" si="43"/>
        <v>Arabic</v>
      </c>
      <c r="O916" t="str">
        <f t="shared" si="44"/>
        <v>Medium</v>
      </c>
      <c r="P916" t="str">
        <f>_xlfn.XLOOKUP(Table1[[#This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_xlfn.XLOOKUP(Table1[[#This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3">
        <f>INDEX(products!$A$1:$G$49,MATCH(orders!$D919,products!$A$1:$A$49,0),MATCH(orders!L$1,products!$A$1:$G$1,0))</f>
        <v>6.75</v>
      </c>
      <c r="M919" s="3">
        <f t="shared" si="42"/>
        <v>6.75</v>
      </c>
      <c r="N919" t="str">
        <f t="shared" si="43"/>
        <v>Arabic</v>
      </c>
      <c r="O919" t="str">
        <f t="shared" si="44"/>
        <v>Medium</v>
      </c>
      <c r="P919" t="str">
        <f>_xlfn.XLOOKUP(Table1[[#This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_xlfn.XLOOKUP(Table1[[#This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_xlfn.XLOOKUP(Table1[[#This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_xlfn.XLOOKUP(Table1[[#This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3">
        <f>INDEX(products!$A$1:$G$49,MATCH(orders!$D924,products!$A$1:$A$49,0),MATCH(orders!L$1,products!$A$1:$G$1,0))</f>
        <v>11.25</v>
      </c>
      <c r="M924" s="3">
        <f t="shared" si="42"/>
        <v>67.5</v>
      </c>
      <c r="N924" t="str">
        <f t="shared" si="43"/>
        <v>Arabic</v>
      </c>
      <c r="O924" t="str">
        <f t="shared" si="44"/>
        <v>Medium</v>
      </c>
      <c r="P924" t="str">
        <f>_xlfn.XLOOKUP(Table1[[#This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_xlfn.XLOOKUP(Table1[[#This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3">
        <f>INDEX(products!$A$1:$G$49,MATCH(orders!$D926,products!$A$1:$A$49,0),MATCH(orders!L$1,products!$A$1:$G$1,0))</f>
        <v>29.784999999999997</v>
      </c>
      <c r="M926" s="3">
        <f t="shared" si="42"/>
        <v>89.35499999999999</v>
      </c>
      <c r="N926" t="str">
        <f t="shared" si="43"/>
        <v>Arabic</v>
      </c>
      <c r="O926" t="str">
        <f t="shared" si="44"/>
        <v>Light</v>
      </c>
      <c r="P926" t="str">
        <f>_xlfn.XLOOKUP(Table1[[#This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3">
        <f>INDEX(products!$A$1:$G$49,MATCH(orders!$D927,products!$A$1:$A$49,0),MATCH(orders!L$1,products!$A$1:$G$1,0))</f>
        <v>6.75</v>
      </c>
      <c r="M927" s="3">
        <f t="shared" si="42"/>
        <v>20.25</v>
      </c>
      <c r="N927" t="str">
        <f t="shared" si="43"/>
        <v>Arabic</v>
      </c>
      <c r="O927" t="str">
        <f t="shared" si="44"/>
        <v>Medium</v>
      </c>
      <c r="P927" t="str">
        <f>_xlfn.XLOOKUP(Table1[[#This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3">
        <f>INDEX(products!$A$1:$G$49,MATCH(orders!$D928,products!$A$1:$A$49,0),MATCH(orders!L$1,products!$A$1:$G$1,0))</f>
        <v>6.75</v>
      </c>
      <c r="M928" s="3">
        <f t="shared" si="42"/>
        <v>33.75</v>
      </c>
      <c r="N928" t="str">
        <f t="shared" si="43"/>
        <v>Arabic</v>
      </c>
      <c r="O928" t="str">
        <f t="shared" si="44"/>
        <v>Medium</v>
      </c>
      <c r="P928" t="str">
        <f>_xlfn.XLOOKUP(Table1[[#This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_xlfn.XLOOKUP(Table1[[#This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_xlfn.XLOOKUP(Table1[[#This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_xlfn.XLOOKUP(Table1[[#This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3">
        <f>INDEX(products!$A$1:$G$49,MATCH(orders!$D933,products!$A$1:$A$49,0),MATCH(orders!L$1,products!$A$1:$G$1,0))</f>
        <v>5.97</v>
      </c>
      <c r="M933" s="3">
        <f t="shared" si="42"/>
        <v>23.88</v>
      </c>
      <c r="N933" t="str">
        <f t="shared" si="43"/>
        <v>Arabic</v>
      </c>
      <c r="O933" t="str">
        <f t="shared" si="44"/>
        <v>Dark</v>
      </c>
      <c r="P933" t="str">
        <f>_xlfn.XLOOKUP(Table1[[#This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_xlfn.XLOOKUP(Table1[[#This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3">
        <f>INDEX(products!$A$1:$G$49,MATCH(orders!$D937,products!$A$1:$A$49,0),MATCH(orders!L$1,products!$A$1:$G$1,0))</f>
        <v>25.874999999999996</v>
      </c>
      <c r="M937" s="3">
        <f t="shared" si="42"/>
        <v>155.24999999999997</v>
      </c>
      <c r="N937" t="str">
        <f t="shared" si="43"/>
        <v>Arabic</v>
      </c>
      <c r="O937" t="str">
        <f t="shared" si="44"/>
        <v>Medium</v>
      </c>
      <c r="P937" t="str">
        <f>_xlfn.XLOOKUP(Table1[[#This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_xlfn.XLOOKUP(Table1[[#This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_xlfn.XLOOKUP(Table1[[#This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_xlfn.XLOOKUP(Table1[[#This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3">
        <f>INDEX(products!$A$1:$G$49,MATCH(orders!$D943,products!$A$1:$A$49,0),MATCH(orders!L$1,products!$A$1:$G$1,0))</f>
        <v>7.77</v>
      </c>
      <c r="M943" s="3">
        <f t="shared" si="42"/>
        <v>15.54</v>
      </c>
      <c r="N943" t="str">
        <f t="shared" si="43"/>
        <v>Arabic</v>
      </c>
      <c r="O943" t="str">
        <f t="shared" si="44"/>
        <v>Light</v>
      </c>
      <c r="P943" t="str">
        <f>_xlfn.XLOOKUP(Table1[[#This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3">
        <f>INDEX(products!$A$1:$G$49,MATCH(orders!$D945,products!$A$1:$A$49,0),MATCH(orders!L$1,products!$A$1:$G$1,0))</f>
        <v>7.77</v>
      </c>
      <c r="M945" s="3">
        <f t="shared" si="42"/>
        <v>46.62</v>
      </c>
      <c r="N945" t="str">
        <f t="shared" si="43"/>
        <v>Arabic</v>
      </c>
      <c r="O945" t="str">
        <f t="shared" si="44"/>
        <v>Light</v>
      </c>
      <c r="P945" t="str">
        <f>_xlfn.XLOOKUP(Table1[[#This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_xlfn.XLOOKUP(Table1[[#This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3">
        <f>INDEX(products!$A$1:$G$49,MATCH(orders!$D949,products!$A$1:$A$49,0),MATCH(orders!L$1,products!$A$1:$G$1,0))</f>
        <v>11.25</v>
      </c>
      <c r="M949" s="3">
        <f t="shared" si="42"/>
        <v>11.25</v>
      </c>
      <c r="N949" t="str">
        <f t="shared" si="43"/>
        <v>Arabic</v>
      </c>
      <c r="O949" t="str">
        <f t="shared" si="44"/>
        <v>Medium</v>
      </c>
      <c r="P949" t="str">
        <f>_xlfn.XLOOKUP(Table1[[#This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3">
        <f>INDEX(products!$A$1:$G$49,MATCH(orders!$D954,products!$A$1:$A$49,0),MATCH(orders!L$1,products!$A$1:$G$1,0))</f>
        <v>11.25</v>
      </c>
      <c r="M954" s="3">
        <f t="shared" si="42"/>
        <v>22.5</v>
      </c>
      <c r="N954" t="str">
        <f t="shared" si="43"/>
        <v>Arabic</v>
      </c>
      <c r="O954" t="str">
        <f t="shared" si="44"/>
        <v>Medium</v>
      </c>
      <c r="P954" t="str">
        <f>_xlfn.XLOOKUP(Table1[[#This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3">
        <f>INDEX(products!$A$1:$G$49,MATCH(orders!$D955,products!$A$1:$A$49,0),MATCH(orders!L$1,products!$A$1:$G$1,0))</f>
        <v>3.8849999999999998</v>
      </c>
      <c r="M955" s="3">
        <f t="shared" si="42"/>
        <v>3.8849999999999998</v>
      </c>
      <c r="N955" t="str">
        <f t="shared" si="43"/>
        <v>Arabic</v>
      </c>
      <c r="O955" t="str">
        <f t="shared" si="44"/>
        <v>Light</v>
      </c>
      <c r="P955" t="str">
        <f>_xlfn.XLOOKUP(Table1[[#This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_xlfn.XLOOKUP(Table1[[#This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_xlfn.XLOOKUP(Table1[[#This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3">
        <f>INDEX(products!$A$1:$G$49,MATCH(orders!$D960,products!$A$1:$A$49,0),MATCH(orders!L$1,products!$A$1:$G$1,0))</f>
        <v>3.8849999999999998</v>
      </c>
      <c r="M960" s="3">
        <f t="shared" si="42"/>
        <v>7.77</v>
      </c>
      <c r="N960" t="str">
        <f t="shared" si="43"/>
        <v>Arabic</v>
      </c>
      <c r="O960" t="str">
        <f t="shared" si="44"/>
        <v>Light</v>
      </c>
      <c r="P960" t="str">
        <f>_xlfn.XLOOKUP(Table1[[#This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_xlfn.XLOOKUP(Table1[[#This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IF(I963="Rob","Robusta",IF(I963="Exc","Excelsa",IF(I963="Ara","Arabic",IF(I963="Lib","Liberica",""))))</f>
        <v>Arabic</v>
      </c>
      <c r="O963" t="str">
        <f t="shared" ref="O963:O1001" si="47">IF(J963="M","Medium",IF(J963="L","Light",IF(J963="D","Dark","")))</f>
        <v>Dark</v>
      </c>
      <c r="P963" t="str">
        <f>_xlfn.XLOOKUP(Table1[[#This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_xlfn.XLOOKUP(Table1[[#This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_xlfn.XLOOKUP(Table1[[#This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_xlfn.XLOOKUP(Table1[[#This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_xlfn.XLOOKUP(Table1[[#This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_xlfn.XLOOKUP(Table1[[#This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3">
        <f>INDEX(products!$A$1:$G$49,MATCH(orders!$D973,products!$A$1:$A$49,0),MATCH(orders!L$1,products!$A$1:$G$1,0))</f>
        <v>29.784999999999997</v>
      </c>
      <c r="M973" s="3">
        <f t="shared" si="45"/>
        <v>148.92499999999998</v>
      </c>
      <c r="N973" t="str">
        <f t="shared" si="46"/>
        <v>Arabic</v>
      </c>
      <c r="O973" t="str">
        <f t="shared" si="47"/>
        <v>Light</v>
      </c>
      <c r="P973" t="str">
        <f>_xlfn.XLOOKUP(Table1[[#This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3">
        <f>INDEX(products!$A$1:$G$49,MATCH(orders!$D974,products!$A$1:$A$49,0),MATCH(orders!L$1,products!$A$1:$G$1,0))</f>
        <v>29.784999999999997</v>
      </c>
      <c r="M974" s="3">
        <f t="shared" si="45"/>
        <v>89.35499999999999</v>
      </c>
      <c r="N974" t="str">
        <f t="shared" si="46"/>
        <v>Arabic</v>
      </c>
      <c r="O974" t="str">
        <f t="shared" si="47"/>
        <v>Light</v>
      </c>
      <c r="P974" t="str">
        <f>_xlfn.XLOOKUP(Table1[[#This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3">
        <f>INDEX(products!$A$1:$G$49,MATCH(orders!$D977,products!$A$1:$A$49,0),MATCH(orders!L$1,products!$A$1:$G$1,0))</f>
        <v>2.9849999999999999</v>
      </c>
      <c r="M977" s="3">
        <f t="shared" si="45"/>
        <v>8.9550000000000001</v>
      </c>
      <c r="N977" t="str">
        <f t="shared" si="46"/>
        <v>Arabic</v>
      </c>
      <c r="O977" t="str">
        <f t="shared" si="47"/>
        <v>Dark</v>
      </c>
      <c r="P977" t="str">
        <f>_xlfn.XLOOKUP(Table1[[#This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_xlfn.XLOOKUP(Table1[[#This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3">
        <f>INDEX(products!$A$1:$G$49,MATCH(orders!$D980,products!$A$1:$A$49,0),MATCH(orders!L$1,products!$A$1:$G$1,0))</f>
        <v>7.77</v>
      </c>
      <c r="M980" s="3">
        <f t="shared" si="45"/>
        <v>23.31</v>
      </c>
      <c r="N980" t="str">
        <f t="shared" si="46"/>
        <v>Arabic</v>
      </c>
      <c r="O980" t="str">
        <f t="shared" si="47"/>
        <v>Light</v>
      </c>
      <c r="P980" t="str">
        <f>_xlfn.XLOOKUP(Table1[[#This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_xlfn.XLOOKUP(Table1[[#This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_xlfn.XLOOKUP(Table1[[#This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_xlfn.XLOOKUP(Table1[[#This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3">
        <f>INDEX(products!$A$1:$G$49,MATCH(orders!$D985,products!$A$1:$A$49,0),MATCH(orders!L$1,products!$A$1:$G$1,0))</f>
        <v>3.375</v>
      </c>
      <c r="M985" s="3">
        <f t="shared" si="45"/>
        <v>6.75</v>
      </c>
      <c r="N985" t="str">
        <f t="shared" si="46"/>
        <v>Arabic</v>
      </c>
      <c r="O985" t="str">
        <f t="shared" si="47"/>
        <v>Medium</v>
      </c>
      <c r="P985" t="str">
        <f>_xlfn.XLOOKUP(Table1[[#This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_xlfn.XLOOKUP(Table1[[#This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3">
        <f>INDEX(products!$A$1:$G$49,MATCH(orders!$D989,products!$A$1:$A$49,0),MATCH(orders!L$1,products!$A$1:$G$1,0))</f>
        <v>5.97</v>
      </c>
      <c r="M989" s="3">
        <f t="shared" si="45"/>
        <v>29.849999999999998</v>
      </c>
      <c r="N989" t="str">
        <f t="shared" si="46"/>
        <v>Arabic</v>
      </c>
      <c r="O989" t="str">
        <f t="shared" si="47"/>
        <v>Dark</v>
      </c>
      <c r="P989" t="str">
        <f>_xlfn.XLOOKUP(Table1[[#This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3">
        <f>INDEX(products!$A$1:$G$49,MATCH(orders!$D991,products!$A$1:$A$49,0),MATCH(orders!L$1,products!$A$1:$G$1,0))</f>
        <v>25.874999999999996</v>
      </c>
      <c r="M991" s="3">
        <f t="shared" si="45"/>
        <v>155.24999999999997</v>
      </c>
      <c r="N991" t="str">
        <f t="shared" si="46"/>
        <v>Arabic</v>
      </c>
      <c r="O991" t="str">
        <f t="shared" si="47"/>
        <v>Medium</v>
      </c>
      <c r="P991" t="str">
        <f>_xlfn.XLOOKUP(Table1[[#This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_xlfn.XLOOKUP(Table1[[#This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_xlfn.XLOOKUP(Table1[[#This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3">
        <f>INDEX(products!$A$1:$G$49,MATCH(orders!$D995,products!$A$1:$A$49,0),MATCH(orders!L$1,products!$A$1:$G$1,0))</f>
        <v>12.95</v>
      </c>
      <c r="M995" s="3">
        <f t="shared" si="45"/>
        <v>77.699999999999989</v>
      </c>
      <c r="N995" t="str">
        <f t="shared" si="46"/>
        <v>Arabic</v>
      </c>
      <c r="O995" t="str">
        <f t="shared" si="47"/>
        <v>Light</v>
      </c>
      <c r="P995" t="str">
        <f>_xlfn.XLOOKUP(Table1[[#This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3">
        <f>INDEX(products!$A$1:$G$49,MATCH(orders!$D996,products!$A$1:$A$49,0),MATCH(orders!L$1,products!$A$1:$G$1,0))</f>
        <v>2.9849999999999999</v>
      </c>
      <c r="M996" s="3">
        <f t="shared" si="45"/>
        <v>8.9550000000000001</v>
      </c>
      <c r="N996" t="str">
        <f t="shared" si="46"/>
        <v>Arabic</v>
      </c>
      <c r="O996" t="str">
        <f t="shared" si="47"/>
        <v>Dark</v>
      </c>
      <c r="P996" t="str">
        <f>_xlfn.XLOOKUP(Table1[[#This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3">
        <f>INDEX(products!$A$1:$G$49,MATCH(orders!$D999,products!$A$1:$A$49,0),MATCH(orders!L$1,products!$A$1:$G$1,0))</f>
        <v>6.75</v>
      </c>
      <c r="M999" s="3">
        <f t="shared" si="45"/>
        <v>27</v>
      </c>
      <c r="N999" t="str">
        <f t="shared" si="46"/>
        <v>Arabic</v>
      </c>
      <c r="O999" t="str">
        <f t="shared" si="47"/>
        <v>Medium</v>
      </c>
      <c r="P999" t="str">
        <f>_xlfn.XLOOKUP(Table1[[#This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v>
      </c>
      <c r="O1000" t="str">
        <f t="shared" si="47"/>
        <v>Dark</v>
      </c>
      <c r="P1000" t="str">
        <f>_xlfn.XLOOKUP(Table1[[#This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9" sqref="J1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Paromita Das</cp:lastModifiedBy>
  <cp:revision/>
  <dcterms:created xsi:type="dcterms:W3CDTF">2022-11-26T09:51:45Z</dcterms:created>
  <dcterms:modified xsi:type="dcterms:W3CDTF">2024-09-07T14:01:34Z</dcterms:modified>
  <cp:category/>
  <cp:contentStatus/>
</cp:coreProperties>
</file>