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pashapoor\Desktop\"/>
    </mc:Choice>
  </mc:AlternateContent>
  <xr:revisionPtr revIDLastSave="0" documentId="8_{B92D7A7B-6841-44A5-9F78-7DDD0B46A925}" xr6:coauthVersionLast="47" xr6:coauthVersionMax="47" xr10:uidLastSave="{00000000-0000-0000-0000-000000000000}"/>
  <bookViews>
    <workbookView xWindow="-108" yWindow="-108" windowWidth="23256" windowHeight="12576" xr2:uid="{EEF167A1-183D-460C-A4D4-B9A3BBD10C02}"/>
  </bookViews>
  <sheets>
    <sheet name="Loa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" i="1" l="1"/>
  <c r="P11" i="1"/>
  <c r="I11" i="1"/>
  <c r="H11" i="1"/>
  <c r="F10" i="1"/>
  <c r="S10" i="1" s="1"/>
  <c r="Q9" i="1"/>
  <c r="P9" i="1"/>
  <c r="O9" i="1"/>
  <c r="N9" i="1"/>
  <c r="M9" i="1"/>
  <c r="L9" i="1"/>
  <c r="K9" i="1"/>
  <c r="J9" i="1"/>
  <c r="I9" i="1"/>
  <c r="H9" i="1"/>
  <c r="G9" i="1"/>
  <c r="S9" i="1" s="1"/>
  <c r="R8" i="1"/>
  <c r="R11" i="1" s="1"/>
  <c r="F8" i="1"/>
  <c r="S8" i="1" s="1"/>
  <c r="S7" i="1"/>
  <c r="F7" i="1"/>
  <c r="C7" i="1"/>
  <c r="C12" i="1" s="1"/>
  <c r="C13" i="1" s="1"/>
  <c r="R6" i="1"/>
  <c r="K6" i="1"/>
  <c r="J6" i="1"/>
  <c r="R5" i="1"/>
  <c r="Q5" i="1"/>
  <c r="P5" i="1"/>
  <c r="P6" i="1" s="1"/>
  <c r="O5" i="1"/>
  <c r="N5" i="1"/>
  <c r="M5" i="1"/>
  <c r="L5" i="1"/>
  <c r="K5" i="1"/>
  <c r="J5" i="1"/>
  <c r="I5" i="1"/>
  <c r="H5" i="1"/>
  <c r="H6" i="1" s="1"/>
  <c r="G5" i="1"/>
  <c r="S5" i="1" s="1"/>
  <c r="C5" i="1"/>
  <c r="R4" i="1"/>
  <c r="Q4" i="1"/>
  <c r="Q6" i="1" s="1"/>
  <c r="P4" i="1"/>
  <c r="O4" i="1"/>
  <c r="O6" i="1" s="1"/>
  <c r="N4" i="1"/>
  <c r="N6" i="1" s="1"/>
  <c r="M4" i="1"/>
  <c r="M11" i="1" s="1"/>
  <c r="L4" i="1"/>
  <c r="L11" i="1" s="1"/>
  <c r="K4" i="1"/>
  <c r="K11" i="1" s="1"/>
  <c r="J4" i="1"/>
  <c r="J11" i="1" s="1"/>
  <c r="I4" i="1"/>
  <c r="I6" i="1" s="1"/>
  <c r="H4" i="1"/>
  <c r="G4" i="1"/>
  <c r="G6" i="1" s="1"/>
  <c r="F3" i="1"/>
  <c r="F11" i="1" s="1"/>
  <c r="S4" i="1" l="1"/>
  <c r="N11" i="1"/>
  <c r="G11" i="1"/>
  <c r="S11" i="1" s="1"/>
  <c r="O11" i="1"/>
  <c r="L6" i="1"/>
  <c r="S6" i="1" s="1"/>
  <c r="M6" i="1"/>
</calcChain>
</file>

<file path=xl/sharedStrings.xml><?xml version="1.0" encoding="utf-8"?>
<sst xmlns="http://schemas.openxmlformats.org/spreadsheetml/2006/main" count="23" uniqueCount="22">
  <si>
    <t>loan Amount</t>
  </si>
  <si>
    <t>Month</t>
  </si>
  <si>
    <t>sum</t>
  </si>
  <si>
    <t>APR</t>
  </si>
  <si>
    <t>Loan Inflow</t>
  </si>
  <si>
    <t>PMT per year</t>
  </si>
  <si>
    <t>Loan payment</t>
  </si>
  <si>
    <t>Int. % month</t>
  </si>
  <si>
    <t>Principle Share</t>
  </si>
  <si>
    <t>number of payments</t>
  </si>
  <si>
    <t>Interest Cost</t>
  </si>
  <si>
    <t>pmt</t>
  </si>
  <si>
    <t>loan Deduction</t>
  </si>
  <si>
    <t>Loan Deductions</t>
  </si>
  <si>
    <t>Security Deposit</t>
  </si>
  <si>
    <t>Investment Return</t>
  </si>
  <si>
    <t>Opportunity Cost</t>
  </si>
  <si>
    <t>User Charge</t>
  </si>
  <si>
    <t>Customer share</t>
  </si>
  <si>
    <t>Sum CashFlow</t>
  </si>
  <si>
    <t>Real Interest rate (monthly)</t>
  </si>
  <si>
    <t>Annual Effective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</si>
</sst>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9" fontId="0" fillId="0" borderId="6" xfId="0" applyNumberFormat="1" applyBorder="1"/>
    <xf numFmtId="8" fontId="0" fillId="0" borderId="4" xfId="0" applyNumberFormat="1" applyBorder="1"/>
    <xf numFmtId="164" fontId="0" fillId="0" borderId="6" xfId="1" applyNumberFormat="1" applyFont="1" applyBorder="1"/>
    <xf numFmtId="8" fontId="0" fillId="0" borderId="3" xfId="0" applyNumberFormat="1" applyBorder="1"/>
    <xf numFmtId="165" fontId="0" fillId="0" borderId="6" xfId="2" applyNumberFormat="1" applyFont="1" applyBorder="1"/>
    <xf numFmtId="0" fontId="0" fillId="3" borderId="5" xfId="0" applyFill="1" applyBorder="1"/>
    <xf numFmtId="0" fontId="0" fillId="3" borderId="0" xfId="0" applyFill="1"/>
    <xf numFmtId="8" fontId="0" fillId="3" borderId="0" xfId="0" applyNumberFormat="1" applyFill="1"/>
    <xf numFmtId="8" fontId="0" fillId="3" borderId="5" xfId="0" applyNumberFormat="1" applyFill="1" applyBorder="1"/>
    <xf numFmtId="0" fontId="0" fillId="2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7" xfId="0" applyBorder="1"/>
    <xf numFmtId="8" fontId="0" fillId="4" borderId="9" xfId="1" applyNumberFormat="1" applyFont="1" applyFill="1" applyBorder="1"/>
    <xf numFmtId="8" fontId="0" fillId="0" borderId="10" xfId="0" applyNumberFormat="1" applyBorder="1"/>
    <xf numFmtId="0" fontId="0" fillId="0" borderId="11" xfId="0" applyBorder="1"/>
    <xf numFmtId="8" fontId="0" fillId="0" borderId="1" xfId="0" applyNumberFormat="1" applyBorder="1"/>
    <xf numFmtId="9" fontId="0" fillId="2" borderId="1" xfId="2" applyFont="1" applyFill="1" applyBorder="1"/>
    <xf numFmtId="8" fontId="0" fillId="0" borderId="12" xfId="0" applyNumberFormat="1" applyBorder="1"/>
    <xf numFmtId="8" fontId="0" fillId="0" borderId="0" xfId="0" applyNumberFormat="1"/>
    <xf numFmtId="8" fontId="0" fillId="0" borderId="5" xfId="0" applyNumberFormat="1" applyBorder="1"/>
    <xf numFmtId="9" fontId="0" fillId="2" borderId="5" xfId="0" applyNumberFormat="1" applyFill="1" applyBorder="1"/>
    <xf numFmtId="8" fontId="0" fillId="0" borderId="6" xfId="0" applyNumberFormat="1" applyBorder="1"/>
    <xf numFmtId="9" fontId="0" fillId="2" borderId="5" xfId="2" applyFont="1" applyFill="1" applyBorder="1"/>
    <xf numFmtId="9" fontId="0" fillId="2" borderId="7" xfId="0" applyNumberFormat="1" applyFill="1" applyBorder="1"/>
    <xf numFmtId="8" fontId="0" fillId="4" borderId="13" xfId="0" applyNumberFormat="1" applyFill="1" applyBorder="1"/>
    <xf numFmtId="166" fontId="0" fillId="4" borderId="4" xfId="0" applyNumberFormat="1" applyFill="1" applyBorder="1"/>
    <xf numFmtId="10" fontId="0" fillId="4" borderId="14" xfId="2" applyNumberFormat="1" applyFont="1" applyFill="1" applyBorder="1"/>
    <xf numFmtId="165" fontId="0" fillId="0" borderId="14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10E7-8BED-4A2A-B82C-80315F6BCD15}">
  <dimension ref="B1:T13"/>
  <sheetViews>
    <sheetView tabSelected="1" topLeftCell="B1" zoomScaleNormal="100" workbookViewId="0">
      <selection activeCell="B12" sqref="B12"/>
    </sheetView>
  </sheetViews>
  <sheetFormatPr defaultRowHeight="14.4" x14ac:dyDescent="0.3"/>
  <cols>
    <col min="2" max="2" width="23.6640625" bestFit="1" customWidth="1"/>
    <col min="3" max="3" width="10.88671875" customWidth="1"/>
    <col min="4" max="4" width="8.6640625" bestFit="1" customWidth="1"/>
    <col min="5" max="5" width="22.6640625" bestFit="1" customWidth="1"/>
    <col min="6" max="6" width="15.21875" customWidth="1"/>
    <col min="7" max="7" width="8.33203125" bestFit="1" customWidth="1"/>
    <col min="8" max="16" width="9.44140625" bestFit="1" customWidth="1"/>
    <col min="17" max="19" width="11.109375" bestFit="1" customWidth="1"/>
  </cols>
  <sheetData>
    <row r="1" spans="2:20" ht="15" thickBot="1" x14ac:dyDescent="0.35"/>
    <row r="2" spans="2:20" ht="15" thickBot="1" x14ac:dyDescent="0.35">
      <c r="B2" s="1" t="s">
        <v>0</v>
      </c>
      <c r="C2" s="2">
        <v>1000</v>
      </c>
      <c r="E2" s="3" t="s">
        <v>1</v>
      </c>
      <c r="F2" s="4">
        <v>0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5" t="s">
        <v>2</v>
      </c>
    </row>
    <row r="3" spans="2:20" ht="15" thickBot="1" x14ac:dyDescent="0.35">
      <c r="B3" s="6" t="s">
        <v>3</v>
      </c>
      <c r="C3" s="7">
        <v>0.23</v>
      </c>
      <c r="E3" s="3" t="s">
        <v>4</v>
      </c>
      <c r="F3" s="8">
        <f>C2</f>
        <v>1000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3"/>
    </row>
    <row r="4" spans="2:20" ht="15" thickBot="1" x14ac:dyDescent="0.35">
      <c r="B4" s="6" t="s">
        <v>5</v>
      </c>
      <c r="C4" s="9">
        <v>12</v>
      </c>
      <c r="E4" s="3" t="s">
        <v>6</v>
      </c>
      <c r="F4" s="4"/>
      <c r="G4" s="8">
        <f>PMT($C$3/$C$4, $C$6, $C$2,,0)</f>
        <v>-94.076321335610658</v>
      </c>
      <c r="H4" s="8">
        <f>PMT($C$3/$C$4, $C$6, $C$2,,0)</f>
        <v>-94.076321335610658</v>
      </c>
      <c r="I4" s="8">
        <f t="shared" ref="I4:R4" si="0">PMT($C$3/$C$4, $C$6, $C$2,,0)</f>
        <v>-94.076321335610658</v>
      </c>
      <c r="J4" s="8">
        <f t="shared" si="0"/>
        <v>-94.076321335610658</v>
      </c>
      <c r="K4" s="8">
        <f t="shared" si="0"/>
        <v>-94.076321335610658</v>
      </c>
      <c r="L4" s="8">
        <f t="shared" si="0"/>
        <v>-94.076321335610658</v>
      </c>
      <c r="M4" s="8">
        <f t="shared" si="0"/>
        <v>-94.076321335610658</v>
      </c>
      <c r="N4" s="8">
        <f t="shared" si="0"/>
        <v>-94.076321335610658</v>
      </c>
      <c r="O4" s="8">
        <f t="shared" si="0"/>
        <v>-94.076321335610658</v>
      </c>
      <c r="P4" s="8">
        <f t="shared" si="0"/>
        <v>-94.076321335610658</v>
      </c>
      <c r="Q4" s="8">
        <f t="shared" si="0"/>
        <v>-94.076321335610658</v>
      </c>
      <c r="R4" s="8">
        <f t="shared" si="0"/>
        <v>-94.076321335610658</v>
      </c>
      <c r="S4" s="10">
        <f>SUM(G4:R4)</f>
        <v>-1128.9158560273277</v>
      </c>
    </row>
    <row r="5" spans="2:20" x14ac:dyDescent="0.3">
      <c r="B5" s="6" t="s">
        <v>7</v>
      </c>
      <c r="C5" s="11">
        <f>(1+C3)^(1/C4)-1</f>
        <v>1.7400841772181597E-2</v>
      </c>
      <c r="E5" s="12" t="s">
        <v>8</v>
      </c>
      <c r="F5" s="13"/>
      <c r="G5" s="14">
        <f>PPMT($C$3/$C$4,G2, $C$4, $C$2)</f>
        <v>-74.909654668943986</v>
      </c>
      <c r="H5" s="14">
        <f>PPMT($C$3/$C$4,H2, $C$4, $C$2)</f>
        <v>-76.345423050098745</v>
      </c>
      <c r="I5" s="14">
        <f>PPMT($C$3/$C$4,I2, $C$4, $C$2)</f>
        <v>-77.808710325225647</v>
      </c>
      <c r="J5" s="14">
        <f>PPMT($C$3/$C$4,J2, $C$4, $C$2)</f>
        <v>-79.300043939792459</v>
      </c>
      <c r="K5" s="14">
        <f>PPMT($C$3/$C$4,K2, $C$4, $C$2)</f>
        <v>-80.819961448638495</v>
      </c>
      <c r="L5" s="14">
        <f>PPMT($C$3/$C$4,L2, $C$4, $C$2)</f>
        <v>-82.369010709737395</v>
      </c>
      <c r="M5" s="14">
        <f>PPMT($C$3/$C$4,M2, $C$4, $C$2)</f>
        <v>-83.94775008167403</v>
      </c>
      <c r="N5" s="14">
        <f>PPMT($C$3/$C$4,N2, $C$4, $C$2)</f>
        <v>-85.556748624906106</v>
      </c>
      <c r="O5" s="14">
        <f>PPMT($C$3/$C$4,O2, $C$4, $C$2)</f>
        <v>-87.196586306883475</v>
      </c>
      <c r="P5" s="14">
        <f>PPMT($C$3/$C$4,P2, $C$4, $C$2)</f>
        <v>-88.867854211098745</v>
      </c>
      <c r="Q5" s="14">
        <f>PPMT($C$3/$C$4,Q2, $C$4, $C$2)</f>
        <v>-90.5711547501448</v>
      </c>
      <c r="R5" s="14">
        <f>PPMT($C$3/$C$4,R2, $C$4, $C$2)</f>
        <v>-92.307101882855918</v>
      </c>
      <c r="S5" s="15">
        <f>SUM(G5:R5)</f>
        <v>-999.99999999999977</v>
      </c>
    </row>
    <row r="6" spans="2:20" ht="15" thickBot="1" x14ac:dyDescent="0.35">
      <c r="B6" s="6" t="s">
        <v>9</v>
      </c>
      <c r="C6" s="16">
        <v>12</v>
      </c>
      <c r="E6" s="17" t="s">
        <v>10</v>
      </c>
      <c r="F6" s="18"/>
      <c r="G6" s="14">
        <f>G4-G5</f>
        <v>-19.166666666666671</v>
      </c>
      <c r="H6" s="14">
        <f t="shared" ref="H6:R6" si="1">H4-H5</f>
        <v>-17.730898285511913</v>
      </c>
      <c r="I6" s="14">
        <f t="shared" si="1"/>
        <v>-16.267611010385011</v>
      </c>
      <c r="J6" s="14">
        <f t="shared" si="1"/>
        <v>-14.776277395818198</v>
      </c>
      <c r="K6" s="14">
        <f t="shared" si="1"/>
        <v>-13.256359886972163</v>
      </c>
      <c r="L6" s="14">
        <f t="shared" si="1"/>
        <v>-11.707310625873262</v>
      </c>
      <c r="M6" s="14">
        <f t="shared" si="1"/>
        <v>-10.128571253936627</v>
      </c>
      <c r="N6" s="14">
        <f t="shared" si="1"/>
        <v>-8.5195727107045514</v>
      </c>
      <c r="O6" s="14">
        <f t="shared" si="1"/>
        <v>-6.8797350287271826</v>
      </c>
      <c r="P6" s="14">
        <f t="shared" si="1"/>
        <v>-5.2084671245119125</v>
      </c>
      <c r="Q6" s="14">
        <f t="shared" si="1"/>
        <v>-3.505166585465858</v>
      </c>
      <c r="R6" s="14">
        <f t="shared" si="1"/>
        <v>-1.76921945275474</v>
      </c>
      <c r="S6" s="15">
        <f>SUM(G6:R6)</f>
        <v>-128.91585602732809</v>
      </c>
    </row>
    <row r="7" spans="2:20" ht="15" thickBot="1" x14ac:dyDescent="0.35">
      <c r="B7" s="19" t="s">
        <v>11</v>
      </c>
      <c r="C7" s="20">
        <f>PMT(C3/C4, C6, C2,,0)</f>
        <v>-94.076321335610658</v>
      </c>
      <c r="E7" s="1" t="s">
        <v>12</v>
      </c>
      <c r="F7" s="21">
        <f>C2*C8*-1</f>
        <v>0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3">
        <f>SUM(F7:R7)</f>
        <v>0</v>
      </c>
    </row>
    <row r="8" spans="2:20" x14ac:dyDescent="0.3">
      <c r="B8" s="1" t="s">
        <v>13</v>
      </c>
      <c r="C8" s="24">
        <v>0</v>
      </c>
      <c r="E8" s="6" t="s">
        <v>14</v>
      </c>
      <c r="F8" s="25">
        <f>C2*C10*-1</f>
        <v>0</v>
      </c>
      <c r="R8" s="26">
        <f>C2*C10*1</f>
        <v>0</v>
      </c>
      <c r="S8" s="27">
        <f>SUM(F8:R8)</f>
        <v>0</v>
      </c>
    </row>
    <row r="9" spans="2:20" x14ac:dyDescent="0.3">
      <c r="B9" s="6" t="s">
        <v>15</v>
      </c>
      <c r="C9" s="28">
        <v>0</v>
      </c>
      <c r="D9" s="26"/>
      <c r="E9" s="6" t="s">
        <v>16</v>
      </c>
      <c r="F9" s="25"/>
      <c r="G9" s="26">
        <f>$C$10*$C$2*$C$9*-1</f>
        <v>0</v>
      </c>
      <c r="H9" s="26">
        <f t="shared" ref="H9:Q9" si="2">$C$10*$C$2*$C$9*-1</f>
        <v>0</v>
      </c>
      <c r="I9" s="26">
        <f t="shared" si="2"/>
        <v>0</v>
      </c>
      <c r="J9" s="26">
        <f t="shared" si="2"/>
        <v>0</v>
      </c>
      <c r="K9" s="26">
        <f t="shared" si="2"/>
        <v>0</v>
      </c>
      <c r="L9" s="26">
        <f t="shared" si="2"/>
        <v>0</v>
      </c>
      <c r="M9" s="26">
        <f t="shared" si="2"/>
        <v>0</v>
      </c>
      <c r="N9" s="26">
        <f t="shared" si="2"/>
        <v>0</v>
      </c>
      <c r="O9" s="26">
        <f t="shared" si="2"/>
        <v>0</v>
      </c>
      <c r="P9" s="26">
        <f t="shared" si="2"/>
        <v>0</v>
      </c>
      <c r="Q9" s="26">
        <f t="shared" si="2"/>
        <v>0</v>
      </c>
      <c r="R9" s="29"/>
      <c r="S9" s="27">
        <f>SUM(F9:R9)</f>
        <v>0</v>
      </c>
      <c r="T9" s="26"/>
    </row>
    <row r="10" spans="2:20" ht="15" thickBot="1" x14ac:dyDescent="0.35">
      <c r="B10" s="6" t="s">
        <v>14</v>
      </c>
      <c r="C10" s="30">
        <v>0</v>
      </c>
      <c r="E10" s="19" t="s">
        <v>17</v>
      </c>
      <c r="F10" s="25">
        <f>C2*C11</f>
        <v>0</v>
      </c>
      <c r="S10" s="27">
        <f>SUM(F10:R10)</f>
        <v>0</v>
      </c>
    </row>
    <row r="11" spans="2:20" ht="15" thickBot="1" x14ac:dyDescent="0.35">
      <c r="B11" s="6" t="s">
        <v>18</v>
      </c>
      <c r="C11" s="31">
        <v>0</v>
      </c>
      <c r="E11" s="3" t="s">
        <v>19</v>
      </c>
      <c r="F11" s="32">
        <f>F3+F7+F8+F10+F4+F9</f>
        <v>1000</v>
      </c>
      <c r="G11" s="33">
        <f>G3+G7+G8+G10+G4+G9</f>
        <v>-94.076321335610658</v>
      </c>
      <c r="H11" s="33">
        <f t="shared" ref="H11:Q11" si="3">H3+H7+H8+H10+H4+H9</f>
        <v>-94.076321335610658</v>
      </c>
      <c r="I11" s="33">
        <f t="shared" si="3"/>
        <v>-94.076321335610658</v>
      </c>
      <c r="J11" s="33">
        <f t="shared" si="3"/>
        <v>-94.076321335610658</v>
      </c>
      <c r="K11" s="33">
        <f t="shared" si="3"/>
        <v>-94.076321335610658</v>
      </c>
      <c r="L11" s="33">
        <f t="shared" si="3"/>
        <v>-94.076321335610658</v>
      </c>
      <c r="M11" s="33">
        <f t="shared" si="3"/>
        <v>-94.076321335610658</v>
      </c>
      <c r="N11" s="33">
        <f t="shared" si="3"/>
        <v>-94.076321335610658</v>
      </c>
      <c r="O11" s="33">
        <f t="shared" si="3"/>
        <v>-94.076321335610658</v>
      </c>
      <c r="P11" s="33">
        <f t="shared" si="3"/>
        <v>-94.076321335610658</v>
      </c>
      <c r="Q11" s="33">
        <f t="shared" si="3"/>
        <v>-94.076321335610658</v>
      </c>
      <c r="R11" s="33">
        <f>R3+R7+R8+R10+R4</f>
        <v>-94.076321335610658</v>
      </c>
      <c r="S11" s="10">
        <f>SUM(F11:R11)</f>
        <v>-128.91585602732761</v>
      </c>
    </row>
    <row r="12" spans="2:20" ht="15" thickBot="1" x14ac:dyDescent="0.35">
      <c r="B12" s="3" t="s">
        <v>20</v>
      </c>
      <c r="C12" s="34">
        <f>RATE(C4,C7,C2,C2*C10)</f>
        <v>1.9166666666772164E-2</v>
      </c>
    </row>
    <row r="13" spans="2:20" ht="15" thickBot="1" x14ac:dyDescent="0.35">
      <c r="B13" s="3" t="s">
        <v>21</v>
      </c>
      <c r="C13" s="35">
        <f>(1+C12)^C6-1</f>
        <v>0.25586377018408202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Pashapoor Anoosheh</dc:creator>
  <cp:lastModifiedBy>Parsa Pashapoor Anoosheh</cp:lastModifiedBy>
  <dcterms:created xsi:type="dcterms:W3CDTF">2023-06-28T11:19:29Z</dcterms:created>
  <dcterms:modified xsi:type="dcterms:W3CDTF">2023-06-28T11:19:43Z</dcterms:modified>
</cp:coreProperties>
</file>