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.pashapoor\Desktop\"/>
    </mc:Choice>
  </mc:AlternateContent>
  <xr:revisionPtr revIDLastSave="0" documentId="13_ncr:1_{3F947CC9-AD0C-4E5A-9895-DAD487DE17FB}" xr6:coauthVersionLast="47" xr6:coauthVersionMax="47" xr10:uidLastSave="{00000000-0000-0000-0000-000000000000}"/>
  <bookViews>
    <workbookView xWindow="-108" yWindow="-108" windowWidth="23256" windowHeight="12576" xr2:uid="{EEF167A1-183D-460C-A4D4-B9A3BBD10C02}"/>
  </bookViews>
  <sheets>
    <sheet name="Loans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  <c r="C13" i="1"/>
  <c r="C14" i="1" s="1"/>
  <c r="C7" i="1"/>
  <c r="F10" i="1"/>
  <c r="S10" i="1" s="1"/>
  <c r="Q9" i="1"/>
  <c r="P9" i="1"/>
  <c r="O9" i="1"/>
  <c r="N9" i="1"/>
  <c r="M9" i="1"/>
  <c r="L9" i="1"/>
  <c r="K9" i="1"/>
  <c r="J9" i="1"/>
  <c r="I9" i="1"/>
  <c r="H9" i="1"/>
  <c r="G9" i="1"/>
  <c r="R8" i="1"/>
  <c r="F8" i="1"/>
  <c r="S8" i="1" s="1"/>
  <c r="S7" i="1"/>
  <c r="F7" i="1"/>
  <c r="R5" i="1"/>
  <c r="Q5" i="1"/>
  <c r="P5" i="1"/>
  <c r="O5" i="1"/>
  <c r="N5" i="1"/>
  <c r="M5" i="1"/>
  <c r="L5" i="1"/>
  <c r="K5" i="1"/>
  <c r="J5" i="1"/>
  <c r="I5" i="1"/>
  <c r="H5" i="1"/>
  <c r="G5" i="1"/>
  <c r="C5" i="1"/>
  <c r="R4" i="1"/>
  <c r="R6" i="1" s="1"/>
  <c r="Q4" i="1"/>
  <c r="Q6" i="1" s="1"/>
  <c r="P4" i="1"/>
  <c r="P11" i="1" s="1"/>
  <c r="O4" i="1"/>
  <c r="O6" i="1" s="1"/>
  <c r="N4" i="1"/>
  <c r="N6" i="1" s="1"/>
  <c r="M4" i="1"/>
  <c r="L4" i="1"/>
  <c r="K4" i="1"/>
  <c r="K11" i="1" s="1"/>
  <c r="J4" i="1"/>
  <c r="J11" i="1" s="1"/>
  <c r="I4" i="1"/>
  <c r="I6" i="1" s="1"/>
  <c r="H4" i="1"/>
  <c r="H11" i="1" s="1"/>
  <c r="G4" i="1"/>
  <c r="G6" i="1" s="1"/>
  <c r="F3" i="1"/>
  <c r="M11" i="1" l="1"/>
  <c r="F11" i="1"/>
  <c r="H6" i="1"/>
  <c r="P6" i="1"/>
  <c r="J6" i="1"/>
  <c r="S9" i="1"/>
  <c r="K6" i="1"/>
  <c r="L11" i="1"/>
  <c r="S5" i="1"/>
  <c r="I11" i="1"/>
  <c r="R11" i="1"/>
  <c r="Q11" i="1"/>
  <c r="S4" i="1"/>
  <c r="N11" i="1"/>
  <c r="G11" i="1"/>
  <c r="O11" i="1"/>
  <c r="L6" i="1"/>
  <c r="M6" i="1"/>
  <c r="S6" i="1" l="1"/>
  <c r="S11" i="1"/>
</calcChain>
</file>

<file path=xl/sharedStrings.xml><?xml version="1.0" encoding="utf-8"?>
<sst xmlns="http://schemas.openxmlformats.org/spreadsheetml/2006/main" count="24" uniqueCount="23">
  <si>
    <t>loan Amount</t>
  </si>
  <si>
    <t>Month</t>
  </si>
  <si>
    <t>sum</t>
  </si>
  <si>
    <t>APR</t>
  </si>
  <si>
    <t>Loan Inflow</t>
  </si>
  <si>
    <t>PMT per year</t>
  </si>
  <si>
    <t>Loan payment</t>
  </si>
  <si>
    <t>Int. % month</t>
  </si>
  <si>
    <t>Principle Share</t>
  </si>
  <si>
    <t>number of payments</t>
  </si>
  <si>
    <t>Interest Cost</t>
  </si>
  <si>
    <t>pmt</t>
  </si>
  <si>
    <t>loan Deduction</t>
  </si>
  <si>
    <t>Loan Deductions</t>
  </si>
  <si>
    <t>Security Deposit</t>
  </si>
  <si>
    <t>Investment Return</t>
  </si>
  <si>
    <t>Opportunity Cost</t>
  </si>
  <si>
    <t>User Charge</t>
  </si>
  <si>
    <t>Customer share</t>
  </si>
  <si>
    <t>Sum CashFlow</t>
  </si>
  <si>
    <t>Real Interest rate (monthly)</t>
  </si>
  <si>
    <t>Annual Effective Rate</t>
  </si>
  <si>
    <t>Full Payment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</si>
</sst>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$&quot;#,##0_);[Red]\(&quot;$&quot;#,##0\)"/>
    <numFmt numFmtId="8" formatCode="&quot;$&quot;#,##0.00_);[Red]\(&quot;$&quot;#,##0.00\)"/>
    <numFmt numFmtId="43" formatCode="_(* #,##0.00_);_(* \(#,##0.00\);_(* &quot;-&quot;??_);_(@_)"/>
    <numFmt numFmtId="164" formatCode="_(* #,##0_);_(* \(#,##0\);_(* &quot;-&quot;??_);_(@_)"/>
    <numFmt numFmtId="165" formatCode="0.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8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3" xfId="0" applyBorder="1" applyAlignment="1">
      <alignment horizontal="center"/>
    </xf>
    <xf numFmtId="0" fontId="0" fillId="0" borderId="5" xfId="0" applyBorder="1"/>
    <xf numFmtId="9" fontId="0" fillId="0" borderId="6" xfId="0" applyNumberFormat="1" applyBorder="1"/>
    <xf numFmtId="164" fontId="0" fillId="0" borderId="6" xfId="1" applyNumberFormat="1" applyFont="1" applyBorder="1"/>
    <xf numFmtId="165" fontId="0" fillId="0" borderId="6" xfId="2" applyNumberFormat="1" applyFont="1" applyBorder="1"/>
    <xf numFmtId="0" fontId="0" fillId="3" borderId="5" xfId="0" applyFill="1" applyBorder="1"/>
    <xf numFmtId="0" fontId="0" fillId="2" borderId="6" xfId="0" applyFill="1" applyBorder="1"/>
    <xf numFmtId="0" fontId="0" fillId="3" borderId="7" xfId="0" applyFill="1" applyBorder="1"/>
    <xf numFmtId="0" fontId="0" fillId="0" borderId="7" xfId="0" applyBorder="1"/>
    <xf numFmtId="8" fontId="0" fillId="4" borderId="9" xfId="1" applyNumberFormat="1" applyFont="1" applyFill="1" applyBorder="1"/>
    <xf numFmtId="9" fontId="0" fillId="2" borderId="1" xfId="2" applyFont="1" applyFill="1" applyBorder="1"/>
    <xf numFmtId="8" fontId="0" fillId="0" borderId="0" xfId="0" applyNumberFormat="1"/>
    <xf numFmtId="9" fontId="0" fillId="2" borderId="5" xfId="0" applyNumberFormat="1" applyFill="1" applyBorder="1"/>
    <xf numFmtId="9" fontId="0" fillId="2" borderId="5" xfId="2" applyFont="1" applyFill="1" applyBorder="1"/>
    <xf numFmtId="9" fontId="0" fillId="2" borderId="7" xfId="0" applyNumberFormat="1" applyFill="1" applyBorder="1"/>
    <xf numFmtId="10" fontId="0" fillId="4" borderId="14" xfId="2" applyNumberFormat="1" applyFont="1" applyFill="1" applyBorder="1"/>
    <xf numFmtId="165" fontId="0" fillId="0" borderId="14" xfId="0" applyNumberFormat="1" applyBorder="1"/>
    <xf numFmtId="164" fontId="0" fillId="2" borderId="2" xfId="1" applyNumberFormat="1" applyFont="1" applyFill="1" applyBorder="1"/>
    <xf numFmtId="0" fontId="0" fillId="0" borderId="3" xfId="0" applyFill="1" applyBorder="1"/>
    <xf numFmtId="6" fontId="0" fillId="0" borderId="14" xfId="0" applyNumberFormat="1" applyBorder="1"/>
    <xf numFmtId="6" fontId="0" fillId="0" borderId="4" xfId="0" applyNumberFormat="1" applyBorder="1"/>
    <xf numFmtId="6" fontId="0" fillId="0" borderId="3" xfId="0" applyNumberFormat="1" applyBorder="1"/>
    <xf numFmtId="6" fontId="0" fillId="3" borderId="0" xfId="0" applyNumberFormat="1" applyFill="1"/>
    <xf numFmtId="6" fontId="0" fillId="3" borderId="5" xfId="0" applyNumberFormat="1" applyFill="1" applyBorder="1"/>
    <xf numFmtId="6" fontId="0" fillId="3" borderId="8" xfId="0" applyNumberFormat="1" applyFill="1" applyBorder="1"/>
    <xf numFmtId="6" fontId="0" fillId="0" borderId="10" xfId="0" applyNumberFormat="1" applyBorder="1"/>
    <xf numFmtId="6" fontId="0" fillId="0" borderId="11" xfId="0" applyNumberFormat="1" applyBorder="1"/>
    <xf numFmtId="6" fontId="0" fillId="0" borderId="1" xfId="0" applyNumberFormat="1" applyBorder="1"/>
    <xf numFmtId="6" fontId="0" fillId="0" borderId="12" xfId="0" applyNumberFormat="1" applyBorder="1"/>
    <xf numFmtId="6" fontId="0" fillId="0" borderId="0" xfId="0" applyNumberFormat="1"/>
    <xf numFmtId="6" fontId="0" fillId="0" borderId="5" xfId="0" applyNumberFormat="1" applyBorder="1"/>
    <xf numFmtId="6" fontId="0" fillId="0" borderId="6" xfId="0" applyNumberFormat="1" applyBorder="1"/>
    <xf numFmtId="6" fontId="0" fillId="4" borderId="13" xfId="0" applyNumberFormat="1" applyFill="1" applyBorder="1"/>
    <xf numFmtId="6" fontId="0" fillId="4" borderId="4" xfId="0" applyNumberFormat="1" applyFill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7E10E7-8BED-4A2A-B82C-80315F6BCD15}">
  <dimension ref="B1:T14"/>
  <sheetViews>
    <sheetView tabSelected="1" zoomScaleNormal="100" workbookViewId="0">
      <selection activeCell="E12" sqref="E12"/>
    </sheetView>
  </sheetViews>
  <sheetFormatPr defaultRowHeight="14.4" x14ac:dyDescent="0.3"/>
  <cols>
    <col min="2" max="2" width="23.6640625" bestFit="1" customWidth="1"/>
    <col min="3" max="3" width="16.21875" customWidth="1"/>
    <col min="4" max="4" width="8.6640625" bestFit="1" customWidth="1"/>
    <col min="5" max="5" width="22.6640625" bestFit="1" customWidth="1"/>
    <col min="6" max="6" width="15.109375" bestFit="1" customWidth="1"/>
    <col min="7" max="18" width="14.6640625" bestFit="1" customWidth="1"/>
    <col min="19" max="19" width="15.6640625" bestFit="1" customWidth="1"/>
  </cols>
  <sheetData>
    <row r="1" spans="2:20" ht="15" thickBot="1" x14ac:dyDescent="0.35"/>
    <row r="2" spans="2:20" ht="15" thickBot="1" x14ac:dyDescent="0.35">
      <c r="B2" s="1" t="s">
        <v>0</v>
      </c>
      <c r="C2" s="21">
        <v>300000000</v>
      </c>
      <c r="E2" s="2" t="s">
        <v>1</v>
      </c>
      <c r="F2" s="3">
        <v>0</v>
      </c>
      <c r="G2" s="3">
        <v>1</v>
      </c>
      <c r="H2" s="3">
        <v>2</v>
      </c>
      <c r="I2" s="3">
        <v>3</v>
      </c>
      <c r="J2" s="3">
        <v>4</v>
      </c>
      <c r="K2" s="3">
        <v>5</v>
      </c>
      <c r="L2" s="3">
        <v>6</v>
      </c>
      <c r="M2" s="3">
        <v>7</v>
      </c>
      <c r="N2" s="3">
        <v>8</v>
      </c>
      <c r="O2" s="3">
        <v>9</v>
      </c>
      <c r="P2" s="3">
        <v>10</v>
      </c>
      <c r="Q2" s="3">
        <v>11</v>
      </c>
      <c r="R2" s="3">
        <v>12</v>
      </c>
      <c r="S2" s="4" t="s">
        <v>2</v>
      </c>
    </row>
    <row r="3" spans="2:20" ht="15" thickBot="1" x14ac:dyDescent="0.35">
      <c r="B3" s="5" t="s">
        <v>3</v>
      </c>
      <c r="C3" s="6">
        <v>0.23</v>
      </c>
      <c r="E3" s="2" t="s">
        <v>4</v>
      </c>
      <c r="F3" s="24">
        <f>C2</f>
        <v>300000000</v>
      </c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5"/>
    </row>
    <row r="4" spans="2:20" ht="15" thickBot="1" x14ac:dyDescent="0.35">
      <c r="B4" s="5" t="s">
        <v>5</v>
      </c>
      <c r="C4" s="7">
        <v>12</v>
      </c>
      <c r="E4" s="2" t="s">
        <v>6</v>
      </c>
      <c r="F4" s="24"/>
      <c r="G4" s="24">
        <f>PMT($C$3/$C$4, $C$6, $C$2,,0)</f>
        <v>-15711991.808957918</v>
      </c>
      <c r="H4" s="24">
        <f>PMT($C$3/$C$4, $C$6, $C$2,,0)</f>
        <v>-15711991.808957918</v>
      </c>
      <c r="I4" s="24">
        <f t="shared" ref="I4:R4" si="0">PMT($C$3/$C$4, $C$6, $C$2,,0)</f>
        <v>-15711991.808957918</v>
      </c>
      <c r="J4" s="24">
        <f t="shared" si="0"/>
        <v>-15711991.808957918</v>
      </c>
      <c r="K4" s="24">
        <f t="shared" si="0"/>
        <v>-15711991.808957918</v>
      </c>
      <c r="L4" s="24">
        <f t="shared" si="0"/>
        <v>-15711991.808957918</v>
      </c>
      <c r="M4" s="24">
        <f t="shared" si="0"/>
        <v>-15711991.808957918</v>
      </c>
      <c r="N4" s="24">
        <f t="shared" si="0"/>
        <v>-15711991.808957918</v>
      </c>
      <c r="O4" s="24">
        <f t="shared" si="0"/>
        <v>-15711991.808957918</v>
      </c>
      <c r="P4" s="24">
        <f t="shared" si="0"/>
        <v>-15711991.808957918</v>
      </c>
      <c r="Q4" s="24">
        <f t="shared" si="0"/>
        <v>-15711991.808957918</v>
      </c>
      <c r="R4" s="24">
        <f t="shared" si="0"/>
        <v>-15711991.808957918</v>
      </c>
      <c r="S4" s="25">
        <f>SUM(G4:R4)</f>
        <v>-188543901.70749497</v>
      </c>
    </row>
    <row r="5" spans="2:20" x14ac:dyDescent="0.3">
      <c r="B5" s="5" t="s">
        <v>7</v>
      </c>
      <c r="C5" s="8">
        <f>(1+C3)^(1/C4)-1</f>
        <v>1.7400841772181597E-2</v>
      </c>
      <c r="E5" s="9" t="s">
        <v>8</v>
      </c>
      <c r="F5" s="26"/>
      <c r="G5" s="26">
        <f t="shared" ref="G5:R5" si="1">PPMT($C$3/$C$4,G2, $C$4, $C$2)</f>
        <v>-22472896.400683194</v>
      </c>
      <c r="H5" s="26">
        <f t="shared" si="1"/>
        <v>-22903626.915029623</v>
      </c>
      <c r="I5" s="26">
        <f t="shared" si="1"/>
        <v>-23342613.097567692</v>
      </c>
      <c r="J5" s="26">
        <f t="shared" si="1"/>
        <v>-23790013.181937739</v>
      </c>
      <c r="K5" s="26">
        <f t="shared" si="1"/>
        <v>-24245988.43459155</v>
      </c>
      <c r="L5" s="26">
        <f t="shared" si="1"/>
        <v>-24710703.212921217</v>
      </c>
      <c r="M5" s="26">
        <f t="shared" si="1"/>
        <v>-25184325.02450221</v>
      </c>
      <c r="N5" s="26">
        <f t="shared" si="1"/>
        <v>-25667024.587471832</v>
      </c>
      <c r="O5" s="26">
        <f t="shared" si="1"/>
        <v>-26158975.892065044</v>
      </c>
      <c r="P5" s="26">
        <f t="shared" si="1"/>
        <v>-26660356.263329625</v>
      </c>
      <c r="Q5" s="26">
        <f t="shared" si="1"/>
        <v>-27171346.425043438</v>
      </c>
      <c r="R5" s="26">
        <f t="shared" si="1"/>
        <v>-27692130.564856775</v>
      </c>
      <c r="S5" s="27">
        <f>SUM(G5:R5)</f>
        <v>-300000000</v>
      </c>
    </row>
    <row r="6" spans="2:20" ht="15" thickBot="1" x14ac:dyDescent="0.35">
      <c r="B6" s="5" t="s">
        <v>9</v>
      </c>
      <c r="C6" s="10">
        <v>24</v>
      </c>
      <c r="E6" s="11" t="s">
        <v>10</v>
      </c>
      <c r="F6" s="28"/>
      <c r="G6" s="26">
        <f>G4-G5</f>
        <v>6760904.5917252768</v>
      </c>
      <c r="H6" s="26">
        <f t="shared" ref="H6:R6" si="2">H4-H5</f>
        <v>7191635.106071705</v>
      </c>
      <c r="I6" s="26">
        <f t="shared" si="2"/>
        <v>7630621.2886097748</v>
      </c>
      <c r="J6" s="26">
        <f t="shared" si="2"/>
        <v>8078021.3729798216</v>
      </c>
      <c r="K6" s="26">
        <f t="shared" si="2"/>
        <v>8533996.6256336328</v>
      </c>
      <c r="L6" s="26">
        <f t="shared" si="2"/>
        <v>8998711.4039632995</v>
      </c>
      <c r="M6" s="26">
        <f t="shared" si="2"/>
        <v>9472333.2155442927</v>
      </c>
      <c r="N6" s="26">
        <f t="shared" si="2"/>
        <v>9955032.778513914</v>
      </c>
      <c r="O6" s="26">
        <f t="shared" si="2"/>
        <v>10446984.083107127</v>
      </c>
      <c r="P6" s="26">
        <f t="shared" si="2"/>
        <v>10948364.454371708</v>
      </c>
      <c r="Q6" s="26">
        <f t="shared" si="2"/>
        <v>11459354.61608552</v>
      </c>
      <c r="R6" s="26">
        <f t="shared" si="2"/>
        <v>11980138.755898857</v>
      </c>
      <c r="S6" s="27">
        <f>SUM(G6:R6)</f>
        <v>111456098.29250492</v>
      </c>
    </row>
    <row r="7" spans="2:20" ht="15" thickBot="1" x14ac:dyDescent="0.35">
      <c r="B7" s="12" t="s">
        <v>11</v>
      </c>
      <c r="C7" s="13">
        <f>PMT(C5, C6, C2,,0)</f>
        <v>-15398167.391577365</v>
      </c>
      <c r="E7" s="1" t="s">
        <v>12</v>
      </c>
      <c r="F7" s="29">
        <f>C2*C9*-1</f>
        <v>0</v>
      </c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1">
        <f>SUM(F7:R7)</f>
        <v>0</v>
      </c>
    </row>
    <row r="8" spans="2:20" ht="15" thickBot="1" x14ac:dyDescent="0.35">
      <c r="B8" s="22" t="s">
        <v>22</v>
      </c>
      <c r="C8" s="23">
        <f>C7*C6</f>
        <v>-369556017.39785677</v>
      </c>
      <c r="E8" s="5" t="s">
        <v>14</v>
      </c>
      <c r="F8" s="32">
        <f>C2*C11*-1</f>
        <v>0</v>
      </c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>
        <f>C2*C11*1</f>
        <v>0</v>
      </c>
      <c r="S8" s="34">
        <f>SUM(F8:R8)</f>
        <v>0</v>
      </c>
    </row>
    <row r="9" spans="2:20" x14ac:dyDescent="0.3">
      <c r="B9" s="1" t="s">
        <v>13</v>
      </c>
      <c r="C9" s="14">
        <v>0</v>
      </c>
      <c r="D9" s="15"/>
      <c r="E9" s="5" t="s">
        <v>16</v>
      </c>
      <c r="F9" s="32"/>
      <c r="G9" s="33">
        <f>$C$11*$C$2*$C$10*-1</f>
        <v>0</v>
      </c>
      <c r="H9" s="33">
        <f>$C$11*$C$2*$C$10*-1</f>
        <v>0</v>
      </c>
      <c r="I9" s="33">
        <f>$C$11*$C$2*$C$10*-1</f>
        <v>0</v>
      </c>
      <c r="J9" s="33">
        <f>$C$11*$C$2*$C$10*-1</f>
        <v>0</v>
      </c>
      <c r="K9" s="33">
        <f>$C$11*$C$2*$C$10*-1</f>
        <v>0</v>
      </c>
      <c r="L9" s="33">
        <f>$C$11*$C$2*$C$10*-1</f>
        <v>0</v>
      </c>
      <c r="M9" s="33">
        <f>$C$11*$C$2*$C$10*-1</f>
        <v>0</v>
      </c>
      <c r="N9" s="33">
        <f>$C$11*$C$2*$C$10*-1</f>
        <v>0</v>
      </c>
      <c r="O9" s="33">
        <f>$C$11*$C$2*$C$10*-1</f>
        <v>0</v>
      </c>
      <c r="P9" s="33">
        <f>$C$11*$C$2*$C$10*-1</f>
        <v>0</v>
      </c>
      <c r="Q9" s="33">
        <f>$C$11*$C$2*$C$10*-1</f>
        <v>0</v>
      </c>
      <c r="R9" s="35"/>
      <c r="S9" s="34">
        <f>SUM(F9:R9)</f>
        <v>0</v>
      </c>
      <c r="T9" s="15"/>
    </row>
    <row r="10" spans="2:20" ht="15" thickBot="1" x14ac:dyDescent="0.35">
      <c r="B10" s="5" t="s">
        <v>15</v>
      </c>
      <c r="C10" s="16">
        <v>0</v>
      </c>
      <c r="E10" s="12" t="s">
        <v>17</v>
      </c>
      <c r="F10" s="32">
        <f>C2*C12</f>
        <v>0</v>
      </c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4">
        <f>SUM(F10:R10)</f>
        <v>0</v>
      </c>
    </row>
    <row r="11" spans="2:20" ht="15" thickBot="1" x14ac:dyDescent="0.35">
      <c r="B11" s="5" t="s">
        <v>14</v>
      </c>
      <c r="C11" s="17">
        <v>0</v>
      </c>
      <c r="E11" s="2" t="s">
        <v>19</v>
      </c>
      <c r="F11" s="36">
        <f>F3+F7+F8+F10+F4+F9</f>
        <v>300000000</v>
      </c>
      <c r="G11" s="37">
        <f>G3+G7+G8+G10+G4+G9</f>
        <v>-15711991.808957918</v>
      </c>
      <c r="H11" s="37">
        <f t="shared" ref="H11:Q11" si="3">H3+H7+H8+H10+H4+H9</f>
        <v>-15711991.808957918</v>
      </c>
      <c r="I11" s="37">
        <f t="shared" si="3"/>
        <v>-15711991.808957918</v>
      </c>
      <c r="J11" s="37">
        <f t="shared" si="3"/>
        <v>-15711991.808957918</v>
      </c>
      <c r="K11" s="37">
        <f t="shared" si="3"/>
        <v>-15711991.808957918</v>
      </c>
      <c r="L11" s="37">
        <f t="shared" si="3"/>
        <v>-15711991.808957918</v>
      </c>
      <c r="M11" s="37">
        <f t="shared" si="3"/>
        <v>-15711991.808957918</v>
      </c>
      <c r="N11" s="37">
        <f t="shared" si="3"/>
        <v>-15711991.808957918</v>
      </c>
      <c r="O11" s="37">
        <f t="shared" si="3"/>
        <v>-15711991.808957918</v>
      </c>
      <c r="P11" s="37">
        <f t="shared" si="3"/>
        <v>-15711991.808957918</v>
      </c>
      <c r="Q11" s="37">
        <f t="shared" si="3"/>
        <v>-15711991.808957918</v>
      </c>
      <c r="R11" s="37">
        <f>R3+R7+R8+R10+R4</f>
        <v>-15711991.808957918</v>
      </c>
      <c r="S11" s="25">
        <f>SUM(F11:R11)</f>
        <v>111456098.29250506</v>
      </c>
    </row>
    <row r="12" spans="2:20" ht="15" thickBot="1" x14ac:dyDescent="0.35">
      <c r="B12" s="5" t="s">
        <v>18</v>
      </c>
      <c r="C12" s="18">
        <v>0</v>
      </c>
    </row>
    <row r="13" spans="2:20" ht="15" thickBot="1" x14ac:dyDescent="0.35">
      <c r="B13" s="2" t="s">
        <v>20</v>
      </c>
      <c r="C13" s="19">
        <f>RATE(C6,C7,C2,C2*C11)</f>
        <v>1.7400841772181784E-2</v>
      </c>
    </row>
    <row r="14" spans="2:20" ht="15" thickBot="1" x14ac:dyDescent="0.35">
      <c r="B14" s="2" t="s">
        <v>21</v>
      </c>
      <c r="C14" s="20">
        <f>(1+C13)^C4-1</f>
        <v>0.23000000000000465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Loans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Parsa Pashapoor Anoosheh</dc:creator>
  <cp:lastModifiedBy>Parsa Pashapoor Anoosheh</cp:lastModifiedBy>
  <dcterms:created xsi:type="dcterms:W3CDTF">2023-06-28T11:19:29Z</dcterms:created>
  <dcterms:modified xsi:type="dcterms:W3CDTF">2023-06-28T11:55:59Z</dcterms:modified>
</cp:coreProperties>
</file>