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rsh\OneDrive\Рабочий стол\"/>
    </mc:Choice>
  </mc:AlternateContent>
  <xr:revisionPtr revIDLastSave="0" documentId="13_ncr:1_{E3151811-D56C-4C41-A9BC-3F17873FC8C3}" xr6:coauthVersionLast="45" xr6:coauthVersionMax="45" xr10:uidLastSave="{00000000-0000-0000-0000-000000000000}"/>
  <bookViews>
    <workbookView xWindow="19090" yWindow="-110" windowWidth="19420" windowHeight="103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3" l="1"/>
  <c r="E21" i="3"/>
  <c r="F21" i="3" s="1"/>
  <c r="D21" i="3"/>
  <c r="G30" i="3"/>
  <c r="E30" i="3"/>
  <c r="F30" i="3" s="1"/>
  <c r="D30" i="3"/>
  <c r="W2" i="3"/>
  <c r="D28" i="3"/>
  <c r="D29" i="3"/>
  <c r="D31" i="3"/>
  <c r="D32" i="3"/>
  <c r="D26" i="3"/>
  <c r="E26" i="3"/>
  <c r="F26" i="3" s="1"/>
  <c r="G26" i="3"/>
  <c r="G23" i="3"/>
  <c r="E23" i="3"/>
  <c r="F23" i="3" s="1"/>
  <c r="D23" i="3"/>
  <c r="G4" i="3"/>
  <c r="E4" i="3"/>
  <c r="F4" i="3" s="1"/>
  <c r="D4" i="3"/>
  <c r="H21" i="3" l="1"/>
  <c r="H30" i="3"/>
  <c r="H26" i="3"/>
  <c r="H23" i="3"/>
  <c r="H4" i="3"/>
  <c r="C39" i="3"/>
  <c r="D39" i="3" l="1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2" i="3"/>
  <c r="G24" i="3"/>
  <c r="G25" i="3"/>
  <c r="G27" i="3"/>
  <c r="G28" i="3"/>
  <c r="G29" i="3"/>
  <c r="G31" i="3"/>
  <c r="G32" i="3"/>
  <c r="G2" i="3"/>
  <c r="D55" i="3" l="1"/>
  <c r="G39" i="3" l="1"/>
  <c r="B55" i="3"/>
  <c r="F55" i="3" s="1"/>
  <c r="B56" i="3"/>
  <c r="B57" i="3"/>
  <c r="B58" i="3"/>
  <c r="B59" i="3"/>
  <c r="A3" i="4" l="1"/>
  <c r="A4" i="4"/>
  <c r="A5" i="4"/>
  <c r="A6" i="4"/>
  <c r="A7" i="4"/>
  <c r="A8" i="4"/>
  <c r="A9" i="4"/>
  <c r="A10" i="4"/>
  <c r="A11" i="4"/>
  <c r="A12" i="4"/>
  <c r="A13" i="4"/>
  <c r="A2" i="4"/>
  <c r="F48" i="3" l="1"/>
  <c r="F40" i="3"/>
  <c r="H40" i="3" s="1"/>
  <c r="F37" i="3"/>
  <c r="H37" i="3" s="1"/>
  <c r="F46" i="3"/>
  <c r="F41" i="3"/>
  <c r="H41" i="3" s="1"/>
  <c r="F47" i="3"/>
  <c r="F42" i="3"/>
  <c r="H42" i="3" s="1"/>
  <c r="F38" i="3"/>
  <c r="F45" i="3"/>
  <c r="H45" i="3" s="1"/>
  <c r="F44" i="3"/>
  <c r="H44" i="3" s="1"/>
  <c r="F43" i="3"/>
  <c r="H43" i="3" s="1"/>
  <c r="F39" i="3"/>
  <c r="H39" i="3" s="1"/>
  <c r="E2" i="3"/>
  <c r="F2" i="3" s="1"/>
  <c r="D2" i="3"/>
  <c r="S7" i="3"/>
  <c r="D56" i="3"/>
  <c r="D57" i="3"/>
  <c r="H57" i="3" s="1"/>
  <c r="D58" i="3"/>
  <c r="H58" i="3" s="1"/>
  <c r="D59" i="3"/>
  <c r="D19" i="3"/>
  <c r="D20" i="3"/>
  <c r="C48" i="3"/>
  <c r="C44" i="3"/>
  <c r="C43" i="3"/>
  <c r="C38" i="3"/>
  <c r="C47" i="3"/>
  <c r="C42" i="3"/>
  <c r="C45" i="3"/>
  <c r="C41" i="3"/>
  <c r="C37" i="3"/>
  <c r="C40" i="3"/>
  <c r="C46" i="3"/>
  <c r="E43" i="3" l="1"/>
  <c r="G43" i="3"/>
  <c r="G41" i="3"/>
  <c r="G38" i="3"/>
  <c r="G44" i="3"/>
  <c r="G45" i="3"/>
  <c r="I45" i="3" s="1"/>
  <c r="G42" i="3"/>
  <c r="G46" i="3"/>
  <c r="I46" i="3" s="1"/>
  <c r="G48" i="3"/>
  <c r="G37" i="3"/>
  <c r="G47" i="3"/>
  <c r="I47" i="3" s="1"/>
  <c r="G40" i="3"/>
  <c r="H2" i="3"/>
  <c r="E19" i="3"/>
  <c r="F19" i="3" s="1"/>
  <c r="H19" i="3" s="1"/>
  <c r="E20" i="3"/>
  <c r="F20" i="3" s="1"/>
  <c r="H20" i="3" s="1"/>
  <c r="F59" i="3"/>
  <c r="G59" i="3" s="1"/>
  <c r="F57" i="3"/>
  <c r="F58" i="3"/>
  <c r="G55" i="3"/>
  <c r="H55" i="3" s="1"/>
  <c r="I58" i="3"/>
  <c r="F56" i="3"/>
  <c r="G56" i="3" s="1"/>
  <c r="I57" i="3"/>
  <c r="B49" i="3"/>
  <c r="D9" i="3"/>
  <c r="E28" i="3"/>
  <c r="F28" i="3" s="1"/>
  <c r="D22" i="3"/>
  <c r="D14" i="3"/>
  <c r="H59" i="3" l="1"/>
  <c r="I59" i="3" s="1"/>
  <c r="H56" i="3"/>
  <c r="I56" i="3" s="1"/>
  <c r="I55" i="3"/>
  <c r="G60" i="3"/>
  <c r="D46" i="3"/>
  <c r="D37" i="3"/>
  <c r="D47" i="3"/>
  <c r="D48" i="3"/>
  <c r="H28" i="3"/>
  <c r="D15" i="3"/>
  <c r="D17" i="3"/>
  <c r="D16" i="3"/>
  <c r="D18" i="3"/>
  <c r="E3" i="3"/>
  <c r="F3" i="3" s="1"/>
  <c r="P3" i="3" l="1"/>
  <c r="V6" i="3" l="1"/>
  <c r="V7" i="3"/>
  <c r="V3" i="3"/>
  <c r="V4" i="3"/>
  <c r="V5" i="3"/>
  <c r="E11" i="3"/>
  <c r="E9" i="3"/>
  <c r="F9" i="3" s="1"/>
  <c r="H9" i="3" s="1"/>
  <c r="P2" i="3"/>
  <c r="P4" i="3"/>
  <c r="E22" i="3"/>
  <c r="F22" i="3" s="1"/>
  <c r="H22" i="3" s="1"/>
  <c r="D24" i="3"/>
  <c r="D27" i="3"/>
  <c r="D3" i="3"/>
  <c r="V2" i="3"/>
  <c r="S2" i="3"/>
  <c r="U2" i="3" s="1"/>
  <c r="S6" i="3"/>
  <c r="S3" i="3"/>
  <c r="U3" i="3" s="1"/>
  <c r="D11" i="3" s="1"/>
  <c r="V8" i="3" l="1"/>
  <c r="S5" i="3"/>
  <c r="U5" i="3" s="1"/>
  <c r="D25" i="3" s="1"/>
  <c r="E14" i="3"/>
  <c r="F14" i="3" s="1"/>
  <c r="H14" i="3" s="1"/>
  <c r="S4" i="3"/>
  <c r="U4" i="3" s="1"/>
  <c r="I37" i="3"/>
  <c r="D38" i="3"/>
  <c r="U6" i="3"/>
  <c r="D6" i="3"/>
  <c r="I40" i="3"/>
  <c r="E32" i="3"/>
  <c r="F32" i="3" s="1"/>
  <c r="E18" i="3"/>
  <c r="F18" i="3" s="1"/>
  <c r="D5" i="3"/>
  <c r="D13" i="3"/>
  <c r="D8" i="3"/>
  <c r="D10" i="3"/>
  <c r="D12" i="3"/>
  <c r="D7" i="3"/>
  <c r="E13" i="3"/>
  <c r="F13" i="3" s="1"/>
  <c r="E8" i="3"/>
  <c r="F8" i="3" s="1"/>
  <c r="E31" i="3"/>
  <c r="F31" i="3" s="1"/>
  <c r="E17" i="3"/>
  <c r="F17" i="3" s="1"/>
  <c r="E12" i="3"/>
  <c r="F12" i="3" s="1"/>
  <c r="E7" i="3"/>
  <c r="F7" i="3" s="1"/>
  <c r="E29" i="3"/>
  <c r="E25" i="3"/>
  <c r="F25" i="3" s="1"/>
  <c r="E16" i="3"/>
  <c r="E6" i="3"/>
  <c r="F6" i="3" s="1"/>
  <c r="H3" i="3"/>
  <c r="E27" i="3"/>
  <c r="E24" i="3"/>
  <c r="E15" i="3"/>
  <c r="F15" i="3" s="1"/>
  <c r="E10" i="3"/>
  <c r="F10" i="3" s="1"/>
  <c r="E5" i="3"/>
  <c r="F5" i="3" s="1"/>
  <c r="D41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29" i="3" l="1"/>
  <c r="H29" i="3" s="1"/>
  <c r="F24" i="3"/>
  <c r="H24" i="3" s="1"/>
  <c r="F11" i="3"/>
  <c r="H11" i="3" s="1"/>
  <c r="F27" i="3"/>
  <c r="H27" i="3" s="1"/>
  <c r="F16" i="3"/>
  <c r="H16" i="3" s="1"/>
  <c r="C49" i="3"/>
  <c r="I48" i="3" s="1"/>
  <c r="D44" i="3"/>
  <c r="I43" i="3"/>
  <c r="I44" i="3"/>
  <c r="D45" i="3"/>
  <c r="I38" i="3"/>
  <c r="D40" i="3"/>
  <c r="I41" i="3"/>
  <c r="D42" i="3"/>
  <c r="D43" i="3"/>
  <c r="I42" i="3"/>
  <c r="U7" i="3"/>
  <c r="H25" i="3"/>
  <c r="H5" i="3"/>
  <c r="H6" i="3"/>
  <c r="H32" i="3"/>
  <c r="H13" i="3"/>
  <c r="H18" i="3"/>
  <c r="H8" i="3"/>
  <c r="H31" i="3"/>
  <c r="H17" i="3"/>
  <c r="H12" i="3"/>
  <c r="H10" i="3"/>
  <c r="H7" i="3"/>
  <c r="H15" i="3"/>
  <c r="I40" i="2"/>
  <c r="I44" i="2"/>
  <c r="I41" i="2"/>
  <c r="I32" i="2"/>
  <c r="I31" i="2"/>
  <c r="I30" i="2"/>
  <c r="I29" i="2"/>
  <c r="I28" i="2"/>
  <c r="I27" i="2"/>
  <c r="I26" i="2"/>
  <c r="D4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<sst xmlns="http://schemas.openxmlformats.org/spreadsheetml/2006/main" count="273" uniqueCount="123">
  <si>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</si>
  <si>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</si>
  <si>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</si>
  <si>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</si>
  <si>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</si>
  <si>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</si>
  <si>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</si>
  <si>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</si>
  <si>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</si>
  <si>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</si>
  <si>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</si>
  <si>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</si>
  <si>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</si>
  <si>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</si>
  <si>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</si>
  <si>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</si>
  <si>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</si>
  <si>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</si>
  <si>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</si>
  <si>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</si>
  <si>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</si>
  <si>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</si>
  <si>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</si>
  <si>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</si>
  <si>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</si>
  <si>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</si>
  <si>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</si>
  <si>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</si>
  <si>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</si>
  <si>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</si>
  <si>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</si>
  <si>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</si>
  <si>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</si>
  <si>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</si>
  <si>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</si>
  <si>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</si>
  <si>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</si>
  <si>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</si>
  <si>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</si>
  <si>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</si>
  <si>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</si>
  <si>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</si>
  <si>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</si>
  <si>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</si>
  <si>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</si>
  <si>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</si>
  <si>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</si>
  <si>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</si>
  <si>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</si>
  <si>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</si>
  <si>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</si>
  <si>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</si>
  <si>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</si>
  <si>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</si>
  <si>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</si>
  <si>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</si>
  <si>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</si>
  <si>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</si>
  <si>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</si>
  <si>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</si>
  <si>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</si>
  <si>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</si>
  <si>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</si>
  <si>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</si>
  <si>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</si>
  <si>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</si>
  <si>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</si>
  <si>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</si>
  <si>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</si>
  <si>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</si>
  <si>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</si>
  <si>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</si>
  <si>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</si>
  <si>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</si>
  <si>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</si>
  <si>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</si>
  <si>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</si>
  <si>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</si>
  <si>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</si>
  <si>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</si>
  <si>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</si>
  <si>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</si>
  <si>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</si>
  <si>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</si>
  <si>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</si>
  <si>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</si>
  <si>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</si>
  <si>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</si>
  <si>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</si>
  <si>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</si>
  <si>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</si>
  <si>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click_flights</t>
  </si>
  <si>
    <t>click_itinerary</t>
  </si>
  <si>
    <t>click_sign_off</t>
  </si>
  <si>
    <t>click_sign_up_now</t>
  </si>
  <si>
    <t>customer_profile</t>
  </si>
  <si>
    <t>delete_ticket</t>
  </si>
  <si>
    <t>fill_payment_details</t>
  </si>
  <si>
    <t>find_flight</t>
  </si>
  <si>
    <t>open_site</t>
  </si>
  <si>
    <t>UC01_registration</t>
  </si>
  <si>
    <t>UC02_BuyTicket</t>
  </si>
  <si>
    <t>UC03_ViewItinerary</t>
  </si>
  <si>
    <t>UC04_DeleteTicket</t>
  </si>
  <si>
    <t>UC05_BuyTicket_without_payment</t>
  </si>
  <si>
    <t>UC06_BuyTicket_without_view_receipt</t>
  </si>
  <si>
    <t>ScriptName</t>
  </si>
  <si>
    <t>Операций 20 мин</t>
  </si>
  <si>
    <t>Статистика операций 20 мин</t>
  </si>
  <si>
    <t>Удаление брони</t>
  </si>
  <si>
    <t>Логин и логаут</t>
  </si>
  <si>
    <t>Duration + Think_time</t>
  </si>
  <si>
    <t>Пример простого расчёта</t>
  </si>
  <si>
    <t>goto_project</t>
  </si>
  <si>
    <t>goto_flights</t>
  </si>
  <si>
    <t>delete</t>
  </si>
  <si>
    <t>reservation</t>
  </si>
  <si>
    <t>registration</t>
  </si>
  <si>
    <t>goto_Itinerary</t>
  </si>
  <si>
    <t>registratinon_form</t>
  </si>
  <si>
    <t>registration_next_page</t>
  </si>
  <si>
    <t>search_flight</t>
  </si>
  <si>
    <t>search_ticket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</si>
</sst>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1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9" fontId="25" fillId="0" borderId="0" applyFont="0" applyFill="0" applyBorder="0" applyAlignment="0" applyProtection="0"/>
  </cellStyleXfs>
  <cellXfs count="93">
    <xf numFmtId="0" fontId="0" fillId="0" borderId="0" xfId="0"/>
    <xf numFmtId="0" fontId="10" fillId="5" borderId="1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9" fillId="0" borderId="2" xfId="4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10" fontId="10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" fillId="0" borderId="2" xfId="42" applyBorder="1"/>
    <xf numFmtId="0" fontId="10" fillId="0" borderId="2" xfId="0" applyFont="1" applyBorder="1" applyAlignment="1">
      <alignment horizontal="left" vertical="top"/>
    </xf>
    <xf numFmtId="10" fontId="10" fillId="0" borderId="2" xfId="0" applyNumberFormat="1" applyFont="1" applyBorder="1" applyAlignment="1">
      <alignment horizontal="left" vertical="top"/>
    </xf>
    <xf numFmtId="0" fontId="9" fillId="0" borderId="2" xfId="4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6" fillId="0" borderId="0" xfId="0" applyFont="1"/>
    <xf numFmtId="1" fontId="26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3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5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35" borderId="14" xfId="0" applyFill="1" applyBorder="1"/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5" fillId="0" borderId="12" xfId="0" applyFont="1" applyBorder="1" applyAlignment="1">
      <alignment vertical="center" wrapText="1"/>
    </xf>
    <xf numFmtId="0" fontId="5" fillId="39" borderId="17" xfId="0" applyFont="1" applyFill="1" applyBorder="1" applyAlignment="1">
      <alignment vertical="center" wrapText="1"/>
    </xf>
    <xf numFmtId="0" fontId="5" fillId="39" borderId="18" xfId="0" applyFont="1" applyFill="1" applyBorder="1" applyAlignment="1">
      <alignment vertical="center" wrapText="1"/>
    </xf>
    <xf numFmtId="0" fontId="3" fillId="39" borderId="18" xfId="0" applyFont="1" applyFill="1" applyBorder="1" applyAlignment="1">
      <alignment horizontal="center" vertical="center" wrapText="1"/>
    </xf>
    <xf numFmtId="0" fontId="3" fillId="39" borderId="17" xfId="0" applyFont="1" applyFill="1" applyBorder="1" applyAlignment="1">
      <alignment horizontal="left" vertical="center" wrapText="1"/>
    </xf>
    <xf numFmtId="0" fontId="3" fillId="35" borderId="17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left" vertical="center" wrapText="1"/>
    </xf>
    <xf numFmtId="0" fontId="3" fillId="39" borderId="20" xfId="0" applyFont="1" applyFill="1" applyBorder="1" applyAlignment="1">
      <alignment horizontal="center" vertical="center" wrapText="1"/>
    </xf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9" fontId="0" fillId="0" borderId="24" xfId="44" applyFont="1" applyBorder="1"/>
    <xf numFmtId="0" fontId="0" fillId="0" borderId="12" xfId="0" applyBorder="1"/>
    <xf numFmtId="9" fontId="0" fillId="0" borderId="0" xfId="44" applyFont="1" applyBorder="1"/>
    <xf numFmtId="0" fontId="5" fillId="0" borderId="24" xfId="0" applyFont="1" applyBorder="1" applyAlignment="1">
      <alignment vertical="center" wrapText="1"/>
    </xf>
    <xf numFmtId="9" fontId="0" fillId="0" borderId="25" xfId="44" applyFont="1" applyBorder="1"/>
    <xf numFmtId="0" fontId="5" fillId="0" borderId="1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4" xfId="0" applyFill="1" applyBorder="1"/>
    <xf numFmtId="0" fontId="0" fillId="0" borderId="26" xfId="0" applyBorder="1"/>
    <xf numFmtId="0" fontId="0" fillId="0" borderId="27" xfId="0" applyBorder="1"/>
    <xf numFmtId="1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39" borderId="17" xfId="0" applyFill="1" applyBorder="1"/>
    <xf numFmtId="165" fontId="0" fillId="35" borderId="0" xfId="0" applyNumberFormat="1" applyFill="1" applyBorder="1"/>
    <xf numFmtId="1" fontId="0" fillId="0" borderId="0" xfId="0" applyNumberFormat="1" applyBorder="1"/>
    <xf numFmtId="9" fontId="0" fillId="0" borderId="21" xfId="44" applyFont="1" applyBorder="1"/>
    <xf numFmtId="0" fontId="0" fillId="0" borderId="30" xfId="0" applyBorder="1"/>
    <xf numFmtId="0" fontId="0" fillId="0" borderId="31" xfId="0" applyBorder="1"/>
    <xf numFmtId="1" fontId="0" fillId="0" borderId="31" xfId="0" applyNumberFormat="1" applyBorder="1"/>
    <xf numFmtId="0" fontId="9" fillId="39" borderId="28" xfId="0" applyFont="1" applyFill="1" applyBorder="1" applyAlignment="1">
      <alignment horizontal="center"/>
    </xf>
    <xf numFmtId="0" fontId="9" fillId="39" borderId="29" xfId="0" applyFont="1" applyFill="1" applyBorder="1" applyAlignment="1">
      <alignment horizontal="center"/>
    </xf>
    <xf numFmtId="0" fontId="9" fillId="39" borderId="23" xfId="0" applyFont="1" applyFill="1" applyBorder="1" applyAlignment="1">
      <alignment horizontal="center"/>
    </xf>
    <xf numFmtId="0" fontId="0" fillId="39" borderId="32" xfId="0" applyFill="1" applyBorder="1"/>
    <xf numFmtId="1" fontId="0" fillId="39" borderId="33" xfId="0" applyNumberFormat="1" applyFill="1" applyBorder="1"/>
    <xf numFmtId="1" fontId="0" fillId="35" borderId="33" xfId="0" applyNumberFormat="1" applyFill="1" applyBorder="1"/>
    <xf numFmtId="165" fontId="0" fillId="41" borderId="33" xfId="0" applyNumberFormat="1" applyFill="1" applyBorder="1"/>
    <xf numFmtId="1" fontId="0" fillId="41" borderId="33" xfId="0" applyNumberFormat="1" applyFill="1" applyBorder="1"/>
    <xf numFmtId="0" fontId="0" fillId="39" borderId="34" xfId="0" applyFill="1" applyBorder="1" applyAlignment="1">
      <alignment horizontal="center"/>
    </xf>
    <xf numFmtId="0" fontId="0" fillId="39" borderId="35" xfId="0" applyFill="1" applyBorder="1" applyAlignment="1">
      <alignment horizontal="center"/>
    </xf>
    <xf numFmtId="0" fontId="0" fillId="39" borderId="36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00000000-0005-0000-0000-000024000000}"/>
    <cellStyle name="Обычный 3" xfId="42" xr:uid="{00000000-0005-0000-0000-000025000000}"/>
    <cellStyle name="Плохой" xfId="2" builtinId="27" customBuiltin="1"/>
    <cellStyle name="Пояснение" xfId="16" builtinId="53" customBuiltin="1"/>
    <cellStyle name="Примечание 2" xfId="43" xr:uid="{00000000-0005-0000-0000-000028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5" formatCode="0.0"/>
    </dxf>
    <dxf>
      <numFmt numFmtId="2" formatCode="0.00"/>
    </dxf>
    <dxf>
      <numFmt numFmtId="168" formatCode="0.000"/>
    </dxf>
    <dxf>
      <numFmt numFmtId="164" formatCode="0.0000"/>
    </dxf>
    <dxf>
      <numFmt numFmtId="167" formatCode="0.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ксандр паршуков" refreshedDate="44945.504980439815" createdVersion="6" refreshedVersion="6" minRefreshableVersion="3" recordCount="31" xr:uid="{00000000-000A-0000-FFFF-FFFF36000000}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50" maxValue="120"/>
    </cacheField>
    <cacheField name="одним пользователем в минуту" numFmtId="2">
      <sharedItems containsSemiMixedTypes="0" containsString="0" containsNumber="1" minValue="0.5" maxValue="1.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" maxValue="59.016393442622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1"/>
    <n v="0.98360655737704916"/>
    <n v="20"/>
    <n v="59.016393442622942"/>
  </r>
  <r>
    <s v="Покупка билета"/>
    <x v="1"/>
    <n v="1"/>
    <n v="3"/>
    <n v="61"/>
    <n v="0.98360655737704916"/>
    <n v="20"/>
    <n v="59.016393442622942"/>
  </r>
  <r>
    <s v="Покупка билета"/>
    <x v="2"/>
    <n v="1"/>
    <n v="3"/>
    <n v="61"/>
    <n v="0.98360655737704916"/>
    <n v="20"/>
    <n v="59.016393442622942"/>
  </r>
  <r>
    <s v="Покупка билета"/>
    <x v="3"/>
    <n v="1"/>
    <n v="3"/>
    <n v="61"/>
    <n v="0.98360655737704916"/>
    <n v="20"/>
    <n v="59.016393442622942"/>
  </r>
  <r>
    <s v="Покупка билета"/>
    <x v="4"/>
    <n v="1"/>
    <n v="3"/>
    <n v="61"/>
    <n v="0.98360655737704916"/>
    <n v="20"/>
    <n v="59.016393442622942"/>
  </r>
  <r>
    <s v="Покупка билета"/>
    <x v="5"/>
    <n v="1"/>
    <n v="3"/>
    <n v="61"/>
    <n v="0.98360655737704916"/>
    <n v="20"/>
    <n v="59.016393442622942"/>
  </r>
  <r>
    <s v="Покупка билета"/>
    <x v="6"/>
    <n v="1"/>
    <n v="3"/>
    <n v="61"/>
    <n v="0.98360655737704916"/>
    <n v="20"/>
    <n v="59.016393442622942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6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8"/>
    <n v="1"/>
    <n v="2"/>
    <n v="74"/>
    <n v="0.81081081081081086"/>
    <n v="20"/>
    <n v="32.43243243243243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8"/>
    <n v="1"/>
    <n v="1"/>
    <n v="95"/>
    <n v="0.63157894736842102"/>
    <n v="20"/>
    <n v="12.631578947368421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8"/>
    <n v="1"/>
    <n v="2"/>
    <n v="70"/>
    <n v="0.8571428571428571"/>
    <n v="20"/>
    <n v="34.285714285714285"/>
  </r>
  <r>
    <s v="Ознакомление с путевым листом"/>
    <x v="0"/>
    <n v="1"/>
    <n v="1"/>
    <n v="120"/>
    <n v="0.5"/>
    <n v="20"/>
    <n v="10"/>
  </r>
  <r>
    <s v="Ознакомление с путевым листом"/>
    <x v="1"/>
    <n v="1"/>
    <n v="1"/>
    <n v="120"/>
    <n v="0.5"/>
    <n v="20"/>
    <n v="10"/>
  </r>
  <r>
    <s v="Ознакомление с путевым листом"/>
    <x v="2"/>
    <n v="1"/>
    <n v="1"/>
    <n v="120"/>
    <n v="0.5"/>
    <n v="20"/>
    <n v="10"/>
  </r>
  <r>
    <s v="Ознакомление с путевым листом"/>
    <x v="6"/>
    <n v="1"/>
    <n v="1"/>
    <n v="120"/>
    <n v="0.5"/>
    <n v="20"/>
    <n v="10"/>
  </r>
  <r>
    <s v="Ознакомление с путевым листом"/>
    <x v="8"/>
    <n v="1"/>
    <n v="1"/>
    <n v="120"/>
    <n v="0.5"/>
    <n v="2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topLeftCell="A46" zoomScale="70" zoomScaleNormal="70" workbookViewId="0">
      <selection activeCell="G37" sqref="G37"/>
    </sheetView>
  </sheetViews>
  <sheetFormatPr defaultColWidth="11.453125" defaultRowHeight="14.5" x14ac:dyDescent="0.35"/>
  <cols>
    <col min="1" max="1" width="31.6328125" customWidth="1"/>
    <col min="2" max="2" width="31.453125" bestFit="1" customWidth="1"/>
    <col min="3" max="3" width="18.08984375" customWidth="1"/>
    <col min="4" max="4" width="17.90625" customWidth="1"/>
    <col min="5" max="5" width="19.08984375" bestFit="1" customWidth="1"/>
    <col min="7" max="7" width="18.6328125" bestFit="1" customWidth="1"/>
    <col min="8" max="8" width="17" customWidth="1"/>
    <col min="9" max="9" width="44.1796875" bestFit="1" customWidth="1"/>
    <col min="10" max="10" width="20.54296875" bestFit="1" customWidth="1"/>
    <col min="11" max="11" width="18.08984375" customWidth="1"/>
    <col min="12" max="12" width="26.6328125" customWidth="1"/>
    <col min="13" max="13" width="35.08984375" bestFit="1" customWidth="1"/>
    <col min="14" max="14" width="17.90625" customWidth="1"/>
    <col min="15" max="15" width="23.90625" customWidth="1"/>
    <col min="16" max="16" width="13" customWidth="1"/>
    <col min="17" max="17" width="26" customWidth="1"/>
    <col min="18" max="18" width="10.54296875" customWidth="1"/>
    <col min="19" max="19" width="12.36328125" customWidth="1"/>
    <col min="21" max="21" width="23.54296875" customWidth="1"/>
  </cols>
  <sheetData>
    <row r="1" spans="1:24" x14ac:dyDescent="0.35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111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3" t="s">
        <v>50</v>
      </c>
      <c r="X1" t="s">
        <v>51</v>
      </c>
    </row>
    <row r="2" spans="1:24" x14ac:dyDescent="0.35">
      <c r="A2" s="30" t="s">
        <v>8</v>
      </c>
      <c r="B2" s="30" t="s">
        <v>63</v>
      </c>
      <c r="C2" s="30">
        <v>1</v>
      </c>
      <c r="D2" s="47">
        <f t="shared" ref="D2:D12" si="0">VLOOKUP(A2,$M$1:$W$8,6,FALSE)</f>
        <v>3</v>
      </c>
      <c r="E2">
        <f>VLOOKUP(A2,$M$1:$W$8,5,FALSE)</f>
        <v>61</v>
      </c>
      <c r="F2" s="21">
        <f>60/E2*C2</f>
        <v>0.98360655737704916</v>
      </c>
      <c r="G2">
        <f>VLOOKUP(A2,$M$1:$W$8,8,FALSE)</f>
        <v>20</v>
      </c>
      <c r="H2" s="20">
        <f>D2*F2*G2</f>
        <v>59.016393442622942</v>
      </c>
      <c r="I2" s="17" t="s">
        <v>0</v>
      </c>
      <c r="J2" s="20">
        <v>139.93368667570564</v>
      </c>
      <c r="K2" s="15"/>
      <c r="M2" t="s">
        <v>8</v>
      </c>
      <c r="N2" s="24">
        <v>2</v>
      </c>
      <c r="O2" s="61">
        <v>40</v>
      </c>
      <c r="P2" s="62">
        <f>N2+O2</f>
        <v>42</v>
      </c>
      <c r="Q2" s="35">
        <v>61</v>
      </c>
      <c r="R2" s="18">
        <v>3</v>
      </c>
      <c r="S2" s="19">
        <f>60/(Q2)</f>
        <v>0.98360655737704916</v>
      </c>
      <c r="T2" s="22">
        <v>20</v>
      </c>
      <c r="U2" s="23">
        <f>ROUND(R2*S2*T2,0)</f>
        <v>59</v>
      </c>
      <c r="V2" s="34">
        <f>R2/W$2</f>
        <v>0.3</v>
      </c>
      <c r="W2">
        <f>SUM(R2:R7)</f>
        <v>10</v>
      </c>
    </row>
    <row r="3" spans="1:24" x14ac:dyDescent="0.35">
      <c r="A3" s="30" t="s">
        <v>8</v>
      </c>
      <c r="B3" s="30" t="s">
        <v>0</v>
      </c>
      <c r="C3" s="30">
        <v>1</v>
      </c>
      <c r="D3" s="47">
        <f t="shared" si="0"/>
        <v>3</v>
      </c>
      <c r="E3">
        <f>VLOOKUP(A3,$M$1:$W$8,5,FALSE)</f>
        <v>61</v>
      </c>
      <c r="F3" s="21">
        <f>60/E3*C3</f>
        <v>0.98360655737704916</v>
      </c>
      <c r="G3">
        <f t="shared" ref="G3:G32" si="1">VLOOKUP(A3,$M$1:$W$8,8,FALSE)</f>
        <v>20</v>
      </c>
      <c r="H3" s="20">
        <f>D3*F3*G3</f>
        <v>59.016393442622942</v>
      </c>
      <c r="I3" s="17" t="s">
        <v>12</v>
      </c>
      <c r="J3" s="20">
        <v>93.302107728337234</v>
      </c>
      <c r="K3" s="15"/>
      <c r="M3" t="s">
        <v>9</v>
      </c>
      <c r="N3" s="24">
        <v>2</v>
      </c>
      <c r="O3" s="61">
        <v>25.0014</v>
      </c>
      <c r="P3" s="62">
        <f t="shared" ref="P3:P4" si="2">N3+O3</f>
        <v>27.0014</v>
      </c>
      <c r="Q3" s="35">
        <v>50</v>
      </c>
      <c r="R3" s="18">
        <v>1</v>
      </c>
      <c r="S3" s="19">
        <f t="shared" ref="S3:S5" si="3">60/(Q3)</f>
        <v>1.2</v>
      </c>
      <c r="T3" s="22">
        <v>20</v>
      </c>
      <c r="U3" s="23">
        <f t="shared" ref="U3:U5" si="4">ROUND(R3*S3*T3,0)</f>
        <v>24</v>
      </c>
      <c r="V3" s="34">
        <f t="shared" ref="V3:V7" si="5">R3/W$2</f>
        <v>0.1</v>
      </c>
    </row>
    <row r="4" spans="1:24" x14ac:dyDescent="0.35">
      <c r="A4" s="30" t="s">
        <v>8</v>
      </c>
      <c r="B4" s="30" t="s">
        <v>77</v>
      </c>
      <c r="C4" s="30">
        <v>1</v>
      </c>
      <c r="D4" s="47">
        <f t="shared" si="0"/>
        <v>3</v>
      </c>
      <c r="E4">
        <f>VLOOKUP(A4,$M$1:$W$8,5,FALSE)</f>
        <v>61</v>
      </c>
      <c r="F4" s="21">
        <f>60/E4*C4</f>
        <v>0.98360655737704916</v>
      </c>
      <c r="G4">
        <f t="shared" si="1"/>
        <v>20</v>
      </c>
      <c r="H4" s="20">
        <f>D4*F4*G4</f>
        <v>59.016393442622942</v>
      </c>
      <c r="I4" s="17" t="s">
        <v>6</v>
      </c>
      <c r="J4" s="20">
        <v>113.34972566551514</v>
      </c>
      <c r="K4" s="15"/>
      <c r="M4" t="s">
        <v>62</v>
      </c>
      <c r="N4" s="24">
        <v>2</v>
      </c>
      <c r="O4" s="61">
        <v>20</v>
      </c>
      <c r="P4" s="62">
        <f t="shared" si="2"/>
        <v>22</v>
      </c>
      <c r="Q4" s="35">
        <v>74</v>
      </c>
      <c r="R4" s="18">
        <v>2</v>
      </c>
      <c r="S4" s="19">
        <f t="shared" si="3"/>
        <v>0.81081081081081086</v>
      </c>
      <c r="T4" s="22">
        <v>20</v>
      </c>
      <c r="U4" s="23">
        <f t="shared" si="4"/>
        <v>32</v>
      </c>
      <c r="V4" s="34">
        <f t="shared" si="5"/>
        <v>0.2</v>
      </c>
    </row>
    <row r="5" spans="1:24" x14ac:dyDescent="0.35">
      <c r="A5" s="30" t="s">
        <v>8</v>
      </c>
      <c r="B5" s="30" t="s">
        <v>11</v>
      </c>
      <c r="C5" s="30">
        <v>1</v>
      </c>
      <c r="D5" s="47">
        <f t="shared" si="0"/>
        <v>3</v>
      </c>
      <c r="E5">
        <f t="shared" ref="E5:E12" si="6">VLOOKUP(A5,$M$1:$W$8,5,FALSE)</f>
        <v>61</v>
      </c>
      <c r="F5" s="21">
        <f t="shared" ref="F5:F32" si="7">60/E5*C5</f>
        <v>0.98360655737704916</v>
      </c>
      <c r="G5">
        <f t="shared" si="1"/>
        <v>20</v>
      </c>
      <c r="H5" s="20">
        <f t="shared" ref="H5:H32" si="8">D5*F5*G5</f>
        <v>59.016393442622942</v>
      </c>
      <c r="I5" s="17" t="s">
        <v>11</v>
      </c>
      <c r="J5" s="20">
        <v>93.302107728337234</v>
      </c>
      <c r="K5" s="15"/>
      <c r="M5" t="s">
        <v>67</v>
      </c>
      <c r="N5" s="24">
        <v>2</v>
      </c>
      <c r="O5" s="61">
        <v>20</v>
      </c>
      <c r="P5" s="62">
        <v>22</v>
      </c>
      <c r="Q5" s="35">
        <v>70</v>
      </c>
      <c r="R5" s="18">
        <v>2</v>
      </c>
      <c r="S5" s="19">
        <f t="shared" si="3"/>
        <v>0.8571428571428571</v>
      </c>
      <c r="T5" s="22">
        <v>20</v>
      </c>
      <c r="U5" s="23">
        <f t="shared" si="4"/>
        <v>34</v>
      </c>
      <c r="V5" s="34">
        <f t="shared" si="5"/>
        <v>0.2</v>
      </c>
    </row>
    <row r="6" spans="1:24" x14ac:dyDescent="0.35">
      <c r="A6" s="30" t="s">
        <v>8</v>
      </c>
      <c r="B6" s="30" t="s">
        <v>12</v>
      </c>
      <c r="C6" s="30">
        <v>1</v>
      </c>
      <c r="D6" s="47">
        <f t="shared" si="0"/>
        <v>3</v>
      </c>
      <c r="E6">
        <f t="shared" si="6"/>
        <v>61</v>
      </c>
      <c r="F6" s="21">
        <f t="shared" si="7"/>
        <v>0.98360655737704916</v>
      </c>
      <c r="G6">
        <f t="shared" si="1"/>
        <v>20</v>
      </c>
      <c r="H6" s="20">
        <f t="shared" si="8"/>
        <v>59.016393442622942</v>
      </c>
      <c r="I6" s="17" t="s">
        <v>3</v>
      </c>
      <c r="J6" s="20">
        <v>59.016393442622942</v>
      </c>
      <c r="K6" s="15"/>
      <c r="M6" t="s">
        <v>10</v>
      </c>
      <c r="N6" s="24">
        <v>2</v>
      </c>
      <c r="O6" s="61">
        <v>25</v>
      </c>
      <c r="P6" s="62">
        <v>27</v>
      </c>
      <c r="Q6" s="35">
        <v>120</v>
      </c>
      <c r="R6" s="18">
        <v>1</v>
      </c>
      <c r="S6" s="19">
        <f>60/(Q6)</f>
        <v>0.5</v>
      </c>
      <c r="T6" s="22">
        <v>20</v>
      </c>
      <c r="U6" s="23">
        <f>ROUND(R6*S6*T6,0)</f>
        <v>10</v>
      </c>
      <c r="V6" s="34">
        <f t="shared" si="5"/>
        <v>0.1</v>
      </c>
    </row>
    <row r="7" spans="1:24" x14ac:dyDescent="0.35">
      <c r="A7" s="30" t="s">
        <v>8</v>
      </c>
      <c r="B7" s="30" t="s">
        <v>3</v>
      </c>
      <c r="C7" s="30">
        <v>1</v>
      </c>
      <c r="D7" s="47">
        <f t="shared" si="0"/>
        <v>3</v>
      </c>
      <c r="E7">
        <f t="shared" si="6"/>
        <v>61</v>
      </c>
      <c r="F7" s="21">
        <f t="shared" si="7"/>
        <v>0.98360655737704916</v>
      </c>
      <c r="G7">
        <f t="shared" si="1"/>
        <v>20</v>
      </c>
      <c r="H7" s="20">
        <f t="shared" si="8"/>
        <v>59.016393442622942</v>
      </c>
      <c r="I7" s="17" t="s">
        <v>13</v>
      </c>
      <c r="J7" s="20">
        <v>24</v>
      </c>
      <c r="K7" s="15"/>
      <c r="M7" t="s">
        <v>68</v>
      </c>
      <c r="N7" s="24">
        <v>0.61</v>
      </c>
      <c r="O7" s="63">
        <v>5</v>
      </c>
      <c r="P7" s="20">
        <v>6</v>
      </c>
      <c r="Q7" s="35">
        <v>95</v>
      </c>
      <c r="R7" s="31">
        <v>1</v>
      </c>
      <c r="S7" s="19">
        <f>60/(Q7)</f>
        <v>0.63157894736842102</v>
      </c>
      <c r="T7" s="22">
        <v>20</v>
      </c>
      <c r="U7" s="23">
        <f>SUM(U2:U6)</f>
        <v>159</v>
      </c>
      <c r="V7" s="34">
        <f t="shared" si="5"/>
        <v>0.1</v>
      </c>
    </row>
    <row r="8" spans="1:24" ht="15" thickBot="1" x14ac:dyDescent="0.4">
      <c r="A8" s="30" t="s">
        <v>8</v>
      </c>
      <c r="B8" s="30" t="s">
        <v>4</v>
      </c>
      <c r="C8" s="30">
        <v>1</v>
      </c>
      <c r="D8" s="48">
        <f t="shared" si="0"/>
        <v>3</v>
      </c>
      <c r="E8">
        <f t="shared" si="6"/>
        <v>61</v>
      </c>
      <c r="F8" s="21">
        <f t="shared" si="7"/>
        <v>0.98360655737704916</v>
      </c>
      <c r="G8">
        <f t="shared" si="1"/>
        <v>20</v>
      </c>
      <c r="H8" s="20">
        <f t="shared" si="8"/>
        <v>59.016393442622942</v>
      </c>
      <c r="I8" s="17" t="s">
        <v>4</v>
      </c>
      <c r="J8" s="20">
        <v>93.016393442622942</v>
      </c>
      <c r="K8" s="15"/>
      <c r="V8" s="65">
        <f>SUM(V2:V7)</f>
        <v>1</v>
      </c>
    </row>
    <row r="9" spans="1:24" x14ac:dyDescent="0.35">
      <c r="A9" s="30" t="s">
        <v>9</v>
      </c>
      <c r="B9" s="30" t="s">
        <v>63</v>
      </c>
      <c r="C9" s="30">
        <v>1</v>
      </c>
      <c r="D9" s="49">
        <f t="shared" ref="D9" si="9">VLOOKUP(A9,$M$1:$W$8,6,FALSE)</f>
        <v>1</v>
      </c>
      <c r="E9" s="20">
        <f t="shared" ref="E9" si="10">VLOOKUP(A9,$M$1:$W$8,5,FALSE)</f>
        <v>50</v>
      </c>
      <c r="F9" s="21">
        <f t="shared" si="7"/>
        <v>1.2</v>
      </c>
      <c r="G9">
        <f t="shared" si="1"/>
        <v>20</v>
      </c>
      <c r="H9" s="20">
        <f t="shared" ref="H9" si="11">D9*F9*G9</f>
        <v>24</v>
      </c>
      <c r="I9" s="17" t="s">
        <v>63</v>
      </c>
      <c r="J9" s="20">
        <v>172.36611910813807</v>
      </c>
      <c r="K9" s="15"/>
    </row>
    <row r="10" spans="1:24" x14ac:dyDescent="0.35">
      <c r="A10" s="30" t="s">
        <v>9</v>
      </c>
      <c r="B10" s="30" t="s">
        <v>0</v>
      </c>
      <c r="C10" s="30">
        <v>1</v>
      </c>
      <c r="D10" s="47">
        <f t="shared" si="0"/>
        <v>1</v>
      </c>
      <c r="E10" s="20">
        <f t="shared" si="6"/>
        <v>50</v>
      </c>
      <c r="F10" s="21">
        <f t="shared" si="7"/>
        <v>1.2</v>
      </c>
      <c r="G10">
        <f t="shared" si="1"/>
        <v>20</v>
      </c>
      <c r="H10" s="20">
        <f t="shared" si="8"/>
        <v>24</v>
      </c>
      <c r="I10" s="17" t="s">
        <v>65</v>
      </c>
      <c r="J10" s="20">
        <v>32.432432432432435</v>
      </c>
    </row>
    <row r="11" spans="1:24" x14ac:dyDescent="0.35">
      <c r="A11" s="30" t="s">
        <v>9</v>
      </c>
      <c r="B11" s="30" t="s">
        <v>4</v>
      </c>
      <c r="C11" s="30">
        <v>1</v>
      </c>
      <c r="D11" s="47">
        <f t="shared" si="0"/>
        <v>1</v>
      </c>
      <c r="E11" s="20">
        <f>VLOOKUP(A11,$M$1:$W$8,5,FALSE)</f>
        <v>50</v>
      </c>
      <c r="F11" s="21">
        <f t="shared" si="7"/>
        <v>1.2</v>
      </c>
      <c r="G11">
        <f t="shared" si="1"/>
        <v>20</v>
      </c>
      <c r="H11" s="20">
        <f t="shared" si="8"/>
        <v>24</v>
      </c>
      <c r="I11" s="17" t="s">
        <v>64</v>
      </c>
      <c r="J11" s="20">
        <v>32.432432432432435</v>
      </c>
    </row>
    <row r="12" spans="1:24" x14ac:dyDescent="0.35">
      <c r="A12" s="30" t="s">
        <v>9</v>
      </c>
      <c r="B12" s="30" t="s">
        <v>13</v>
      </c>
      <c r="C12" s="30">
        <v>1</v>
      </c>
      <c r="D12" s="47">
        <f t="shared" si="0"/>
        <v>1</v>
      </c>
      <c r="E12" s="20">
        <f t="shared" si="6"/>
        <v>50</v>
      </c>
      <c r="F12" s="21">
        <f t="shared" si="7"/>
        <v>1.2</v>
      </c>
      <c r="G12">
        <f t="shared" si="1"/>
        <v>20</v>
      </c>
      <c r="H12" s="20">
        <f t="shared" si="8"/>
        <v>24</v>
      </c>
      <c r="I12" s="17" t="s">
        <v>66</v>
      </c>
      <c r="J12" s="20">
        <v>32.432432432432435</v>
      </c>
    </row>
    <row r="13" spans="1:24" ht="15" thickBot="1" x14ac:dyDescent="0.4">
      <c r="A13" s="30" t="s">
        <v>9</v>
      </c>
      <c r="B13" s="30" t="s">
        <v>6</v>
      </c>
      <c r="C13" s="30">
        <v>1</v>
      </c>
      <c r="D13" s="48">
        <f t="shared" ref="D13:D32" si="12">VLOOKUP(A13,$M$1:$W$8,6,FALSE)</f>
        <v>1</v>
      </c>
      <c r="E13" s="20">
        <f t="shared" ref="E13:E32" si="13">VLOOKUP(A13,$M$1:$W$8,5,FALSE)</f>
        <v>50</v>
      </c>
      <c r="F13" s="21">
        <f t="shared" si="7"/>
        <v>1.2</v>
      </c>
      <c r="G13">
        <f t="shared" si="1"/>
        <v>20</v>
      </c>
      <c r="H13" s="20">
        <f t="shared" si="8"/>
        <v>24</v>
      </c>
      <c r="I13" s="17" t="s">
        <v>77</v>
      </c>
      <c r="J13" s="20">
        <v>103.30210772833723</v>
      </c>
    </row>
    <row r="14" spans="1:24" x14ac:dyDescent="0.35">
      <c r="A14" s="30" t="s">
        <v>62</v>
      </c>
      <c r="B14" s="30" t="s">
        <v>63</v>
      </c>
      <c r="C14" s="30">
        <v>1</v>
      </c>
      <c r="D14" s="49">
        <f t="shared" si="12"/>
        <v>2</v>
      </c>
      <c r="E14" s="20">
        <f t="shared" si="13"/>
        <v>74</v>
      </c>
      <c r="F14" s="21">
        <f t="shared" si="7"/>
        <v>0.81081081081081086</v>
      </c>
      <c r="G14">
        <f t="shared" si="1"/>
        <v>20</v>
      </c>
      <c r="H14" s="20">
        <f t="shared" ref="H14" si="14">D14*F14*G14</f>
        <v>32.432432432432435</v>
      </c>
      <c r="I14" s="17" t="s">
        <v>41</v>
      </c>
      <c r="J14" s="20">
        <v>988.88593881691361</v>
      </c>
    </row>
    <row r="15" spans="1:24" x14ac:dyDescent="0.35">
      <c r="A15" s="30" t="s">
        <v>62</v>
      </c>
      <c r="B15" s="30" t="s">
        <v>65</v>
      </c>
      <c r="C15" s="30">
        <v>1</v>
      </c>
      <c r="D15" s="47">
        <f t="shared" si="12"/>
        <v>2</v>
      </c>
      <c r="E15" s="20">
        <f t="shared" si="13"/>
        <v>74</v>
      </c>
      <c r="F15" s="21">
        <f t="shared" si="7"/>
        <v>0.81081081081081086</v>
      </c>
      <c r="G15">
        <f t="shared" si="1"/>
        <v>20</v>
      </c>
      <c r="H15" s="20">
        <f t="shared" si="8"/>
        <v>32.432432432432435</v>
      </c>
    </row>
    <row r="16" spans="1:24" x14ac:dyDescent="0.35">
      <c r="A16" s="30" t="s">
        <v>62</v>
      </c>
      <c r="B16" s="30" t="s">
        <v>64</v>
      </c>
      <c r="C16" s="30">
        <v>1</v>
      </c>
      <c r="D16" s="47">
        <f t="shared" si="12"/>
        <v>2</v>
      </c>
      <c r="E16" s="20">
        <f t="shared" si="13"/>
        <v>74</v>
      </c>
      <c r="F16" s="21">
        <f t="shared" si="7"/>
        <v>0.81081081081081086</v>
      </c>
      <c r="G16">
        <f t="shared" si="1"/>
        <v>20</v>
      </c>
      <c r="H16" s="20">
        <f t="shared" si="8"/>
        <v>32.432432432432435</v>
      </c>
    </row>
    <row r="17" spans="1:8" x14ac:dyDescent="0.35">
      <c r="A17" s="30" t="s">
        <v>62</v>
      </c>
      <c r="B17" s="30" t="s">
        <v>66</v>
      </c>
      <c r="C17" s="30">
        <v>1</v>
      </c>
      <c r="D17" s="47">
        <f t="shared" si="12"/>
        <v>2</v>
      </c>
      <c r="E17" s="20">
        <f t="shared" si="13"/>
        <v>74</v>
      </c>
      <c r="F17" s="21">
        <f t="shared" si="7"/>
        <v>0.81081081081081086</v>
      </c>
      <c r="G17">
        <f t="shared" si="1"/>
        <v>20</v>
      </c>
      <c r="H17" s="20">
        <f t="shared" si="8"/>
        <v>32.432432432432435</v>
      </c>
    </row>
    <row r="18" spans="1:8" ht="15" thickBot="1" x14ac:dyDescent="0.4">
      <c r="A18" s="30" t="s">
        <v>62</v>
      </c>
      <c r="B18" s="30" t="s">
        <v>6</v>
      </c>
      <c r="C18" s="30">
        <v>1</v>
      </c>
      <c r="D18" s="47">
        <f t="shared" si="12"/>
        <v>2</v>
      </c>
      <c r="E18" s="20">
        <f t="shared" si="13"/>
        <v>74</v>
      </c>
      <c r="F18" s="21">
        <f t="shared" si="7"/>
        <v>0.81081081081081086</v>
      </c>
      <c r="G18">
        <f t="shared" si="1"/>
        <v>20</v>
      </c>
      <c r="H18" s="20">
        <f>D18*F18*G18</f>
        <v>32.432432432432435</v>
      </c>
    </row>
    <row r="19" spans="1:8" x14ac:dyDescent="0.35">
      <c r="A19" s="30" t="s">
        <v>68</v>
      </c>
      <c r="B19" s="30" t="s">
        <v>63</v>
      </c>
      <c r="C19" s="66">
        <v>1</v>
      </c>
      <c r="D19" s="67">
        <f t="shared" ref="D19:D21" si="15">VLOOKUP(A19,$M$1:$W$8,6,FALSE)</f>
        <v>1</v>
      </c>
      <c r="E19">
        <f t="shared" ref="E19:E21" si="16">VLOOKUP(A19,$M$1:$W$8,5,FALSE)</f>
        <v>95</v>
      </c>
      <c r="F19" s="21">
        <f t="shared" ref="F19:F21" si="17">60/E19*C19</f>
        <v>0.63157894736842102</v>
      </c>
      <c r="G19">
        <f t="shared" si="1"/>
        <v>20</v>
      </c>
      <c r="H19" s="20">
        <f t="shared" ref="H19:H21" si="18">D19*F19*G19</f>
        <v>12.631578947368421</v>
      </c>
    </row>
    <row r="20" spans="1:8" x14ac:dyDescent="0.35">
      <c r="A20" s="30" t="s">
        <v>68</v>
      </c>
      <c r="B20" s="30" t="s">
        <v>0</v>
      </c>
      <c r="C20" s="66">
        <v>1</v>
      </c>
      <c r="D20" s="68">
        <f t="shared" si="15"/>
        <v>1</v>
      </c>
      <c r="E20">
        <f t="shared" si="16"/>
        <v>95</v>
      </c>
      <c r="F20" s="21">
        <f t="shared" si="17"/>
        <v>0.63157894736842102</v>
      </c>
      <c r="G20">
        <f t="shared" si="1"/>
        <v>20</v>
      </c>
      <c r="H20" s="20">
        <f t="shared" si="18"/>
        <v>12.631578947368421</v>
      </c>
    </row>
    <row r="21" spans="1:8" x14ac:dyDescent="0.35">
      <c r="A21" s="30" t="s">
        <v>68</v>
      </c>
      <c r="B21" s="30" t="s">
        <v>6</v>
      </c>
      <c r="C21" s="66">
        <v>1</v>
      </c>
      <c r="D21" s="68">
        <f t="shared" si="15"/>
        <v>1</v>
      </c>
      <c r="E21">
        <f t="shared" si="16"/>
        <v>95</v>
      </c>
      <c r="F21" s="21">
        <f t="shared" si="17"/>
        <v>0.63157894736842102</v>
      </c>
      <c r="G21">
        <f t="shared" si="1"/>
        <v>20</v>
      </c>
      <c r="H21" s="20">
        <f t="shared" si="18"/>
        <v>12.631578947368421</v>
      </c>
    </row>
    <row r="22" spans="1:8" x14ac:dyDescent="0.35">
      <c r="A22" s="30" t="s">
        <v>67</v>
      </c>
      <c r="B22" s="30" t="s">
        <v>63</v>
      </c>
      <c r="C22" s="30">
        <v>1</v>
      </c>
      <c r="D22" s="47">
        <f t="shared" si="12"/>
        <v>2</v>
      </c>
      <c r="E22">
        <f t="shared" si="13"/>
        <v>70</v>
      </c>
      <c r="F22" s="21">
        <f t="shared" si="7"/>
        <v>0.8571428571428571</v>
      </c>
      <c r="G22">
        <f t="shared" si="1"/>
        <v>20</v>
      </c>
      <c r="H22" s="20">
        <f>D22*F22*G22</f>
        <v>34.285714285714285</v>
      </c>
    </row>
    <row r="23" spans="1:8" x14ac:dyDescent="0.35">
      <c r="A23" s="30" t="s">
        <v>67</v>
      </c>
      <c r="B23" s="30" t="s">
        <v>77</v>
      </c>
      <c r="C23" s="30">
        <v>1</v>
      </c>
      <c r="D23" s="47">
        <f t="shared" si="12"/>
        <v>2</v>
      </c>
      <c r="E23">
        <f t="shared" si="13"/>
        <v>70</v>
      </c>
      <c r="F23" s="21">
        <f t="shared" si="7"/>
        <v>0.8571428571428571</v>
      </c>
      <c r="G23">
        <f t="shared" si="1"/>
        <v>20</v>
      </c>
      <c r="H23" s="20">
        <f>D23*F23*G23</f>
        <v>34.285714285714285</v>
      </c>
    </row>
    <row r="24" spans="1:8" x14ac:dyDescent="0.35">
      <c r="A24" s="30" t="s">
        <v>67</v>
      </c>
      <c r="B24" s="30" t="s">
        <v>0</v>
      </c>
      <c r="C24" s="30">
        <v>1</v>
      </c>
      <c r="D24" s="47">
        <f t="shared" si="12"/>
        <v>2</v>
      </c>
      <c r="E24">
        <f t="shared" si="13"/>
        <v>70</v>
      </c>
      <c r="F24" s="21">
        <f t="shared" si="7"/>
        <v>0.8571428571428571</v>
      </c>
      <c r="G24">
        <f t="shared" si="1"/>
        <v>20</v>
      </c>
      <c r="H24" s="20">
        <f t="shared" si="8"/>
        <v>34.285714285714285</v>
      </c>
    </row>
    <row r="25" spans="1:8" x14ac:dyDescent="0.35">
      <c r="A25" s="30" t="s">
        <v>67</v>
      </c>
      <c r="B25" s="30" t="s">
        <v>11</v>
      </c>
      <c r="C25" s="30">
        <v>1</v>
      </c>
      <c r="D25" s="47">
        <f t="shared" si="12"/>
        <v>2</v>
      </c>
      <c r="E25">
        <f t="shared" si="13"/>
        <v>70</v>
      </c>
      <c r="F25" s="21">
        <f t="shared" si="7"/>
        <v>0.8571428571428571</v>
      </c>
      <c r="G25">
        <f t="shared" si="1"/>
        <v>20</v>
      </c>
      <c r="H25" s="20">
        <f t="shared" si="8"/>
        <v>34.285714285714285</v>
      </c>
    </row>
    <row r="26" spans="1:8" x14ac:dyDescent="0.35">
      <c r="A26" s="30" t="s">
        <v>67</v>
      </c>
      <c r="B26" s="30" t="s">
        <v>12</v>
      </c>
      <c r="C26" s="30">
        <v>1</v>
      </c>
      <c r="D26" s="47">
        <f t="shared" si="12"/>
        <v>2</v>
      </c>
      <c r="E26">
        <f t="shared" si="13"/>
        <v>70</v>
      </c>
      <c r="F26" s="21">
        <f t="shared" si="7"/>
        <v>0.8571428571428571</v>
      </c>
      <c r="G26">
        <f t="shared" si="1"/>
        <v>20</v>
      </c>
      <c r="H26" s="20">
        <f t="shared" si="8"/>
        <v>34.285714285714285</v>
      </c>
    </row>
    <row r="27" spans="1:8" ht="15" thickBot="1" x14ac:dyDescent="0.4">
      <c r="A27" s="30" t="s">
        <v>67</v>
      </c>
      <c r="B27" s="30" t="s">
        <v>6</v>
      </c>
      <c r="C27" s="30">
        <v>1</v>
      </c>
      <c r="D27" s="47">
        <f t="shared" si="12"/>
        <v>2</v>
      </c>
      <c r="E27">
        <f t="shared" si="13"/>
        <v>70</v>
      </c>
      <c r="F27" s="21">
        <f t="shared" si="7"/>
        <v>0.8571428571428571</v>
      </c>
      <c r="G27">
        <f t="shared" si="1"/>
        <v>20</v>
      </c>
      <c r="H27" s="20">
        <f t="shared" si="8"/>
        <v>34.285714285714285</v>
      </c>
    </row>
    <row r="28" spans="1:8" x14ac:dyDescent="0.35">
      <c r="A28" s="30" t="s">
        <v>10</v>
      </c>
      <c r="B28" s="30" t="s">
        <v>63</v>
      </c>
      <c r="C28" s="30">
        <v>1</v>
      </c>
      <c r="D28" s="49">
        <f t="shared" si="12"/>
        <v>1</v>
      </c>
      <c r="E28">
        <f t="shared" si="13"/>
        <v>120</v>
      </c>
      <c r="F28" s="21">
        <f t="shared" si="7"/>
        <v>0.5</v>
      </c>
      <c r="G28">
        <f t="shared" si="1"/>
        <v>20</v>
      </c>
      <c r="H28" s="20">
        <f t="shared" ref="H28" si="19">D28*F28*G28</f>
        <v>10</v>
      </c>
    </row>
    <row r="29" spans="1:8" x14ac:dyDescent="0.35">
      <c r="A29" s="30" t="s">
        <v>10</v>
      </c>
      <c r="B29" s="30" t="s">
        <v>0</v>
      </c>
      <c r="C29" s="30">
        <v>1</v>
      </c>
      <c r="D29" s="47">
        <f t="shared" si="12"/>
        <v>1</v>
      </c>
      <c r="E29">
        <f t="shared" si="13"/>
        <v>120</v>
      </c>
      <c r="F29" s="21">
        <f t="shared" si="7"/>
        <v>0.5</v>
      </c>
      <c r="G29">
        <f t="shared" si="1"/>
        <v>20</v>
      </c>
      <c r="H29" s="20">
        <f t="shared" si="8"/>
        <v>10</v>
      </c>
    </row>
    <row r="30" spans="1:8" x14ac:dyDescent="0.35">
      <c r="A30" s="30" t="s">
        <v>10</v>
      </c>
      <c r="B30" s="30" t="s">
        <v>77</v>
      </c>
      <c r="C30" s="30">
        <v>1</v>
      </c>
      <c r="D30" s="47">
        <f t="shared" si="12"/>
        <v>1</v>
      </c>
      <c r="E30">
        <f t="shared" si="13"/>
        <v>120</v>
      </c>
      <c r="F30" s="21">
        <f t="shared" si="7"/>
        <v>0.5</v>
      </c>
      <c r="G30">
        <f t="shared" si="1"/>
        <v>20</v>
      </c>
      <c r="H30" s="20">
        <f t="shared" si="8"/>
        <v>10</v>
      </c>
    </row>
    <row r="31" spans="1:8" x14ac:dyDescent="0.35">
      <c r="A31" s="30" t="s">
        <v>10</v>
      </c>
      <c r="B31" s="30" t="s">
        <v>4</v>
      </c>
      <c r="C31" s="30">
        <v>1</v>
      </c>
      <c r="D31" s="47">
        <f t="shared" si="12"/>
        <v>1</v>
      </c>
      <c r="E31">
        <f t="shared" si="13"/>
        <v>120</v>
      </c>
      <c r="F31" s="21">
        <f t="shared" si="7"/>
        <v>0.5</v>
      </c>
      <c r="G31">
        <f t="shared" si="1"/>
        <v>20</v>
      </c>
      <c r="H31" s="20">
        <f t="shared" si="8"/>
        <v>10</v>
      </c>
    </row>
    <row r="32" spans="1:8" ht="15" thickBot="1" x14ac:dyDescent="0.4">
      <c r="A32" s="30" t="s">
        <v>10</v>
      </c>
      <c r="B32" s="30" t="s">
        <v>6</v>
      </c>
      <c r="C32" s="30">
        <v>1</v>
      </c>
      <c r="D32" s="48">
        <f t="shared" si="12"/>
        <v>1</v>
      </c>
      <c r="E32">
        <f t="shared" si="13"/>
        <v>120</v>
      </c>
      <c r="F32" s="21">
        <f t="shared" si="7"/>
        <v>0.5</v>
      </c>
      <c r="G32">
        <f t="shared" si="1"/>
        <v>20</v>
      </c>
      <c r="H32" s="20">
        <f t="shared" si="8"/>
        <v>10</v>
      </c>
    </row>
    <row r="34" spans="1:9" ht="15" thickBot="1" x14ac:dyDescent="0.4"/>
    <row r="35" spans="1:9" x14ac:dyDescent="0.35">
      <c r="A35" s="90" t="s">
        <v>79</v>
      </c>
      <c r="B35" s="91"/>
    </row>
    <row r="36" spans="1:9" ht="74" x14ac:dyDescent="0.45">
      <c r="A36" s="37" t="s">
        <v>78</v>
      </c>
      <c r="B36" s="38" t="s">
        <v>59</v>
      </c>
      <c r="C36" s="36" t="s">
        <v>57</v>
      </c>
      <c r="D36" s="53" t="s">
        <v>58</v>
      </c>
      <c r="E36" s="56"/>
      <c r="F36" s="55" t="s">
        <v>106</v>
      </c>
      <c r="G36" s="29" t="s">
        <v>56</v>
      </c>
      <c r="H36" s="29" t="s">
        <v>60</v>
      </c>
      <c r="I36" s="29" t="s">
        <v>61</v>
      </c>
    </row>
    <row r="37" spans="1:9" ht="18.5" x14ac:dyDescent="0.35">
      <c r="A37" s="37" t="s">
        <v>63</v>
      </c>
      <c r="B37" s="39">
        <v>520</v>
      </c>
      <c r="C37" s="28">
        <f>GETPIVOTDATA("Итого",$I$1,"transaction rq",A37)*3</f>
        <v>517.09835732441422</v>
      </c>
      <c r="D37" s="54">
        <f t="shared" ref="D37:D39" si="20">1-B37/C37</f>
        <v>-5.6113941080755403E-3</v>
      </c>
      <c r="E37" s="52"/>
      <c r="F37" s="51" t="str">
        <f>VLOOKUP(A37,Соответствие!A:B,2,FALSE)</f>
        <v>goto_project</v>
      </c>
      <c r="G37" s="57">
        <f>C37/3</f>
        <v>172.36611910813807</v>
      </c>
      <c r="H37" s="46" t="e">
        <f>VLOOKUP(F37,SummaryReport!A:J,8,FALSE)</f>
        <v>#N/A</v>
      </c>
      <c r="I37" s="26" t="e">
        <f t="shared" ref="I37:I48" si="21">1-G37/H37</f>
        <v>#N/A</v>
      </c>
    </row>
    <row r="38" spans="1:9" ht="18" x14ac:dyDescent="0.35">
      <c r="A38" s="40" t="s">
        <v>0</v>
      </c>
      <c r="B38" s="39">
        <v>422</v>
      </c>
      <c r="C38" s="28">
        <f t="shared" ref="C38:C48" si="22">GETPIVOTDATA("Итого",$I$1,"transaction rq",A38)*3</f>
        <v>419.80106002711693</v>
      </c>
      <c r="D38" s="54">
        <f t="shared" si="20"/>
        <v>-5.2380524545150298E-3</v>
      </c>
      <c r="E38" s="52"/>
      <c r="F38" s="51" t="str">
        <f>VLOOKUP(A38,Соответствие!A:B,2,FALSE)</f>
        <v>login</v>
      </c>
      <c r="G38" s="57">
        <f t="shared" ref="G38:G48" si="23">C38/3</f>
        <v>139.93368667570564</v>
      </c>
      <c r="H38" s="46">
        <v>26</v>
      </c>
      <c r="I38" s="26">
        <f t="shared" si="21"/>
        <v>-4.382064872142525</v>
      </c>
    </row>
    <row r="39" spans="1:9" ht="36" x14ac:dyDescent="0.35">
      <c r="A39" s="41" t="s">
        <v>77</v>
      </c>
      <c r="B39" s="39">
        <v>305</v>
      </c>
      <c r="C39" s="28">
        <f t="shared" si="22"/>
        <v>309.90632318501173</v>
      </c>
      <c r="D39" s="54">
        <f t="shared" si="20"/>
        <v>1.5831633038615678E-2</v>
      </c>
      <c r="E39" s="52"/>
      <c r="F39" s="51" t="str">
        <f>VLOOKUP(A39,Соответствие!A:B,2,FALSE)</f>
        <v>goto_flights</v>
      </c>
      <c r="G39" s="57">
        <f t="shared" si="23"/>
        <v>103.30210772833725</v>
      </c>
      <c r="H39" s="46" t="e">
        <f>VLOOKUP(F39,SummaryReport!A:J,8,FALSE)</f>
        <v>#N/A</v>
      </c>
      <c r="I39" s="26"/>
    </row>
    <row r="40" spans="1:9" ht="36" x14ac:dyDescent="0.35">
      <c r="A40" s="40" t="s">
        <v>11</v>
      </c>
      <c r="B40" s="39">
        <v>282</v>
      </c>
      <c r="C40" s="28">
        <f t="shared" si="22"/>
        <v>279.90632318501173</v>
      </c>
      <c r="D40" s="50">
        <f t="shared" ref="D40:D49" si="24">1-B40/C40</f>
        <v>-7.4799196787147526E-3</v>
      </c>
      <c r="E40" s="52"/>
      <c r="F40" s="51" t="str">
        <f>VLOOKUP(A40,Соответствие!A:B,2,FALSE)</f>
        <v>search_flight</v>
      </c>
      <c r="G40" s="57">
        <f t="shared" si="23"/>
        <v>93.302107728337248</v>
      </c>
      <c r="H40" s="46" t="e">
        <f>VLOOKUP(F40,SummaryReport!A:J,8,FALSE)</f>
        <v>#N/A</v>
      </c>
      <c r="I40" s="26" t="e">
        <f t="shared" si="21"/>
        <v>#N/A</v>
      </c>
    </row>
    <row r="41" spans="1:9" ht="18" x14ac:dyDescent="0.35">
      <c r="A41" s="40" t="s">
        <v>12</v>
      </c>
      <c r="B41" s="39">
        <v>270</v>
      </c>
      <c r="C41" s="28">
        <f t="shared" si="22"/>
        <v>279.90632318501173</v>
      </c>
      <c r="D41" s="50">
        <f t="shared" si="24"/>
        <v>3.5391566265060348E-2</v>
      </c>
      <c r="E41" s="52"/>
      <c r="F41" s="51" t="str">
        <f>VLOOKUP(A41,Соответствие!A:B,2,FALSE)</f>
        <v>search_ticket</v>
      </c>
      <c r="G41" s="57">
        <f t="shared" si="23"/>
        <v>93.302107728337248</v>
      </c>
      <c r="H41" s="46" t="e">
        <f>VLOOKUP(F41,SummaryReport!A:J,8,FALSE)</f>
        <v>#N/A</v>
      </c>
      <c r="I41" s="26" t="e">
        <f t="shared" si="21"/>
        <v>#N/A</v>
      </c>
    </row>
    <row r="42" spans="1:9" ht="18" x14ac:dyDescent="0.35">
      <c r="A42" s="40" t="s">
        <v>3</v>
      </c>
      <c r="B42" s="39">
        <v>175</v>
      </c>
      <c r="C42" s="28">
        <f t="shared" si="22"/>
        <v>177.04918032786884</v>
      </c>
      <c r="D42" s="50">
        <f t="shared" si="24"/>
        <v>1.1574074074073959E-2</v>
      </c>
      <c r="E42" s="52"/>
      <c r="F42" s="51" t="str">
        <f>VLOOKUP(A42,Соответствие!A:B,2,FALSE)</f>
        <v>reservation</v>
      </c>
      <c r="G42" s="57">
        <f t="shared" si="23"/>
        <v>59.016393442622949</v>
      </c>
      <c r="H42" s="46" t="e">
        <f>VLOOKUP(F42,SummaryReport!A:J,8,FALSE)</f>
        <v>#N/A</v>
      </c>
      <c r="I42" s="26" t="e">
        <f t="shared" si="21"/>
        <v>#N/A</v>
      </c>
    </row>
    <row r="43" spans="1:9" ht="18" x14ac:dyDescent="0.35">
      <c r="A43" s="40" t="s">
        <v>4</v>
      </c>
      <c r="B43" s="39">
        <v>280</v>
      </c>
      <c r="C43" s="28">
        <f t="shared" si="22"/>
        <v>279.04918032786884</v>
      </c>
      <c r="D43" s="50">
        <f t="shared" si="24"/>
        <v>-3.4073551874045371E-3</v>
      </c>
      <c r="E43" s="64">
        <f>(C43-B43)/3</f>
        <v>-0.31693989071038686</v>
      </c>
      <c r="F43" s="51" t="str">
        <f>VLOOKUP(A43,Соответствие!A:B,2,FALSE)</f>
        <v>goto_Itinerary</v>
      </c>
      <c r="G43" s="57">
        <f t="shared" si="23"/>
        <v>93.016393442622942</v>
      </c>
      <c r="H43" s="46" t="e">
        <f>VLOOKUP(F43,SummaryReport!A:J,8,FALSE)</f>
        <v>#N/A</v>
      </c>
      <c r="I43" s="26" t="e">
        <f t="shared" si="21"/>
        <v>#N/A</v>
      </c>
    </row>
    <row r="44" spans="1:9" ht="18" x14ac:dyDescent="0.35">
      <c r="A44" s="40" t="s">
        <v>13</v>
      </c>
      <c r="B44" s="39">
        <v>73</v>
      </c>
      <c r="C44" s="28">
        <f t="shared" si="22"/>
        <v>72</v>
      </c>
      <c r="D44" s="50">
        <f t="shared" si="24"/>
        <v>-1.388888888888884E-2</v>
      </c>
      <c r="E44" s="52"/>
      <c r="F44" s="51" t="str">
        <f>VLOOKUP(A44,Соответствие!A:B,2,FALSE)</f>
        <v>delete</v>
      </c>
      <c r="G44" s="57">
        <f t="shared" si="23"/>
        <v>24</v>
      </c>
      <c r="H44" s="46" t="e">
        <f>VLOOKUP(F44,SummaryReport!A:J,8,FALSE)</f>
        <v>#N/A</v>
      </c>
      <c r="I44" s="26" t="e">
        <f t="shared" si="21"/>
        <v>#N/A</v>
      </c>
    </row>
    <row r="45" spans="1:9" ht="18" x14ac:dyDescent="0.35">
      <c r="A45" s="40" t="s">
        <v>6</v>
      </c>
      <c r="B45" s="39">
        <v>326</v>
      </c>
      <c r="C45" s="28">
        <f t="shared" si="22"/>
        <v>340.04917699654538</v>
      </c>
      <c r="D45" s="50">
        <f t="shared" si="24"/>
        <v>4.1315133065850995E-2</v>
      </c>
      <c r="E45" s="52"/>
      <c r="F45" s="51" t="str">
        <f>VLOOKUP(A45,Соответствие!A:B,2,FALSE)</f>
        <v>logout</v>
      </c>
      <c r="G45" s="57">
        <f t="shared" si="23"/>
        <v>113.34972566551512</v>
      </c>
      <c r="H45" s="46" t="e">
        <f>VLOOKUP(F45,SummaryReport!A:J,8,FALSE)</f>
        <v>#N/A</v>
      </c>
      <c r="I45" s="26" t="e">
        <f t="shared" si="21"/>
        <v>#N/A</v>
      </c>
    </row>
    <row r="46" spans="1:9" ht="36" x14ac:dyDescent="0.35">
      <c r="A46" s="40" t="s">
        <v>65</v>
      </c>
      <c r="B46" s="39">
        <v>97</v>
      </c>
      <c r="C46" s="28">
        <f t="shared" si="22"/>
        <v>97.297297297297305</v>
      </c>
      <c r="D46" s="50">
        <f t="shared" si="24"/>
        <v>3.0555555555555891E-3</v>
      </c>
      <c r="E46" s="52"/>
      <c r="F46" s="51" t="str">
        <f>VLOOKUP(A46,Соответствие!A:B,2,FALSE)</f>
        <v>registration</v>
      </c>
      <c r="G46" s="57">
        <f t="shared" si="23"/>
        <v>32.432432432432435</v>
      </c>
      <c r="H46" s="46"/>
      <c r="I46" s="26" t="e">
        <f t="shared" si="21"/>
        <v>#DIV/0!</v>
      </c>
    </row>
    <row r="47" spans="1:9" ht="36" x14ac:dyDescent="0.35">
      <c r="A47" s="40" t="s">
        <v>64</v>
      </c>
      <c r="B47" s="39">
        <v>97</v>
      </c>
      <c r="C47" s="28">
        <f t="shared" si="22"/>
        <v>97.297297297297305</v>
      </c>
      <c r="D47" s="50">
        <f t="shared" si="24"/>
        <v>3.0555555555555891E-3</v>
      </c>
      <c r="E47" s="52"/>
      <c r="F47" s="51" t="str">
        <f>VLOOKUP(A47,Соответствие!A:B,2,FALSE)</f>
        <v>registratinon_form</v>
      </c>
      <c r="G47" s="57">
        <f t="shared" si="23"/>
        <v>32.432432432432435</v>
      </c>
      <c r="H47" s="46"/>
      <c r="I47" s="26" t="e">
        <f t="shared" si="21"/>
        <v>#DIV/0!</v>
      </c>
    </row>
    <row r="48" spans="1:9" ht="36" x14ac:dyDescent="0.35">
      <c r="A48" s="40" t="s">
        <v>66</v>
      </c>
      <c r="B48" s="39">
        <v>97</v>
      </c>
      <c r="C48" s="28">
        <f t="shared" si="22"/>
        <v>97.297297297297305</v>
      </c>
      <c r="D48" s="50">
        <f t="shared" si="24"/>
        <v>3.0555555555555891E-3</v>
      </c>
      <c r="E48" s="52"/>
      <c r="F48" s="51" t="str">
        <f>VLOOKUP(A48,Соответствие!A:B,2,FALSE)</f>
        <v>registration_next_page</v>
      </c>
      <c r="G48" s="57">
        <f t="shared" si="23"/>
        <v>32.432432432432435</v>
      </c>
      <c r="H48" s="46"/>
      <c r="I48" s="26" t="e">
        <f t="shared" si="21"/>
        <v>#DIV/0!</v>
      </c>
    </row>
    <row r="49" spans="1:9" ht="18.5" thickBot="1" x14ac:dyDescent="0.4">
      <c r="A49" s="42" t="s">
        <v>7</v>
      </c>
      <c r="B49" s="43">
        <f>SUM(B37:B48)</f>
        <v>2944</v>
      </c>
      <c r="C49" s="27">
        <f>SUM(C37:C48)</f>
        <v>2966.6578164507418</v>
      </c>
      <c r="D49" s="25">
        <f t="shared" si="24"/>
        <v>7.6374890036523535E-3</v>
      </c>
    </row>
    <row r="50" spans="1:9" ht="18" x14ac:dyDescent="0.35">
      <c r="A50" s="70"/>
      <c r="B50" s="71"/>
      <c r="C50" s="69"/>
      <c r="D50" s="52"/>
    </row>
    <row r="51" spans="1:9" ht="18.5" thickBot="1" x14ac:dyDescent="0.4">
      <c r="A51" s="70"/>
      <c r="B51" s="71"/>
      <c r="C51" s="69"/>
      <c r="D51" s="52"/>
    </row>
    <row r="52" spans="1:9" x14ac:dyDescent="0.35">
      <c r="A52" s="79" t="s">
        <v>112</v>
      </c>
      <c r="B52" s="80"/>
      <c r="C52" s="80"/>
      <c r="D52" s="80"/>
      <c r="E52" s="80"/>
      <c r="F52" s="80"/>
      <c r="G52" s="80"/>
      <c r="H52" s="80"/>
      <c r="I52" s="81"/>
    </row>
    <row r="53" spans="1:9" x14ac:dyDescent="0.35">
      <c r="A53" s="87" t="s">
        <v>76</v>
      </c>
      <c r="B53" s="88"/>
      <c r="C53" s="88"/>
      <c r="D53" s="88"/>
      <c r="E53" s="88"/>
      <c r="F53" s="88"/>
      <c r="G53" s="88"/>
      <c r="H53" s="88"/>
      <c r="I53" s="89"/>
    </row>
    <row r="54" spans="1:9" x14ac:dyDescent="0.35">
      <c r="A54" s="58"/>
      <c r="B54" s="58" t="s">
        <v>108</v>
      </c>
      <c r="C54" s="58" t="s">
        <v>75</v>
      </c>
      <c r="D54" s="58" t="s">
        <v>71</v>
      </c>
      <c r="E54" s="58" t="s">
        <v>73</v>
      </c>
      <c r="F54" s="58" t="s">
        <v>72</v>
      </c>
      <c r="G54" s="58" t="s">
        <v>74</v>
      </c>
      <c r="H54" s="58" t="s">
        <v>107</v>
      </c>
      <c r="I54" s="58"/>
    </row>
    <row r="55" spans="1:9" x14ac:dyDescent="0.35">
      <c r="A55" s="82" t="s">
        <v>8</v>
      </c>
      <c r="B55" s="83">
        <f>124/3</f>
        <v>41.333333333333336</v>
      </c>
      <c r="C55" s="84">
        <v>57</v>
      </c>
      <c r="D55" s="85">
        <f>60/C55</f>
        <v>1.0526315789473684</v>
      </c>
      <c r="E55" s="86">
        <v>20</v>
      </c>
      <c r="F55" s="73">
        <f>B55/(D55*E55)</f>
        <v>1.9633333333333336</v>
      </c>
      <c r="G55" s="74">
        <f>ROUND(F55,0)</f>
        <v>2</v>
      </c>
      <c r="H55" s="74">
        <f>G55*D55*E55</f>
        <v>42.105263157894733</v>
      </c>
      <c r="I55" s="75">
        <f>1-B55/H55</f>
        <v>1.8333333333333202E-2</v>
      </c>
    </row>
    <row r="56" spans="1:9" x14ac:dyDescent="0.35">
      <c r="A56" s="72" t="s">
        <v>110</v>
      </c>
      <c r="B56" s="59">
        <f>150/3</f>
        <v>50</v>
      </c>
      <c r="C56" s="35">
        <v>25</v>
      </c>
      <c r="D56" s="32">
        <f t="shared" ref="D56:D59" si="25">60/C56</f>
        <v>2.4</v>
      </c>
      <c r="E56" s="45">
        <v>20</v>
      </c>
      <c r="F56" s="73">
        <f>B56/(D56*E56)</f>
        <v>1.0416666666666667</v>
      </c>
      <c r="G56" s="74">
        <f t="shared" ref="G56:G59" si="26">ROUND(F56,0)</f>
        <v>1</v>
      </c>
      <c r="H56" s="74">
        <f t="shared" ref="H56:H59" si="27">G56*D56*E56</f>
        <v>48</v>
      </c>
      <c r="I56" s="75">
        <f>1-B56/H56</f>
        <v>-4.1666666666666741E-2</v>
      </c>
    </row>
    <row r="57" spans="1:9" x14ac:dyDescent="0.35">
      <c r="A57" s="72" t="s">
        <v>109</v>
      </c>
      <c r="B57" s="60">
        <f>30/3</f>
        <v>10</v>
      </c>
      <c r="C57" s="44">
        <v>115</v>
      </c>
      <c r="D57" s="32">
        <f t="shared" si="25"/>
        <v>0.52173913043478259</v>
      </c>
      <c r="E57" s="45">
        <v>20</v>
      </c>
      <c r="F57" s="73">
        <f>B57/(D57*E57)</f>
        <v>0.95833333333333337</v>
      </c>
      <c r="G57" s="74">
        <v>1</v>
      </c>
      <c r="H57" s="74">
        <f t="shared" si="27"/>
        <v>10.434782608695652</v>
      </c>
      <c r="I57" s="75">
        <f>1-B57/H57</f>
        <v>4.166666666666663E-2</v>
      </c>
    </row>
    <row r="58" spans="1:9" x14ac:dyDescent="0.35">
      <c r="A58" s="72" t="s">
        <v>69</v>
      </c>
      <c r="B58" s="59">
        <f>20/3</f>
        <v>6.666666666666667</v>
      </c>
      <c r="C58" s="35">
        <v>180</v>
      </c>
      <c r="D58" s="32">
        <f t="shared" si="25"/>
        <v>0.33333333333333331</v>
      </c>
      <c r="E58" s="45">
        <v>20</v>
      </c>
      <c r="F58" s="73">
        <f>B58/(D58*E58)</f>
        <v>1.0000000000000002</v>
      </c>
      <c r="G58" s="74">
        <v>1</v>
      </c>
      <c r="H58" s="74">
        <f t="shared" si="27"/>
        <v>6.6666666666666661</v>
      </c>
      <c r="I58" s="75">
        <f>1-B58/H58</f>
        <v>0</v>
      </c>
    </row>
    <row r="59" spans="1:9" x14ac:dyDescent="0.35">
      <c r="A59" s="72" t="s">
        <v>70</v>
      </c>
      <c r="B59" s="59">
        <f>120/3</f>
        <v>40</v>
      </c>
      <c r="C59" s="35">
        <v>30</v>
      </c>
      <c r="D59" s="32">
        <f t="shared" si="25"/>
        <v>2</v>
      </c>
      <c r="E59" s="45">
        <v>20</v>
      </c>
      <c r="F59" s="73">
        <f>B59/(D59*E59)</f>
        <v>1</v>
      </c>
      <c r="G59" s="74">
        <f t="shared" si="26"/>
        <v>1</v>
      </c>
      <c r="H59" s="74">
        <f t="shared" si="27"/>
        <v>40</v>
      </c>
      <c r="I59" s="75">
        <f>1-B59/H59</f>
        <v>0</v>
      </c>
    </row>
    <row r="60" spans="1:9" ht="15" thickBot="1" x14ac:dyDescent="0.4">
      <c r="A60" s="76"/>
      <c r="B60" s="77"/>
      <c r="C60" s="77"/>
      <c r="D60" s="77"/>
      <c r="E60" s="77"/>
      <c r="F60" s="77"/>
      <c r="G60" s="78">
        <f>SUM(G55:G59)</f>
        <v>6</v>
      </c>
      <c r="H60" s="77"/>
      <c r="I60" s="48"/>
    </row>
  </sheetData>
  <mergeCells count="1">
    <mergeCell ref="A35:B35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6" sqref="B6"/>
    </sheetView>
  </sheetViews>
  <sheetFormatPr defaultRowHeight="14.5" x14ac:dyDescent="0.35"/>
  <cols>
    <col min="1" max="1" width="47.453125" bestFit="1" customWidth="1"/>
    <col min="2" max="2" width="14.08984375" bestFit="1" customWidth="1"/>
  </cols>
  <sheetData>
    <row r="1" spans="1:2" x14ac:dyDescent="0.35">
      <c r="A1" t="s">
        <v>80</v>
      </c>
      <c r="B1" t="s">
        <v>81</v>
      </c>
    </row>
    <row r="2" spans="1:2" x14ac:dyDescent="0.35">
      <c r="A2" t="str">
        <f>'Автоматизированный расчет'!A37</f>
        <v>Главная Welcome страница</v>
      </c>
      <c r="B2" t="s">
        <v>113</v>
      </c>
    </row>
    <row r="3" spans="1:2" x14ac:dyDescent="0.35">
      <c r="A3" t="str">
        <f>'Автоматизированный расчет'!A38</f>
        <v>Вход в систему</v>
      </c>
      <c r="B3" t="s">
        <v>24</v>
      </c>
    </row>
    <row r="4" spans="1:2" x14ac:dyDescent="0.35">
      <c r="A4" t="str">
        <f>'Автоматизированный расчет'!A39</f>
        <v>Переход на страницу поиска билетов</v>
      </c>
      <c r="B4" t="s">
        <v>114</v>
      </c>
    </row>
    <row r="5" spans="1:2" x14ac:dyDescent="0.35">
      <c r="A5" t="str">
        <f>'Автоматизированный расчет'!A40</f>
        <v xml:space="preserve">Заполнение полей для поиска билета </v>
      </c>
      <c r="B5" t="s">
        <v>121</v>
      </c>
    </row>
    <row r="6" spans="1:2" x14ac:dyDescent="0.35">
      <c r="A6" t="str">
        <f>'Автоматизированный расчет'!A41</f>
        <v xml:space="preserve">Выбор рейса из найденных </v>
      </c>
      <c r="B6" t="s">
        <v>122</v>
      </c>
    </row>
    <row r="7" spans="1:2" x14ac:dyDescent="0.35">
      <c r="A7" t="str">
        <f>'Автоматизированный расчет'!A42</f>
        <v>Оплата билета</v>
      </c>
      <c r="B7" t="s">
        <v>116</v>
      </c>
    </row>
    <row r="8" spans="1:2" x14ac:dyDescent="0.35">
      <c r="A8" t="str">
        <f>'Автоматизированный расчет'!A43</f>
        <v>Просмотр квитанций</v>
      </c>
      <c r="B8" t="s">
        <v>118</v>
      </c>
    </row>
    <row r="9" spans="1:2" x14ac:dyDescent="0.35">
      <c r="A9" t="str">
        <f>'Автоматизированный расчет'!A44</f>
        <v xml:space="preserve">Отмена бронирования </v>
      </c>
      <c r="B9" t="s">
        <v>115</v>
      </c>
    </row>
    <row r="10" spans="1:2" x14ac:dyDescent="0.35">
      <c r="A10" t="str">
        <f>'Автоматизированный расчет'!A45</f>
        <v>Выход из системы</v>
      </c>
      <c r="B10" t="s">
        <v>25</v>
      </c>
    </row>
    <row r="11" spans="1:2" x14ac:dyDescent="0.35">
      <c r="A11" t="str">
        <f>'Автоматизированный расчет'!A46</f>
        <v>Перход на страницу регистрации</v>
      </c>
      <c r="B11" t="s">
        <v>117</v>
      </c>
    </row>
    <row r="12" spans="1:2" x14ac:dyDescent="0.35">
      <c r="A12" t="str">
        <f>'Автоматизированный расчет'!A47</f>
        <v>Заполнение полей регистарции</v>
      </c>
      <c r="B12" t="s">
        <v>119</v>
      </c>
    </row>
    <row r="13" spans="1:2" x14ac:dyDescent="0.35">
      <c r="A13" t="str">
        <f>'Автоматизированный расчет'!A48</f>
        <v>Переход на следуюущий эран после регистарции</v>
      </c>
      <c r="B13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workbookViewId="0">
      <selection activeCell="C2" sqref="C2"/>
    </sheetView>
  </sheetViews>
  <sheetFormatPr defaultRowHeight="14.5" x14ac:dyDescent="0.35"/>
  <cols>
    <col min="1" max="1" width="36.453125" bestFit="1" customWidth="1"/>
  </cols>
  <sheetData>
    <row r="1" spans="1:10" x14ac:dyDescent="0.35">
      <c r="A1" t="s">
        <v>27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28</v>
      </c>
      <c r="I1" t="s">
        <v>29</v>
      </c>
      <c r="J1" t="s">
        <v>30</v>
      </c>
    </row>
    <row r="2" spans="1:10" x14ac:dyDescent="0.35">
      <c r="A2" t="s">
        <v>89</v>
      </c>
      <c r="B2" t="s">
        <v>90</v>
      </c>
      <c r="C2">
        <v>0.106</v>
      </c>
      <c r="D2">
        <v>0.14000000000000001</v>
      </c>
      <c r="E2">
        <v>0.51</v>
      </c>
      <c r="F2">
        <v>0.05</v>
      </c>
      <c r="G2">
        <v>0.17899999999999999</v>
      </c>
      <c r="H2">
        <v>92</v>
      </c>
      <c r="I2">
        <v>0</v>
      </c>
      <c r="J2">
        <v>0</v>
      </c>
    </row>
    <row r="3" spans="1:10" x14ac:dyDescent="0.35">
      <c r="A3" t="s">
        <v>91</v>
      </c>
      <c r="B3" t="s">
        <v>90</v>
      </c>
      <c r="C3">
        <v>0.24299999999999999</v>
      </c>
      <c r="D3">
        <v>0.54</v>
      </c>
      <c r="E3">
        <v>14.148</v>
      </c>
      <c r="F3">
        <v>1.3879999999999999</v>
      </c>
      <c r="G3">
        <v>0.58399999999999996</v>
      </c>
      <c r="H3">
        <v>106</v>
      </c>
      <c r="I3">
        <v>0</v>
      </c>
      <c r="J3">
        <v>0</v>
      </c>
    </row>
    <row r="4" spans="1:10" x14ac:dyDescent="0.35">
      <c r="A4" t="s">
        <v>92</v>
      </c>
      <c r="B4" t="s">
        <v>90</v>
      </c>
      <c r="C4">
        <v>0.24299999999999999</v>
      </c>
      <c r="D4">
        <v>0.42599999999999999</v>
      </c>
      <c r="E4">
        <v>2.2069999999999999</v>
      </c>
      <c r="F4">
        <v>0.33300000000000002</v>
      </c>
      <c r="G4">
        <v>0.55000000000000004</v>
      </c>
      <c r="H4">
        <v>95</v>
      </c>
      <c r="I4">
        <v>0</v>
      </c>
      <c r="J4">
        <v>0</v>
      </c>
    </row>
    <row r="5" spans="1:10" x14ac:dyDescent="0.35">
      <c r="A5" t="s">
        <v>93</v>
      </c>
      <c r="B5" t="s">
        <v>90</v>
      </c>
      <c r="C5">
        <v>0.16600000000000001</v>
      </c>
      <c r="D5">
        <v>0.27</v>
      </c>
      <c r="E5">
        <v>2.63</v>
      </c>
      <c r="F5">
        <v>0.29699999999999999</v>
      </c>
      <c r="G5">
        <v>0.34499999999999997</v>
      </c>
      <c r="H5">
        <v>105</v>
      </c>
      <c r="I5">
        <v>0</v>
      </c>
      <c r="J5">
        <v>0</v>
      </c>
    </row>
    <row r="6" spans="1:10" x14ac:dyDescent="0.35">
      <c r="A6" t="s">
        <v>94</v>
      </c>
      <c r="B6" t="s">
        <v>90</v>
      </c>
      <c r="C6">
        <v>9.2999999999999999E-2</v>
      </c>
      <c r="D6">
        <v>0.14699999999999999</v>
      </c>
      <c r="E6">
        <v>0.50600000000000001</v>
      </c>
      <c r="F6">
        <v>7.6999999999999999E-2</v>
      </c>
      <c r="G6">
        <v>0.19800000000000001</v>
      </c>
      <c r="H6">
        <v>34</v>
      </c>
      <c r="I6">
        <v>0</v>
      </c>
      <c r="J6">
        <v>0</v>
      </c>
    </row>
    <row r="7" spans="1:10" x14ac:dyDescent="0.35">
      <c r="A7" t="s">
        <v>95</v>
      </c>
      <c r="B7" t="s">
        <v>90</v>
      </c>
      <c r="C7">
        <v>9.2999999999999999E-2</v>
      </c>
      <c r="D7">
        <v>0.13800000000000001</v>
      </c>
      <c r="E7">
        <v>0.45400000000000001</v>
      </c>
      <c r="F7">
        <v>8.2000000000000003E-2</v>
      </c>
      <c r="G7">
        <v>0.186</v>
      </c>
      <c r="H7">
        <v>34</v>
      </c>
      <c r="I7">
        <v>0</v>
      </c>
      <c r="J7">
        <v>0</v>
      </c>
    </row>
    <row r="8" spans="1:10" x14ac:dyDescent="0.35">
      <c r="A8" t="s">
        <v>96</v>
      </c>
      <c r="B8" t="s">
        <v>90</v>
      </c>
      <c r="C8">
        <v>0.115</v>
      </c>
      <c r="D8">
        <v>0.161</v>
      </c>
      <c r="E8">
        <v>0.41399999999999998</v>
      </c>
      <c r="F8">
        <v>6.6000000000000003E-2</v>
      </c>
      <c r="G8">
        <v>0.223</v>
      </c>
      <c r="H8">
        <v>25</v>
      </c>
      <c r="I8">
        <v>1</v>
      </c>
      <c r="J8">
        <v>0</v>
      </c>
    </row>
    <row r="9" spans="1:10" x14ac:dyDescent="0.35">
      <c r="A9" t="s">
        <v>97</v>
      </c>
      <c r="B9" t="s">
        <v>90</v>
      </c>
      <c r="C9">
        <v>0.114</v>
      </c>
      <c r="D9">
        <v>0.20699999999999999</v>
      </c>
      <c r="E9">
        <v>2.64</v>
      </c>
      <c r="F9">
        <v>0.33300000000000002</v>
      </c>
      <c r="G9">
        <v>0.26300000000000001</v>
      </c>
      <c r="H9">
        <v>57</v>
      </c>
      <c r="I9">
        <v>0</v>
      </c>
      <c r="J9">
        <v>0</v>
      </c>
    </row>
    <row r="10" spans="1:10" x14ac:dyDescent="0.35">
      <c r="A10" t="s">
        <v>98</v>
      </c>
      <c r="B10" t="s">
        <v>90</v>
      </c>
      <c r="C10">
        <v>0.104</v>
      </c>
      <c r="D10">
        <v>0.189</v>
      </c>
      <c r="E10">
        <v>2.1070000000000002</v>
      </c>
      <c r="F10">
        <v>0.25600000000000001</v>
      </c>
      <c r="G10">
        <v>0.184</v>
      </c>
      <c r="H10">
        <v>92</v>
      </c>
      <c r="I10">
        <v>0</v>
      </c>
      <c r="J10">
        <v>0</v>
      </c>
    </row>
    <row r="11" spans="1:10" x14ac:dyDescent="0.35">
      <c r="A11" t="s">
        <v>24</v>
      </c>
      <c r="B11" t="s">
        <v>90</v>
      </c>
      <c r="C11">
        <v>0.224</v>
      </c>
      <c r="D11">
        <v>0.48299999999999998</v>
      </c>
      <c r="E11">
        <v>8.968</v>
      </c>
      <c r="F11">
        <v>0.83099999999999996</v>
      </c>
      <c r="G11">
        <v>0.67900000000000005</v>
      </c>
      <c r="H11">
        <v>144</v>
      </c>
      <c r="I11">
        <v>0</v>
      </c>
      <c r="J11">
        <v>0</v>
      </c>
    </row>
    <row r="12" spans="1:10" x14ac:dyDescent="0.35">
      <c r="A12" t="s">
        <v>82</v>
      </c>
      <c r="B12" t="s">
        <v>90</v>
      </c>
      <c r="C12">
        <v>0.19900000000000001</v>
      </c>
      <c r="D12">
        <v>0.65200000000000002</v>
      </c>
      <c r="E12">
        <v>11.465</v>
      </c>
      <c r="F12">
        <v>1.899</v>
      </c>
      <c r="G12">
        <v>0.504</v>
      </c>
      <c r="H12">
        <v>34</v>
      </c>
      <c r="I12">
        <v>0</v>
      </c>
      <c r="J12">
        <v>0</v>
      </c>
    </row>
    <row r="13" spans="1:10" x14ac:dyDescent="0.35">
      <c r="A13" t="s">
        <v>99</v>
      </c>
      <c r="B13" t="s">
        <v>90</v>
      </c>
      <c r="C13">
        <v>0.152</v>
      </c>
      <c r="D13">
        <v>0.255</v>
      </c>
      <c r="E13">
        <v>2.6960000000000002</v>
      </c>
      <c r="F13">
        <v>0.20499999999999999</v>
      </c>
      <c r="G13">
        <v>0.34399999999999997</v>
      </c>
      <c r="H13">
        <v>178</v>
      </c>
      <c r="I13">
        <v>0</v>
      </c>
      <c r="J13">
        <v>0</v>
      </c>
    </row>
    <row r="14" spans="1:10" x14ac:dyDescent="0.35">
      <c r="A14" t="s">
        <v>100</v>
      </c>
      <c r="B14" t="s">
        <v>90</v>
      </c>
      <c r="C14">
        <v>0.77800000000000002</v>
      </c>
      <c r="D14">
        <v>1.446</v>
      </c>
      <c r="E14">
        <v>13.048999999999999</v>
      </c>
      <c r="F14">
        <v>2.1110000000000002</v>
      </c>
      <c r="G14">
        <v>1.623</v>
      </c>
      <c r="H14">
        <v>33</v>
      </c>
      <c r="I14">
        <v>0</v>
      </c>
      <c r="J14">
        <v>0</v>
      </c>
    </row>
    <row r="15" spans="1:10" x14ac:dyDescent="0.35">
      <c r="A15" t="s">
        <v>101</v>
      </c>
      <c r="B15" t="s">
        <v>90</v>
      </c>
      <c r="C15">
        <v>1.44</v>
      </c>
      <c r="D15">
        <v>2.3420000000000001</v>
      </c>
      <c r="E15">
        <v>19.016999999999999</v>
      </c>
      <c r="F15">
        <v>2.7629999999999999</v>
      </c>
      <c r="G15">
        <v>4.1509999999999998</v>
      </c>
      <c r="H15">
        <v>45</v>
      </c>
      <c r="I15">
        <v>0</v>
      </c>
      <c r="J15">
        <v>0</v>
      </c>
    </row>
    <row r="16" spans="1:10" x14ac:dyDescent="0.35">
      <c r="A16" t="s">
        <v>102</v>
      </c>
      <c r="B16" t="s">
        <v>90</v>
      </c>
      <c r="C16">
        <v>0.69399999999999995</v>
      </c>
      <c r="D16">
        <v>1.014</v>
      </c>
      <c r="E16">
        <v>2.077</v>
      </c>
      <c r="F16">
        <v>0.36599999999999999</v>
      </c>
      <c r="G16">
        <v>1.637</v>
      </c>
      <c r="H16">
        <v>24</v>
      </c>
      <c r="I16">
        <v>0</v>
      </c>
      <c r="J16">
        <v>0</v>
      </c>
    </row>
    <row r="17" spans="1:10" x14ac:dyDescent="0.35">
      <c r="A17" t="s">
        <v>103</v>
      </c>
      <c r="B17" t="s">
        <v>90</v>
      </c>
      <c r="C17">
        <v>0.98599999999999999</v>
      </c>
      <c r="D17">
        <v>1.61</v>
      </c>
      <c r="E17">
        <v>6.6539999999999999</v>
      </c>
      <c r="F17">
        <v>1.294</v>
      </c>
      <c r="G17">
        <v>1.9570000000000001</v>
      </c>
      <c r="H17">
        <v>25</v>
      </c>
      <c r="I17">
        <v>1</v>
      </c>
      <c r="J17">
        <v>0</v>
      </c>
    </row>
    <row r="18" spans="1:10" x14ac:dyDescent="0.35">
      <c r="A18" t="s">
        <v>104</v>
      </c>
      <c r="B18" t="s">
        <v>90</v>
      </c>
      <c r="C18">
        <v>1.109</v>
      </c>
      <c r="D18">
        <v>1.9690000000000001</v>
      </c>
      <c r="E18">
        <v>14.016999999999999</v>
      </c>
      <c r="F18">
        <v>2.3239999999999998</v>
      </c>
      <c r="G18">
        <v>3.5369999999999999</v>
      </c>
      <c r="H18">
        <v>35</v>
      </c>
      <c r="I18">
        <v>0</v>
      </c>
      <c r="J18">
        <v>0</v>
      </c>
    </row>
    <row r="19" spans="1:10" x14ac:dyDescent="0.35">
      <c r="A19" t="s">
        <v>105</v>
      </c>
      <c r="B19" t="s">
        <v>90</v>
      </c>
      <c r="C19">
        <v>1.56</v>
      </c>
      <c r="D19">
        <v>2.4740000000000002</v>
      </c>
      <c r="E19">
        <v>7.1920000000000002</v>
      </c>
      <c r="F19">
        <v>1.5089999999999999</v>
      </c>
      <c r="G19">
        <v>3.153</v>
      </c>
      <c r="H19">
        <v>12</v>
      </c>
      <c r="I19">
        <v>0</v>
      </c>
      <c r="J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8" workbookViewId="0">
      <selection activeCell="H17" sqref="H17"/>
    </sheetView>
  </sheetViews>
  <sheetFormatPr defaultColWidth="8.9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9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2" t="s">
        <v>33</v>
      </c>
      <c r="F9" s="92"/>
      <c r="G9" s="92"/>
      <c r="H9" s="92"/>
      <c r="I9" s="92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2" t="s">
        <v>31</v>
      </c>
      <c r="F23" s="92"/>
      <c r="G23" s="92"/>
      <c r="H23" s="92"/>
      <c r="I23" s="92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2" t="s">
        <v>32</v>
      </c>
      <c r="F35" s="92"/>
      <c r="G35" s="92"/>
      <c r="H35" s="92"/>
      <c r="I35" s="92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 паршуков</cp:lastModifiedBy>
  <dcterms:created xsi:type="dcterms:W3CDTF">2015-06-05T18:19:34Z</dcterms:created>
  <dcterms:modified xsi:type="dcterms:W3CDTF">2023-01-21T10:50:10Z</dcterms:modified>
</cp:coreProperties>
</file>