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tesvilleservices-my.sharepoint.com/personal/carl_parson_batesville_com/Documents/Documents/Top_Rep_EDA/"/>
    </mc:Choice>
  </mc:AlternateContent>
  <xr:revisionPtr revIDLastSave="3" documentId="8_{B18CCB07-D18B-4801-A1BF-1B23F6A0E589}" xr6:coauthVersionLast="47" xr6:coauthVersionMax="47" xr10:uidLastSave="{7ACF9DF5-2DD6-4EDB-AF62-BE815C5D4AAB}"/>
  <bookViews>
    <workbookView xWindow="108" yWindow="48" windowWidth="22800" windowHeight="12288" xr2:uid="{03BA2A2A-BBA2-43B0-9EA0-EB2D18B7B8B0}"/>
  </bookViews>
  <sheets>
    <sheet name="Summary (Ranking SAE)" sheetId="21" r:id="rId1"/>
    <sheet name="Summary (Ranking AE)" sheetId="20" r:id="rId2"/>
    <sheet name="Summary (unit growth)" sheetId="1" r:id="rId3"/>
    <sheet name="YTD April" sheetId="2" state="hidden" r:id="rId4"/>
    <sheet name="2023" sheetId="3" state="hidden" r:id="rId5"/>
    <sheet name="2022" sheetId="5" state="hidden" r:id="rId6"/>
    <sheet name="2021" sheetId="6" state="hidden" r:id="rId7"/>
    <sheet name="Summary (combined)" sheetId="12" r:id="rId8"/>
    <sheet name="2020" sheetId="7" state="hidden" r:id="rId9"/>
    <sheet name="2019" sheetId="8" state="hidden" r:id="rId10"/>
    <sheet name="2018" sheetId="9" state="hidden" r:id="rId11"/>
    <sheet name="2018 Growth Markets" sheetId="13" state="hidden" r:id="rId12"/>
    <sheet name="2017" sheetId="10" state="hidden" r:id="rId13"/>
    <sheet name="2017 Growth Markets" sheetId="14" state="hidden" r:id="rId14"/>
    <sheet name="Summary (ranking)" sheetId="15" r:id="rId15"/>
    <sheet name="Summary (ranking) (2)" sheetId="16" r:id="rId16"/>
    <sheet name="Summary (ranking AE) old" sheetId="17" r:id="rId17"/>
    <sheet name="Summary (ranking SAE) old" sheetId="18" r:id="rId18"/>
    <sheet name="Summary (ranking AE v2) done" sheetId="19" r:id="rId19"/>
    <sheet name="2016" sheetId="11" state="hidden" r:id="rId20"/>
    <sheet name="TY Lookup" sheetId="4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______IT2" hidden="1">{"prt_wksht",#N/A,FALSE,"Sheet1"}</definedName>
    <definedName name="________IT2" hidden="1">{"prt_wksht",#N/A,FALSE,"Sheet1"}</definedName>
    <definedName name="________IT23" hidden="1">{"prt_wksht",#N/A,FALSE,"Sheet1"}</definedName>
    <definedName name="______IT2" hidden="1">{"prt_wksht",#N/A,FALSE,"Sheet1"}</definedName>
    <definedName name="____ggg1" hidden="1">{"prt_jev",#N/A,FALSE,"Sheet1"}</definedName>
    <definedName name="____IT2" hidden="1">{"prt_wksht",#N/A,FALSE,"Sheet1"}</definedName>
    <definedName name="____we2" hidden="1">{#N/A,#N/A,FALSE,"Tracking";#N/A,#N/A,FALSE,"Lost Cycles ";#N/A,#N/A,FALSE,"VAR COST";#N/A,#N/A,FALSE,"RWIP Inv. ";#N/A,#N/A,FALSE,"CCI";#N/A,#N/A,FALSE,"Reconciliation"}</definedName>
    <definedName name="___ggg1" hidden="1">{"prt_jev",#N/A,FALSE,"Sheet1"}</definedName>
    <definedName name="___IT2" hidden="1">{"prt_wksht",#N/A,FALSE,"Sheet1"}</definedName>
    <definedName name="___IT22" hidden="1">{"prt_wksht",#N/A,FALSE,"Sheet1"}</definedName>
    <definedName name="__123Graph_ADONAGRA" hidden="1">'[1]Donation Graph'!$D$34:$D$45</definedName>
    <definedName name="__123Graph_ADONATMO" hidden="1">'[1]Donation Graph'!$D$5:$D$16</definedName>
    <definedName name="__123Graph_AGRAPH1" localSheetId="9" hidden="1">'[2]Inventory Turn'!#REF!</definedName>
    <definedName name="__123Graph_AGRAPH1" hidden="1">'[2]Inventory Turn'!#REF!</definedName>
    <definedName name="__123Graph_AGRAPH2" localSheetId="9" hidden="1">'[2]Inventory Turn'!#REF!</definedName>
    <definedName name="__123Graph_AGRAPH2" hidden="1">'[2]Inventory Turn'!#REF!</definedName>
    <definedName name="__123Graph_ANTINCMO" hidden="1">'[1]Net Income Graph'!$D$6:$D$17</definedName>
    <definedName name="__123Graph_AOPNETGRA" hidden="1">'[1]Net Income Graph'!$D$28:$D$39</definedName>
    <definedName name="__123Graph_ASALES" hidden="1">'[1]Sales Graph'!$D$32:$D$43</definedName>
    <definedName name="__123Graph_ASALESMO" hidden="1">'[1]Sales Graph'!$D$5:$D$16</definedName>
    <definedName name="__123Graph_BDONAGRA" hidden="1">'[1]Donation Graph'!$C$34:$C$45</definedName>
    <definedName name="__123Graph_BDONATMO" hidden="1">'[1]Donation Graph'!$C$5:$C$16</definedName>
    <definedName name="__123Graph_BGRAPH1" localSheetId="9" hidden="1">'[2]Inventory Turn'!#REF!</definedName>
    <definedName name="__123Graph_BGRAPH1" hidden="1">'[2]Inventory Turn'!#REF!</definedName>
    <definedName name="__123Graph_BGRAPH2" localSheetId="9" hidden="1">'[2]Inventory Turn'!#REF!</definedName>
    <definedName name="__123Graph_BGRAPH2" hidden="1">'[2]Inventory Turn'!#REF!</definedName>
    <definedName name="__123Graph_BNTINCMO" hidden="1">'[1]Net Income Graph'!$C$6:$C$17</definedName>
    <definedName name="__123Graph_BOPNETGRA" hidden="1">'[1]Net Income Graph'!$C$28:$C$39</definedName>
    <definedName name="__123Graph_BSALES" hidden="1">'[1]Sales Graph'!$C$32:$C$43</definedName>
    <definedName name="__123Graph_BSALESMO" hidden="1">'[1]Sales Graph'!$C$5:$C$16</definedName>
    <definedName name="__123Graph_CDONAGRA" hidden="1">'[1]Donation Graph'!$B$34:$B$45</definedName>
    <definedName name="__123Graph_CDONATMO" hidden="1">'[1]Donation Graph'!$E$5:$E$16</definedName>
    <definedName name="__123Graph_CGRAPH1" localSheetId="9" hidden="1">'[2]Inventory Turn'!#REF!</definedName>
    <definedName name="__123Graph_CGRAPH1" hidden="1">'[2]Inventory Turn'!#REF!</definedName>
    <definedName name="__123Graph_CGRAPH2" localSheetId="9" hidden="1">'[2]Inventory Turn'!#REF!</definedName>
    <definedName name="__123Graph_CGRAPH2" hidden="1">'[2]Inventory Turn'!#REF!</definedName>
    <definedName name="__123Graph_CNTINCMO" hidden="1">'[1]Net Income Graph'!$B$6:$B$17</definedName>
    <definedName name="__123Graph_COPNETGRA" hidden="1">'[1]Net Income Graph'!$B$28:$B$39</definedName>
    <definedName name="__123Graph_CSALES" hidden="1">'[1]Sales Graph'!$B$32:$B$43</definedName>
    <definedName name="__123Graph_CSALESMO" hidden="1">'[1]Sales Graph'!$B$5:$B$16</definedName>
    <definedName name="__123Graph_LBL_A" localSheetId="9" hidden="1">'[2]Inventory Turn'!#REF!</definedName>
    <definedName name="__123Graph_LBL_A" hidden="1">'[2]Inventory Turn'!#REF!</definedName>
    <definedName name="__123Graph_LBL_B" localSheetId="9" hidden="1">'[2]Inventory Turn'!#REF!</definedName>
    <definedName name="__123Graph_LBL_B" hidden="1">'[2]Inventory Turn'!#REF!</definedName>
    <definedName name="__123Graph_LBL_C" localSheetId="9" hidden="1">'[2]Inventory Turn'!#REF!</definedName>
    <definedName name="__123Graph_LBL_C" hidden="1">'[2]Inventory Turn'!#REF!</definedName>
    <definedName name="__123Graph_LBL_D" localSheetId="9" hidden="1">'[2]Inventory Turn'!#REF!</definedName>
    <definedName name="__123Graph_LBL_D" hidden="1">'[2]Inventory Turn'!#REF!</definedName>
    <definedName name="__123Graph_XDONAGRA" hidden="1">'[1]Donation Graph'!$A$34:$A$45</definedName>
    <definedName name="__123Graph_XDONATMO" hidden="1">'[1]Donation Graph'!$A$5:$A$16</definedName>
    <definedName name="__123Graph_XGRAPH1" localSheetId="9" hidden="1">'[2]Inventory Turn'!#REF!</definedName>
    <definedName name="__123Graph_XGRAPH1" hidden="1">'[2]Inventory Turn'!#REF!</definedName>
    <definedName name="__123Graph_XGRAPH2" localSheetId="9" hidden="1">'[2]Inventory Turn'!#REF!</definedName>
    <definedName name="__123Graph_XGRAPH2" hidden="1">'[2]Inventory Turn'!#REF!</definedName>
    <definedName name="__123Graph_XNTINCMO" hidden="1">'[1]Net Income Graph'!$A$6:$A$17</definedName>
    <definedName name="__123Graph_XOPNETGRA" hidden="1">'[1]Net Income Graph'!$A$28:$A$39</definedName>
    <definedName name="__123Graph_XSALES" hidden="1">'[1]Sales Graph'!$A$32:$A$43</definedName>
    <definedName name="__123Graph_XSALESMO" hidden="1">'[1]Sales Graph'!$A$5:$A$16</definedName>
    <definedName name="__FDS_HYPERLINK_TOGGLE_STATE__" hidden="1">"ON"</definedName>
    <definedName name="__ggg1" hidden="1">{"prt_jev",#N/A,FALSE,"Sheet1"}</definedName>
    <definedName name="__IT2" hidden="1">{"prt_wksht",#N/A,FALSE,"Sheet1"}</definedName>
    <definedName name="__IT22" hidden="1">{"prt_wksht",#N/A,FALSE,"Sheet1"}</definedName>
    <definedName name="__we2" hidden="1">{#N/A,#N/A,FALSE,"Tracking";#N/A,#N/A,FALSE,"Lost Cycles ";#N/A,#N/A,FALSE,"VAR COST";#N/A,#N/A,FALSE,"RWIP Inv. ";#N/A,#N/A,FALSE,"CCI";#N/A,#N/A,FALSE,"Reconciliation"}</definedName>
    <definedName name="_15__123Graph_ACHART_5" localSheetId="9" hidden="1">'[2]Inventory Turn'!#REF!</definedName>
    <definedName name="_15__123Graph_ACHART_5" hidden="1">'[2]Inventory Turn'!#REF!</definedName>
    <definedName name="_18__123Graph_ACHART_6" localSheetId="9" hidden="1">'[2]Inventory Turn'!#REF!</definedName>
    <definedName name="_18__123Graph_ACHART_6" hidden="1">'[2]Inventory Turn'!#REF!</definedName>
    <definedName name="_21__123Graph_BCHART_3" localSheetId="9" hidden="1">'[2]Inventory Turn'!#REF!</definedName>
    <definedName name="_21__123Graph_BCHART_3" hidden="1">'[2]Inventory Turn'!#REF!</definedName>
    <definedName name="_24__123Graph_CCHART_3" localSheetId="9" hidden="1">'[2]Inventory Turn'!#REF!</definedName>
    <definedName name="_24__123Graph_CCHART_3" hidden="1">'[2]Inventory Turn'!#REF!</definedName>
    <definedName name="_27__123Graph_DCHART_3" localSheetId="9" hidden="1">'[2]Inventory Turn'!#REF!</definedName>
    <definedName name="_27__123Graph_DCHART_3" hidden="1">'[2]Inventory Turn'!#REF!</definedName>
    <definedName name="_30__123Graph_ECHART_3" localSheetId="9" hidden="1">'[2]Inventory Turn'!#REF!</definedName>
    <definedName name="_30__123Graph_ECHART_3" hidden="1">'[2]Inventory Turn'!#REF!</definedName>
    <definedName name="_33__123Graph_FCHART_3" localSheetId="9" hidden="1">'[2]Inventory Turn'!#REF!</definedName>
    <definedName name="_33__123Graph_FCHART_3" hidden="1">'[2]Inventory Turn'!#REF!</definedName>
    <definedName name="_36__123Graph_XCHART_1" localSheetId="9" hidden="1">'[2]Inventory Turn'!#REF!</definedName>
    <definedName name="_36__123Graph_XCHART_1" hidden="1">'[2]Inventory Turn'!#REF!</definedName>
    <definedName name="_39__123Graph_XCHART_2" localSheetId="9" hidden="1">'[2]Inventory Turn'!#REF!</definedName>
    <definedName name="_39__123Graph_XCHART_2" hidden="1">'[2]Inventory Turn'!#REF!</definedName>
    <definedName name="_45__123Graph_XCHART_5" localSheetId="9" hidden="1">'[2]Inventory Turn'!#REF!</definedName>
    <definedName name="_45__123Graph_XCHART_5" hidden="1">'[2]Inventory Turn'!#REF!</definedName>
    <definedName name="_48__123Graph_XCHART_6" localSheetId="9" hidden="1">'[2]Inventory Turn'!#REF!</definedName>
    <definedName name="_48__123Graph_XCHART_6" hidden="1">'[2]Inventory Turn'!#REF!</definedName>
    <definedName name="_a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aug1" hidden="1">{#N/A,#N/A,FALSE,"Tracking";#N/A,#N/A,FALSE,"Fixedctm";#N/A,#N/A,FALSE,"CCI";#N/A,#N/A,FALSE,"Headcount - FTE's"}</definedName>
    <definedName name="_cb1" hidden="1">{#N/A,#N/A,FALSE,"Tracking";#N/A,#N/A,FALSE,"Lost Cycles ";#N/A,#N/A,FALSE,"VAR COST";#N/A,#N/A,FALSE,"RWIP Inv. ";#N/A,#N/A,FALSE,"CCI";#N/A,#N/A,FALSE,"Reconciliation"}</definedName>
    <definedName name="_fg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_Fill" localSheetId="9" hidden="1">#REF!</definedName>
    <definedName name="_Fill" hidden="1">#REF!</definedName>
    <definedName name="_ggg1" hidden="1">{"prt_jev",#N/A,FALSE,"Sheet1"}</definedName>
    <definedName name="_ggg11" hidden="1">{"prt_jev",#N/A,FALSE,"Sheet1"}</definedName>
    <definedName name="_IT2" hidden="1">{"prt_wksht",#N/A,FALSE,"Sheet1"}</definedName>
    <definedName name="_IT22" hidden="1">{"prt_wksht",#N/A,FALSE,"Sheet1"}</definedName>
    <definedName name="_Key1" hidden="1">[3]STEEL!$A$8</definedName>
    <definedName name="_Key2" localSheetId="9" hidden="1">#REF!</definedName>
    <definedName name="_Key2" hidden="1">#REF!</definedName>
    <definedName name="_Order1" hidden="1">255</definedName>
    <definedName name="_Order2" hidden="1">255</definedName>
    <definedName name="_Regression_Out" hidden="1">'[4]#REF'!$U$7</definedName>
    <definedName name="_Regression_X" hidden="1">'[4]#REF'!$E$19:$F$22</definedName>
    <definedName name="_Regression_Y" hidden="1">'[4]#REF'!$H$19:$H$22</definedName>
    <definedName name="_Sort" localSheetId="9" hidden="1">[3]STEEL!$A$8:$A$36</definedName>
    <definedName name="_Sort" hidden="1">#REF!</definedName>
    <definedName name="_Table1_Out" localSheetId="9" hidden="1">#REF!</definedName>
    <definedName name="_Table1_Out" hidden="1">#REF!</definedName>
    <definedName name="_Table2_In1" localSheetId="9" hidden="1">#REF!</definedName>
    <definedName name="_Table2_In1" hidden="1">#REF!</definedName>
    <definedName name="_Table2_In2" localSheetId="9" hidden="1">#REF!</definedName>
    <definedName name="_Table2_In2" hidden="1">#REF!</definedName>
    <definedName name="_Table2_Out" localSheetId="9" hidden="1">#REF!</definedName>
    <definedName name="_Table2_Out" hidden="1">#REF!</definedName>
    <definedName name="_we2" hidden="1">{#N/A,#N/A,FALSE,"Tracking";#N/A,#N/A,FALSE,"Lost Cycles ";#N/A,#N/A,FALSE,"VAR COST";#N/A,#N/A,FALSE,"RWIP Inv. ";#N/A,#N/A,FALSE,"CCI";#N/A,#N/A,FALSE,"Reconciliation"}</definedName>
    <definedName name="_we22" hidden="1">{#N/A,#N/A,FALSE,"Tracking";#N/A,#N/A,FALSE,"Lost Cycles ";#N/A,#N/A,FALSE,"VAR COST";#N/A,#N/A,FALSE,"RWIP Inv. ";#N/A,#N/A,FALSE,"CCI";#N/A,#N/A,FALSE,"Reconciliation"}</definedName>
    <definedName name="a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a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b" hidden="1">{"prt_wksht",#N/A,FALSE,"Sheet1"}</definedName>
    <definedName name="abb" hidden="1">{"prt_wksht",#N/A,FALSE,"Sheet1"}</definedName>
    <definedName name="afda" hidden="1">{"prt_wksht",#N/A,FALSE,"Sheet1"}</definedName>
    <definedName name="afdaa" hidden="1">{"prt_wksht",#N/A,FALSE,"Sheet1"}</definedName>
    <definedName name="allll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my" hidden="1">{"prt_wksht",#N/A,FALSE,"Sheet1"}</definedName>
    <definedName name="april" hidden="1">{#N/A,#N/A,FALSE,"Tracking";#N/A,#N/A,FALSE,"Fixedctm";#N/A,#N/A,FALSE,"CCI";#N/A,#N/A,FALSE,"Headcount - FTE's"}</definedName>
    <definedName name="april2k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S2DocOpenMode" hidden="1">"AS2DocumentEdit"</definedName>
    <definedName name="aueu" hidden="1">{#N/A,#N/A,FALSE,"Tracking";#N/A,#N/A,FALSE,"Fixedctm";#N/A,#N/A,FALSE,"CCI";#N/A,#N/A,FALSE,"Headcount - FTE's"}</definedName>
    <definedName name="aug" hidden="1">{#N/A,#N/A,FALSE,"Tracking";#N/A,#N/A,FALSE,"Fixedctm";#N/A,#N/A,FALSE,"CCI";#N/A,#N/A,FALSE,"Headcount - FTE's"}</definedName>
    <definedName name="augg" hidden="1">{#N/A,#N/A,FALSE,"Tracking";#N/A,#N/A,FALSE,"Fixedctm";#N/A,#N/A,FALSE,"CCI";#N/A,#N/A,FALSE,"Headcount - FTE's"}</definedName>
    <definedName name="b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bb" hidden="1">{"prt_wksht",#N/A,FALSE,"Sheet1"}</definedName>
    <definedName name="bbb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bbbb" hidden="1">{"prt_wksht",#N/A,FALSE,"Sheet1"}</definedName>
    <definedName name="bill" hidden="1">{"prt_wksht",#N/A,FALSE,"Sheet1"}</definedName>
    <definedName name="bill1" hidden="1">{"prt_wksht",#N/A,FALSE,"Sheet1"}</definedName>
    <definedName name="capital" hidden="1">{"prt_wksht",#N/A,FALSE,"Sheet1"}</definedName>
    <definedName name="cb" hidden="1">{#N/A,#N/A,FALSE,"Tracking";#N/A,#N/A,FALSE,"Lost Cycles ";#N/A,#N/A,FALSE,"VAR COST";#N/A,#N/A,FALSE,"RWIP Inv. ";#N/A,#N/A,FALSE,"CCI";#N/A,#N/A,FALSE,"Reconciliation"}</definedName>
    <definedName name="cc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gres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huck" hidden="1">{"prt_jev",#N/A,FALSE,"Sheet1"}</definedName>
    <definedName name="Countermeasure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detail" hidden="1">{"prt_jev",#N/A,FALSE,"Sheet1"}</definedName>
    <definedName name="detail2" hidden="1">{"prt_jev",#N/A,FALSE,"Sheet1"}</definedName>
    <definedName name="df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DFA" hidden="1">{#N/A,#N/A,FALSE,"Tracking";#N/A,#N/A,FALSE,"Fixedctm";#N/A,#N/A,FALSE,"CCI";#N/A,#N/A,FALSE,"Headcount - FTE's"}</definedName>
    <definedName name="dfdf" hidden="1">{"prt_jev",#N/A,FALSE,"Sheet1"}</definedName>
    <definedName name="dfdf1" hidden="1">{"prt_jev",#N/A,FALSE,"Sheet1"}</definedName>
    <definedName name="dfdfdsf" hidden="1">{#N/A,#N/A,FALSE,"WK4"}</definedName>
    <definedName name="dk" hidden="1">{"prt_jev",#N/A,FALSE,"Sheet1"}</definedName>
    <definedName name="DSF" hidden="1">{"prt_jev",#N/A,FALSE,"Sheet1"}</definedName>
    <definedName name="dsfdtf" hidden="1">{#N/A,#N/A,FALSE,"Tracking";#N/A,#N/A,FALSE,"Fixedctm";#N/A,#N/A,FALSE,"CCI";#N/A,#N/A,FALSE,"Headcount - FTE's"}</definedName>
    <definedName name="eopii" hidden="1">{#N/A,#N/A,FALSE,"Tracking";#N/A,#N/A,FALSE,"Lost Cycles ";#N/A,#N/A,FALSE,"VAR COST";#N/A,#N/A,FALSE,"RWIP Inv. ";#N/A,#N/A,FALSE,"CCI";#N/A,#N/A,FALSE,"Reconciliation"}</definedName>
    <definedName name="f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csad" hidden="1">{"prt_jev",#N/A,FALSE,"Sheet1"}</definedName>
    <definedName name="ff" hidden="1">{#N/A,#N/A,FALSE,"Tracking";#N/A,#N/A,FALSE,"Lost Cycles ";#N/A,#N/A,FALSE,"VAR COST";#N/A,#N/A,FALSE,"RWIP Inv. ";#N/A,#N/A,FALSE,"CCI";#N/A,#N/A,FALSE,"Reconciliation"}</definedName>
    <definedName name="ffdfd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fdfd1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g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FLEDDERMAN" hidden="1">{"prt_jev",#N/A,FALSE,"Sheet1"}</definedName>
    <definedName name="fo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f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fs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t" hidden="1">{#N/A,#N/A,FALSE,"Tracking";#N/A,#N/A,FALSE,"Lost Cycles ";#N/A,#N/A,FALSE,"VAR COST";#N/A,#N/A,FALSE,"RWIP Inv. ";#N/A,#N/A,FALSE,"CCI";#N/A,#N/A,FALSE,"Reconciliation"}</definedName>
    <definedName name="fx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g" hidden="1">{"prt_jev",#N/A,FALSE,"Sheet1"}</definedName>
    <definedName name="george" hidden="1">{"prt_wksht",#N/A,FALSE,"Sheet1"}</definedName>
    <definedName name="gf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ggg" hidden="1">{"prt_jev",#N/A,FALSE,"Sheet1"}</definedName>
    <definedName name="gggg" hidden="1">{"prt_jev",#N/A,FALSE,"Sheet1"}</definedName>
    <definedName name="ggggdd" hidden="1">{"prt_jev",#N/A,FALSE,"Sheet1"}</definedName>
    <definedName name="gh" hidden="1">{#N/A,#N/A,FALSE,"Tracking";#N/A,#N/A,FALSE,"Lost Cycles ";#N/A,#N/A,FALSE,"VAR COST";#N/A,#N/A,FALSE,"RWIP Inv. ";#N/A,#N/A,FALSE,"CCI";#N/A,#N/A,FALSE,"Reconciliation"}</definedName>
    <definedName name="hjjk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inv" hidden="1">{"prt_wksht",#N/A,FALSE,"Sheet1"}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PRIMARY" hidden="1">"c2232"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ST_EPS_SURPRISE" hidden="1">"c1635"</definedName>
    <definedName name="IQ_EST_NUM_BUY_REUT" hidden="1">"c3869"</definedName>
    <definedName name="IQ_EST_NUM_BUY_THOM" hidden="1">"c5165"</definedName>
    <definedName name="IQ_EST_NUM_HOLD_REUT" hidden="1">"c3871"</definedName>
    <definedName name="IQ_EST_NUM_HOLD_THOM" hidden="1">"c5167"</definedName>
    <definedName name="IQ_EST_NUM_OUTPERFORM_REUT" hidden="1">"c3870"</definedName>
    <definedName name="IQ_EST_NUM_OUTPERFORM_THOM" hidden="1">"c5166"</definedName>
    <definedName name="IQ_EST_NUM_SELL_REUT" hidden="1">"c3873"</definedName>
    <definedName name="IQ_EST_NUM_SELL_THOM" hidden="1">"c5169"</definedName>
    <definedName name="IQ_EST_NUM_UNDERPERFORM_REUT" hidden="1">"c3872"</definedName>
    <definedName name="IQ_EST_NUM_UNDERPERFORM_THOM" hidden="1">"c5168"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40581.5592361111</definedName>
    <definedName name="IQ_NAMES_REVISION_DATE__1" hidden="1">40163.6312268519</definedName>
    <definedName name="IQ_NAV_ACT_OR_EST" hidden="1">"c2225"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39036.4994560185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jk" hidden="1">{#N/A,#N/A,FALSE,"Nashua Plant";#N/A,#N/A,FALSE,"LWDI";#N/A,#N/A,FALSE,"Value Contribution";#N/A,#N/A,FALSE,"Productivity";#N/A,#N/A,FALSE,"RWIP Inv. Turns";#N/A,#N/A,FALSE,"Manning"}</definedName>
    <definedName name="jo" hidden="1">{#N/A,#N/A,FALSE,"Tracking";#N/A,#N/A,FALSE,"Fixedctm";#N/A,#N/A,FALSE,"CCI";#N/A,#N/A,FALSE,"Headcount - FTE's"}</definedName>
    <definedName name="jul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k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ksl" hidden="1">{#N/A,#N/A,FALSE,"Tracking";#N/A,#N/A,FALSE,"Fixedctm";#N/A,#N/A,FALSE,"CCI";#N/A,#N/A,FALSE,"Headcount - FTE's"}</definedName>
    <definedName name="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.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" hidden="1">{#N/A,#N/A,FALSE,"Tracking";#N/A,#N/A,FALSE,"Fixedctm";#N/A,#N/A,FALSE,"CCI";#N/A,#N/A,FALSE,"Headcount - FTE's"}</definedName>
    <definedName name="Logistics" hidden="1">{"prt_wksht",#N/A,FALSE,"Sheet1"}</definedName>
    <definedName name="l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S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stworkday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mar" hidden="1">{#N/A,#N/A,FALSE,"Tracking";#N/A,#N/A,FALSE,"Fixedctm";#N/A,#N/A,FALSE,"CCI";#N/A,#N/A,FALSE,"Headcount - FTE's"}</definedName>
    <definedName name="march" hidden="1">{"prt_wksht",#N/A,FALSE,"Sheet1"}</definedName>
    <definedName name="march1" hidden="1">{"prt_wksht",#N/A,FALSE,"Sheet1"}</definedName>
    <definedName name="marchdk" hidden="1">{"prt_wksht",#N/A,FALSE,"Sheet1"}</definedName>
    <definedName name="marchdk1" hidden="1">{"prt_wksht",#N/A,FALSE,"Sheet1"}</definedName>
    <definedName name="Marketinghol" hidden="1">{"prt_wksht",#N/A,FALSE,"Sheet1"}</definedName>
    <definedName name="mitch" hidden="1">{"prt_wksht",#N/A,FALSE,"Sheet1"}</definedName>
    <definedName name="mm" hidden="1">{"prt_jev",#N/A,FALSE,"Sheet1"}</definedName>
    <definedName name="mtd" hidden="1">{#N/A,#N/A,FALSE,"MTD"}</definedName>
    <definedName name="nashua" hidden="1">{"prt_jev",#N/A,FALSE,"Sheet1"}</definedName>
    <definedName name="NetIncomeGraph" hidden="1">'[5]Net Income Graph'!$C$6:$C$17</definedName>
    <definedName name="NetIncomeGraph1" localSheetId="9" hidden="1">#REF!</definedName>
    <definedName name="NetIncomeGraph1" hidden="1">#REF!</definedName>
    <definedName name="new" hidden="1">{#N/A,#N/A,FALSE,"Tracking";#N/A,#N/A,FALSE,"Lost Cycles ";#N/A,#N/A,FALSE,"VAR COST";#N/A,#N/A,FALSE,"RWIP Inv. ";#N/A,#N/A,FALSE,"CCI";#N/A,#N/A,FALSE,"Reconciliation"}</definedName>
    <definedName name="ODER" hidden="1">{#N/A,#N/A,FALSE,"Tracking";#N/A,#N/A,FALSE,"Lost Cycles ";#N/A,#N/A,FALSE,"VAR COST";#N/A,#N/A,FALSE,"RWIP Inv. ";#N/A,#N/A,FALSE,"CCI";#N/A,#N/A,FALSE,"Reconciliation"}</definedName>
    <definedName name="oder1" hidden="1">{#N/A,#N/A,FALSE,"Tracking";#N/A,#N/A,FALSE,"Lost Cycles ";#N/A,#N/A,FALSE,"VAR COST";#N/A,#N/A,FALSE,"RWIP Inv. ";#N/A,#N/A,FALSE,"CCI";#N/A,#N/A,FALSE,"Reconciliation"}</definedName>
    <definedName name="old" hidden="1">{#N/A,#N/A,FALSE,"Tracking";#N/A,#N/A,FALSE,"Lost Cycles ";#N/A,#N/A,FALSE,"VAR COST";#N/A,#N/A,FALSE,"RWIP Inv. ";#N/A,#N/A,FALSE,"CCI";#N/A,#N/A,FALSE,"Reconciliation"}</definedName>
    <definedName name="OPEX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PTIONS" hidden="1">{#N/A,#N/A,FALSE,"Tracking";#N/A,#N/A,FALSE,"Lost Cycles ";#N/A,#N/A,FALSE,"VAR COST";#N/A,#N/A,FALSE,"RWIP Inv. ";#N/A,#N/A,FALSE,"CCI";#N/A,#N/A,FALSE,"Reconciliation"}</definedName>
    <definedName name="Options2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rde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p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Pal_Workbook_GUID" hidden="1">"SHEUALB9LQWK98GI7D7JLF3P"</definedName>
    <definedName name="Pie" hidden="1">{"prt_wksht",#N/A,FALSE,"Sheet1"}</definedName>
    <definedName name="poi" hidden="1">{#N/A,#N/A,FALSE,"Tracking";#N/A,#N/A,FALSE,"Lost Cycles ";#N/A,#N/A,FALSE,"VAR COST";#N/A,#N/A,FALSE,"RWIP Inv. ";#N/A,#N/A,FALSE,"CCI";#N/A,#N/A,FALSE,"Reconciliation"}</definedName>
    <definedName name="ppd" hidden="1">{#N/A,#N/A,FALSE,"Tracking";#N/A,#N/A,FALSE,"Lost Cycles ";#N/A,#N/A,FALSE,"VAR COST";#N/A,#N/A,FALSE,"RWIP Inv. ";#N/A,#N/A,FALSE,"CCI";#N/A,#N/A,FALSE,"Reconciliation"}</definedName>
    <definedName name="_xlnm.Print_Area" localSheetId="13">'2017 Growth Markets'!$A$1:$F$27</definedName>
    <definedName name="_xlnm.Print_Titles" localSheetId="9">'2019'!$1:$2</definedName>
    <definedName name="Q42012TargetDailyReport_List1_List1" localSheetId="5">#REF!</definedName>
    <definedName name="Q42012TargetDailyReport_List1_List1">#REF!</definedName>
    <definedName name="Q42012TargetDailyReport_List2_List2" localSheetId="5">#REF!</definedName>
    <definedName name="Q42012TargetDailyReport_List2_List2">#REF!</definedName>
    <definedName name="Q42012TargetDailyReport_List3_List3" localSheetId="5">#REF!</definedName>
    <definedName name="Q42012TargetDailyReport_List3_List3">#REF!</definedName>
    <definedName name="Q42012TargetDailyReport_List4_List4" localSheetId="5">#REF!</definedName>
    <definedName name="Q42012TargetDailyReport_List4_List4">#REF!</definedName>
    <definedName name="qtrly" hidden="1">{"prt_jev",#N/A,FALSE,"Sheet1"}</definedName>
    <definedName name="qw" hidden="1">{#N/A,#N/A,FALSE,"Tracking";#N/A,#N/A,FALSE,"Lost Cycles ";#N/A,#N/A,FALSE,"VAR COST";#N/A,#N/A,FALSE,"RWIP Inv. ";#N/A,#N/A,FALSE,"CCI";#N/A,#N/A,FALSE,"Reconciliation"}</definedName>
    <definedName name="qwe" hidden="1">{#N/A,#N/A,FALSE,"Nashua Plant";#N/A,#N/A,FALSE,"LWDI";#N/A,#N/A,FALSE,"Value Contribution";#N/A,#N/A,FALSE,"Productivity";#N/A,#N/A,FALSE,"RWIP Inv. Turns";#N/A,#N/A,FALSE,"Manning"}</definedName>
    <definedName name="rec" hidden="1">{#N/A,#N/A,FALSE,"Tracking";#N/A,#N/A,FALSE,"Lost Cycles ";#N/A,#N/A,FALSE,"VAR COST";#N/A,#N/A,FALSE,"RWIP Inv. ";#N/A,#N/A,FALSE,"CCI";#N/A,#N/A,FALSE,"Reconciliation"}</definedName>
    <definedName name="reconciliati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conciliation1" hidden="1">{#N/A,#N/A,FALSE,"Tracking";#N/A,#N/A,FALSE,"Lost Cycles ";#N/A,#N/A,FALSE,"VAR COST";#N/A,#N/A,FALSE,"RWIP Inv. ";#N/A,#N/A,FALSE,"CCI";#N/A,#N/A,FALSE,"Reconciliation"}</definedName>
    <definedName name="recordable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JECTSEOP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i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17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r" hidden="1">{#N/A,#N/A,FALSE,"Tracking";#N/A,#N/A,FALSE,"Lost Cycles ";#N/A,#N/A,FALSE,"VAR COST";#N/A,#N/A,FALSE,"RWIP Inv. ";#N/A,#N/A,FALSE,"CCI";#N/A,#N/A,FALSE,"Reconciliation"}</definedName>
    <definedName name="rrr" hidden="1">{#N/A,#N/A,FALSE,"Tracking";#N/A,#N/A,FALSE,"Fixedctm";#N/A,#N/A,FALSE,"CCI";#N/A,#N/A,FALSE,"Headcount - FTE's"}</definedName>
    <definedName name="rrrrr" hidden="1">{#N/A,#N/A,FALSE,"Tracking";#N/A,#N/A,FALSE,"Fixedctm";#N/A,#N/A,FALSE,"CCI";#N/A,#N/A,FALSE,"Headcount - FTE's"}</definedName>
    <definedName name="rrrrrr" hidden="1">{#N/A,#N/A,FALSE,"Nashua Plant";#N/A,#N/A,FALSE,"LWDI";#N/A,#N/A,FALSE,"Value Contribution";#N/A,#N/A,FALSE,"Productivity";#N/A,#N/A,FALSE,"RWIP Inv. Turns";#N/A,#N/A,FALSE,"Manning"}</definedName>
    <definedName name="safety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measure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d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dfdsf" hidden="1">[6]STEEL!$A$8:$A$36</definedName>
    <definedName name="sdrfd" hidden="1">{#N/A,#N/A,FALSE,"Tracking";#N/A,#N/A,FALSE,"Lost Cycles ";#N/A,#N/A,FALSE,"VAR COST";#N/A,#N/A,FALSE,"RWIP Inv. ";#N/A,#N/A,FALSE,"CCI";#N/A,#N/A,FALSE,"Reconciliation"}</definedName>
    <definedName name="sf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olver_adj" localSheetId="9" hidden="1">#REF!</definedName>
    <definedName name="solver_adj" hidden="1">#REF!</definedName>
    <definedName name="solver_lhs2" localSheetId="9" hidden="1">#REF!</definedName>
    <definedName name="solver_lhs2" hidden="1">#REF!</definedName>
    <definedName name="solver_lhs4" localSheetId="9" hidden="1">#REF!</definedName>
    <definedName name="solver_lhs4" hidden="1">#REF!</definedName>
    <definedName name="solver_opt" localSheetId="9" hidden="1">#REF!</definedName>
    <definedName name="solver_opt" hidden="1">#REF!</definedName>
    <definedName name="solver_rel1" hidden="1">3</definedName>
    <definedName name="solver_rel2" hidden="1">3</definedName>
    <definedName name="solver_rel4" hidden="1">3</definedName>
    <definedName name="solver_rhs1" hidden="1">0</definedName>
    <definedName name="solver_rhs2" hidden="1">0</definedName>
    <definedName name="solver_rhs4" hidden="1">0</definedName>
    <definedName name="sss" hidden="1">{"prt_jev",#N/A,FALSE,"Sheet1"}</definedName>
    <definedName name="steve" hidden="1">{"prt_wksht",#N/A,FALSE,"Sheet1"}</definedName>
    <definedName name="szdsd" hidden="1">{#N/A,#N/A,FALSE,"Tracking";#N/A,#N/A,FALSE,"Fixedctm";#N/A,#N/A,FALSE,"CCI";#N/A,#N/A,FALSE,"Headcount - FTE's"}</definedName>
    <definedName name="t" hidden="1">{#N/A,#N/A,FALSE,"Charts";#N/A,#N/A,FALSE,"Input Sheet"}</definedName>
    <definedName name="TCI" hidden="1">{"prt_jev",#N/A,FALSE,"Sheet1"}</definedName>
    <definedName name="t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uaeohnueoa" hidden="1">{#N/A,#N/A,FALSE,"Tracking";#N/A,#N/A,FALSE,"Fixedctm";#N/A,#N/A,FALSE,"CCI";#N/A,#N/A,FALSE,"Headcount - FTE's"}</definedName>
    <definedName name="vo" hidden="1">{#N/A,#N/A,FALSE,"Tracking";#N/A,#N/A,FALSE,"Lost Cycles ";#N/A,#N/A,FALSE,"VAR COST";#N/A,#N/A,FALSE,"RWIP Inv. ";#N/A,#N/A,FALSE,"CCI";#N/A,#N/A,FALSE,"Reconciliation"}</definedName>
    <definedName name="w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we" hidden="1">{#N/A,#N/A,FALSE,"Tracking";#N/A,#N/A,FALSE,"Lost Cycles ";#N/A,#N/A,FALSE,"VAR COST";#N/A,#N/A,FALSE,"RWIP Inv. ";#N/A,#N/A,FALSE,"CCI";#N/A,#N/A,FALSE,"Reconciliation"}</definedName>
    <definedName name="wer" hidden="1">{#N/A,#N/A,FALSE,"Tracking";#N/A,#N/A,FALSE,"Fixedctm";#N/A,#N/A,FALSE,"CCI";#N/A,#N/A,FALSE,"Headcount - FTE's"}</definedName>
    <definedName name="were" hidden="1">{#N/A,#N/A,FALSE,"Tracking";#N/A,#N/A,FALSE,"Fixedctm";#N/A,#N/A,FALSE,"CCI";#N/A,#N/A,FALSE,"Headcount - FTE's"}</definedName>
    <definedName name="wgy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wrn.2003._.PLAN.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wrn.jev." hidden="1">{"prt_jev",#N/A,FALSE,"Sheet1"}</definedName>
    <definedName name="wrn.jev.2" hidden="1">{"prt_jev",#N/A,FALSE,"Sheet1"}</definedName>
    <definedName name="wrn.JULYPPD.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wrn.march." hidden="1">{#N/A,#N/A,FALSE,"Tracking";#N/A,#N/A,FALSE,"Fixedctm";#N/A,#N/A,FALSE,"CCI";#N/A,#N/A,FALSE,"Headcount - FTE's"}</definedName>
    <definedName name="wrn.MTDCOSTREPORT." hidden="1">{#N/A,#N/A,FALSE,"MTD"}</definedName>
    <definedName name="wrn.ppd." hidden="1">{#N/A,#N/A,FALSE,"Nashua Plant";#N/A,#N/A,FALSE,"LWDI";#N/A,#N/A,FALSE,"Value Contribution";#N/A,#N/A,FALSE,"Productivity";#N/A,#N/A,FALSE,"RWIP Inv. Turns";#N/A,#N/A,FALSE,"Manning"}</definedName>
    <definedName name="wrn.vac4." hidden="1">{#N/A,#N/A,FALSE,"Var Cost Scenario C4";#N/A,#N/A,FALSE,"HPU &amp; CostPU";#N/A,#N/A,FALSE,"Labor Spread  C4";#N/A,#N/A,FALSE,"Training costC4";#N/A,#N/A,FALSE,"16 Month volume C4"}</definedName>
    <definedName name="wrn.WEEKLY._.COST._.REPOER." hidden="1">{#N/A,#N/A,FALSE,"WK4"}</definedName>
    <definedName name="wrn.weeklypeformance." hidden="1">{#N/A,#N/A,FALSE,"Charts";#N/A,#N/A,FALSE,"Input Sheet"}</definedName>
    <definedName name="wrn.WEEKLYSCRAP." hidden="1">{#N/A,#N/A,FALSE,"2221";#N/A,#N/A,FALSE,"2225"}</definedName>
    <definedName name="wrn.wkst." hidden="1">{"prt_wksht",#N/A,FALSE,"Sheet1"}</definedName>
    <definedName name="x" hidden="1">{"prt_jev",#N/A,FALSE,"Sheet1"}</definedName>
    <definedName name="xdfgzr" hidden="1">{#N/A,#N/A,FALSE,"Tracking";#N/A,#N/A,FALSE,"Lost Cycles ";#N/A,#N/A,FALSE,"VAR COST";#N/A,#N/A,FALSE,"RWIP Inv. ";#N/A,#N/A,FALSE,"CCI";#N/A,#N/A,FALSE,"Reconciliation"}</definedName>
    <definedName name="xx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xzcxfdc" hidden="1">{#N/A,#N/A,FALSE,"2221";#N/A,#N/A,FALSE,"2225"}</definedName>
    <definedName name="y" hidden="1">{#N/A,#N/A,FALSE,"2221";#N/A,#N/A,FALSE,"2225"}</definedName>
    <definedName name="Yorktowne" hidden="1">{"prt_wksht",#N/A,FALSE,"Sheet1"}</definedName>
    <definedName name="yuili" hidden="1">{#N/A,#N/A,FALSE,"Nashua Plant";#N/A,#N/A,FALSE,"LWDI";#N/A,#N/A,FALSE,"Value Contribution";#N/A,#N/A,FALSE,"Productivity";#N/A,#N/A,FALSE,"RWIP Inv. Turns";#N/A,#N/A,FALSE,"Manning"}</definedName>
    <definedName name="z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zdssds" hidden="1">{#N/A,#N/A,FALSE,"Charts";#N/A,#N/A,FALSE,"Input Sheet"}</definedName>
    <definedName name="zsdrsdf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zxdxzd" hidden="1">{#N/A,#N/A,FALSE,"MTD"}</definedName>
    <definedName name="zzz" hidden="1">{#N/A,#N/A,FALSE,"Tracking";#N/A,#N/A,FALSE,"Lost Cycles ";#N/A,#N/A,FALSE,"VAR COST";#N/A,#N/A,FALSE,"RWIP Inv. ";#N/A,#N/A,FALSE,"CCI";#N/A,#N/A,FALSE,"Reconciliation"}</definedName>
    <definedName name="zzzz" hidden="1">{#N/A,#N/A,FALSE,"Tracking";#N/A,#N/A,FALSE,"Lost Cycles ";#N/A,#N/A,FALSE,"VAR COST";#N/A,#N/A,FALSE,"RWIP Inv. ";#N/A,#N/A,FALSE,"CCI";#N/A,#N/A,FALSE,"Reconciliation"}</definedName>
    <definedName name="zzzzz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zzzzzz" hidden="1">{#N/A,#N/A,FALSE,"Tracking";#N/A,#N/A,FALSE,"Fixedctm";#N/A,#N/A,FALSE,"CCI";#N/A,#N/A,FALSE,"Headcount - FTE's"}</definedName>
    <definedName name="zzzzzzz" hidden="1">{#N/A,#N/A,FALSE,"Tracking";#N/A,#N/A,FALSE,"Lost Cycles ";#N/A,#N/A,FALSE,"VAR COST";#N/A,#N/A,FALSE,"RWIP Inv. ";#N/A,#N/A,FALSE,"CCI";#N/A,#N/A,FALSE,"Reconciliation"}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19" l="1"/>
  <c r="AB13" i="19"/>
  <c r="AB15" i="19" s="1"/>
  <c r="AC13" i="19"/>
  <c r="AD13" i="19"/>
  <c r="AE13" i="19"/>
  <c r="AF13" i="19"/>
  <c r="AF15" i="19" s="1"/>
  <c r="AG13" i="19"/>
  <c r="AH13" i="19"/>
  <c r="AI13" i="19"/>
  <c r="AJ13" i="19"/>
  <c r="AK13" i="19"/>
  <c r="AK15" i="19" s="1"/>
  <c r="AL13" i="19"/>
  <c r="AL15" i="19" s="1"/>
  <c r="AM13" i="19"/>
  <c r="AM15" i="19" s="1"/>
  <c r="AN13" i="19"/>
  <c r="AN15" i="19" s="1"/>
  <c r="AO13" i="19"/>
  <c r="AP13" i="19"/>
  <c r="AP15" i="19" s="1"/>
  <c r="AQ13" i="19"/>
  <c r="AR13" i="19"/>
  <c r="AS13" i="19"/>
  <c r="AT13" i="19"/>
  <c r="AU13" i="19"/>
  <c r="AV13" i="19"/>
  <c r="AW13" i="19"/>
  <c r="AX13" i="19"/>
  <c r="AY13" i="19"/>
  <c r="AY15" i="19" s="1"/>
  <c r="AZ13" i="19"/>
  <c r="AZ15" i="19" s="1"/>
  <c r="BA13" i="19"/>
  <c r="BB13" i="19"/>
  <c r="BB15" i="19" s="1"/>
  <c r="BC13" i="19"/>
  <c r="BD13" i="19"/>
  <c r="BD15" i="19" s="1"/>
  <c r="BE13" i="19"/>
  <c r="BF13" i="19"/>
  <c r="BG13" i="19"/>
  <c r="BH13" i="19"/>
  <c r="BI13" i="19"/>
  <c r="BI15" i="19" s="1"/>
  <c r="BJ13" i="19"/>
  <c r="BJ15" i="19" s="1"/>
  <c r="BK13" i="19"/>
  <c r="BK15" i="19" s="1"/>
  <c r="Z13" i="19"/>
  <c r="Z15" i="19" s="1"/>
  <c r="AA15" i="19"/>
  <c r="AD15" i="19"/>
  <c r="AG15" i="19"/>
  <c r="AH15" i="19"/>
  <c r="AI15" i="19"/>
  <c r="AT15" i="19"/>
  <c r="AU15" i="19"/>
  <c r="AW15" i="19"/>
  <c r="BF15" i="19"/>
  <c r="BG15" i="19"/>
  <c r="BH15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AE15" i="19"/>
  <c r="AQ15" i="19"/>
  <c r="AR15" i="19"/>
  <c r="AS15" i="19"/>
  <c r="AX15" i="19"/>
  <c r="BC15" i="19"/>
  <c r="BE15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BF16" i="19"/>
  <c r="BG16" i="19"/>
  <c r="BH16" i="19"/>
  <c r="BI16" i="19"/>
  <c r="BJ16" i="19"/>
  <c r="BK16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BF17" i="19"/>
  <c r="BG17" i="19"/>
  <c r="BH17" i="19"/>
  <c r="BI17" i="19"/>
  <c r="BJ17" i="19"/>
  <c r="BK17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Z18" i="19"/>
  <c r="Z17" i="19"/>
  <c r="Z16" i="19"/>
  <c r="Z14" i="19"/>
  <c r="BA15" i="19" l="1"/>
  <c r="AO15" i="19"/>
  <c r="AC15" i="19"/>
  <c r="AV15" i="19"/>
  <c r="AJ15" i="19"/>
  <c r="O41" i="16" l="1"/>
  <c r="O17" i="16"/>
  <c r="O73" i="16"/>
  <c r="O8" i="16"/>
  <c r="O30" i="16"/>
  <c r="O3" i="16"/>
  <c r="O77" i="16"/>
  <c r="O81" i="16"/>
  <c r="O6" i="16"/>
  <c r="O80" i="16"/>
  <c r="O36" i="16"/>
  <c r="O79" i="16"/>
  <c r="O64" i="16"/>
  <c r="O29" i="16"/>
  <c r="O20" i="16"/>
  <c r="O38" i="16"/>
  <c r="O70" i="16"/>
  <c r="O66" i="16"/>
  <c r="O69" i="16"/>
  <c r="O54" i="16"/>
  <c r="O22" i="16"/>
  <c r="O76" i="16"/>
  <c r="O16" i="16"/>
  <c r="O9" i="16"/>
  <c r="O78" i="16"/>
  <c r="O18" i="16"/>
  <c r="O35" i="16"/>
  <c r="O5" i="16"/>
  <c r="O44" i="16"/>
  <c r="O61" i="16"/>
  <c r="O21" i="16"/>
  <c r="O14" i="16"/>
  <c r="O60" i="16"/>
  <c r="O12" i="16"/>
  <c r="O31" i="16"/>
  <c r="O47" i="16"/>
  <c r="O4" i="16"/>
  <c r="O53" i="16"/>
  <c r="O46" i="16"/>
  <c r="O19" i="16"/>
  <c r="O13" i="16"/>
  <c r="O7" i="16"/>
  <c r="O37" i="16"/>
  <c r="O62" i="16"/>
  <c r="O55" i="16"/>
  <c r="O10" i="16"/>
  <c r="O15" i="16"/>
  <c r="O52" i="16"/>
  <c r="O33" i="16"/>
  <c r="O75" i="16"/>
  <c r="O56" i="16"/>
  <c r="O39" i="16"/>
  <c r="O28" i="16"/>
  <c r="O24" i="16"/>
  <c r="O50" i="16"/>
  <c r="O27" i="16"/>
  <c r="O43" i="16"/>
  <c r="O49" i="16"/>
  <c r="O51" i="16"/>
  <c r="O23" i="16"/>
  <c r="O11" i="16"/>
  <c r="O72" i="16"/>
  <c r="O26" i="16"/>
  <c r="O45" i="16"/>
  <c r="O71" i="16"/>
  <c r="O25" i="16"/>
  <c r="O74" i="16"/>
  <c r="O32" i="16"/>
  <c r="O65" i="16"/>
  <c r="O40" i="16"/>
  <c r="O42" i="16"/>
  <c r="O34" i="16"/>
  <c r="O63" i="16"/>
  <c r="O59" i="16"/>
  <c r="O67" i="16"/>
  <c r="O68" i="16"/>
  <c r="O58" i="16"/>
  <c r="O57" i="16"/>
  <c r="O48" i="16"/>
  <c r="F317" i="12"/>
  <c r="F318" i="12" s="1"/>
  <c r="G317" i="12"/>
  <c r="G318" i="12" s="1"/>
  <c r="H317" i="12"/>
  <c r="H318" i="12" s="1"/>
  <c r="I317" i="12"/>
  <c r="I318" i="12" s="1"/>
  <c r="F313" i="12"/>
  <c r="F314" i="12" s="1"/>
  <c r="G313" i="12"/>
  <c r="G314" i="12" s="1"/>
  <c r="H313" i="12"/>
  <c r="H314" i="12" s="1"/>
  <c r="I313" i="12"/>
  <c r="I314" i="12" s="1"/>
  <c r="F309" i="12"/>
  <c r="F310" i="12" s="1"/>
  <c r="G309" i="12"/>
  <c r="G310" i="12" s="1"/>
  <c r="H309" i="12"/>
  <c r="H310" i="12" s="1"/>
  <c r="I309" i="12"/>
  <c r="I310" i="12" s="1"/>
  <c r="F305" i="12"/>
  <c r="F306" i="12" s="1"/>
  <c r="G305" i="12"/>
  <c r="G306" i="12" s="1"/>
  <c r="H305" i="12"/>
  <c r="H306" i="12" s="1"/>
  <c r="I305" i="12"/>
  <c r="I306" i="12" s="1"/>
  <c r="F301" i="12"/>
  <c r="F302" i="12" s="1"/>
  <c r="G301" i="12"/>
  <c r="G302" i="12" s="1"/>
  <c r="H301" i="12"/>
  <c r="H302" i="12" s="1"/>
  <c r="I301" i="12"/>
  <c r="I302" i="12" s="1"/>
  <c r="F297" i="12"/>
  <c r="F298" i="12" s="1"/>
  <c r="G297" i="12"/>
  <c r="G298" i="12" s="1"/>
  <c r="H297" i="12" l="1"/>
  <c r="H298" i="12" s="1"/>
  <c r="I297" i="12" l="1"/>
  <c r="I298" i="12" s="1"/>
  <c r="F293" i="12"/>
  <c r="F294" i="12" s="1"/>
  <c r="G293" i="12"/>
  <c r="G294" i="12" s="1"/>
  <c r="H293" i="12"/>
  <c r="H294" i="12" s="1"/>
  <c r="I293" i="12"/>
  <c r="I294" i="12"/>
  <c r="J317" i="12"/>
  <c r="J318" i="12" s="1"/>
  <c r="J309" i="12"/>
  <c r="J310" i="12" s="1"/>
  <c r="J305" i="12"/>
  <c r="J306" i="12" s="1"/>
  <c r="J301" i="12"/>
  <c r="J302" i="12" s="1"/>
  <c r="J297" i="12"/>
  <c r="J298" i="12" s="1"/>
  <c r="J293" i="12"/>
  <c r="J294" i="12" s="1"/>
  <c r="K317" i="12"/>
  <c r="K318" i="12" s="1"/>
  <c r="K309" i="12"/>
  <c r="K310" i="12" s="1"/>
  <c r="K305" i="12"/>
  <c r="K306" i="12" s="1"/>
  <c r="K302" i="12"/>
  <c r="K301" i="12"/>
  <c r="K297" i="12"/>
  <c r="K298" i="12" s="1"/>
  <c r="K293" i="12"/>
  <c r="K294" i="12" s="1"/>
  <c r="L317" i="12"/>
  <c r="L318" i="12" s="1"/>
  <c r="L309" i="12"/>
  <c r="L310" i="12" s="1"/>
  <c r="L305" i="12"/>
  <c r="L306" i="12" s="1"/>
  <c r="L301" i="12"/>
  <c r="L302" i="12" s="1"/>
  <c r="L297" i="12"/>
  <c r="L298" i="12" s="1"/>
  <c r="L293" i="12"/>
  <c r="L294" i="12" s="1"/>
  <c r="N317" i="12"/>
  <c r="N318" i="12" s="1"/>
  <c r="M317" i="12"/>
  <c r="M318" i="12" s="1"/>
  <c r="N313" i="12"/>
  <c r="N314" i="12" s="1"/>
  <c r="M313" i="12"/>
  <c r="M314" i="12" s="1"/>
  <c r="N309" i="12"/>
  <c r="N310" i="12" s="1"/>
  <c r="M309" i="12"/>
  <c r="M310" i="12" s="1"/>
  <c r="M306" i="12"/>
  <c r="N305" i="12"/>
  <c r="N306" i="12" s="1"/>
  <c r="M305" i="12"/>
  <c r="N301" i="12"/>
  <c r="N302" i="12" s="1"/>
  <c r="M301" i="12"/>
  <c r="M302" i="12" s="1"/>
  <c r="N297" i="12"/>
  <c r="N298" i="12" s="1"/>
  <c r="M297" i="12"/>
  <c r="M298" i="12" s="1"/>
  <c r="N293" i="12"/>
  <c r="N294" i="12" s="1"/>
  <c r="M293" i="12"/>
  <c r="M294" i="12" s="1"/>
  <c r="N288" i="12"/>
  <c r="N289" i="12" s="1"/>
  <c r="N284" i="12"/>
  <c r="N285" i="12" s="1"/>
  <c r="N280" i="12"/>
  <c r="N281" i="12" s="1"/>
  <c r="N276" i="12"/>
  <c r="N277" i="12" s="1"/>
  <c r="N272" i="12"/>
  <c r="N273" i="12" s="1"/>
  <c r="M272" i="12"/>
  <c r="M273" i="12" s="1"/>
  <c r="N268" i="12"/>
  <c r="N269" i="12" s="1"/>
  <c r="M268" i="12"/>
  <c r="M269" i="12" s="1"/>
  <c r="N264" i="12"/>
  <c r="N265" i="12" s="1"/>
  <c r="M264" i="12"/>
  <c r="M265" i="12" s="1"/>
  <c r="N260" i="12"/>
  <c r="N261" i="12" s="1"/>
  <c r="M260" i="12"/>
  <c r="M261" i="12" s="1"/>
  <c r="N256" i="12"/>
  <c r="N257" i="12" s="1"/>
  <c r="M256" i="12"/>
  <c r="M257" i="12" s="1"/>
  <c r="L256" i="12"/>
  <c r="L257" i="12" s="1"/>
  <c r="N253" i="12"/>
  <c r="N252" i="12"/>
  <c r="M252" i="12"/>
  <c r="M253" i="12" s="1"/>
  <c r="L252" i="12"/>
  <c r="L253" i="12" s="1"/>
  <c r="N248" i="12"/>
  <c r="N249" i="12" s="1"/>
  <c r="M248" i="12"/>
  <c r="M249" i="12" s="1"/>
  <c r="L248" i="12"/>
  <c r="L249" i="12" s="1"/>
  <c r="N244" i="12"/>
  <c r="N245" i="12" s="1"/>
  <c r="M244" i="12"/>
  <c r="M245" i="12" s="1"/>
  <c r="L244" i="12"/>
  <c r="L245" i="12" s="1"/>
  <c r="N240" i="12"/>
  <c r="N241" i="12" s="1"/>
  <c r="M240" i="12"/>
  <c r="M241" i="12" s="1"/>
  <c r="L240" i="12"/>
  <c r="L241" i="12" s="1"/>
  <c r="K240" i="12"/>
  <c r="K241" i="12" s="1"/>
  <c r="N236" i="12"/>
  <c r="N237" i="12" s="1"/>
  <c r="M236" i="12"/>
  <c r="M237" i="12" s="1"/>
  <c r="L236" i="12"/>
  <c r="L237" i="12" s="1"/>
  <c r="K236" i="12"/>
  <c r="K237" i="12" s="1"/>
  <c r="N232" i="12"/>
  <c r="N233" i="12" s="1"/>
  <c r="M232" i="12"/>
  <c r="M233" i="12" s="1"/>
  <c r="L232" i="12"/>
  <c r="L233" i="12" s="1"/>
  <c r="K232" i="12"/>
  <c r="K233" i="12" s="1"/>
  <c r="J232" i="12"/>
  <c r="J233" i="12" s="1"/>
  <c r="N228" i="12"/>
  <c r="N229" i="12" s="1"/>
  <c r="M228" i="12"/>
  <c r="M229" i="12" s="1"/>
  <c r="L228" i="12"/>
  <c r="L229" i="12" s="1"/>
  <c r="K228" i="12"/>
  <c r="K229" i="12" s="1"/>
  <c r="J228" i="12"/>
  <c r="J229" i="12" s="1"/>
  <c r="N224" i="12"/>
  <c r="N225" i="12" s="1"/>
  <c r="M224" i="12"/>
  <c r="M225" i="12" s="1"/>
  <c r="L224" i="12"/>
  <c r="L225" i="12" s="1"/>
  <c r="K224" i="12"/>
  <c r="K225" i="12" s="1"/>
  <c r="J224" i="12"/>
  <c r="J225" i="12" s="1"/>
  <c r="N220" i="12"/>
  <c r="N221" i="12" s="1"/>
  <c r="M220" i="12"/>
  <c r="M221" i="12" s="1"/>
  <c r="L220" i="12"/>
  <c r="L221" i="12" s="1"/>
  <c r="K220" i="12"/>
  <c r="K221" i="12" s="1"/>
  <c r="J220" i="12"/>
  <c r="J221" i="12" s="1"/>
  <c r="N216" i="12"/>
  <c r="N217" i="12" s="1"/>
  <c r="M216" i="12"/>
  <c r="M217" i="12" s="1"/>
  <c r="L216" i="12"/>
  <c r="L217" i="12" s="1"/>
  <c r="K216" i="12"/>
  <c r="K217" i="12" s="1"/>
  <c r="J216" i="12"/>
  <c r="J217" i="12" s="1"/>
  <c r="N212" i="12"/>
  <c r="N213" i="12" s="1"/>
  <c r="M212" i="12"/>
  <c r="M213" i="12" s="1"/>
  <c r="L212" i="12"/>
  <c r="L213" i="12" s="1"/>
  <c r="K212" i="12"/>
  <c r="K213" i="12" s="1"/>
  <c r="J212" i="12"/>
  <c r="J213" i="12" s="1"/>
  <c r="N208" i="12"/>
  <c r="N209" i="12" s="1"/>
  <c r="M208" i="12"/>
  <c r="M209" i="12" s="1"/>
  <c r="L208" i="12"/>
  <c r="L209" i="12" s="1"/>
  <c r="K208" i="12"/>
  <c r="K209" i="12" s="1"/>
  <c r="J208" i="12"/>
  <c r="J209" i="12" s="1"/>
  <c r="N204" i="12"/>
  <c r="N205" i="12" s="1"/>
  <c r="M204" i="12"/>
  <c r="M205" i="12" s="1"/>
  <c r="L204" i="12"/>
  <c r="L205" i="12" s="1"/>
  <c r="K204" i="12"/>
  <c r="K205" i="12" s="1"/>
  <c r="J204" i="12"/>
  <c r="J205" i="12" s="1"/>
  <c r="I204" i="12"/>
  <c r="I205" i="12" s="1"/>
  <c r="N200" i="12"/>
  <c r="N201" i="12" s="1"/>
  <c r="M200" i="12"/>
  <c r="M201" i="12" s="1"/>
  <c r="L200" i="12"/>
  <c r="L201" i="12" s="1"/>
  <c r="K200" i="12"/>
  <c r="K201" i="12" s="1"/>
  <c r="J200" i="12"/>
  <c r="J201" i="12" s="1"/>
  <c r="I200" i="12"/>
  <c r="I201" i="12" s="1"/>
  <c r="H200" i="12"/>
  <c r="H201" i="12" s="1"/>
  <c r="N196" i="12"/>
  <c r="N197" i="12" s="1"/>
  <c r="M196" i="12"/>
  <c r="M197" i="12" s="1"/>
  <c r="L196" i="12"/>
  <c r="L197" i="12" s="1"/>
  <c r="K196" i="12"/>
  <c r="K197" i="12" s="1"/>
  <c r="J196" i="12"/>
  <c r="J197" i="12" s="1"/>
  <c r="I196" i="12"/>
  <c r="I197" i="12" s="1"/>
  <c r="H196" i="12"/>
  <c r="H197" i="12" s="1"/>
  <c r="N192" i="12"/>
  <c r="N193" i="12" s="1"/>
  <c r="M192" i="12"/>
  <c r="M193" i="12" s="1"/>
  <c r="L192" i="12"/>
  <c r="L193" i="12" s="1"/>
  <c r="K192" i="12"/>
  <c r="K193" i="12" s="1"/>
  <c r="J192" i="12"/>
  <c r="J193" i="12" s="1"/>
  <c r="I192" i="12"/>
  <c r="I193" i="12" s="1"/>
  <c r="H192" i="12"/>
  <c r="H193" i="12" s="1"/>
  <c r="N188" i="12"/>
  <c r="N189" i="12" s="1"/>
  <c r="M188" i="12"/>
  <c r="M189" i="12" s="1"/>
  <c r="L188" i="12"/>
  <c r="L189" i="12" s="1"/>
  <c r="K188" i="12"/>
  <c r="K189" i="12" s="1"/>
  <c r="J188" i="12"/>
  <c r="J189" i="12" s="1"/>
  <c r="I188" i="12"/>
  <c r="I189" i="12" s="1"/>
  <c r="H188" i="12"/>
  <c r="H189" i="12" s="1"/>
  <c r="N184" i="12"/>
  <c r="N185" i="12" s="1"/>
  <c r="M184" i="12"/>
  <c r="M185" i="12" s="1"/>
  <c r="L184" i="12"/>
  <c r="L185" i="12" s="1"/>
  <c r="K184" i="12"/>
  <c r="K185" i="12" s="1"/>
  <c r="J184" i="12"/>
  <c r="J185" i="12" s="1"/>
  <c r="I184" i="12"/>
  <c r="I185" i="12" s="1"/>
  <c r="H184" i="12"/>
  <c r="H185" i="12" s="1"/>
  <c r="G184" i="12"/>
  <c r="G185" i="12" s="1"/>
  <c r="N180" i="12"/>
  <c r="N181" i="12" s="1"/>
  <c r="M180" i="12"/>
  <c r="M181" i="12" s="1"/>
  <c r="L180" i="12"/>
  <c r="L181" i="12" s="1"/>
  <c r="K180" i="12"/>
  <c r="K181" i="12" s="1"/>
  <c r="J180" i="12"/>
  <c r="J181" i="12" s="1"/>
  <c r="I180" i="12"/>
  <c r="I181" i="12" s="1"/>
  <c r="H180" i="12"/>
  <c r="H181" i="12" s="1"/>
  <c r="G180" i="12"/>
  <c r="G181" i="12" s="1"/>
  <c r="F180" i="12"/>
  <c r="F181" i="12" s="1"/>
  <c r="N176" i="12"/>
  <c r="N177" i="12" s="1"/>
  <c r="M176" i="12"/>
  <c r="M177" i="12" s="1"/>
  <c r="L176" i="12"/>
  <c r="L177" i="12" s="1"/>
  <c r="K176" i="12"/>
  <c r="K177" i="12" s="1"/>
  <c r="J176" i="12"/>
  <c r="J177" i="12" s="1"/>
  <c r="I176" i="12"/>
  <c r="I177" i="12" s="1"/>
  <c r="H176" i="12"/>
  <c r="H177" i="12" s="1"/>
  <c r="G176" i="12"/>
  <c r="G177" i="12" s="1"/>
  <c r="F176" i="12"/>
  <c r="F177" i="12" s="1"/>
  <c r="N172" i="12"/>
  <c r="N173" i="12" s="1"/>
  <c r="M172" i="12"/>
  <c r="M173" i="12" s="1"/>
  <c r="L172" i="12"/>
  <c r="L173" i="12" s="1"/>
  <c r="K172" i="12"/>
  <c r="K173" i="12" s="1"/>
  <c r="J172" i="12"/>
  <c r="J173" i="12" s="1"/>
  <c r="I172" i="12"/>
  <c r="I173" i="12" s="1"/>
  <c r="H172" i="12"/>
  <c r="H173" i="12" s="1"/>
  <c r="G172" i="12"/>
  <c r="G173" i="12" s="1"/>
  <c r="F172" i="12"/>
  <c r="F173" i="12" s="1"/>
  <c r="N168" i="12"/>
  <c r="N169" i="12" s="1"/>
  <c r="M168" i="12"/>
  <c r="M169" i="12" s="1"/>
  <c r="L168" i="12"/>
  <c r="L169" i="12" s="1"/>
  <c r="K168" i="12"/>
  <c r="K169" i="12" s="1"/>
  <c r="J168" i="12"/>
  <c r="J169" i="12" s="1"/>
  <c r="I168" i="12"/>
  <c r="I169" i="12" s="1"/>
  <c r="H168" i="12"/>
  <c r="H169" i="12" s="1"/>
  <c r="G168" i="12"/>
  <c r="G169" i="12" s="1"/>
  <c r="F168" i="12"/>
  <c r="F169" i="12" s="1"/>
  <c r="N164" i="12"/>
  <c r="N165" i="12" s="1"/>
  <c r="M164" i="12"/>
  <c r="M165" i="12" s="1"/>
  <c r="L164" i="12"/>
  <c r="L165" i="12" s="1"/>
  <c r="K164" i="12"/>
  <c r="K165" i="12" s="1"/>
  <c r="J164" i="12"/>
  <c r="J165" i="12" s="1"/>
  <c r="I164" i="12"/>
  <c r="I165" i="12" s="1"/>
  <c r="H164" i="12"/>
  <c r="H165" i="12" s="1"/>
  <c r="G164" i="12"/>
  <c r="G165" i="12" s="1"/>
  <c r="F164" i="12"/>
  <c r="F165" i="12" s="1"/>
  <c r="N160" i="12"/>
  <c r="N161" i="12" s="1"/>
  <c r="M160" i="12"/>
  <c r="M161" i="12" s="1"/>
  <c r="L160" i="12"/>
  <c r="L161" i="12" s="1"/>
  <c r="K160" i="12"/>
  <c r="K161" i="12" s="1"/>
  <c r="J160" i="12"/>
  <c r="J161" i="12" s="1"/>
  <c r="I160" i="12"/>
  <c r="I161" i="12" s="1"/>
  <c r="H160" i="12"/>
  <c r="H161" i="12" s="1"/>
  <c r="G160" i="12"/>
  <c r="G161" i="12" s="1"/>
  <c r="F160" i="12"/>
  <c r="F161" i="12" s="1"/>
  <c r="N156" i="12"/>
  <c r="N157" i="12" s="1"/>
  <c r="M156" i="12"/>
  <c r="M157" i="12" s="1"/>
  <c r="L156" i="12"/>
  <c r="L157" i="12" s="1"/>
  <c r="K156" i="12"/>
  <c r="K157" i="12" s="1"/>
  <c r="J156" i="12"/>
  <c r="J157" i="12" s="1"/>
  <c r="I156" i="12"/>
  <c r="I157" i="12" s="1"/>
  <c r="H156" i="12"/>
  <c r="H157" i="12" s="1"/>
  <c r="G156" i="12"/>
  <c r="G157" i="12" s="1"/>
  <c r="F156" i="12"/>
  <c r="F157" i="12" s="1"/>
  <c r="N152" i="12"/>
  <c r="N153" i="12" s="1"/>
  <c r="M152" i="12"/>
  <c r="M153" i="12" s="1"/>
  <c r="L152" i="12"/>
  <c r="L153" i="12" s="1"/>
  <c r="K152" i="12"/>
  <c r="K153" i="12" s="1"/>
  <c r="J152" i="12"/>
  <c r="J153" i="12" s="1"/>
  <c r="I152" i="12"/>
  <c r="I153" i="12" s="1"/>
  <c r="H152" i="12"/>
  <c r="H153" i="12" s="1"/>
  <c r="G152" i="12"/>
  <c r="G153" i="12" s="1"/>
  <c r="F152" i="12"/>
  <c r="F153" i="12" s="1"/>
  <c r="N148" i="12"/>
  <c r="N149" i="12" s="1"/>
  <c r="M148" i="12"/>
  <c r="M149" i="12" s="1"/>
  <c r="L148" i="12"/>
  <c r="L149" i="12" s="1"/>
  <c r="K148" i="12"/>
  <c r="K149" i="12" s="1"/>
  <c r="J148" i="12"/>
  <c r="J149" i="12" s="1"/>
  <c r="I148" i="12"/>
  <c r="I149" i="12" s="1"/>
  <c r="H148" i="12"/>
  <c r="H149" i="12" s="1"/>
  <c r="G148" i="12"/>
  <c r="G149" i="12" s="1"/>
  <c r="F148" i="12"/>
  <c r="F149" i="12" s="1"/>
  <c r="N144" i="12"/>
  <c r="N145" i="12" s="1"/>
  <c r="M144" i="12"/>
  <c r="M145" i="12" s="1"/>
  <c r="L144" i="12"/>
  <c r="L145" i="12" s="1"/>
  <c r="K144" i="12"/>
  <c r="K145" i="12" s="1"/>
  <c r="J144" i="12"/>
  <c r="J145" i="12" s="1"/>
  <c r="I144" i="12"/>
  <c r="I145" i="12" s="1"/>
  <c r="H144" i="12"/>
  <c r="H145" i="12" s="1"/>
  <c r="G144" i="12"/>
  <c r="G145" i="12" s="1"/>
  <c r="F144" i="12"/>
  <c r="F145" i="12" s="1"/>
  <c r="N140" i="12"/>
  <c r="N141" i="12" s="1"/>
  <c r="M140" i="12"/>
  <c r="M141" i="12" s="1"/>
  <c r="L140" i="12"/>
  <c r="L141" i="12" s="1"/>
  <c r="K140" i="12"/>
  <c r="K141" i="12" s="1"/>
  <c r="J140" i="12"/>
  <c r="J141" i="12" s="1"/>
  <c r="I140" i="12"/>
  <c r="I141" i="12" s="1"/>
  <c r="H140" i="12"/>
  <c r="H141" i="12" s="1"/>
  <c r="G140" i="12"/>
  <c r="G141" i="12" s="1"/>
  <c r="F140" i="12"/>
  <c r="F141" i="12" s="1"/>
  <c r="N136" i="12"/>
  <c r="N137" i="12" s="1"/>
  <c r="M136" i="12"/>
  <c r="M137" i="12" s="1"/>
  <c r="L136" i="12"/>
  <c r="L137" i="12" s="1"/>
  <c r="K136" i="12"/>
  <c r="K137" i="12" s="1"/>
  <c r="J137" i="12"/>
  <c r="I136" i="12"/>
  <c r="I137" i="12" s="1"/>
  <c r="H136" i="12"/>
  <c r="H137" i="12" s="1"/>
  <c r="G136" i="12"/>
  <c r="G137" i="12" s="1"/>
  <c r="F136" i="12"/>
  <c r="F137" i="12" s="1"/>
  <c r="N132" i="12"/>
  <c r="N133" i="12" s="1"/>
  <c r="M132" i="12"/>
  <c r="M133" i="12" s="1"/>
  <c r="L132" i="12"/>
  <c r="L133" i="12" s="1"/>
  <c r="K132" i="12"/>
  <c r="K133" i="12" s="1"/>
  <c r="J132" i="12"/>
  <c r="J133" i="12" s="1"/>
  <c r="I132" i="12"/>
  <c r="I133" i="12" s="1"/>
  <c r="H132" i="12"/>
  <c r="H133" i="12" s="1"/>
  <c r="G132" i="12"/>
  <c r="G133" i="12" s="1"/>
  <c r="F132" i="12"/>
  <c r="F133" i="12" s="1"/>
  <c r="N128" i="12"/>
  <c r="N129" i="12" s="1"/>
  <c r="M128" i="12"/>
  <c r="M129" i="12" s="1"/>
  <c r="L128" i="12"/>
  <c r="L129" i="12" s="1"/>
  <c r="K128" i="12"/>
  <c r="K129" i="12" s="1"/>
  <c r="J128" i="12"/>
  <c r="J129" i="12" s="1"/>
  <c r="I128" i="12"/>
  <c r="I129" i="12" s="1"/>
  <c r="H128" i="12"/>
  <c r="H129" i="12" s="1"/>
  <c r="G128" i="12"/>
  <c r="G129" i="12" s="1"/>
  <c r="F128" i="12"/>
  <c r="F129" i="12" s="1"/>
  <c r="N124" i="12"/>
  <c r="N125" i="12" s="1"/>
  <c r="M124" i="12"/>
  <c r="M125" i="12" s="1"/>
  <c r="L124" i="12"/>
  <c r="L125" i="12" s="1"/>
  <c r="K124" i="12"/>
  <c r="K125" i="12" s="1"/>
  <c r="J124" i="12"/>
  <c r="J125" i="12" s="1"/>
  <c r="I124" i="12"/>
  <c r="I125" i="12" s="1"/>
  <c r="H124" i="12"/>
  <c r="H125" i="12" s="1"/>
  <c r="G124" i="12"/>
  <c r="G125" i="12" s="1"/>
  <c r="F124" i="12"/>
  <c r="F125" i="12" s="1"/>
  <c r="N120" i="12"/>
  <c r="N121" i="12" s="1"/>
  <c r="M120" i="12"/>
  <c r="M121" i="12" s="1"/>
  <c r="L120" i="12"/>
  <c r="L121" i="12" s="1"/>
  <c r="K120" i="12"/>
  <c r="K121" i="12" s="1"/>
  <c r="J120" i="12"/>
  <c r="J121" i="12" s="1"/>
  <c r="I120" i="12"/>
  <c r="I121" i="12" s="1"/>
  <c r="H120" i="12"/>
  <c r="H121" i="12" s="1"/>
  <c r="G120" i="12"/>
  <c r="G121" i="12" s="1"/>
  <c r="F120" i="12"/>
  <c r="F121" i="12" s="1"/>
  <c r="N116" i="12"/>
  <c r="N117" i="12" s="1"/>
  <c r="M116" i="12"/>
  <c r="M117" i="12" s="1"/>
  <c r="L116" i="12"/>
  <c r="L117" i="12" s="1"/>
  <c r="K116" i="12"/>
  <c r="K117" i="12" s="1"/>
  <c r="J116" i="12"/>
  <c r="J117" i="12" s="1"/>
  <c r="I116" i="12"/>
  <c r="I117" i="12" s="1"/>
  <c r="H116" i="12"/>
  <c r="H117" i="12" s="1"/>
  <c r="G116" i="12"/>
  <c r="G117" i="12" s="1"/>
  <c r="F116" i="12"/>
  <c r="F117" i="12" s="1"/>
  <c r="N112" i="12"/>
  <c r="N113" i="12" s="1"/>
  <c r="M112" i="12"/>
  <c r="M113" i="12" s="1"/>
  <c r="L112" i="12"/>
  <c r="L113" i="12" s="1"/>
  <c r="K112" i="12"/>
  <c r="K113" i="12" s="1"/>
  <c r="J112" i="12"/>
  <c r="J113" i="12" s="1"/>
  <c r="I112" i="12"/>
  <c r="I113" i="12" s="1"/>
  <c r="H112" i="12"/>
  <c r="H113" i="12" s="1"/>
  <c r="G112" i="12"/>
  <c r="G113" i="12" s="1"/>
  <c r="F112" i="12"/>
  <c r="F113" i="12" s="1"/>
  <c r="N108" i="12"/>
  <c r="N109" i="12" s="1"/>
  <c r="M108" i="12"/>
  <c r="M109" i="12" s="1"/>
  <c r="L108" i="12"/>
  <c r="L109" i="12" s="1"/>
  <c r="K108" i="12"/>
  <c r="K109" i="12" s="1"/>
  <c r="J108" i="12"/>
  <c r="J109" i="12" s="1"/>
  <c r="I108" i="12"/>
  <c r="I109" i="12" s="1"/>
  <c r="H108" i="12"/>
  <c r="H109" i="12" s="1"/>
  <c r="G108" i="12"/>
  <c r="G109" i="12" s="1"/>
  <c r="F108" i="12"/>
  <c r="F109" i="12" s="1"/>
  <c r="N104" i="12"/>
  <c r="N105" i="12" s="1"/>
  <c r="M104" i="12"/>
  <c r="M105" i="12" s="1"/>
  <c r="L104" i="12"/>
  <c r="L105" i="12" s="1"/>
  <c r="K104" i="12"/>
  <c r="K105" i="12" s="1"/>
  <c r="J104" i="12"/>
  <c r="J105" i="12" s="1"/>
  <c r="I104" i="12"/>
  <c r="I105" i="12" s="1"/>
  <c r="H104" i="12"/>
  <c r="H105" i="12" s="1"/>
  <c r="G104" i="12"/>
  <c r="G105" i="12" s="1"/>
  <c r="F104" i="12"/>
  <c r="F105" i="12" s="1"/>
  <c r="N100" i="12"/>
  <c r="N101" i="12" s="1"/>
  <c r="M100" i="12"/>
  <c r="M101" i="12" s="1"/>
  <c r="L100" i="12"/>
  <c r="L101" i="12" s="1"/>
  <c r="K100" i="12"/>
  <c r="K101" i="12" s="1"/>
  <c r="J100" i="12"/>
  <c r="J101" i="12" s="1"/>
  <c r="I100" i="12"/>
  <c r="I101" i="12" s="1"/>
  <c r="H100" i="12"/>
  <c r="H101" i="12" s="1"/>
  <c r="G100" i="12"/>
  <c r="G101" i="12" s="1"/>
  <c r="F100" i="12"/>
  <c r="F101" i="12" s="1"/>
  <c r="N96" i="12"/>
  <c r="N97" i="12" s="1"/>
  <c r="M96" i="12"/>
  <c r="M97" i="12" s="1"/>
  <c r="L96" i="12"/>
  <c r="L97" i="12" s="1"/>
  <c r="K96" i="12"/>
  <c r="K97" i="12" s="1"/>
  <c r="J96" i="12"/>
  <c r="J97" i="12" s="1"/>
  <c r="I96" i="12"/>
  <c r="I97" i="12" s="1"/>
  <c r="H96" i="12"/>
  <c r="H97" i="12" s="1"/>
  <c r="G96" i="12"/>
  <c r="G97" i="12" s="1"/>
  <c r="F96" i="12"/>
  <c r="F97" i="12" s="1"/>
  <c r="N92" i="12"/>
  <c r="N93" i="12" s="1"/>
  <c r="M92" i="12"/>
  <c r="M93" i="12" s="1"/>
  <c r="L92" i="12"/>
  <c r="L93" i="12" s="1"/>
  <c r="K92" i="12"/>
  <c r="K93" i="12" s="1"/>
  <c r="J92" i="12"/>
  <c r="J93" i="12" s="1"/>
  <c r="I92" i="12"/>
  <c r="I93" i="12" s="1"/>
  <c r="H92" i="12"/>
  <c r="H93" i="12" s="1"/>
  <c r="G92" i="12"/>
  <c r="G93" i="12" s="1"/>
  <c r="F92" i="12"/>
  <c r="F93" i="12" s="1"/>
  <c r="N88" i="12"/>
  <c r="N89" i="12" s="1"/>
  <c r="M88" i="12"/>
  <c r="M89" i="12" s="1"/>
  <c r="L88" i="12"/>
  <c r="L89" i="12" s="1"/>
  <c r="K88" i="12"/>
  <c r="K89" i="12" s="1"/>
  <c r="J88" i="12"/>
  <c r="J89" i="12" s="1"/>
  <c r="I88" i="12"/>
  <c r="I89" i="12" s="1"/>
  <c r="H88" i="12"/>
  <c r="H89" i="12" s="1"/>
  <c r="G88" i="12"/>
  <c r="G89" i="12" s="1"/>
  <c r="F88" i="12"/>
  <c r="F89" i="12" s="1"/>
  <c r="N84" i="12"/>
  <c r="N85" i="12" s="1"/>
  <c r="M84" i="12"/>
  <c r="M85" i="12" s="1"/>
  <c r="L84" i="12"/>
  <c r="L85" i="12" s="1"/>
  <c r="K84" i="12"/>
  <c r="K85" i="12" s="1"/>
  <c r="J84" i="12"/>
  <c r="J85" i="12" s="1"/>
  <c r="I84" i="12"/>
  <c r="I85" i="12" s="1"/>
  <c r="H84" i="12"/>
  <c r="H85" i="12" s="1"/>
  <c r="G84" i="12"/>
  <c r="G85" i="12" s="1"/>
  <c r="F84" i="12"/>
  <c r="F85" i="12" s="1"/>
  <c r="N80" i="12"/>
  <c r="N81" i="12" s="1"/>
  <c r="M80" i="12"/>
  <c r="M81" i="12" s="1"/>
  <c r="L80" i="12"/>
  <c r="L81" i="12" s="1"/>
  <c r="K80" i="12"/>
  <c r="K81" i="12" s="1"/>
  <c r="J80" i="12"/>
  <c r="J81" i="12" s="1"/>
  <c r="I80" i="12"/>
  <c r="I81" i="12" s="1"/>
  <c r="H80" i="12"/>
  <c r="H81" i="12" s="1"/>
  <c r="G80" i="12"/>
  <c r="G81" i="12" s="1"/>
  <c r="F80" i="12"/>
  <c r="F81" i="12" s="1"/>
  <c r="N76" i="12"/>
  <c r="N77" i="12" s="1"/>
  <c r="M76" i="12"/>
  <c r="M77" i="12" s="1"/>
  <c r="L76" i="12"/>
  <c r="L77" i="12" s="1"/>
  <c r="K76" i="12"/>
  <c r="K77" i="12" s="1"/>
  <c r="J76" i="12"/>
  <c r="J77" i="12" s="1"/>
  <c r="I76" i="12"/>
  <c r="I77" i="12" s="1"/>
  <c r="H76" i="12"/>
  <c r="H77" i="12" s="1"/>
  <c r="G76" i="12"/>
  <c r="G77" i="12" s="1"/>
  <c r="F76" i="12"/>
  <c r="F77" i="12" s="1"/>
  <c r="N72" i="12"/>
  <c r="N73" i="12" s="1"/>
  <c r="M72" i="12"/>
  <c r="M73" i="12" s="1"/>
  <c r="L72" i="12"/>
  <c r="L73" i="12" s="1"/>
  <c r="K72" i="12"/>
  <c r="K73" i="12" s="1"/>
  <c r="J72" i="12"/>
  <c r="J73" i="12" s="1"/>
  <c r="I72" i="12"/>
  <c r="I73" i="12" s="1"/>
  <c r="H72" i="12"/>
  <c r="H73" i="12" s="1"/>
  <c r="G72" i="12"/>
  <c r="G73" i="12" s="1"/>
  <c r="F72" i="12"/>
  <c r="F73" i="12" s="1"/>
  <c r="N68" i="12"/>
  <c r="N69" i="12" s="1"/>
  <c r="M68" i="12"/>
  <c r="M69" i="12" s="1"/>
  <c r="L68" i="12"/>
  <c r="L69" i="12" s="1"/>
  <c r="K68" i="12"/>
  <c r="K69" i="12" s="1"/>
  <c r="J68" i="12"/>
  <c r="J69" i="12" s="1"/>
  <c r="I68" i="12"/>
  <c r="I69" i="12" s="1"/>
  <c r="H68" i="12"/>
  <c r="H69" i="12" s="1"/>
  <c r="G68" i="12"/>
  <c r="G69" i="12" s="1"/>
  <c r="F68" i="12"/>
  <c r="F69" i="12" s="1"/>
  <c r="N64" i="12"/>
  <c r="N65" i="12" s="1"/>
  <c r="M64" i="12"/>
  <c r="M65" i="12" s="1"/>
  <c r="L64" i="12"/>
  <c r="L65" i="12" s="1"/>
  <c r="K64" i="12"/>
  <c r="K65" i="12" s="1"/>
  <c r="J64" i="12"/>
  <c r="J65" i="12" s="1"/>
  <c r="I64" i="12"/>
  <c r="I65" i="12" s="1"/>
  <c r="H64" i="12"/>
  <c r="H65" i="12" s="1"/>
  <c r="G64" i="12"/>
  <c r="G65" i="12" s="1"/>
  <c r="F64" i="12"/>
  <c r="F65" i="12" s="1"/>
  <c r="N60" i="12"/>
  <c r="N61" i="12" s="1"/>
  <c r="M60" i="12"/>
  <c r="M61" i="12" s="1"/>
  <c r="L60" i="12"/>
  <c r="L61" i="12" s="1"/>
  <c r="K60" i="12"/>
  <c r="K61" i="12" s="1"/>
  <c r="J60" i="12"/>
  <c r="J61" i="12" s="1"/>
  <c r="I60" i="12"/>
  <c r="I61" i="12" s="1"/>
  <c r="H60" i="12"/>
  <c r="H61" i="12" s="1"/>
  <c r="G60" i="12"/>
  <c r="G61" i="12" s="1"/>
  <c r="F60" i="12"/>
  <c r="F61" i="12" s="1"/>
  <c r="N56" i="12"/>
  <c r="N57" i="12" s="1"/>
  <c r="M56" i="12"/>
  <c r="M57" i="12" s="1"/>
  <c r="L56" i="12"/>
  <c r="L57" i="12" s="1"/>
  <c r="K56" i="12"/>
  <c r="K57" i="12" s="1"/>
  <c r="J56" i="12"/>
  <c r="J57" i="12" s="1"/>
  <c r="I56" i="12"/>
  <c r="I57" i="12" s="1"/>
  <c r="H56" i="12"/>
  <c r="H57" i="12" s="1"/>
  <c r="G56" i="12"/>
  <c r="G57" i="12" s="1"/>
  <c r="F56" i="12"/>
  <c r="F57" i="12" s="1"/>
  <c r="N52" i="12"/>
  <c r="N53" i="12" s="1"/>
  <c r="M52" i="12"/>
  <c r="M53" i="12" s="1"/>
  <c r="L52" i="12"/>
  <c r="L53" i="12" s="1"/>
  <c r="K52" i="12"/>
  <c r="K53" i="12" s="1"/>
  <c r="J52" i="12"/>
  <c r="J53" i="12" s="1"/>
  <c r="I52" i="12"/>
  <c r="I53" i="12" s="1"/>
  <c r="H52" i="12"/>
  <c r="H53" i="12" s="1"/>
  <c r="G52" i="12"/>
  <c r="G53" i="12" s="1"/>
  <c r="F52" i="12"/>
  <c r="F53" i="12" s="1"/>
  <c r="N48" i="12"/>
  <c r="N49" i="12" s="1"/>
  <c r="M48" i="12"/>
  <c r="M49" i="12" s="1"/>
  <c r="L48" i="12"/>
  <c r="L49" i="12" s="1"/>
  <c r="K48" i="12"/>
  <c r="K49" i="12" s="1"/>
  <c r="J48" i="12"/>
  <c r="J49" i="12" s="1"/>
  <c r="I48" i="12"/>
  <c r="I49" i="12" s="1"/>
  <c r="H48" i="12"/>
  <c r="H49" i="12" s="1"/>
  <c r="G48" i="12"/>
  <c r="G49" i="12" s="1"/>
  <c r="F48" i="12"/>
  <c r="F49" i="12" s="1"/>
  <c r="N44" i="12"/>
  <c r="N45" i="12" s="1"/>
  <c r="M44" i="12"/>
  <c r="M45" i="12" s="1"/>
  <c r="L44" i="12"/>
  <c r="L45" i="12" s="1"/>
  <c r="K44" i="12"/>
  <c r="K45" i="12" s="1"/>
  <c r="J44" i="12"/>
  <c r="J45" i="12" s="1"/>
  <c r="I44" i="12"/>
  <c r="I45" i="12" s="1"/>
  <c r="H44" i="12"/>
  <c r="H45" i="12" s="1"/>
  <c r="G44" i="12"/>
  <c r="G45" i="12" s="1"/>
  <c r="F44" i="12"/>
  <c r="F45" i="12" s="1"/>
  <c r="N40" i="12"/>
  <c r="N41" i="12" s="1"/>
  <c r="M40" i="12"/>
  <c r="M41" i="12" s="1"/>
  <c r="L40" i="12"/>
  <c r="L41" i="12" s="1"/>
  <c r="K40" i="12"/>
  <c r="K41" i="12" s="1"/>
  <c r="J40" i="12"/>
  <c r="J41" i="12" s="1"/>
  <c r="I40" i="12"/>
  <c r="I41" i="12" s="1"/>
  <c r="H40" i="12"/>
  <c r="H41" i="12" s="1"/>
  <c r="G40" i="12"/>
  <c r="G41" i="12" s="1"/>
  <c r="F40" i="12"/>
  <c r="F41" i="12" s="1"/>
  <c r="N36" i="12"/>
  <c r="N37" i="12" s="1"/>
  <c r="M36" i="12"/>
  <c r="M37" i="12" s="1"/>
  <c r="L36" i="12"/>
  <c r="L37" i="12" s="1"/>
  <c r="K36" i="12"/>
  <c r="K37" i="12" s="1"/>
  <c r="J36" i="12"/>
  <c r="J37" i="12" s="1"/>
  <c r="I36" i="12"/>
  <c r="I37" i="12" s="1"/>
  <c r="H36" i="12"/>
  <c r="H37" i="12" s="1"/>
  <c r="G36" i="12"/>
  <c r="G37" i="12" s="1"/>
  <c r="F36" i="12"/>
  <c r="F37" i="12" s="1"/>
  <c r="N32" i="12"/>
  <c r="N33" i="12" s="1"/>
  <c r="M32" i="12"/>
  <c r="M33" i="12" s="1"/>
  <c r="L32" i="12"/>
  <c r="L33" i="12" s="1"/>
  <c r="K32" i="12"/>
  <c r="K33" i="12" s="1"/>
  <c r="J32" i="12"/>
  <c r="J33" i="12" s="1"/>
  <c r="I32" i="12"/>
  <c r="I33" i="12" s="1"/>
  <c r="H32" i="12"/>
  <c r="H33" i="12" s="1"/>
  <c r="G32" i="12"/>
  <c r="G33" i="12" s="1"/>
  <c r="F32" i="12"/>
  <c r="F33" i="12" s="1"/>
  <c r="N28" i="12"/>
  <c r="N29" i="12" s="1"/>
  <c r="M28" i="12"/>
  <c r="M29" i="12" s="1"/>
  <c r="L28" i="12"/>
  <c r="L29" i="12" s="1"/>
  <c r="K28" i="12"/>
  <c r="K29" i="12" s="1"/>
  <c r="J28" i="12"/>
  <c r="J29" i="12" s="1"/>
  <c r="I28" i="12"/>
  <c r="I29" i="12" s="1"/>
  <c r="H28" i="12"/>
  <c r="H29" i="12" s="1"/>
  <c r="G28" i="12"/>
  <c r="G29" i="12" s="1"/>
  <c r="F28" i="12"/>
  <c r="F29" i="12" s="1"/>
  <c r="N24" i="12"/>
  <c r="N25" i="12" s="1"/>
  <c r="M24" i="12"/>
  <c r="M25" i="12" s="1"/>
  <c r="L24" i="12"/>
  <c r="L25" i="12" s="1"/>
  <c r="K24" i="12"/>
  <c r="K25" i="12" s="1"/>
  <c r="J24" i="12"/>
  <c r="J25" i="12" s="1"/>
  <c r="I24" i="12"/>
  <c r="I25" i="12" s="1"/>
  <c r="H24" i="12"/>
  <c r="H25" i="12" s="1"/>
  <c r="G24" i="12"/>
  <c r="G25" i="12" s="1"/>
  <c r="F24" i="12"/>
  <c r="F25" i="12" s="1"/>
  <c r="N20" i="12"/>
  <c r="N21" i="12" s="1"/>
  <c r="M20" i="12"/>
  <c r="M21" i="12" s="1"/>
  <c r="L20" i="12"/>
  <c r="L21" i="12" s="1"/>
  <c r="K20" i="12"/>
  <c r="K21" i="12" s="1"/>
  <c r="J20" i="12"/>
  <c r="J21" i="12" s="1"/>
  <c r="I20" i="12"/>
  <c r="I21" i="12" s="1"/>
  <c r="H20" i="12"/>
  <c r="H21" i="12" s="1"/>
  <c r="G20" i="12"/>
  <c r="G21" i="12" s="1"/>
  <c r="F20" i="12"/>
  <c r="F21" i="12" s="1"/>
  <c r="N16" i="12"/>
  <c r="N17" i="12" s="1"/>
  <c r="M16" i="12"/>
  <c r="M17" i="12" s="1"/>
  <c r="L16" i="12"/>
  <c r="L17" i="12" s="1"/>
  <c r="K16" i="12"/>
  <c r="K17" i="12" s="1"/>
  <c r="J16" i="12"/>
  <c r="J17" i="12" s="1"/>
  <c r="I16" i="12"/>
  <c r="I17" i="12" s="1"/>
  <c r="H16" i="12"/>
  <c r="H17" i="12" s="1"/>
  <c r="G16" i="12"/>
  <c r="G17" i="12" s="1"/>
  <c r="F16" i="12"/>
  <c r="F17" i="12" s="1"/>
  <c r="N12" i="12"/>
  <c r="N13" i="12" s="1"/>
  <c r="M12" i="12"/>
  <c r="M13" i="12" s="1"/>
  <c r="L12" i="12"/>
  <c r="L13" i="12" s="1"/>
  <c r="K12" i="12"/>
  <c r="K13" i="12" s="1"/>
  <c r="J12" i="12"/>
  <c r="J13" i="12" s="1"/>
  <c r="I12" i="12"/>
  <c r="I13" i="12" s="1"/>
  <c r="H12" i="12"/>
  <c r="H13" i="12" s="1"/>
  <c r="G12" i="12"/>
  <c r="G13" i="12" s="1"/>
  <c r="F12" i="12"/>
  <c r="F13" i="12" s="1"/>
  <c r="N8" i="12"/>
  <c r="N9" i="12" s="1"/>
  <c r="M8" i="12"/>
  <c r="M9" i="12" s="1"/>
  <c r="L8" i="12"/>
  <c r="L9" i="12" s="1"/>
  <c r="K8" i="12"/>
  <c r="K9" i="12" s="1"/>
  <c r="J8" i="12"/>
  <c r="J9" i="12" s="1"/>
  <c r="I8" i="12"/>
  <c r="I9" i="12" s="1"/>
  <c r="H8" i="12"/>
  <c r="H9" i="12" s="1"/>
  <c r="G8" i="12"/>
  <c r="G9" i="12" s="1"/>
  <c r="F8" i="12"/>
  <c r="F9" i="12" s="1"/>
  <c r="F4" i="12" l="1"/>
  <c r="F5" i="12" s="1"/>
  <c r="G4" i="12"/>
  <c r="G5" i="12" s="1"/>
  <c r="H4" i="12"/>
  <c r="H5" i="12" s="1"/>
  <c r="I4" i="12"/>
  <c r="I5" i="12" s="1"/>
  <c r="J4" i="12"/>
  <c r="J5" i="12" s="1"/>
  <c r="K4" i="12"/>
  <c r="K5" i="12" s="1"/>
  <c r="L4" i="12"/>
  <c r="L5" i="12" s="1"/>
  <c r="M4" i="12"/>
  <c r="M5" i="12" s="1"/>
  <c r="N4" i="12"/>
  <c r="N5" i="12" s="1"/>
  <c r="O208" i="10" l="1"/>
  <c r="N208" i="10"/>
  <c r="M208" i="10"/>
  <c r="L208" i="10"/>
  <c r="K208" i="10"/>
  <c r="J208" i="10"/>
  <c r="I208" i="10"/>
  <c r="H208" i="10"/>
  <c r="G208" i="10"/>
  <c r="F208" i="10"/>
  <c r="E208" i="10"/>
  <c r="D208" i="10"/>
  <c r="O204" i="10"/>
  <c r="N204" i="10"/>
  <c r="M204" i="10"/>
  <c r="L204" i="10"/>
  <c r="K204" i="10"/>
  <c r="J204" i="10"/>
  <c r="I204" i="10"/>
  <c r="H204" i="10"/>
  <c r="G204" i="10"/>
  <c r="F204" i="10"/>
  <c r="E204" i="10"/>
  <c r="D204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N102" i="5" l="1"/>
  <c r="N101" i="5"/>
  <c r="N100" i="5"/>
  <c r="N99" i="5"/>
  <c r="N98" i="5"/>
  <c r="N97" i="5"/>
  <c r="N96" i="5"/>
  <c r="N95" i="5"/>
  <c r="N94" i="5"/>
  <c r="N93" i="5"/>
  <c r="N92" i="5"/>
  <c r="N91" i="5"/>
  <c r="N89" i="5"/>
  <c r="N88" i="5"/>
  <c r="N87" i="5"/>
  <c r="N86" i="5"/>
  <c r="N85" i="5"/>
  <c r="N84" i="5"/>
  <c r="N83" i="5"/>
  <c r="N82" i="5"/>
  <c r="N81" i="5"/>
  <c r="N80" i="5"/>
  <c r="N79" i="5"/>
  <c r="N78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2" i="5"/>
  <c r="N61" i="5"/>
  <c r="N60" i="5"/>
  <c r="N59" i="5"/>
  <c r="N58" i="5"/>
  <c r="N57" i="5"/>
  <c r="N56" i="5"/>
  <c r="N55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2" i="5"/>
  <c r="N21" i="5"/>
  <c r="N20" i="5"/>
  <c r="N19" i="5"/>
  <c r="N18" i="5"/>
  <c r="N17" i="5"/>
  <c r="N16" i="5"/>
  <c r="N15" i="5"/>
  <c r="N14" i="5"/>
  <c r="N13" i="5"/>
  <c r="N12" i="5"/>
  <c r="N11" i="5"/>
  <c r="N9" i="5"/>
  <c r="N8" i="5"/>
  <c r="N7" i="5"/>
  <c r="N6" i="5"/>
  <c r="N5" i="5"/>
  <c r="M83" i="1" l="1"/>
  <c r="L83" i="1"/>
  <c r="K83" i="1"/>
  <c r="J83" i="1"/>
  <c r="I83" i="1"/>
  <c r="H83" i="1"/>
  <c r="G83" i="1"/>
  <c r="F83" i="1"/>
  <c r="E83" i="1"/>
  <c r="O81" i="1"/>
  <c r="N81" i="1"/>
  <c r="O80" i="1"/>
  <c r="N80" i="1"/>
  <c r="O79" i="1"/>
  <c r="N79" i="1"/>
  <c r="O5" i="1"/>
  <c r="N5" i="1"/>
  <c r="O78" i="1"/>
  <c r="N78" i="1"/>
  <c r="O77" i="1"/>
  <c r="N77" i="1"/>
  <c r="O35" i="1"/>
  <c r="N35" i="1"/>
  <c r="O76" i="1"/>
  <c r="N76" i="1"/>
  <c r="O40" i="1"/>
  <c r="N40" i="1"/>
  <c r="O41" i="1"/>
  <c r="N41" i="1"/>
  <c r="O12" i="1"/>
  <c r="N12" i="1"/>
  <c r="O18" i="1"/>
  <c r="N18" i="1"/>
  <c r="O44" i="1"/>
  <c r="N44" i="1"/>
  <c r="O75" i="1"/>
  <c r="N75" i="1"/>
  <c r="O74" i="1"/>
  <c r="N74" i="1"/>
  <c r="O73" i="1"/>
  <c r="N73" i="1"/>
  <c r="O31" i="1"/>
  <c r="N31" i="1"/>
  <c r="O3" i="1"/>
  <c r="N3" i="1"/>
  <c r="O72" i="1"/>
  <c r="N72" i="1"/>
  <c r="O71" i="1"/>
  <c r="N71" i="1"/>
  <c r="O21" i="1"/>
  <c r="N21" i="1"/>
  <c r="O42" i="1"/>
  <c r="N42" i="1"/>
  <c r="O70" i="1"/>
  <c r="N70" i="1"/>
  <c r="O15" i="1"/>
  <c r="N15" i="1"/>
  <c r="O49" i="1"/>
  <c r="N49" i="1"/>
  <c r="O50" i="1"/>
  <c r="N50" i="1"/>
  <c r="O32" i="1"/>
  <c r="N32" i="1"/>
  <c r="O20" i="1"/>
  <c r="N20" i="1"/>
  <c r="O7" i="1"/>
  <c r="N7" i="1"/>
  <c r="O17" i="1"/>
  <c r="N17" i="1"/>
  <c r="O43" i="1"/>
  <c r="N43" i="1"/>
  <c r="O39" i="1"/>
  <c r="N39" i="1"/>
  <c r="O24" i="1"/>
  <c r="N24" i="1"/>
  <c r="O60" i="1"/>
  <c r="N60" i="1"/>
  <c r="O48" i="1"/>
  <c r="N48" i="1"/>
  <c r="O6" i="1"/>
  <c r="N6" i="1"/>
  <c r="O4" i="1"/>
  <c r="N4" i="1"/>
  <c r="O69" i="1"/>
  <c r="N69" i="1"/>
  <c r="O10" i="1"/>
  <c r="N10" i="1"/>
  <c r="O14" i="1"/>
  <c r="N14" i="1"/>
  <c r="O68" i="1"/>
  <c r="N68" i="1"/>
  <c r="O13" i="1"/>
  <c r="N13" i="1"/>
  <c r="O67" i="1"/>
  <c r="N67" i="1"/>
  <c r="O19" i="1"/>
  <c r="N19" i="1"/>
  <c r="O27" i="1"/>
  <c r="N27" i="1"/>
  <c r="O28" i="1"/>
  <c r="N28" i="1"/>
  <c r="O11" i="1"/>
  <c r="N11" i="1"/>
  <c r="O54" i="1"/>
  <c r="N54" i="1"/>
  <c r="O29" i="1"/>
  <c r="N29" i="1"/>
  <c r="O66" i="1"/>
  <c r="N66" i="1"/>
  <c r="O47" i="1"/>
  <c r="N47" i="1"/>
  <c r="O23" i="1"/>
  <c r="N23" i="1"/>
  <c r="O30" i="1"/>
  <c r="N30" i="1"/>
  <c r="O65" i="1"/>
  <c r="N65" i="1"/>
  <c r="O53" i="1"/>
  <c r="N53" i="1"/>
  <c r="O34" i="1"/>
  <c r="N34" i="1"/>
  <c r="O64" i="1"/>
  <c r="N64" i="1"/>
  <c r="O8" i="1"/>
  <c r="N8" i="1"/>
  <c r="O63" i="1"/>
  <c r="N63" i="1"/>
  <c r="O37" i="1"/>
  <c r="N37" i="1"/>
  <c r="O62" i="1"/>
  <c r="N62" i="1"/>
  <c r="O58" i="1"/>
  <c r="N58" i="1"/>
  <c r="O56" i="1"/>
  <c r="N56" i="1"/>
  <c r="O57" i="1"/>
  <c r="N57" i="1"/>
  <c r="O26" i="1"/>
  <c r="N26" i="1"/>
  <c r="O16" i="1"/>
  <c r="N16" i="1"/>
  <c r="O61" i="1"/>
  <c r="N61" i="1"/>
  <c r="O46" i="1"/>
  <c r="N46" i="1"/>
  <c r="O22" i="1"/>
  <c r="N22" i="1"/>
  <c r="O55" i="1"/>
  <c r="N55" i="1"/>
  <c r="O45" i="1"/>
  <c r="N45" i="1"/>
  <c r="O36" i="1"/>
  <c r="N36" i="1"/>
  <c r="O9" i="1"/>
  <c r="N9" i="1"/>
  <c r="O52" i="1"/>
  <c r="N52" i="1"/>
  <c r="O51" i="1"/>
  <c r="N51" i="1"/>
  <c r="O33" i="1"/>
  <c r="N33" i="1"/>
  <c r="O59" i="1"/>
  <c r="N59" i="1"/>
  <c r="O25" i="1"/>
  <c r="N25" i="1"/>
  <c r="N83" i="1" l="1"/>
  <c r="P6" i="1"/>
  <c r="P39" i="1"/>
  <c r="P31" i="1"/>
  <c r="P40" i="1"/>
  <c r="P80" i="1"/>
  <c r="P15" i="1"/>
  <c r="P28" i="1"/>
  <c r="P67" i="1"/>
  <c r="P10" i="1"/>
  <c r="P57" i="1"/>
  <c r="P37" i="1"/>
  <c r="P29" i="1"/>
  <c r="P46" i="1"/>
  <c r="P34" i="1"/>
  <c r="O83" i="1"/>
  <c r="P36" i="1"/>
  <c r="P27" i="1"/>
  <c r="P13" i="1"/>
  <c r="P48" i="1"/>
  <c r="P20" i="1"/>
  <c r="P51" i="1"/>
  <c r="P61" i="1"/>
  <c r="P63" i="1"/>
  <c r="P23" i="1"/>
  <c r="P69" i="1"/>
  <c r="P32" i="1"/>
  <c r="P71" i="1"/>
  <c r="P18" i="1"/>
  <c r="P78" i="1"/>
  <c r="P55" i="1"/>
  <c r="P58" i="1"/>
  <c r="P65" i="1"/>
  <c r="P54" i="1"/>
  <c r="P4" i="1"/>
  <c r="P50" i="1"/>
  <c r="P42" i="1"/>
  <c r="P72" i="1"/>
  <c r="P74" i="1"/>
  <c r="P12" i="1"/>
  <c r="P5" i="1"/>
  <c r="P11" i="1"/>
  <c r="P68" i="1"/>
  <c r="P24" i="1"/>
  <c r="P7" i="1"/>
  <c r="P60" i="1"/>
  <c r="P17" i="1"/>
  <c r="P59" i="1"/>
  <c r="P9" i="1"/>
  <c r="P22" i="1"/>
  <c r="P26" i="1"/>
  <c r="P62" i="1"/>
  <c r="P64" i="1"/>
  <c r="P30" i="1"/>
  <c r="P66" i="1"/>
  <c r="P14" i="1"/>
  <c r="P49" i="1"/>
  <c r="P21" i="1"/>
  <c r="P3" i="1"/>
  <c r="P75" i="1"/>
  <c r="P41" i="1"/>
  <c r="P35" i="1"/>
  <c r="P79" i="1"/>
  <c r="P81" i="1"/>
  <c r="P8" i="1"/>
  <c r="P47" i="1"/>
  <c r="P43" i="1"/>
  <c r="P70" i="1"/>
  <c r="P73" i="1"/>
  <c r="P76" i="1"/>
  <c r="P45" i="1"/>
  <c r="P53" i="1"/>
  <c r="P77" i="1"/>
  <c r="P33" i="1"/>
  <c r="P25" i="1"/>
  <c r="P19" i="1"/>
  <c r="P56" i="1"/>
  <c r="P44" i="1"/>
  <c r="P52" i="1"/>
  <c r="P16" i="1"/>
  <c r="P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Durham, Gregory S.</author>
  </authors>
  <commentList>
    <comment ref="M2" authorId="0" shapeId="0" xr:uid="{8DD572C2-4C45-4A22-9FEF-9FBD51D3D41C}">
      <text>
        <r>
          <rPr>
            <sz val="9"/>
            <color indexed="81"/>
            <rFont val="Tahoma"/>
            <family val="2"/>
          </rPr>
          <t>From Cognos cube</t>
        </r>
      </text>
    </comment>
    <comment ref="E11" authorId="0" shapeId="0" xr:uid="{329E9C68-0006-4F89-81C5-DEA4284B2001}">
      <text>
        <r>
          <rPr>
            <sz val="9"/>
            <color indexed="81"/>
            <rFont val="Tahoma"/>
            <family val="2"/>
          </rPr>
          <t>California SSR TY</t>
        </r>
      </text>
    </comment>
    <comment ref="F11" authorId="0" shapeId="0" xr:uid="{B53E3657-79F5-4872-8F02-FFD2F538EFC2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G11" authorId="0" shapeId="0" xr:uid="{DF6D4716-DAF2-48C5-933F-F05FB48E7FC5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H11" authorId="0" shapeId="0" xr:uid="{4871EA65-A3AA-4290-8A19-8B8EC042A38D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E21" authorId="0" shapeId="0" xr:uid="{428F8456-AAFF-4A70-80FB-B2F7C2B1B294}">
      <text>
        <r>
          <rPr>
            <sz val="9"/>
            <color indexed="81"/>
            <rFont val="Tahoma"/>
            <family val="2"/>
          </rPr>
          <t>Growth markets</t>
        </r>
      </text>
    </comment>
    <comment ref="F21" authorId="0" shapeId="0" xr:uid="{33DCF486-8509-45A5-92C5-FB965D37B417}">
      <text>
        <r>
          <rPr>
            <sz val="9"/>
            <color indexed="81"/>
            <rFont val="Tahoma"/>
            <family val="2"/>
          </rPr>
          <t>Growth markets</t>
        </r>
      </text>
    </comment>
    <comment ref="G21" authorId="0" shapeId="0" xr:uid="{8054F275-E0EF-4FAB-98D6-FE06AA44CE8C}">
      <text>
        <r>
          <rPr>
            <sz val="9"/>
            <color indexed="81"/>
            <rFont val="Tahoma"/>
            <family val="2"/>
          </rPr>
          <t>Growth markets</t>
        </r>
      </text>
    </comment>
    <comment ref="H21" authorId="0" shapeId="0" xr:uid="{FF45FB96-3832-4F89-BFDC-4DBB783FEE76}">
      <text>
        <r>
          <rPr>
            <sz val="9"/>
            <color indexed="81"/>
            <rFont val="Tahoma"/>
            <family val="2"/>
          </rPr>
          <t>Growth markets</t>
        </r>
      </text>
    </comment>
    <comment ref="H47" authorId="0" shapeId="0" xr:uid="{31A51125-51A2-4210-BD67-5EB16F5E3922}">
      <text>
        <r>
          <rPr>
            <sz val="9"/>
            <color indexed="81"/>
            <rFont val="Tahoma"/>
            <family val="2"/>
          </rPr>
          <t>Growth markets</t>
        </r>
      </text>
    </comment>
    <comment ref="G49" authorId="0" shapeId="0" xr:uid="{E0FB6FDD-193B-4C3C-AAF7-F42CDE1ED1B4}">
      <text>
        <r>
          <rPr>
            <sz val="9"/>
            <color indexed="81"/>
            <rFont val="Tahoma"/>
            <family val="2"/>
          </rPr>
          <t>Growth markets</t>
        </r>
      </text>
    </comment>
    <comment ref="H49" authorId="0" shapeId="0" xr:uid="{7DFC9973-9321-41C5-99B5-91DCADC736C2}">
      <text>
        <r>
          <rPr>
            <sz val="9"/>
            <color indexed="81"/>
            <rFont val="Tahoma"/>
            <family val="2"/>
          </rPr>
          <t>Growth markets</t>
        </r>
      </text>
    </comment>
    <comment ref="G50" authorId="0" shapeId="0" xr:uid="{CA8C354F-8F26-4D28-B3F9-BCE859A7B630}">
      <text>
        <r>
          <rPr>
            <sz val="9"/>
            <color indexed="81"/>
            <rFont val="Tahoma"/>
            <family val="2"/>
          </rPr>
          <t>Growth markets</t>
        </r>
      </text>
    </comment>
    <comment ref="H50" authorId="0" shapeId="0" xr:uid="{1CC75B2B-5EA8-4A15-97C3-0ECA62E5F35F}">
      <text>
        <r>
          <rPr>
            <sz val="9"/>
            <color indexed="81"/>
            <rFont val="Tahoma"/>
            <family val="2"/>
          </rPr>
          <t>Growth markets</t>
        </r>
      </text>
    </comment>
    <comment ref="E52" authorId="0" shapeId="0" xr:uid="{5E453E7D-B877-4A79-BD8F-7CEFCC1B749F}">
      <text>
        <r>
          <rPr>
            <sz val="9"/>
            <color indexed="81"/>
            <rFont val="Tahoma"/>
            <family val="2"/>
          </rPr>
          <t>California TY</t>
        </r>
      </text>
    </comment>
    <comment ref="F52" authorId="0" shapeId="0" xr:uid="{FE0C57A0-776E-4EA1-A549-2B580EE49DF6}">
      <text>
        <r>
          <rPr>
            <sz val="9"/>
            <color indexed="81"/>
            <rFont val="Tahoma"/>
            <family val="2"/>
          </rPr>
          <t>California TY</t>
        </r>
      </text>
    </comment>
    <comment ref="G52" authorId="0" shapeId="0" xr:uid="{1225D460-EE90-4862-AFB3-4A7B42ABC77F}">
      <text>
        <r>
          <rPr>
            <sz val="9"/>
            <color indexed="81"/>
            <rFont val="Tahoma"/>
            <family val="2"/>
          </rPr>
          <t>California TY</t>
        </r>
      </text>
    </comment>
    <comment ref="H52" authorId="0" shapeId="0" xr:uid="{D06D5BA5-32E3-4E23-A8A6-DE5268EEF023}">
      <text>
        <r>
          <rPr>
            <sz val="9"/>
            <color indexed="81"/>
            <rFont val="Tahoma"/>
            <family val="2"/>
          </rPr>
          <t>California TY</t>
        </r>
      </text>
    </comment>
    <comment ref="H53" authorId="0" shapeId="0" xr:uid="{2368DEEF-3C5B-40A7-B8F0-47DAC13C1964}">
      <text>
        <r>
          <rPr>
            <sz val="9"/>
            <color indexed="81"/>
            <rFont val="Tahoma"/>
            <family val="2"/>
          </rPr>
          <t>Growth markets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Durham, Gregory S.</author>
  </authors>
  <commentList>
    <comment ref="K3" authorId="0" shapeId="0" xr:uid="{2FB8C4C0-7BC0-4904-85DE-160DA09D8D40}">
      <text>
        <r>
          <rPr>
            <b/>
            <sz val="9"/>
            <color indexed="81"/>
            <rFont val="Tahoma"/>
            <family val="2"/>
          </rPr>
          <t>Durham, Gregory S.:</t>
        </r>
        <r>
          <rPr>
            <sz val="9"/>
            <color indexed="81"/>
            <rFont val="Tahoma"/>
            <family val="2"/>
          </rPr>
          <t xml:space="preserve">
These are included in column L Burial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Durham, Gregory S.</author>
  </authors>
  <commentList>
    <comment ref="F292" authorId="0" shapeId="0" xr:uid="{C2422268-6930-4BDD-B1C7-96B6501B11E5}">
      <text>
        <r>
          <rPr>
            <sz val="9"/>
            <color indexed="81"/>
            <rFont val="Tahoma"/>
            <family val="2"/>
          </rPr>
          <t>California SSR TY</t>
        </r>
      </text>
    </comment>
    <comment ref="G292" authorId="0" shapeId="0" xr:uid="{DA92A2A9-5F0A-4541-9510-2C24D689515F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H292" authorId="0" shapeId="0" xr:uid="{9AD5D02B-2786-4A50-8972-01D9CA386FC7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I292" authorId="0" shapeId="0" xr:uid="{7FE0B9BC-82E8-45F8-AACE-FE921D7C934C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F296" authorId="0" shapeId="0" xr:uid="{0E616582-07E6-41D6-B661-4EF146C4514B}">
      <text>
        <r>
          <rPr>
            <sz val="9"/>
            <color indexed="81"/>
            <rFont val="Tahoma"/>
            <family val="2"/>
          </rPr>
          <t>Growth markets</t>
        </r>
      </text>
    </comment>
    <comment ref="G296" authorId="0" shapeId="0" xr:uid="{0018E9D6-8CE9-4B38-910A-DB9122BD2124}">
      <text>
        <r>
          <rPr>
            <sz val="9"/>
            <color indexed="81"/>
            <rFont val="Tahoma"/>
            <family val="2"/>
          </rPr>
          <t>Growth markets</t>
        </r>
      </text>
    </comment>
    <comment ref="H296" authorId="0" shapeId="0" xr:uid="{4E0A0B6F-063A-443A-9548-BF927DA64706}">
      <text>
        <r>
          <rPr>
            <sz val="9"/>
            <color indexed="81"/>
            <rFont val="Tahoma"/>
            <family val="2"/>
          </rPr>
          <t>Growth markets</t>
        </r>
      </text>
    </comment>
    <comment ref="I296" authorId="0" shapeId="0" xr:uid="{3EBF9AE2-3CC6-452A-9618-BBC6750743F0}">
      <text>
        <r>
          <rPr>
            <sz val="9"/>
            <color indexed="81"/>
            <rFont val="Tahoma"/>
            <family val="2"/>
          </rPr>
          <t>Growth markets</t>
        </r>
      </text>
    </comment>
    <comment ref="I300" authorId="0" shapeId="0" xr:uid="{AB4DC438-C7D1-4188-8F7E-DDE281109649}">
      <text>
        <r>
          <rPr>
            <sz val="9"/>
            <color indexed="81"/>
            <rFont val="Tahoma"/>
            <family val="2"/>
          </rPr>
          <t>Growth markets</t>
        </r>
      </text>
    </comment>
    <comment ref="H304" authorId="0" shapeId="0" xr:uid="{1ECEB4BF-475C-4A57-A437-E599A957D912}">
      <text>
        <r>
          <rPr>
            <sz val="9"/>
            <color indexed="81"/>
            <rFont val="Tahoma"/>
            <family val="2"/>
          </rPr>
          <t>Growth markets</t>
        </r>
      </text>
    </comment>
    <comment ref="I304" authorId="0" shapeId="0" xr:uid="{1B2EAF51-FFA2-45E8-BDDE-61470F57C666}">
      <text>
        <r>
          <rPr>
            <sz val="9"/>
            <color indexed="81"/>
            <rFont val="Tahoma"/>
            <family val="2"/>
          </rPr>
          <t>Growth markets</t>
        </r>
      </text>
    </comment>
    <comment ref="H308" authorId="0" shapeId="0" xr:uid="{B9A47228-084C-4069-A9CC-9D9F6447D7EF}">
      <text>
        <r>
          <rPr>
            <sz val="9"/>
            <color indexed="81"/>
            <rFont val="Tahoma"/>
            <family val="2"/>
          </rPr>
          <t>Growth markets</t>
        </r>
      </text>
    </comment>
    <comment ref="I308" authorId="0" shapeId="0" xr:uid="{CDD573DD-62B9-4AB1-ACCD-91B5C7D1B455}">
      <text>
        <r>
          <rPr>
            <sz val="9"/>
            <color indexed="81"/>
            <rFont val="Tahoma"/>
            <family val="2"/>
          </rPr>
          <t>Growth markets</t>
        </r>
      </text>
    </comment>
    <comment ref="F312" authorId="0" shapeId="0" xr:uid="{22D6C1C2-88FD-47CA-B9F2-837564E13240}">
      <text>
        <r>
          <rPr>
            <sz val="9"/>
            <color indexed="81"/>
            <rFont val="Tahoma"/>
            <family val="2"/>
          </rPr>
          <t>California TY</t>
        </r>
      </text>
    </comment>
    <comment ref="G312" authorId="0" shapeId="0" xr:uid="{E0EE0BAA-0EA8-49C8-A9E7-653C91F33D8C}">
      <text>
        <r>
          <rPr>
            <sz val="9"/>
            <color indexed="81"/>
            <rFont val="Tahoma"/>
            <family val="2"/>
          </rPr>
          <t>California TY</t>
        </r>
      </text>
    </comment>
    <comment ref="H312" authorId="0" shapeId="0" xr:uid="{4D0D221A-17C8-4F19-BE5A-014CD50A0AF1}">
      <text>
        <r>
          <rPr>
            <sz val="9"/>
            <color indexed="81"/>
            <rFont val="Tahoma"/>
            <family val="2"/>
          </rPr>
          <t>California TY</t>
        </r>
      </text>
    </comment>
    <comment ref="I312" authorId="0" shapeId="0" xr:uid="{394212D4-AC12-42FB-8252-2D14D7C0E315}">
      <text>
        <r>
          <rPr>
            <sz val="9"/>
            <color indexed="81"/>
            <rFont val="Tahoma"/>
            <family val="2"/>
          </rPr>
          <t>California TY</t>
        </r>
      </text>
    </comment>
    <comment ref="I316" authorId="0" shapeId="0" xr:uid="{7896A30B-1790-49C7-9997-EF540310F9A1}">
      <text>
        <r>
          <rPr>
            <sz val="9"/>
            <color indexed="81"/>
            <rFont val="Tahoma"/>
            <family val="2"/>
          </rPr>
          <t>Growth markets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Day, Sarah</author>
  </authors>
  <commentList>
    <comment ref="C2" authorId="0" shapeId="0" xr:uid="{895D341D-69F5-45A9-BD86-6036EF108AC5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Revenue plan MTD/YTD based on FY19 Sales Plan</t>
        </r>
      </text>
    </comment>
    <comment ref="D2" authorId="0" shapeId="0" xr:uid="{0DC14C1F-AA34-4F18-ADE2-06A604AE0614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Revenue plan MTD/YTD based on FY19 Sales Plan</t>
        </r>
      </text>
    </comment>
    <comment ref="E2" authorId="0" shapeId="0" xr:uid="{9A755405-4AB3-43EF-BE43-A9931D8283A3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Revenue plan MTD/YTD based on FY19 Sales Plan</t>
        </r>
      </text>
    </comment>
    <comment ref="H2" authorId="0" shapeId="0" xr:uid="{0CECF1A8-B03C-4ED5-97AB-F7A8A1D49B77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Actual burial revenue MTD/YTD
</t>
        </r>
      </text>
    </comment>
    <comment ref="I2" authorId="0" shapeId="0" xr:uid="{CAA0F64D-1B8B-4A91-925F-947D36A718BA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burial revenue increase or decrease from prior year MTD/YTD
</t>
        </r>
      </text>
    </comment>
    <comment ref="K2" authorId="0" shapeId="0" xr:uid="{8864D8DB-3756-43B5-9D12-A2A15801C9A9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FY2018 actual burial units sold</t>
        </r>
      </text>
    </comment>
    <comment ref="L2" authorId="0" shapeId="0" xr:uid="{D37CA227-8ACF-4DCB-964E-5D9A1F454C22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Actual burial units sold MTD/YTD</t>
        </r>
      </text>
    </comment>
    <comment ref="M2" authorId="0" shapeId="0" xr:uid="{D9BEB4BF-9FF4-46BE-82B5-E1A1B5E01D85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MTD/YTD burial unit growth vs prior year MTD/YTD </t>
        </r>
      </text>
    </comment>
    <comment ref="O2" authorId="0" shapeId="0" xr:uid="{936AE989-EBAD-4ED0-BEAA-B4E90CF294A9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Actual Options revenue MTD/YTD
</t>
        </r>
      </text>
    </comment>
    <comment ref="P2" authorId="0" shapeId="0" xr:uid="{36FA2B95-8B36-4673-AE9F-1C3957754C84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options revenue increase or decrease from prior year MTD/YTD
</t>
        </r>
      </text>
    </comment>
    <comment ref="Q2" authorId="0" shapeId="0" xr:uid="{7DEC72D6-C9EF-42EF-9D97-9482AD68600C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options revenue increase or decrease from prior year MTD/YTD
</t>
        </r>
      </text>
    </comment>
  </commentList>
</comments>
</file>

<file path=xl/sharedStrings.xml><?xml version="1.0" encoding="utf-8"?>
<sst xmlns="http://schemas.openxmlformats.org/spreadsheetml/2006/main" count="8869" uniqueCount="2058">
  <si>
    <t>Reg</t>
  </si>
  <si>
    <t>Ty</t>
  </si>
  <si>
    <t>Rep</t>
  </si>
  <si>
    <t>TY Effective Date</t>
  </si>
  <si>
    <t>All Years Average</t>
  </si>
  <si>
    <t>Last 3 yr avg</t>
  </si>
  <si>
    <t>All Year Average Rank</t>
  </si>
  <si>
    <t>B4</t>
  </si>
  <si>
    <t>S5</t>
  </si>
  <si>
    <t>SCHEELE, BRIAN C.</t>
  </si>
  <si>
    <t>DW</t>
  </si>
  <si>
    <t>LUCIER, MARK A</t>
  </si>
  <si>
    <t>S7</t>
  </si>
  <si>
    <t>DOLAN, MICHAEL J.</t>
  </si>
  <si>
    <t>H2</t>
  </si>
  <si>
    <t>17</t>
  </si>
  <si>
    <t>KERKER, BRANDON</t>
  </si>
  <si>
    <t>WC</t>
  </si>
  <si>
    <t>GARDINER,SARA NANETTE</t>
  </si>
  <si>
    <t>B9</t>
  </si>
  <si>
    <t>HX</t>
  </si>
  <si>
    <t>MCMANUS, SEAN</t>
  </si>
  <si>
    <t>C8</t>
  </si>
  <si>
    <t>BROCK, JAMES</t>
  </si>
  <si>
    <t>B5</t>
  </si>
  <si>
    <t>EJ</t>
  </si>
  <si>
    <t>CARTER, JEFFREY T</t>
  </si>
  <si>
    <t>B1</t>
  </si>
  <si>
    <t>HC</t>
  </si>
  <si>
    <t>YEBRA, KEVIN</t>
  </si>
  <si>
    <t>FV</t>
  </si>
  <si>
    <t>MCINTOSH, DOUGLAS K</t>
  </si>
  <si>
    <t>FP</t>
  </si>
  <si>
    <t>SOLARIK, THOMAS</t>
  </si>
  <si>
    <t>P5</t>
  </si>
  <si>
    <t>MAUGHAN, TREVOR</t>
  </si>
  <si>
    <t>JE</t>
  </si>
  <si>
    <t>THOMPSON, CHRISTINA</t>
  </si>
  <si>
    <t>JD</t>
  </si>
  <si>
    <t>GOETZ, QUENTIN</t>
  </si>
  <si>
    <t>51</t>
  </si>
  <si>
    <t>HURLEY JR, FLOYD E.</t>
  </si>
  <si>
    <t>JT</t>
  </si>
  <si>
    <t>KIRKLAND, MICHAEL A</t>
  </si>
  <si>
    <t>DK</t>
  </si>
  <si>
    <t>HOLLAND, MEGHAN A</t>
  </si>
  <si>
    <t>H1</t>
  </si>
  <si>
    <t>AX</t>
  </si>
  <si>
    <t>HENTGEN ALEX</t>
  </si>
  <si>
    <t>JC</t>
  </si>
  <si>
    <t>SCHMIT, SHELLY L</t>
  </si>
  <si>
    <t>X2</t>
  </si>
  <si>
    <t>CLAY, CHARISSE</t>
  </si>
  <si>
    <t>X5</t>
  </si>
  <si>
    <t>ARCENEAUX, BRYAN P</t>
  </si>
  <si>
    <t>HY</t>
  </si>
  <si>
    <t>MATTIE, CHARLIE</t>
  </si>
  <si>
    <t>FN</t>
  </si>
  <si>
    <t>ABSHIER, MICAH</t>
  </si>
  <si>
    <t>HK</t>
  </si>
  <si>
    <t>ANTRAM, DEVAN</t>
  </si>
  <si>
    <t>JF</t>
  </si>
  <si>
    <t>ELSHAUG, ANTHONY</t>
  </si>
  <si>
    <t>H3</t>
  </si>
  <si>
    <t>Y1</t>
  </si>
  <si>
    <t>FOSTER, ANNETTE M.</t>
  </si>
  <si>
    <t>FB</t>
  </si>
  <si>
    <t>10</t>
  </si>
  <si>
    <t>CUTTER, TIMOTHY J.</t>
  </si>
  <si>
    <t>ZV</t>
  </si>
  <si>
    <t>DICK, JIMMY</t>
  </si>
  <si>
    <t>57</t>
  </si>
  <si>
    <t>SISSON, BRIAN</t>
  </si>
  <si>
    <t>A2</t>
  </si>
  <si>
    <t>GU</t>
  </si>
  <si>
    <t>McGUINNESS, BILL</t>
  </si>
  <si>
    <t>AU</t>
  </si>
  <si>
    <t>ADAMSON, JAMES A</t>
  </si>
  <si>
    <t>25</t>
  </si>
  <si>
    <t>GLEASON, BRIAN</t>
  </si>
  <si>
    <t>JZ</t>
  </si>
  <si>
    <t>GRIFFIN, DANIEL G.</t>
  </si>
  <si>
    <t>JM</t>
  </si>
  <si>
    <t>LAVIGNE, RON</t>
  </si>
  <si>
    <t>EQ</t>
  </si>
  <si>
    <t>GR</t>
  </si>
  <si>
    <t>PREWITT, NICK</t>
  </si>
  <si>
    <t>WB</t>
  </si>
  <si>
    <t>BATLLE, AARON</t>
  </si>
  <si>
    <t>JI</t>
  </si>
  <si>
    <t>JACKSON, JUSTIN W</t>
  </si>
  <si>
    <t>JW</t>
  </si>
  <si>
    <t>MILES, RONALD</t>
  </si>
  <si>
    <t>FF</t>
  </si>
  <si>
    <t>BUCKLIEW, ALAN S</t>
  </si>
  <si>
    <t>JS</t>
  </si>
  <si>
    <t>JUNIUS, BRUNO</t>
  </si>
  <si>
    <t>HB</t>
  </si>
  <si>
    <t>ABSHIRE, TODD</t>
  </si>
  <si>
    <t>ZW</t>
  </si>
  <si>
    <t>KRASSOW, LINCOLN</t>
  </si>
  <si>
    <t>S1</t>
  </si>
  <si>
    <t>HARTUNG, JIM</t>
  </si>
  <si>
    <t>A7</t>
  </si>
  <si>
    <t>TYRRELL, DANIEL J.</t>
  </si>
  <si>
    <t>F3</t>
  </si>
  <si>
    <t>HANSEN, JOHN P.</t>
  </si>
  <si>
    <t>02</t>
  </si>
  <si>
    <t>MARTINELLI, ANTHONY V.</t>
  </si>
  <si>
    <t>X8</t>
  </si>
  <si>
    <t>LYONS, BRYAN C</t>
  </si>
  <si>
    <t>W2</t>
  </si>
  <si>
    <t>VARBLE, JONATHAN P</t>
  </si>
  <si>
    <t>GX</t>
  </si>
  <si>
    <t>HUMIN, DAVID</t>
  </si>
  <si>
    <t>JV</t>
  </si>
  <si>
    <t>DREYER, BRAD M</t>
  </si>
  <si>
    <t>N1</t>
  </si>
  <si>
    <t>CATRON, ERIC C.</t>
  </si>
  <si>
    <t>85</t>
  </si>
  <si>
    <t>FORTE, EDWARD R.</t>
  </si>
  <si>
    <t>AV</t>
  </si>
  <si>
    <t>SCHULTZ, JOHN F</t>
  </si>
  <si>
    <t>ZE</t>
  </si>
  <si>
    <t>CUTTER, LINDSAY</t>
  </si>
  <si>
    <t>ZT</t>
  </si>
  <si>
    <t>FLYNN, ELLEN</t>
  </si>
  <si>
    <t>EE</t>
  </si>
  <si>
    <t>KAUFMAN, JAY A</t>
  </si>
  <si>
    <t>33</t>
  </si>
  <si>
    <t>HICKERSON, MARC</t>
  </si>
  <si>
    <t>04</t>
  </si>
  <si>
    <t>KERR, JAY SCOTT</t>
  </si>
  <si>
    <t>ZQ</t>
  </si>
  <si>
    <t>NUNEZ, ERIC</t>
  </si>
  <si>
    <t>EM</t>
  </si>
  <si>
    <t>JQ</t>
  </si>
  <si>
    <t>KEMP, JEREMY</t>
  </si>
  <si>
    <t>R5</t>
  </si>
  <si>
    <t>AGER, BRIAN</t>
  </si>
  <si>
    <t>A5</t>
  </si>
  <si>
    <t>95</t>
  </si>
  <si>
    <t>CARROLL, BRIAN A.</t>
  </si>
  <si>
    <t>R3</t>
  </si>
  <si>
    <t>SULLIVAN, CHARLES A</t>
  </si>
  <si>
    <t>WD</t>
  </si>
  <si>
    <t>SCHREIBER, ANN MARIE</t>
  </si>
  <si>
    <t>EN</t>
  </si>
  <si>
    <t>SOPCZAK, KIM</t>
  </si>
  <si>
    <t>JP</t>
  </si>
  <si>
    <t>DREWS, JEFF</t>
  </si>
  <si>
    <t>HL</t>
  </si>
  <si>
    <t>MERRILL, ROBERT D</t>
  </si>
  <si>
    <t>BB</t>
  </si>
  <si>
    <t>ALDRIN, JASON R</t>
  </si>
  <si>
    <t>DX</t>
  </si>
  <si>
    <t>DAWN, SHANA D</t>
  </si>
  <si>
    <t>HJ</t>
  </si>
  <si>
    <t>KELLEY, EDWARD J</t>
  </si>
  <si>
    <t>Y4</t>
  </si>
  <si>
    <t>MORRISON, PHILLIP D</t>
  </si>
  <si>
    <t>EV</t>
  </si>
  <si>
    <t>RABEDEAU, LOU</t>
  </si>
  <si>
    <t>R4</t>
  </si>
  <si>
    <t>39</t>
  </si>
  <si>
    <t>DAVIS, JEFFREY D.</t>
  </si>
  <si>
    <t>ZD</t>
  </si>
  <si>
    <t>VIRELLI, MICHAEL</t>
  </si>
  <si>
    <t>JY</t>
  </si>
  <si>
    <t>EBERT, ED</t>
  </si>
  <si>
    <t>Y6</t>
  </si>
  <si>
    <t>SMITH, DAMON J</t>
  </si>
  <si>
    <t>GE</t>
  </si>
  <si>
    <t>MADRIAGA, MELISSA</t>
  </si>
  <si>
    <t>03</t>
  </si>
  <si>
    <t>CHUDNOVSKY, HAROLD</t>
  </si>
  <si>
    <t>GZ</t>
  </si>
  <si>
    <t>WILLIAMS, GERALDD</t>
  </si>
  <si>
    <t>Average %</t>
  </si>
  <si>
    <t>YTD April 2024</t>
  </si>
  <si>
    <t>[Sales Organizations][FYTD for Last Month End][Territory][Custom Subset 2][Customer Group][Customer Segmentation]MEASURES</t>
  </si>
  <si>
    <t>MEASURES as values</t>
  </si>
  <si>
    <t>Act Qty</t>
  </si>
  <si>
    <t>PY Act Qty</t>
  </si>
  <si>
    <t>'+/- PY Act Qty</t>
  </si>
  <si>
    <t>02 - MARTINELLI, ANTHONY V.</t>
  </si>
  <si>
    <t>02A - MARTINELLI, ANTHONY V.</t>
  </si>
  <si>
    <t>03 - CHUDNOVSKY, HAROLD</t>
  </si>
  <si>
    <t>03A - CHUDNOVSKY, HAROLD</t>
  </si>
  <si>
    <t>04 - KERR, JAY SCOTT</t>
  </si>
  <si>
    <t>10 - CUTTER, TIMOTHY J.</t>
  </si>
  <si>
    <t>17 - KERKER, BRANDON J</t>
  </si>
  <si>
    <t>17A - KERKER, BRANDON J</t>
  </si>
  <si>
    <t>25 - GLEASON, BRIAN J</t>
  </si>
  <si>
    <t>25A - GLEASON, BRIAN J</t>
  </si>
  <si>
    <t>33 - HICKERSON, MARC G.</t>
  </si>
  <si>
    <t>33A - HICKERSON, MARC G.</t>
  </si>
  <si>
    <t>39 - DAVIS, JEFFREY D.</t>
  </si>
  <si>
    <t>39A - DAVIS, JEFFREY D.</t>
  </si>
  <si>
    <t>51 - HURLEY JR, FLOYD E.</t>
  </si>
  <si>
    <t>57 - SISSON, STEWART B</t>
  </si>
  <si>
    <t>85 - FORTE, EDWARD R.</t>
  </si>
  <si>
    <t>95 - CARROLL, BRIAN A.</t>
  </si>
  <si>
    <t>A1 - ROBERTS, WILLIAM D</t>
  </si>
  <si>
    <t>A7 - TYRRELL, DANIEL J.</t>
  </si>
  <si>
    <t>A7A - TYRRELL, DANIEL J.</t>
  </si>
  <si>
    <t>AU - ADAMSON, JAMES A</t>
  </si>
  <si>
    <t>AUA - ADAMSON, JAMES A</t>
  </si>
  <si>
    <t>AV - SCHULTZ, JOHN F</t>
  </si>
  <si>
    <t>AVA - SCHULTZ, JOHN F</t>
  </si>
  <si>
    <t>AX - HENTGEN, ALEXANDER</t>
  </si>
  <si>
    <t>AXA - HENTGEN, ALEXANDER</t>
  </si>
  <si>
    <t>BB - ALDRIN, JASON R</t>
  </si>
  <si>
    <t>BBA - ALDRIN, JASON R</t>
  </si>
  <si>
    <t>C8 - BROCK, JAMES</t>
  </si>
  <si>
    <t>DG - LEE, RICHARD B</t>
  </si>
  <si>
    <t>DK - HOLLAND, MEGHAN A</t>
  </si>
  <si>
    <t>DW - LUCIER, MARK A</t>
  </si>
  <si>
    <t>DWA - LUCIER, MARK A</t>
  </si>
  <si>
    <t>DX - DAWN, SHANA D</t>
  </si>
  <si>
    <t>EE - KAUFMAN, JAY A</t>
  </si>
  <si>
    <t>EJ - CARTER, JEFFREY T</t>
  </si>
  <si>
    <t>EM - BAYLEY, ERICA</t>
  </si>
  <si>
    <t>EN - SOPCZAK, KIM J</t>
  </si>
  <si>
    <t>EQ - OPEN</t>
  </si>
  <si>
    <t>ET - METRO REGION - SPECIAL ACCTS</t>
  </si>
  <si>
    <t>EV - RABEDEAU, LOUIS</t>
  </si>
  <si>
    <t>F2 - WAGNER,NICOLE S</t>
  </si>
  <si>
    <t>F3 - HANSEN, JOHN P.</t>
  </si>
  <si>
    <t>F3A - HANSEN, JOHN P.</t>
  </si>
  <si>
    <t>FB - OPEN</t>
  </si>
  <si>
    <t>FF - BUCKLIEW, ALAN S</t>
  </si>
  <si>
    <t>FFA - BUCKLIEW, ALAN S</t>
  </si>
  <si>
    <t>FN - ABSHIER, MICAH</t>
  </si>
  <si>
    <t>FP - SOLARIK, THOMAS</t>
  </si>
  <si>
    <t>FV - MCINTOSH, DOUGLAS K</t>
  </si>
  <si>
    <t>G1 - HOUSE ACCOUNTS</t>
  </si>
  <si>
    <t>G9 - B.M.S. Accounts</t>
  </si>
  <si>
    <t>GE - MADRIAGA, MELISSA</t>
  </si>
  <si>
    <t>GEA - MADRIAGA, MELISSA</t>
  </si>
  <si>
    <t>GL - BROCKMAN, D. ROGER</t>
  </si>
  <si>
    <t>GR - PREWITT, JOHN N</t>
  </si>
  <si>
    <t>GRA - PREWITT, JOHN N</t>
  </si>
  <si>
    <t>GU - MCGUINNESS, WILLIAM J</t>
  </si>
  <si>
    <t>GX - HUMIN, DAVID L</t>
  </si>
  <si>
    <t>GXA - HUMIN, DAVID L</t>
  </si>
  <si>
    <t>GZ - WILLIAMS, GERALDD</t>
  </si>
  <si>
    <t>HB - ABSHIRE, MICHAEL T</t>
  </si>
  <si>
    <t>HC - YEBRA, KEVIN M</t>
  </si>
  <si>
    <t>HJ - KELLEY, EDWARD J</t>
  </si>
  <si>
    <t>HK - ANTRAM, DEVAN N</t>
  </si>
  <si>
    <t>HL - MERRILL, ROBERT D</t>
  </si>
  <si>
    <t>HT - OPEN</t>
  </si>
  <si>
    <t>HX - MCMANUS, SEAN A</t>
  </si>
  <si>
    <t>HY - MATTIE, CHARLIE</t>
  </si>
  <si>
    <t>JC - SCHMIT, SHELLY L</t>
  </si>
  <si>
    <t>JCA - SCHMIT, SHELLY L</t>
  </si>
  <si>
    <t>JD - GOETZ, QUENTIN</t>
  </si>
  <si>
    <t>JE - THOMPSON, CHRISTINA</t>
  </si>
  <si>
    <t>JF - ELSHAUG, ANTHONY J</t>
  </si>
  <si>
    <t>JI - JACKSON, JUSTIN W</t>
  </si>
  <si>
    <t>JM - LAVIGNE, RON</t>
  </si>
  <si>
    <t>JP - DREWS, JEFFERY J.</t>
  </si>
  <si>
    <t>JPA - DREWS, JEFFERY J.</t>
  </si>
  <si>
    <t>JQ - KEMP, JEREMY L</t>
  </si>
  <si>
    <t>JQA - KEMP, JEREMY L</t>
  </si>
  <si>
    <t>JS - JUNIUS, BRUNO</t>
  </si>
  <si>
    <t>JT - KIRKLAND, MICHAEL A</t>
  </si>
  <si>
    <t>JTA - KIRKLAND, MICHAEL A</t>
  </si>
  <si>
    <t>JV - DREYER, BRAD M</t>
  </si>
  <si>
    <t>JW - MILES, RONALD L</t>
  </si>
  <si>
    <t>JY - EBERT, EDWARD C</t>
  </si>
  <si>
    <t>JZ - GRIFFIN, DANIEL G.</t>
  </si>
  <si>
    <t>JZA - GRIFFIN, DANIEL G.</t>
  </si>
  <si>
    <t>K0 - MCADAMS, KAITLYN G</t>
  </si>
  <si>
    <t>K1 - BILLINGS, DANIEL</t>
  </si>
  <si>
    <t>K2 - CHERRY, SUZANNE</t>
  </si>
  <si>
    <t>K3 - BLUE, EVA</t>
  </si>
  <si>
    <t>KA - OPEN</t>
  </si>
  <si>
    <t>N1 - CATRON, ERIC C.</t>
  </si>
  <si>
    <t>P2 - PORTELA, JUAN A.</t>
  </si>
  <si>
    <t>P5 - MAUGHAN, TREVOR</t>
  </si>
  <si>
    <t>R3 - SULLIVAN, CHARLES A</t>
  </si>
  <si>
    <t>R4 - BERRY,TAMARA J</t>
  </si>
  <si>
    <t>R4A - BERRY,TAMARA J</t>
  </si>
  <si>
    <t>R5 - AGER, BRIAN</t>
  </si>
  <si>
    <t>S1 - HARTUNG, JAMES L.</t>
  </si>
  <si>
    <t>S1A - HARTUNG, JAMES L.</t>
  </si>
  <si>
    <t>S5 - SCHEELE, BRIAN C.</t>
  </si>
  <si>
    <t>S7 - DOLAN, MICHAEL J.</t>
  </si>
  <si>
    <t>T1 - FAECHER,ROBERT T</t>
  </si>
  <si>
    <t>T2 - CORRIGAN, LORRE</t>
  </si>
  <si>
    <t>T3 - JEFFRIES, BONNIE J</t>
  </si>
  <si>
    <t>T4 - GREGORY, DAVID</t>
  </si>
  <si>
    <t>T5 - NEWCOMB,STEVEN</t>
  </si>
  <si>
    <t>T6 - HEFNER, JILL A</t>
  </si>
  <si>
    <t>T7 - COLLINS, SHEILA Y</t>
  </si>
  <si>
    <t>T8 - KRANZ, JENNIFER</t>
  </si>
  <si>
    <t>T9 - JENKINS, TRACY R</t>
  </si>
  <si>
    <t>TB - HELMS, SUSAN</t>
  </si>
  <si>
    <t>TC - ROGERS, ASHLEY</t>
  </si>
  <si>
    <t>TD - BAKER,MATTHEW A</t>
  </si>
  <si>
    <t>TE - SIMEONE, KAREN</t>
  </si>
  <si>
    <t>TF - BEDEL, GARRET</t>
  </si>
  <si>
    <t>TH - MORRIS, PAMELA A</t>
  </si>
  <si>
    <t>TJ - PARK, RYAN</t>
  </si>
  <si>
    <t>TK - HOLLAND, SUSAN LESLIE</t>
  </si>
  <si>
    <t>TM - RICKETTS,CHRISTINE M</t>
  </si>
  <si>
    <t>TR - HOGG, ELLA G</t>
  </si>
  <si>
    <t>TS - TURNER, KEVIN</t>
  </si>
  <si>
    <t>TT - JOHNS,ARTHUR G</t>
  </si>
  <si>
    <t>TV - FORD,STUART E</t>
  </si>
  <si>
    <t>TW - TIMONERA, GAIL</t>
  </si>
  <si>
    <t>TZ - KOTERBA, JULIE</t>
  </si>
  <si>
    <t>U1 - OPEN</t>
  </si>
  <si>
    <t>W2 - VARBLE, JONATHAN P</t>
  </si>
  <si>
    <t>W2A - VARBLE, JONATHAN P</t>
  </si>
  <si>
    <t>WB - BATLLE, AARON</t>
  </si>
  <si>
    <t>WBA - BATLLE, AARON</t>
  </si>
  <si>
    <t>WC - GARDINER,SARA NANETTE</t>
  </si>
  <si>
    <t>WD - SCHREIBER, ANN MARIE</t>
  </si>
  <si>
    <t>X2 - CLAY, CHARISSE</t>
  </si>
  <si>
    <t>X2A - CLAY, CHARISSE</t>
  </si>
  <si>
    <t>X3 - ALVAREZ, RUBY</t>
  </si>
  <si>
    <t>X5 - ARCENEAUX, BRYAN P</t>
  </si>
  <si>
    <t>X8 - LYONS, BRYAN C</t>
  </si>
  <si>
    <t>Y1 - FOSTER, ANNETTE M.</t>
  </si>
  <si>
    <t>Y1A - FOSTER, ANNETTE M.</t>
  </si>
  <si>
    <t>Y4 - MORRISON, PHILLIP D</t>
  </si>
  <si>
    <t>Y6 - SMITH, DAMON J</t>
  </si>
  <si>
    <t>ZD - VIRELLI, MICHAEL</t>
  </si>
  <si>
    <t>ZE - CUTTER, LINDSAY O</t>
  </si>
  <si>
    <t>ZEA - CUTTER, LINDSAY O</t>
  </si>
  <si>
    <t>ZQ - NUNEZ, ERIC</t>
  </si>
  <si>
    <t>ZT - FLYNN, ELLEN M</t>
  </si>
  <si>
    <t>ZV - DICK, JAMES R</t>
  </si>
  <si>
    <t>ZW - KRASSOW, LINCOLN</t>
  </si>
  <si>
    <t>ZWA - KRASSOW, LINCOLN</t>
  </si>
  <si>
    <t>Territory</t>
  </si>
  <si>
    <t/>
  </si>
  <si>
    <t>02A</t>
  </si>
  <si>
    <t>03A</t>
  </si>
  <si>
    <t>17A</t>
  </si>
  <si>
    <t>25A</t>
  </si>
  <si>
    <t>33A</t>
  </si>
  <si>
    <t>39A</t>
  </si>
  <si>
    <t>A1</t>
  </si>
  <si>
    <t>A7A</t>
  </si>
  <si>
    <t>AUA</t>
  </si>
  <si>
    <t>AVA</t>
  </si>
  <si>
    <t>AXA</t>
  </si>
  <si>
    <t>BBA</t>
  </si>
  <si>
    <t>DG</t>
  </si>
  <si>
    <t>DWA</t>
  </si>
  <si>
    <t>ET</t>
  </si>
  <si>
    <t>F2</t>
  </si>
  <si>
    <t>F3A</t>
  </si>
  <si>
    <t>FFA</t>
  </si>
  <si>
    <t>G1</t>
  </si>
  <si>
    <t>G9</t>
  </si>
  <si>
    <t>GEA</t>
  </si>
  <si>
    <t>GL</t>
  </si>
  <si>
    <t>GRA</t>
  </si>
  <si>
    <t>GXA</t>
  </si>
  <si>
    <t>HT</t>
  </si>
  <si>
    <t>JCA</t>
  </si>
  <si>
    <t>JPA</t>
  </si>
  <si>
    <t>JQA</t>
  </si>
  <si>
    <t>JTA</t>
  </si>
  <si>
    <t>JZA</t>
  </si>
  <si>
    <t>K0</t>
  </si>
  <si>
    <t>K1</t>
  </si>
  <si>
    <t>K2</t>
  </si>
  <si>
    <t>K3</t>
  </si>
  <si>
    <t>KA</t>
  </si>
  <si>
    <t>P2</t>
  </si>
  <si>
    <t>R4A</t>
  </si>
  <si>
    <t>S1A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</si>
  <si>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</si>
  <si>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</si>
  <si>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</si>
  <si>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</si>
  <si>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</si>
  <si>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</si>
  <si>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</si>
  <si>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</si>
  <si>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</si>
  <si>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TB</t>
  </si>
  <si>
    <t>TC</t>
  </si>
  <si>
    <t>TD</t>
  </si>
  <si>
    <t>TE</t>
  </si>
  <si>
    <t>TF</t>
  </si>
  <si>
    <t>TH</t>
  </si>
  <si>
    <t>TJ</t>
  </si>
  <si>
    <t>TK</t>
  </si>
  <si>
    <t>TM</t>
  </si>
  <si>
    <t>TR</t>
  </si>
  <si>
    <t>TS</t>
  </si>
  <si>
    <t>TT</t>
  </si>
  <si>
    <t>TV</t>
  </si>
  <si>
    <t>TW</t>
  </si>
  <si>
    <t>TZ</t>
  </si>
  <si>
    <t>U1</t>
  </si>
  <si>
    <t>W2A</t>
  </si>
  <si>
    <t>WBA</t>
  </si>
  <si>
    <t>X2A</t>
  </si>
  <si>
    <t>X3</t>
  </si>
  <si>
    <t>Y1A</t>
  </si>
  <si>
    <t>ZEA</t>
  </si>
  <si>
    <t>ZWA</t>
  </si>
  <si>
    <t>Burial</t>
  </si>
  <si>
    <t>Region</t>
  </si>
  <si>
    <t>B5 - WEST AE - ANDERSON</t>
  </si>
  <si>
    <t>H1 - NORTH CENTRAL AE - WESSLING</t>
  </si>
  <si>
    <t>A1 - MCADAMS, KAITLYN G</t>
  </si>
  <si>
    <t>Full year of TY</t>
  </si>
  <si>
    <t>EQ - MCKEE, RYAN C</t>
  </si>
  <si>
    <t>F2 - PLUNKETT, MICHELLE L</t>
  </si>
  <si>
    <t>X8A - LYONS, BRYAN C</t>
  </si>
  <si>
    <t>H2 - SOUTHERN AE - HALL</t>
  </si>
  <si>
    <t>DXA - DAWN, SHANA D</t>
  </si>
  <si>
    <t>FNA - ABSHIER, MICAH</t>
  </si>
  <si>
    <t>JWA - MILES, RONALD L</t>
  </si>
  <si>
    <t>H3 - NORTHEAST AE - BAYLOR</t>
  </si>
  <si>
    <t>60 - OPEN</t>
  </si>
  <si>
    <t>EH - OPEN</t>
  </si>
  <si>
    <t>EHA - OPEN</t>
  </si>
  <si>
    <t>HJA - KELLEY, EDWARD J</t>
  </si>
  <si>
    <t>A2 - METRO SAE - WALL</t>
  </si>
  <si>
    <t>49 - OPEN</t>
  </si>
  <si>
    <t>A5 - OTHER SAE - SHOWALTER</t>
  </si>
  <si>
    <t>B1 - NORTH SAE - MEYERS</t>
  </si>
  <si>
    <t>HCA - YEBRA, KEVIN M</t>
  </si>
  <si>
    <t>B4 - SOUTH SAE - TULLY</t>
  </si>
  <si>
    <t>FB - STORM, JEROME A.</t>
  </si>
  <si>
    <t>FBA - STORM, JEROME A.</t>
  </si>
  <si>
    <t>B9 - CANADA - MACLEOD</t>
  </si>
  <si>
    <t>L3 - GM LARGE VENDOR CANADA - JON MACLEOD</t>
  </si>
  <si>
    <t>KA - PARK, RYAN</t>
  </si>
  <si>
    <t>L4 - GM INSIDE SALES CANADA - JERRY JUNE</t>
  </si>
  <si>
    <t>U1 - PARK, RYAN</t>
  </si>
  <si>
    <t>L1 - GM LARGE VENDOR - JON MACLEOD</t>
  </si>
  <si>
    <t>K0 - WILDMAN,ASHLEY N</t>
  </si>
  <si>
    <t>L2 - GM INSIDE SALES - JERRY JUNE</t>
  </si>
  <si>
    <t>TA - CARROLL, REGINA</t>
  </si>
  <si>
    <t>TG - ICEBERG, TIFFANY</t>
  </si>
  <si>
    <t>TJ - OPEN</t>
  </si>
  <si>
    <t>TQ - SEGMENTATION TEST-INSIDE SALES</t>
  </si>
  <si>
    <t>TR - WAGNER,NICOLE S</t>
  </si>
  <si>
    <t>Sales Organizations</t>
  </si>
  <si>
    <t>TY</t>
  </si>
  <si>
    <t>IC Territory Name (First / Last)</t>
  </si>
  <si>
    <t>TY Code</t>
  </si>
  <si>
    <t>Region Code</t>
  </si>
  <si>
    <t>Participant</t>
  </si>
  <si>
    <t>Cognos Name</t>
  </si>
  <si>
    <t>NY Specialist #1 A2</t>
  </si>
  <si>
    <t>N. Central AE ZH1</t>
  </si>
  <si>
    <t>Aaron Batlle</t>
  </si>
  <si>
    <t>Delete</t>
  </si>
  <si>
    <t>Metro Boston A2</t>
  </si>
  <si>
    <t>Southern AE ZH2</t>
  </si>
  <si>
    <t>Alan Buckliew</t>
  </si>
  <si>
    <t>Metro Boston Lost A2</t>
  </si>
  <si>
    <t>Northeast AE ZH3</t>
  </si>
  <si>
    <t>Alex Hentgen</t>
  </si>
  <si>
    <t>Central/ S. NJ A2</t>
  </si>
  <si>
    <t>West AE ZB5</t>
  </si>
  <si>
    <t>10A - CUTTER, TIMOTHY J.</t>
  </si>
  <si>
    <t>10A</t>
  </si>
  <si>
    <t>Amber Pasel</t>
  </si>
  <si>
    <t>NYC #2 A2</t>
  </si>
  <si>
    <t>A Division (AE) ZZA</t>
  </si>
  <si>
    <t>AE</t>
  </si>
  <si>
    <t>17 - LOUDIN, RONALD G.</t>
  </si>
  <si>
    <t>Ann Marie Schreiber</t>
  </si>
  <si>
    <t>NYC #2 Lost A2</t>
  </si>
  <si>
    <t>18 - WALL, MICHAEL T.</t>
  </si>
  <si>
    <t>18</t>
  </si>
  <si>
    <t>Annette Foster</t>
  </si>
  <si>
    <t>Louisiana/Arkansas A5</t>
  </si>
  <si>
    <t>Metro SAE ZA2</t>
  </si>
  <si>
    <t>20 - WILLIAMS, MICHAEL J.</t>
  </si>
  <si>
    <t>20</t>
  </si>
  <si>
    <t>Anthony Elshaug</t>
  </si>
  <si>
    <t>Eastern N. Carolina A5</t>
  </si>
  <si>
    <t>North SAE ZB1</t>
  </si>
  <si>
    <t>21 - VAUGHN, JERRY A.</t>
  </si>
  <si>
    <t>21</t>
  </si>
  <si>
    <t>Arthur Johns</t>
  </si>
  <si>
    <t>Eastern S. Carolina A5</t>
  </si>
  <si>
    <t>South SAE ZB4</t>
  </si>
  <si>
    <t>25 - GARDINER, SARA N</t>
  </si>
  <si>
    <t>Ashley Rogers</t>
  </si>
  <si>
    <t>Other SAE ZA5</t>
  </si>
  <si>
    <t>31 - CATES JR., WENDELL L.</t>
  </si>
  <si>
    <t>31</t>
  </si>
  <si>
    <t>Ashley Wildman</t>
  </si>
  <si>
    <t>W Central PA B1</t>
  </si>
  <si>
    <t>B Division (SAE) ZZB</t>
  </si>
  <si>
    <t>SAE</t>
  </si>
  <si>
    <t>31A - CATES JR., WENDELL L.</t>
  </si>
  <si>
    <t>31A</t>
  </si>
  <si>
    <t>Bill Mcguinness</t>
  </si>
  <si>
    <t>W Central PA Lost B1</t>
  </si>
  <si>
    <t>34 - HILL, GERRY L.</t>
  </si>
  <si>
    <t>34</t>
  </si>
  <si>
    <t>Bob Faecher</t>
  </si>
  <si>
    <t>Kansas City B1</t>
  </si>
  <si>
    <t>Canada ZB9</t>
  </si>
  <si>
    <t>34C - HILL, GERRY L.</t>
  </si>
  <si>
    <t>34C</t>
  </si>
  <si>
    <t>Bonnie Jeffries</t>
  </si>
  <si>
    <t>Kansas City Lost B1</t>
  </si>
  <si>
    <t>Large Vendor Canada ZL3</t>
  </si>
  <si>
    <t>L3</t>
  </si>
  <si>
    <t>Brad Dreyer</t>
  </si>
  <si>
    <t>Northern Indiana B1</t>
  </si>
  <si>
    <t>Inside Sales Canada ZL4</t>
  </si>
  <si>
    <t>L4</t>
  </si>
  <si>
    <t>42 - JACKSON, FREDERICK D.</t>
  </si>
  <si>
    <t>42</t>
  </si>
  <si>
    <t>Brandon Kerker</t>
  </si>
  <si>
    <t>Northern Indiana Lost B1</t>
  </si>
  <si>
    <t>Canada Division ZZH</t>
  </si>
  <si>
    <t>Canada</t>
  </si>
  <si>
    <t>49 - SCHMIDT, KURT M</t>
  </si>
  <si>
    <t>49</t>
  </si>
  <si>
    <t>Brian Ager</t>
  </si>
  <si>
    <t>Northern Chicago B1</t>
  </si>
  <si>
    <t>49A - SCHMIDT, KURT M</t>
  </si>
  <si>
    <t>49A</t>
  </si>
  <si>
    <t>Brian Carroll</t>
  </si>
  <si>
    <t>Northern Chicago Lost B1</t>
  </si>
  <si>
    <t>Large Vendor ZL1</t>
  </si>
  <si>
    <t>L1</t>
  </si>
  <si>
    <t>Brian Gleason</t>
  </si>
  <si>
    <t>North Detroit B1</t>
  </si>
  <si>
    <t>Inside Sales ZL2</t>
  </si>
  <si>
    <t>L2</t>
  </si>
  <si>
    <t>55 - WALL, JOHN R.</t>
  </si>
  <si>
    <t>55</t>
  </si>
  <si>
    <t>Brian Scheele</t>
  </si>
  <si>
    <t>Western Ohio B1</t>
  </si>
  <si>
    <t>Growth ZZG</t>
  </si>
  <si>
    <t>ZG</t>
  </si>
  <si>
    <t>55A - WALL, JOHN R.</t>
  </si>
  <si>
    <t>55A</t>
  </si>
  <si>
    <t>Brian Sisson</t>
  </si>
  <si>
    <t>Western Ohio Lost B1</t>
  </si>
  <si>
    <t>All ZZZ</t>
  </si>
  <si>
    <t>Total</t>
  </si>
  <si>
    <t>57 - ELLIS, LOGAN P.</t>
  </si>
  <si>
    <t>Bruno Junius</t>
  </si>
  <si>
    <t>NW California B1</t>
  </si>
  <si>
    <t>59 - MORRIS, DAVID A.</t>
  </si>
  <si>
    <t>59</t>
  </si>
  <si>
    <t>Bryan Arceneaux</t>
  </si>
  <si>
    <t>NW California Lost B1</t>
  </si>
  <si>
    <t>HCA</t>
  </si>
  <si>
    <t>Segmentation Test ZA3</t>
  </si>
  <si>
    <t>A3</t>
  </si>
  <si>
    <t>60 - BIANCHINI, MICHAEL A.</t>
  </si>
  <si>
    <t>60</t>
  </si>
  <si>
    <t>Bryan Lee</t>
  </si>
  <si>
    <t>NE Minnesota B1</t>
  </si>
  <si>
    <t>Batesville ZH4</t>
  </si>
  <si>
    <t>H4</t>
  </si>
  <si>
    <t>68 - KOZAK, MICHAEL R.</t>
  </si>
  <si>
    <t>68</t>
  </si>
  <si>
    <t>Bryan Lyons</t>
  </si>
  <si>
    <t>Madison, WI area B1</t>
  </si>
  <si>
    <t>Dallas Memphis ZH5</t>
  </si>
  <si>
    <t>H5</t>
  </si>
  <si>
    <t>69 - HUGHES, DAVID J.</t>
  </si>
  <si>
    <t>69</t>
  </si>
  <si>
    <t>Charisse Clay</t>
  </si>
  <si>
    <t>Madison, WI Area Lost B1</t>
  </si>
  <si>
    <t>79 - OPEN</t>
  </si>
  <si>
    <t>79</t>
  </si>
  <si>
    <t>Charlie Mattie</t>
  </si>
  <si>
    <t>Central N KY B1</t>
  </si>
  <si>
    <t>79A - OPEN</t>
  </si>
  <si>
    <t>79A</t>
  </si>
  <si>
    <t>Chris Ricketts</t>
  </si>
  <si>
    <t>Central N KY Lost B1</t>
  </si>
  <si>
    <t>81 - STRETCH, JOHN A.</t>
  </si>
  <si>
    <t>81</t>
  </si>
  <si>
    <t>Christina Thompson</t>
  </si>
  <si>
    <t>NW Los Angeles B1</t>
  </si>
  <si>
    <t>Damon Smith</t>
  </si>
  <si>
    <t>87 - WOLSKI, NICHOLAS C.</t>
  </si>
  <si>
    <t>87</t>
  </si>
  <si>
    <t>Dan Griffin</t>
  </si>
  <si>
    <t>Southern Missouri B4</t>
  </si>
  <si>
    <t>Daniel Billings</t>
  </si>
  <si>
    <t>SW Virginia B4</t>
  </si>
  <si>
    <t>A1 - WILLIAMS, CHARLOTTE P.</t>
  </si>
  <si>
    <t>Daniel Tyrrell</t>
  </si>
  <si>
    <t>SW Virginia Lost  B4</t>
  </si>
  <si>
    <t>A1A - WILLIAMS, CHARLOTTE P.</t>
  </si>
  <si>
    <t>A1A</t>
  </si>
  <si>
    <t>David Gregory</t>
  </si>
  <si>
    <t>West Oklahoma B4</t>
  </si>
  <si>
    <t>David Humin</t>
  </si>
  <si>
    <t>Central Virginia B4</t>
  </si>
  <si>
    <t>AJ - DICK, JAMES R</t>
  </si>
  <si>
    <t>AJ</t>
  </si>
  <si>
    <t>Devan Antram</t>
  </si>
  <si>
    <t>North Miss B4</t>
  </si>
  <si>
    <t>Doug Mcintosh</t>
  </si>
  <si>
    <t>South Georgia B4</t>
  </si>
  <si>
    <t>Ed Forte</t>
  </si>
  <si>
    <t>South Georgia Lost B4</t>
  </si>
  <si>
    <t>AX - ANSPACH, LEONARD M</t>
  </si>
  <si>
    <t>Ed Kelley</t>
  </si>
  <si>
    <t>SE MO  S ILL B4</t>
  </si>
  <si>
    <t>AXA - ANSPACH, LEONARD M</t>
  </si>
  <si>
    <t>Edward Ebert</t>
  </si>
  <si>
    <t>East Texas B4</t>
  </si>
  <si>
    <t>Ella G Lamping</t>
  </si>
  <si>
    <t>Houston B4</t>
  </si>
  <si>
    <t>BC - PERDICHIZZI, JOHN</t>
  </si>
  <si>
    <t>BC</t>
  </si>
  <si>
    <t>Ellen Flynn</t>
  </si>
  <si>
    <t>Houston Lost B4</t>
  </si>
  <si>
    <t>BN - BAYLOR, BRADLEY E.</t>
  </si>
  <si>
    <t>BN</t>
  </si>
  <si>
    <t>Eric Catron</t>
  </si>
  <si>
    <t>South Florida B4</t>
  </si>
  <si>
    <t>BT - BULLEN, JEREMIAH J</t>
  </si>
  <si>
    <t>BT</t>
  </si>
  <si>
    <t>Eric Nunez</t>
  </si>
  <si>
    <t>Dallas B4</t>
  </si>
  <si>
    <t>BW - MCINTYRE, BRIAN A</t>
  </si>
  <si>
    <t>BW</t>
  </si>
  <si>
    <t>Erica Bayley</t>
  </si>
  <si>
    <t>SE Louisiana B4</t>
  </si>
  <si>
    <t>C1 - AUMAIS, JACQUES</t>
  </si>
  <si>
    <t>C1</t>
  </si>
  <si>
    <t>Eva Blue</t>
  </si>
  <si>
    <t>C8 - O'NEILL, DENNIS W.</t>
  </si>
  <si>
    <t>Floyd Hurley</t>
  </si>
  <si>
    <t>E Los Angeles B5</t>
  </si>
  <si>
    <t>CB - LAROS, LOUIS J</t>
  </si>
  <si>
    <t>CB</t>
  </si>
  <si>
    <t>Gail Timonera</t>
  </si>
  <si>
    <t>E Los Angeles Lost B5</t>
  </si>
  <si>
    <t>CBA - LAROS, LOUIS J</t>
  </si>
  <si>
    <t>CBA</t>
  </si>
  <si>
    <t>Garret Bedel</t>
  </si>
  <si>
    <t>Utah/Nevada B5</t>
  </si>
  <si>
    <t>CC - HUSMANN, DERRICK P</t>
  </si>
  <si>
    <t>CC</t>
  </si>
  <si>
    <t>Gerald Williams</t>
  </si>
  <si>
    <t>Western Iowa B5</t>
  </si>
  <si>
    <t>CF - OPEN</t>
  </si>
  <si>
    <t>CF</t>
  </si>
  <si>
    <t>Harold Chudnovsky</t>
  </si>
  <si>
    <t>W. Washington B5</t>
  </si>
  <si>
    <t>CP - NESS, RONALD S</t>
  </si>
  <si>
    <t>CP</t>
  </si>
  <si>
    <t>James Adamson</t>
  </si>
  <si>
    <t>Twin Cities B5</t>
  </si>
  <si>
    <t>DB - CLOUGHERTY, ROBERT M.</t>
  </si>
  <si>
    <t>DB</t>
  </si>
  <si>
    <t>James Brock</t>
  </si>
  <si>
    <t>N Central California B5</t>
  </si>
  <si>
    <t>DE - LAVIN, PATRICK S</t>
  </si>
  <si>
    <t>DE</t>
  </si>
  <si>
    <t>Jason Aldrin</t>
  </si>
  <si>
    <t>N Central California Lost B5</t>
  </si>
  <si>
    <t>DEA - LAVIN, PATRICK S</t>
  </si>
  <si>
    <t>DEA</t>
  </si>
  <si>
    <t>Jay Kaufman</t>
  </si>
  <si>
    <t>New Mexico B5</t>
  </si>
  <si>
    <t>Jeff Carter</t>
  </si>
  <si>
    <t>Wichita B5</t>
  </si>
  <si>
    <t>DGA - LEE, RICHARD B</t>
  </si>
  <si>
    <t>DGA</t>
  </si>
  <si>
    <t>Jeff Davis</t>
  </si>
  <si>
    <t>NE Missouri B5</t>
  </si>
  <si>
    <t>Jeff Drews</t>
  </si>
  <si>
    <t>Eastern Iowa B5</t>
  </si>
  <si>
    <t>DR - BAGLEY, GARY L</t>
  </si>
  <si>
    <t>DR</t>
  </si>
  <si>
    <t>Jenn Kranz</t>
  </si>
  <si>
    <t>South Dakota B5</t>
  </si>
  <si>
    <t>DU - CUTTER, LINDSAY O</t>
  </si>
  <si>
    <t>DU</t>
  </si>
  <si>
    <t>Jeremy Kemp</t>
  </si>
  <si>
    <t>Central California B5</t>
  </si>
  <si>
    <t>DUA - CUTTER, LINDSAY O TY</t>
  </si>
  <si>
    <t>DUA</t>
  </si>
  <si>
    <t>Jerome Storm</t>
  </si>
  <si>
    <t>Central California Lost B5</t>
  </si>
  <si>
    <t>Jerry June</t>
  </si>
  <si>
    <t>Hawaii B5</t>
  </si>
  <si>
    <t>Jill Hefner</t>
  </si>
  <si>
    <t>West Coast Growth B5</t>
  </si>
  <si>
    <t>DX - HASS, SHANA D</t>
  </si>
  <si>
    <t>Jill Williams</t>
  </si>
  <si>
    <t>West Coast Growth Lost B5</t>
  </si>
  <si>
    <t>DZ - NUNEZ, ERIC</t>
  </si>
  <si>
    <t>DZ</t>
  </si>
  <si>
    <t>Jim Hartung</t>
  </si>
  <si>
    <t>E5 - COUSINEAU, ROBERT B.</t>
  </si>
  <si>
    <t>E5</t>
  </si>
  <si>
    <t>Jimmy Dick</t>
  </si>
  <si>
    <t>Montreal/Ottawa B9</t>
  </si>
  <si>
    <t>EB - OPEN</t>
  </si>
  <si>
    <t>EB</t>
  </si>
  <si>
    <t>John Hansen</t>
  </si>
  <si>
    <t>Central Ontario B9</t>
  </si>
  <si>
    <t>John Schultz</t>
  </si>
  <si>
    <t>Southwest Ontario B9</t>
  </si>
  <si>
    <t>EH - ACKERMAN, RYAN A</t>
  </si>
  <si>
    <t>EH</t>
  </si>
  <si>
    <t>Jonathan Varble</t>
  </si>
  <si>
    <t>Eastern Ontario B9</t>
  </si>
  <si>
    <t>Josephine Pesce</t>
  </si>
  <si>
    <t>Atlantic Canada B9</t>
  </si>
  <si>
    <t>EJA - CARTER, JEFFREY T</t>
  </si>
  <si>
    <t>EJA</t>
  </si>
  <si>
    <t>Juan Portela</t>
  </si>
  <si>
    <t>Alberta B9</t>
  </si>
  <si>
    <t>EM - PARE, ERIC V</t>
  </si>
  <si>
    <t>Julie Koterba</t>
  </si>
  <si>
    <t>British Columbia B9</t>
  </si>
  <si>
    <t>EN - MIKOLAI, NICOLE K</t>
  </si>
  <si>
    <t>Kaitlyn McAdams</t>
  </si>
  <si>
    <t>Quebec City B9</t>
  </si>
  <si>
    <t>Karen Simeone</t>
  </si>
  <si>
    <t>Prairie Provinces B9</t>
  </si>
  <si>
    <t>EQA - MCKEE, RYAN C</t>
  </si>
  <si>
    <t>EQA</t>
  </si>
  <si>
    <t>Kevin Turner</t>
  </si>
  <si>
    <t>ES - OPEN</t>
  </si>
  <si>
    <t>ES</t>
  </si>
  <si>
    <t>Kevin Yebra</t>
  </si>
  <si>
    <t>Integration User</t>
  </si>
  <si>
    <t>Kim Sopczak</t>
  </si>
  <si>
    <t>EU - JENKINS, TRACY R</t>
  </si>
  <si>
    <t>EU</t>
  </si>
  <si>
    <t>Lincoln Krassow</t>
  </si>
  <si>
    <t>Central Michigan H1</t>
  </si>
  <si>
    <t>EUA - JENKINS, TRACY R</t>
  </si>
  <si>
    <t>EUA</t>
  </si>
  <si>
    <t>Lindsay Cutter</t>
  </si>
  <si>
    <t>Central Michigan Lost H1</t>
  </si>
  <si>
    <t>EUB - JENKINS, TRACY R</t>
  </si>
  <si>
    <t>EUB</t>
  </si>
  <si>
    <t>Lorre Corrigan</t>
  </si>
  <si>
    <t>Central TN H1</t>
  </si>
  <si>
    <t>EV - MCCLELLAN, SCOTT P</t>
  </si>
  <si>
    <t>Lou Rabedeau</t>
  </si>
  <si>
    <t>Western Michigan H1</t>
  </si>
  <si>
    <t>F2 - MARSH, JO ANN</t>
  </si>
  <si>
    <t>Marc Hickerson</t>
  </si>
  <si>
    <t>Western Michigan Lost H1</t>
  </si>
  <si>
    <t>Mark Lucier</t>
  </si>
  <si>
    <t>Western W. Virginia H1</t>
  </si>
  <si>
    <t>Matt Baker</t>
  </si>
  <si>
    <t>SW Indiana H1</t>
  </si>
  <si>
    <t>Meghan Holland</t>
  </si>
  <si>
    <t>Northern Illinois H1</t>
  </si>
  <si>
    <t>Melissa Madriaga</t>
  </si>
  <si>
    <t>Eastern TN H1</t>
  </si>
  <si>
    <t>FH - TEBO, JOHN L</t>
  </si>
  <si>
    <t>FH</t>
  </si>
  <si>
    <t>Micah Abshier</t>
  </si>
  <si>
    <t>Eastern TN Lost H1</t>
  </si>
  <si>
    <t>FJ - DANIELS, CHRISTOPHER H</t>
  </si>
  <si>
    <t>FJ</t>
  </si>
  <si>
    <t>Michael Dolan</t>
  </si>
  <si>
    <t>SE Indiana H1</t>
  </si>
  <si>
    <t>FM - WIRTZ, DANIEL D</t>
  </si>
  <si>
    <t>FM</t>
  </si>
  <si>
    <t>Michael Kirkland</t>
  </si>
  <si>
    <t>Puerto Rico H1</t>
  </si>
  <si>
    <t>Michelle Plunkett</t>
  </si>
  <si>
    <t>Cleveland Area H1</t>
  </si>
  <si>
    <t>FP - CARROLL, PETER J</t>
  </si>
  <si>
    <t>Mike Virelli</t>
  </si>
  <si>
    <t>Cleveland Area Lost H1</t>
  </si>
  <si>
    <t>FR - OPEN</t>
  </si>
  <si>
    <t>FR</t>
  </si>
  <si>
    <t>Nick Prewitt</t>
  </si>
  <si>
    <t>Southern Ohio H1</t>
  </si>
  <si>
    <t>Nicole Wagner</t>
  </si>
  <si>
    <t>NW Pennsylvania H1</t>
  </si>
  <si>
    <t>FW - HUTCHESON, PAMELA</t>
  </si>
  <si>
    <t>FW</t>
  </si>
  <si>
    <t>Pamela Morris</t>
  </si>
  <si>
    <t>Memphis Growth H1</t>
  </si>
  <si>
    <t>Phillip Morrison</t>
  </si>
  <si>
    <t>Kentucky Growth H1</t>
  </si>
  <si>
    <t>Quentin Goetz</t>
  </si>
  <si>
    <t>GE - REID, MELISSA N</t>
  </si>
  <si>
    <t>Rebecca Eckstein</t>
  </si>
  <si>
    <t>East Oklahoma H2</t>
  </si>
  <si>
    <t>GEA - REID, MELISSA N</t>
  </si>
  <si>
    <t>Regina Carroll</t>
  </si>
  <si>
    <t>North Georgia H2</t>
  </si>
  <si>
    <t>GF - WILLIAMS, ALYSSA  H</t>
  </si>
  <si>
    <t>GF</t>
  </si>
  <si>
    <t>Robert Merrill</t>
  </si>
  <si>
    <t>North Georgia Lost H2</t>
  </si>
  <si>
    <t>GH - TRUEBLOOD, THOMAS D</t>
  </si>
  <si>
    <t>GH</t>
  </si>
  <si>
    <t>Roger Brockman</t>
  </si>
  <si>
    <t>East Georgia H2</t>
  </si>
  <si>
    <t>GHA - TRUEBLOOD, THOMAS D</t>
  </si>
  <si>
    <t>GHA</t>
  </si>
  <si>
    <t>Ron LaVigne</t>
  </si>
  <si>
    <t>Central Georgia H2</t>
  </si>
  <si>
    <t>Ron Miles</t>
  </si>
  <si>
    <t>Pan Handle West TX H2</t>
  </si>
  <si>
    <t>GM - OPEN</t>
  </si>
  <si>
    <t>GM</t>
  </si>
  <si>
    <t>Ruby Alvarez</t>
  </si>
  <si>
    <t>Shreveport H2</t>
  </si>
  <si>
    <t>GP - OPEN</t>
  </si>
  <si>
    <t>GP</t>
  </si>
  <si>
    <t>Ryan Mckee</t>
  </si>
  <si>
    <t>Shreveport Lost H2</t>
  </si>
  <si>
    <t>GPA - SAYLOR, DAVID</t>
  </si>
  <si>
    <t>GPA</t>
  </si>
  <si>
    <t>Ryan Park</t>
  </si>
  <si>
    <t>San Antonio H2</t>
  </si>
  <si>
    <t>GQ - FORMATO, MICHAEL</t>
  </si>
  <si>
    <t>GQ</t>
  </si>
  <si>
    <t>Sara Gardiner</t>
  </si>
  <si>
    <t>South Alabama H2</t>
  </si>
  <si>
    <t>Scott Kerr</t>
  </si>
  <si>
    <t>Western S. Carolina H2</t>
  </si>
  <si>
    <t>GS - RAVER, JEREMY</t>
  </si>
  <si>
    <t>GS</t>
  </si>
  <si>
    <t>Sean McManus</t>
  </si>
  <si>
    <t>Western S. Carolina Lost H2</t>
  </si>
  <si>
    <t>JWA</t>
  </si>
  <si>
    <t>GT - MIRABELLA, NATHAN J</t>
  </si>
  <si>
    <t>GT</t>
  </si>
  <si>
    <t>Shana Dawn</t>
  </si>
  <si>
    <t>Austin Growth H2</t>
  </si>
  <si>
    <t>Sheila Collins</t>
  </si>
  <si>
    <t>Austin Growth Lost H2</t>
  </si>
  <si>
    <t>Shelly Schmit</t>
  </si>
  <si>
    <t>Texas Coast Growth H2</t>
  </si>
  <si>
    <t>GY - COLE, DANNY J</t>
  </si>
  <si>
    <t>GY</t>
  </si>
  <si>
    <t>Steve Newcomb</t>
  </si>
  <si>
    <t>Raleigh Growth H2</t>
  </si>
  <si>
    <t>GZ - WALTERS, KENDALL</t>
  </si>
  <si>
    <t>Stuart Ford</t>
  </si>
  <si>
    <t>Greenville Growth H2</t>
  </si>
  <si>
    <t>GZA - WALTERS, KENDALL</t>
  </si>
  <si>
    <t>GZA</t>
  </si>
  <si>
    <t>Susan Helms</t>
  </si>
  <si>
    <t>Greenville Growth Lost H2</t>
  </si>
  <si>
    <t>HA - FLYNN, ELLEN M</t>
  </si>
  <si>
    <t>HA</t>
  </si>
  <si>
    <t>Susan Holland</t>
  </si>
  <si>
    <t>HAA - FLYNN, ELLEN M</t>
  </si>
  <si>
    <t>HAA</t>
  </si>
  <si>
    <t>Suzanne Cherry</t>
  </si>
  <si>
    <t>NYC #3 H3</t>
  </si>
  <si>
    <t>Tamara Berry</t>
  </si>
  <si>
    <t>NYC #3 Lost H3</t>
  </si>
  <si>
    <t>HBA - ABSHIRE, MICHAEL T</t>
  </si>
  <si>
    <t>HBA</t>
  </si>
  <si>
    <t>Thomas Solarik</t>
  </si>
  <si>
    <t>Syracuse H3</t>
  </si>
  <si>
    <t>Tiffany Iceberg</t>
  </si>
  <si>
    <t>Central CT H3</t>
  </si>
  <si>
    <t>Tim Cutter</t>
  </si>
  <si>
    <t>North Boston H3</t>
  </si>
  <si>
    <t>Todd Abshire</t>
  </si>
  <si>
    <t>West Boston H3</t>
  </si>
  <si>
    <t>HK - MURPHY, LIAM P</t>
  </si>
  <si>
    <t>Tony Martinelli</t>
  </si>
  <si>
    <t>West Boston Lost  H3</t>
  </si>
  <si>
    <t>HJA</t>
  </si>
  <si>
    <t>Tony Sullivan</t>
  </si>
  <si>
    <t>Northern NJ H3</t>
  </si>
  <si>
    <t>HM - PRIVAT, JEFFREY M</t>
  </si>
  <si>
    <t>HM</t>
  </si>
  <si>
    <t>Tracy Jenkins</t>
  </si>
  <si>
    <t>Northeast PA H3</t>
  </si>
  <si>
    <t>HN - GOMEZ, JOHN A</t>
  </si>
  <si>
    <t>HN</t>
  </si>
  <si>
    <t>Trevor Maughan</t>
  </si>
  <si>
    <t>N. Virginia Baltimore H3</t>
  </si>
  <si>
    <t>HP - TAYLOR, REGINALD</t>
  </si>
  <si>
    <t>HP</t>
  </si>
  <si>
    <t>Wade Jackson</t>
  </si>
  <si>
    <t>Buffalo GRO H3</t>
  </si>
  <si>
    <t>HPA - TAYLOR, REGINALD</t>
  </si>
  <si>
    <t>HPA</t>
  </si>
  <si>
    <t>Deborah Roberts</t>
  </si>
  <si>
    <t>Baltimore Wash. DC H3</t>
  </si>
  <si>
    <t>HS - MORRISON, KEVIN</t>
  </si>
  <si>
    <t>HS</t>
  </si>
  <si>
    <t>William Roberts</t>
  </si>
  <si>
    <t>Baltimore Wash. DC Lost H3</t>
  </si>
  <si>
    <t>HSA - MORRISON, KEVIN</t>
  </si>
  <si>
    <t>HSA</t>
  </si>
  <si>
    <t>Ella Hogg</t>
  </si>
  <si>
    <t>West Metro Growth H3</t>
  </si>
  <si>
    <t>HT - CATES, BARRETT W</t>
  </si>
  <si>
    <t>Kaitlyn_OLD_NotinUse McAdams_OLD_NotinUse</t>
  </si>
  <si>
    <t>HU - MCNEAL, DARREL M</t>
  </si>
  <si>
    <t>HU</t>
  </si>
  <si>
    <t>Nicole_old_Notinuse Wagner_old_Notinuse</t>
  </si>
  <si>
    <t>Large Vendor K0 L1</t>
  </si>
  <si>
    <t>HV - WAGAR, DAVID W</t>
  </si>
  <si>
    <t>HV</t>
  </si>
  <si>
    <t>Riley Castor</t>
  </si>
  <si>
    <t>Large Vendor K1 L1</t>
  </si>
  <si>
    <t>HW - HENSELER, JENNIFER M</t>
  </si>
  <si>
    <t>HW</t>
  </si>
  <si>
    <t>Large Vendor K2 L1</t>
  </si>
  <si>
    <t>Large Vendor K3 L1</t>
  </si>
  <si>
    <t>HY - SAVOIE, GILLE J</t>
  </si>
  <si>
    <t>HZ - GLEASON, BRIAN J</t>
  </si>
  <si>
    <t>HZ</t>
  </si>
  <si>
    <t>Ohio IS L2</t>
  </si>
  <si>
    <t>HZA - GLEASON, BRIAN J</t>
  </si>
  <si>
    <t>HZA</t>
  </si>
  <si>
    <t>West Coast IS L2</t>
  </si>
  <si>
    <t>J7 - MEYER, ANN G.</t>
  </si>
  <si>
    <t>J7</t>
  </si>
  <si>
    <t>Ohio Valley IS L2</t>
  </si>
  <si>
    <t>JA - LANGEL, PAUL E</t>
  </si>
  <si>
    <t>JA</t>
  </si>
  <si>
    <t>Northeast IS L2</t>
  </si>
  <si>
    <t>SOW1 IS  L2</t>
  </si>
  <si>
    <t>JD - ROSHUK, SHAWNA</t>
  </si>
  <si>
    <t>SOW2 IS L2</t>
  </si>
  <si>
    <t>SOW3 IS L2</t>
  </si>
  <si>
    <t>JF - STANSBURY, SARA R</t>
  </si>
  <si>
    <t>SOW4 IS L2</t>
  </si>
  <si>
    <t>JG - CORNELIUS, MICHAEL</t>
  </si>
  <si>
    <t>JG</t>
  </si>
  <si>
    <t>SOD1 IS L2</t>
  </si>
  <si>
    <t>JGB - CORNELIUS, MICHAEL</t>
  </si>
  <si>
    <t>JGB</t>
  </si>
  <si>
    <t>Michigan IS L2</t>
  </si>
  <si>
    <t>JH - JOHNSON, STEVEN P</t>
  </si>
  <si>
    <t>JH</t>
  </si>
  <si>
    <t>SOD2 IS L2</t>
  </si>
  <si>
    <t>JI - ELSMORE, STEPHEN J</t>
  </si>
  <si>
    <t>Upper Midwest IS L2</t>
  </si>
  <si>
    <t>JJ - PETERSON, LYNN R.</t>
  </si>
  <si>
    <t>JJ</t>
  </si>
  <si>
    <t>Pennsylvania IS L2</t>
  </si>
  <si>
    <t>JJA - PETERSON, LYNN R.</t>
  </si>
  <si>
    <t>JJA</t>
  </si>
  <si>
    <t>Missouri IS L2</t>
  </si>
  <si>
    <t>JK - TARANTINO, KATHLEEN H</t>
  </si>
  <si>
    <t>JK</t>
  </si>
  <si>
    <t>SOD3 IS L2</t>
  </si>
  <si>
    <t>JKA - TARANTINO, KATHLEEN H</t>
  </si>
  <si>
    <t>JKA</t>
  </si>
  <si>
    <t>SOD4 IS L2</t>
  </si>
  <si>
    <t>JL - BONGARTZ, MONIQUE G</t>
  </si>
  <si>
    <t>JL</t>
  </si>
  <si>
    <t>SOD5 IS L2</t>
  </si>
  <si>
    <t>New York IS L2</t>
  </si>
  <si>
    <t>JN - HORTON, SHAWN</t>
  </si>
  <si>
    <t>JN</t>
  </si>
  <si>
    <t>Illinois IS L2</t>
  </si>
  <si>
    <t>JNA - HORTON, SHAWN</t>
  </si>
  <si>
    <t>JNA</t>
  </si>
  <si>
    <t>Western US IS L2</t>
  </si>
  <si>
    <t>JO - HUGHES, STEVEN W.</t>
  </si>
  <si>
    <t>JO</t>
  </si>
  <si>
    <t>Florida IS L2</t>
  </si>
  <si>
    <t>Georgia IS L2</t>
  </si>
  <si>
    <t>JQ - HILL, DANIEL L</t>
  </si>
  <si>
    <t>Central US IS L2</t>
  </si>
  <si>
    <t>JQA - HILL, DANIEL L</t>
  </si>
  <si>
    <t>Mid-Atlantic IS L2</t>
  </si>
  <si>
    <t>JR - HALL, MICHAEL R.</t>
  </si>
  <si>
    <t>JR</t>
  </si>
  <si>
    <t>JRA - HALL, MICHAEL R.</t>
  </si>
  <si>
    <t>JRA</t>
  </si>
  <si>
    <t>Large Vendor Canada L3</t>
  </si>
  <si>
    <t>L1 - REUKAUF, DANIEL B.</t>
  </si>
  <si>
    <t>Inside Sales Canada L4</t>
  </si>
  <si>
    <t>P1 - MALDONADO, JAVIER</t>
  </si>
  <si>
    <t>P1</t>
  </si>
  <si>
    <t>Eastern Iowa Lost B5</t>
  </si>
  <si>
    <t>SE MO S ILL Lost B4</t>
  </si>
  <si>
    <t>P5 - LABUICK, JUSTIN</t>
  </si>
  <si>
    <t>Southern Missouri Lost B4</t>
  </si>
  <si>
    <t>Western Iowa Lost B5</t>
  </si>
  <si>
    <t>R4 - DICKEY, GLENN A.</t>
  </si>
  <si>
    <t>R5 - KALTWASSER, JOHN P.</t>
  </si>
  <si>
    <t>S3 - SCHNEEGOLD, FRANKLIN G.</t>
  </si>
  <si>
    <t>S3</t>
  </si>
  <si>
    <t>S3A - SCHNEEGOLD, FRANKLIN G.</t>
  </si>
  <si>
    <t>S3A</t>
  </si>
  <si>
    <t>S3B - SCHNEEGOLD, FRANKLIN G.</t>
  </si>
  <si>
    <t>S3B</t>
  </si>
  <si>
    <t>S5A - SCHEELE, BRIAN C.</t>
  </si>
  <si>
    <t>S5A</t>
  </si>
  <si>
    <t>S5B - SCHEELE, BRIAN C.</t>
  </si>
  <si>
    <t>S5B</t>
  </si>
  <si>
    <t>S7A - DOLAN, MICHAEL J.</t>
  </si>
  <si>
    <t>S7A</t>
  </si>
  <si>
    <t>S7B - DOLAN, MICHAEL J.</t>
  </si>
  <si>
    <t>S7B</t>
  </si>
  <si>
    <t>T8 - HOUSTON, RODNEY G.</t>
  </si>
  <si>
    <t>T8A - HOUSTON, RODNEY G.</t>
  </si>
  <si>
    <t>T8A</t>
  </si>
  <si>
    <t>Unassigned</t>
  </si>
  <si>
    <t>Un</t>
  </si>
  <si>
    <t>V6 - CONNELLY JR., FRANCIS M.</t>
  </si>
  <si>
    <t>V6</t>
  </si>
  <si>
    <t>W7 - RHODES, SCOTT P.</t>
  </si>
  <si>
    <t>W7</t>
  </si>
  <si>
    <t>W7A - RHODES, SCOTT P.</t>
  </si>
  <si>
    <t>W7A</t>
  </si>
  <si>
    <t>W7B - RHODES, SCOTT P.</t>
  </si>
  <si>
    <t>W7B</t>
  </si>
  <si>
    <t>X2 - CONNORS, GREGORY A.</t>
  </si>
  <si>
    <t>X5A - ARCENEAUX, BRYAN P</t>
  </si>
  <si>
    <t>X5A</t>
  </si>
  <si>
    <t>Y4A - MORRISON, PHILLIP D</t>
  </si>
  <si>
    <t>Y4A</t>
  </si>
  <si>
    <t>Y6 - FORD, ROBERT R.</t>
  </si>
  <si>
    <t>Z1 - WILHELM, JACULIN S</t>
  </si>
  <si>
    <t>Z1</t>
  </si>
  <si>
    <t>Z2 - GRIFFIN, DANIEL G.</t>
  </si>
  <si>
    <t>Z2</t>
  </si>
  <si>
    <t>Z3 - CURRAN, JOHN P</t>
  </si>
  <si>
    <t>Z3</t>
  </si>
  <si>
    <t>Z4 - HARTMAN, LORI</t>
  </si>
  <si>
    <t>Z4</t>
  </si>
  <si>
    <t>Z5 - THALHEIMER, MICHAEL C.</t>
  </si>
  <si>
    <t>Z5</t>
  </si>
  <si>
    <t>Z6 - SCHREIBER, ANN MARIE</t>
  </si>
  <si>
    <t>Z6</t>
  </si>
  <si>
    <t>Z7 - WEBER, MEGAN E</t>
  </si>
  <si>
    <t>Z7</t>
  </si>
  <si>
    <t>Z8 - BROWN, KELLY J</t>
  </si>
  <si>
    <t>Z8</t>
  </si>
  <si>
    <t>Z9 - BRAUN, BARRY B</t>
  </si>
  <si>
    <t>Z9</t>
  </si>
  <si>
    <t>ZA - WILSON, MONICA S</t>
  </si>
  <si>
    <t>ZA</t>
  </si>
  <si>
    <t>ZB - BARNHART, LORRIE M</t>
  </si>
  <si>
    <t>ZB</t>
  </si>
  <si>
    <t>DR - OPEN</t>
  </si>
  <si>
    <t>GPA - OPEN</t>
  </si>
  <si>
    <t>HS - OPEN</t>
  </si>
  <si>
    <t>HSA - OPEN</t>
  </si>
  <si>
    <t>JU - RUDDICK, BRYAN E</t>
  </si>
  <si>
    <t>JU</t>
  </si>
  <si>
    <t>T8 - OPEN</t>
  </si>
  <si>
    <t>T8A - OPEN</t>
  </si>
  <si>
    <t>G6 - FIRST HAUL</t>
  </si>
  <si>
    <t>G6</t>
  </si>
  <si>
    <t>ZC - KVASNICKA, MARTIN P</t>
  </si>
  <si>
    <t>ZC</t>
  </si>
  <si>
    <t>GS - OPEN</t>
  </si>
  <si>
    <t>ZF - TURNER, TODD M</t>
  </si>
  <si>
    <t>ZF</t>
  </si>
  <si>
    <t>Z2A - HUSMANN, DERRICK P</t>
  </si>
  <si>
    <t>Z2A</t>
  </si>
  <si>
    <t>Z4 - OPEN</t>
  </si>
  <si>
    <t>ZD - WILDAUER, JORDAN D</t>
  </si>
  <si>
    <t>ZE - HENSELER, JENNIFER M</t>
  </si>
  <si>
    <t>ZG - ATLANTA</t>
  </si>
  <si>
    <t>ZH - ORLANDO</t>
  </si>
  <si>
    <t>ZH</t>
  </si>
  <si>
    <t>ZJ - DALLAS</t>
  </si>
  <si>
    <t>ZJ</t>
  </si>
  <si>
    <t>JW - REGISTER, BRIAN D</t>
  </si>
  <si>
    <t>JX - ADAMS IV, SAMUEL I</t>
  </si>
  <si>
    <t>JX</t>
  </si>
  <si>
    <t>Z1 - HARTMAN, LORI</t>
  </si>
  <si>
    <t>GF - OPEN</t>
  </si>
  <si>
    <t>HW - OPEN</t>
  </si>
  <si>
    <t>Z2 - HUSMANN, DERRICK P</t>
  </si>
  <si>
    <t>ZH - ELLIS, STEPHEN G</t>
  </si>
  <si>
    <t>ZJ - BLANKENSHIP, BRADLEY R</t>
  </si>
  <si>
    <t>FJB - DANIELS, CHRISTOPHER H</t>
  </si>
  <si>
    <t>FJB</t>
  </si>
  <si>
    <t>HN - OPEN</t>
  </si>
  <si>
    <t>Z6A - SCHREIBER, ANN MARIE</t>
  </si>
  <si>
    <t>Z6A</t>
  </si>
  <si>
    <t>ZK - JENKINS, TRACY R</t>
  </si>
  <si>
    <t>ZK</t>
  </si>
  <si>
    <t>JY - FAMA, ANGELO B</t>
  </si>
  <si>
    <t>JYA - FAMA, ANGELO B</t>
  </si>
  <si>
    <t>JYA</t>
  </si>
  <si>
    <t>KC - ANDERSON, ANGELA D</t>
  </si>
  <si>
    <t>KC</t>
  </si>
  <si>
    <t>GT - OPEN</t>
  </si>
  <si>
    <t>ZM - SCRANTON</t>
  </si>
  <si>
    <t>ZM</t>
  </si>
  <si>
    <t>ZN - BUFFALO</t>
  </si>
  <si>
    <t>ZN</t>
  </si>
  <si>
    <t>ZG - DOBBS, JOHN E</t>
  </si>
  <si>
    <t>ZM - CARR, THOMAS P</t>
  </si>
  <si>
    <t>ZN - HOSTETTER, JAMES R</t>
  </si>
  <si>
    <t>Z1A - HARTMAN, LORI</t>
  </si>
  <si>
    <t>Z1A</t>
  </si>
  <si>
    <t>ZP - METRO EAST</t>
  </si>
  <si>
    <t>ZP</t>
  </si>
  <si>
    <t>ZQ - METRO WEST</t>
  </si>
  <si>
    <t>KE - LO IACONO, VINCENT S</t>
  </si>
  <si>
    <t>KE</t>
  </si>
  <si>
    <t>ZP - FORMATO, MICHAEL</t>
  </si>
  <si>
    <t>DZ - OPEN</t>
  </si>
  <si>
    <t>GQ - OPEN</t>
  </si>
  <si>
    <t>ZK - OPEN</t>
  </si>
  <si>
    <t>GT - JENKINS, TRACY R</t>
  </si>
  <si>
    <t>Z1A - HARTMAN, LORI - SPECIAL ACCT</t>
  </si>
  <si>
    <t>FBA</t>
  </si>
  <si>
    <t>HN - ANTRAM, DEVAN N</t>
  </si>
  <si>
    <t>HS - UTTERBACK, BENJAMIN</t>
  </si>
  <si>
    <t>JGA - CORNELIUS, MICHAEL</t>
  </si>
  <si>
    <t>JGA</t>
  </si>
  <si>
    <t>KA - OBERT, WILLIAM E</t>
  </si>
  <si>
    <t>X2A - CONNORS, GREGORY A.</t>
  </si>
  <si>
    <t>Z5 - RAVENNA, CHRISTA K</t>
  </si>
  <si>
    <t>BWA - MCINTYRE, BRIAN A</t>
  </si>
  <si>
    <t>BWA</t>
  </si>
  <si>
    <t>J7A - MEYER, ANN G.</t>
  </si>
  <si>
    <t>J7A</t>
  </si>
  <si>
    <t>R5C - KALTWASSER, JOHN P.</t>
  </si>
  <si>
    <t>R5C</t>
  </si>
  <si>
    <t>JWA - REGISTER, BRIAN D</t>
  </si>
  <si>
    <t>JXA - ADAMS IV, SAMUEL I</t>
  </si>
  <si>
    <t>JXA</t>
  </si>
  <si>
    <t>GLB - BROCKMAN, B. ROGER</t>
  </si>
  <si>
    <t>GLB</t>
  </si>
  <si>
    <t>ZMA - CARR, THOMAS P</t>
  </si>
  <si>
    <t>ZMA</t>
  </si>
  <si>
    <t>Z1C - HARTMAN, LORI</t>
  </si>
  <si>
    <t>Z1C</t>
  </si>
  <si>
    <t>Z3C - CURRAN, JOHN P</t>
  </si>
  <si>
    <t>Z3C</t>
  </si>
  <si>
    <t>Z5C - RAVENNA, CHRISTA K</t>
  </si>
  <si>
    <t>Z5C</t>
  </si>
  <si>
    <t>Z6C - SCHREIBER, ANN MARIE</t>
  </si>
  <si>
    <t>Z6C</t>
  </si>
  <si>
    <t>Z7C - WEBER, MEGAN E</t>
  </si>
  <si>
    <t>Z7C</t>
  </si>
  <si>
    <t>ZCC - KVASNICKA, MARTIN P</t>
  </si>
  <si>
    <t>ZCC</t>
  </si>
  <si>
    <t>ZFC - TURNER, TODD M</t>
  </si>
  <si>
    <t>ZFC</t>
  </si>
  <si>
    <t>ZNC - HOSTETTER, JAMES R</t>
  </si>
  <si>
    <t>ZNC</t>
  </si>
  <si>
    <t>ZJC - BLANKENSHIP, BRADLEY R</t>
  </si>
  <si>
    <t>ZJC</t>
  </si>
  <si>
    <t>Z8C - BROWN, KELLY J</t>
  </si>
  <si>
    <t>Z8C</t>
  </si>
  <si>
    <t>TA - IS-HEARTLAND</t>
  </si>
  <si>
    <t>TA</t>
  </si>
  <si>
    <t>TB - IS-MISS VALLEY</t>
  </si>
  <si>
    <t>GLB - BROCKMAN, D. ROGER</t>
  </si>
  <si>
    <t>Z7D - WEBER, MEGAN E</t>
  </si>
  <si>
    <t>Z7D</t>
  </si>
  <si>
    <t>DGB - LEE, RICHARD B</t>
  </si>
  <si>
    <t>DGB</t>
  </si>
  <si>
    <t>Z5D - RAVENNA, CHRISTA K</t>
  </si>
  <si>
    <t>Z5D</t>
  </si>
  <si>
    <t>JWA - WELLS, DEREK S</t>
  </si>
  <si>
    <t>ZFD - TURNER, TODD M</t>
  </si>
  <si>
    <t>ZFD</t>
  </si>
  <si>
    <t>BT - OPEN</t>
  </si>
  <si>
    <t>C1 - VEGA, ALEXANDER</t>
  </si>
  <si>
    <t>CP - OPEN</t>
  </si>
  <si>
    <t>FP - WHITTAKER, BRIAN T</t>
  </si>
  <si>
    <t>J7 - HOUSE, CHAD H</t>
  </si>
  <si>
    <t>J7A - HOUSE, CHAD H</t>
  </si>
  <si>
    <t>JH - OPEN</t>
  </si>
  <si>
    <t>JW - WELLS, DEREK S</t>
  </si>
  <si>
    <t>P1 - PUERTO RICO OLD</t>
  </si>
  <si>
    <t>TD - IS-WISCONSIN</t>
  </si>
  <si>
    <t>Z2 - HESS, CHANDRA E</t>
  </si>
  <si>
    <t>ZCD - KVASNICKA, MARTIN P</t>
  </si>
  <si>
    <t>ZCD</t>
  </si>
  <si>
    <t>ZE - OPEN</t>
  </si>
  <si>
    <t>ZH - REUKAUF, PAUL D.</t>
  </si>
  <si>
    <t>ZK - ROSS, RANDALL L</t>
  </si>
  <si>
    <t>TC - IS-DIRECT MARKETING</t>
  </si>
  <si>
    <t>HV - OPEN</t>
  </si>
  <si>
    <t>GZ - OPEN</t>
  </si>
  <si>
    <t>JY - OPEN</t>
  </si>
  <si>
    <t>Z2 - POTTS, LYNN E</t>
  </si>
  <si>
    <t>GZ - GUYNES, MATTHEW T</t>
  </si>
  <si>
    <t>Z5A - RAVENNA, CHRISTA K</t>
  </si>
  <si>
    <t>Z5A</t>
  </si>
  <si>
    <t>Z7 - OPEN</t>
  </si>
  <si>
    <t>Z7C - OPEN</t>
  </si>
  <si>
    <t>Z7D - OPEN</t>
  </si>
  <si>
    <t>Z7 - SHUMATE, RALONDO</t>
  </si>
  <si>
    <t>Z7C - SHUMATE, RALONDO</t>
  </si>
  <si>
    <t>Z7D - SHUMATE, RALONDO</t>
  </si>
  <si>
    <t>BCA - PERDICHIZZI, JOHN</t>
  </si>
  <si>
    <t>BCA</t>
  </si>
  <si>
    <t>GLA - BROCKMAN, D. ROGER</t>
  </si>
  <si>
    <t>GLA</t>
  </si>
  <si>
    <t>GTA - JENKINS, TRACY R</t>
  </si>
  <si>
    <t>GTA</t>
  </si>
  <si>
    <t>HP - LYON, DANIEL J</t>
  </si>
  <si>
    <t>JN - OPEN</t>
  </si>
  <si>
    <t>JY - PIFER, ARLYN E</t>
  </si>
  <si>
    <t>KE - DEL GATTO, RALPH R</t>
  </si>
  <si>
    <t>KEA - DEL GATTO, RALPH R</t>
  </si>
  <si>
    <t>KEA</t>
  </si>
  <si>
    <t>L1A - REUKAUF, DANIEL B.</t>
  </si>
  <si>
    <t>L1A</t>
  </si>
  <si>
    <t>P3 - PORTELA, JUAN (SPECIAL)</t>
  </si>
  <si>
    <t>P3</t>
  </si>
  <si>
    <t>P5 - OPEN</t>
  </si>
  <si>
    <t>TF - IS-PITTSBURGH</t>
  </si>
  <si>
    <t>TG - IS-FLA</t>
  </si>
  <si>
    <t>TG</t>
  </si>
  <si>
    <t>TH - IS-CAROLINAS</t>
  </si>
  <si>
    <t>Z5 - OPEN</t>
  </si>
  <si>
    <t>ZAA - OPEN</t>
  </si>
  <si>
    <t>ZAA</t>
  </si>
  <si>
    <t>ZFA - TURNER, TODD M</t>
  </si>
  <si>
    <t>ZFA</t>
  </si>
  <si>
    <t>ZHA - OPEN</t>
  </si>
  <si>
    <t>ZHA</t>
  </si>
  <si>
    <t>Y6A - FORD, ROBERT R.</t>
  </si>
  <si>
    <t>Y6A</t>
  </si>
  <si>
    <t>P5 - WALL, KATINA</t>
  </si>
  <si>
    <t>JN - RIDENOUR, BLAKE</t>
  </si>
  <si>
    <t>Z5 - ANTIEAU, DANIEL R</t>
  </si>
  <si>
    <t>TJ - DIRECT MARKETING PITTSBURGH</t>
  </si>
  <si>
    <t>TK - DIRECT MARKETING FLORIDA</t>
  </si>
  <si>
    <t>TL - DIRECT MARKETING CAROLINA</t>
  </si>
  <si>
    <t>TL</t>
  </si>
  <si>
    <t>ZDA - WILAUER, JORDAN D</t>
  </si>
  <si>
    <t>ZDA</t>
  </si>
  <si>
    <t>FJA - DANIELS, CHRISTOPHER H</t>
  </si>
  <si>
    <t>FJA</t>
  </si>
  <si>
    <t>JI - OPEN</t>
  </si>
  <si>
    <t>ZAA - WILSON, MONICA S</t>
  </si>
  <si>
    <t>ZDA - WILDAUER, JORDAN D</t>
  </si>
  <si>
    <t>EN - OPEN</t>
  </si>
  <si>
    <t>FP - OPEN</t>
  </si>
  <si>
    <t>Z2 - OPEN</t>
  </si>
  <si>
    <t>JI - WORKLEY, MARK R</t>
  </si>
  <si>
    <t>TM - IS-BOSTON</t>
  </si>
  <si>
    <t>Y6 - OPEN</t>
  </si>
  <si>
    <t>Y6A - OPEN</t>
  </si>
  <si>
    <t>Z8 - OPEN</t>
  </si>
  <si>
    <t>EN - WORLEY, MARK R</t>
  </si>
  <si>
    <t>TN - DIRECT MARKETING BOSTON</t>
  </si>
  <si>
    <t>tn</t>
  </si>
  <si>
    <t>GZA - GUYNES, MATTHEW T</t>
  </si>
  <si>
    <t>HZC - ADLA</t>
  </si>
  <si>
    <t>HZC</t>
  </si>
  <si>
    <t>HMA - PRIVAT, JEFFREY M</t>
  </si>
  <si>
    <t>HMA</t>
  </si>
  <si>
    <t>ZQB - NUNEZ, ERIC</t>
  </si>
  <si>
    <t>ZQB</t>
  </si>
  <si>
    <t>TP - IS-ST LOUIS</t>
  </si>
  <si>
    <t>TP</t>
  </si>
  <si>
    <t>TQ - DIRECT MARKETING ST LOUIS</t>
  </si>
  <si>
    <t>TQ</t>
  </si>
  <si>
    <t>Z2 - RYKER, BROCK</t>
  </si>
  <si>
    <t>Y6A - SMITH, DAMON J</t>
  </si>
  <si>
    <t>Z2A - RYKER, BROCK</t>
  </si>
  <si>
    <t>Z5 - OPEN (Thalheimer)</t>
  </si>
  <si>
    <t>z5</t>
  </si>
  <si>
    <t>TC - KESSENS, STACEY</t>
  </si>
  <si>
    <t>TR - IS-CHICAGO</t>
  </si>
  <si>
    <t>TS - DIRECT MARKETING CHICAGO</t>
  </si>
  <si>
    <t>Z5 - SMITH, JOANNE</t>
  </si>
  <si>
    <t>68A - KOZAK, MICHAEL R.</t>
  </si>
  <si>
    <t>68A</t>
  </si>
  <si>
    <t>69A - HUGHES, DAVID J.</t>
  </si>
  <si>
    <t>69A</t>
  </si>
  <si>
    <t>C2 - O'NEILL, DENNIS W.</t>
  </si>
  <si>
    <t>C2</t>
  </si>
  <si>
    <t>FPA - SOLARIK, THOMAS</t>
  </si>
  <si>
    <t>FPA</t>
  </si>
  <si>
    <t>GYA - COLE, DANNY J</t>
  </si>
  <si>
    <t>GYA</t>
  </si>
  <si>
    <t>HPA - LYON, DANIEL J</t>
  </si>
  <si>
    <t>JDA - GOETZ, QUENTIN</t>
  </si>
  <si>
    <t>JDA</t>
  </si>
  <si>
    <t>L1 - HENSLER, ROSS</t>
  </si>
  <si>
    <t>TA - CRANK, SCOTT W</t>
  </si>
  <si>
    <t>TB - JEFFRIES, BONNIE J</t>
  </si>
  <si>
    <t>TD - CRANK, SCOTT W</t>
  </si>
  <si>
    <t>TF - CRANK, SCOTT W</t>
  </si>
  <si>
    <t>TG - JEFFRIES, BONNIE J</t>
  </si>
  <si>
    <t>TH - JEFFRIES, BONNIE J</t>
  </si>
  <si>
    <t>TM - CRANK, SCOTT W</t>
  </si>
  <si>
    <t>TP - CRANK, SCOTT W</t>
  </si>
  <si>
    <t>TR - CRANK, SCOTT W</t>
  </si>
  <si>
    <t>TT - CRANK, SCOTT W</t>
  </si>
  <si>
    <t>TV - CRANK, SCOTT W</t>
  </si>
  <si>
    <t>TW - JEFFRIES, BONNIE J</t>
  </si>
  <si>
    <t>ZS - GROWTH MKTS - S GA</t>
  </si>
  <si>
    <t>ZS</t>
  </si>
  <si>
    <t>C8 - OPEN</t>
  </si>
  <si>
    <t>L1A - HENSLER, ROSS</t>
  </si>
  <si>
    <t>25A - GARDINER, SARA N</t>
  </si>
  <si>
    <t>TNG - KESSENS, STACEY</t>
  </si>
  <si>
    <t>TNG</t>
  </si>
  <si>
    <t>ZS - FORD, STUART</t>
  </si>
  <si>
    <t>ZEC - CUTTER, LINDSAY O</t>
  </si>
  <si>
    <t>ZEC</t>
  </si>
  <si>
    <t>ZMC - CARR, THOMAS P</t>
  </si>
  <si>
    <t>ZMC</t>
  </si>
  <si>
    <t>JY - METZ, CLAUDIA S</t>
  </si>
  <si>
    <t>ZTC - FLYNN, ELLEN M</t>
  </si>
  <si>
    <t>ZTC</t>
  </si>
  <si>
    <t>TX - JEFFERIES, BONNIE</t>
  </si>
  <si>
    <t>TX</t>
  </si>
  <si>
    <t>ZGC - DOBBS, JOHN E</t>
  </si>
  <si>
    <t>ZGC</t>
  </si>
  <si>
    <t>ZKC - ROSS, RANDALL L</t>
  </si>
  <si>
    <t>ZKC</t>
  </si>
  <si>
    <t>FJ - CAMERON, JEREMY B</t>
  </si>
  <si>
    <t>FJA - CAMERON, JEREMY B</t>
  </si>
  <si>
    <t>HA - OPEN</t>
  </si>
  <si>
    <t>HAA - OPEN</t>
  </si>
  <si>
    <t>JR - DANIELS, CHRISTOPHER H</t>
  </si>
  <si>
    <t>JRA - DANIELS, CHRISTOPHER H</t>
  </si>
  <si>
    <t>JMA - LAVIGNE, RON</t>
  </si>
  <si>
    <t>JMA</t>
  </si>
  <si>
    <t>C1 - OPEN</t>
  </si>
  <si>
    <t>HY - WALL, SHANE</t>
  </si>
  <si>
    <t>TZ - PHILPOT, NICHOLAS R</t>
  </si>
  <si>
    <t>Z9C - BRAUN, BARRY B</t>
  </si>
  <si>
    <t>Z9C</t>
  </si>
  <si>
    <t>ZDC - WILDAUER, JORDAN D</t>
  </si>
  <si>
    <t>ZDC</t>
  </si>
  <si>
    <t>ZJ - OPEN</t>
  </si>
  <si>
    <t>ZN - OPEN</t>
  </si>
  <si>
    <t>ZP - OPEN</t>
  </si>
  <si>
    <t>ZU - CROWLEY, WILLIAM P</t>
  </si>
  <si>
    <t>ZU</t>
  </si>
  <si>
    <t>ZUC - CROWLEY, WILLIAM P</t>
  </si>
  <si>
    <t>ZUC</t>
  </si>
  <si>
    <t>ZSA - FORD, STUART</t>
  </si>
  <si>
    <t>ZSA</t>
  </si>
  <si>
    <t>03 - OPEN</t>
  </si>
  <si>
    <t>HY - OPEN</t>
  </si>
  <si>
    <t>TZ - CRANK, SCOTT</t>
  </si>
  <si>
    <t>TE - PHIL.INSIDE - CRANK, SCOTT W</t>
  </si>
  <si>
    <t>TZ - CRANK, SCOTT W</t>
  </si>
  <si>
    <t>03 - CARABALLO, CHRISTOPHER R</t>
  </si>
  <si>
    <t>TE - CRANK, SCOTT W</t>
  </si>
  <si>
    <t>TE - SPAID, MICHAEL J</t>
  </si>
  <si>
    <t>TZ - SPAID, MICHAEL J</t>
  </si>
  <si>
    <t>FJ - BERRY, TAMARA J</t>
  </si>
  <si>
    <t>TX - JEFFRIES, BONNIE J</t>
  </si>
  <si>
    <t>18A - WALL, MICHAEL T.</t>
  </si>
  <si>
    <t>18A</t>
  </si>
  <si>
    <t>57A - ELLIS, LOGAN P.</t>
  </si>
  <si>
    <t>57A</t>
  </si>
  <si>
    <t>DBA - CLOUGHERTY, ROBERT M.</t>
  </si>
  <si>
    <t>DBA</t>
  </si>
  <si>
    <t>DGC - LEE, RICHARD B</t>
  </si>
  <si>
    <t>DGC</t>
  </si>
  <si>
    <t>DX - DAWN (HASS), SHANA D</t>
  </si>
  <si>
    <t>F2A - MARSH, JO ANN</t>
  </si>
  <si>
    <t>F2A</t>
  </si>
  <si>
    <t>GE - OPEN</t>
  </si>
  <si>
    <t>J7 - OPEN</t>
  </si>
  <si>
    <t>JAA - LANGEL, PAUL E</t>
  </si>
  <si>
    <t>JAA</t>
  </si>
  <si>
    <t>JFA - STANSBURY, SARA R</t>
  </si>
  <si>
    <t>JFA</t>
  </si>
  <si>
    <t>R5 - WEISS, KIMBERLY A</t>
  </si>
  <si>
    <t>T1 - CRANK, SCOTT</t>
  </si>
  <si>
    <t>TF - SPAID, MICHAEL J</t>
  </si>
  <si>
    <t>TM - SPAID, MICHAEL J</t>
  </si>
  <si>
    <t>Z2C - RYKER, BROCK</t>
  </si>
  <si>
    <t>Z2C</t>
  </si>
  <si>
    <t>Z6 - ROOP, BONNIE J</t>
  </si>
  <si>
    <t>Z6C - ROOP, BONNIE J</t>
  </si>
  <si>
    <t>ZVC - DICK, JAMES R</t>
  </si>
  <si>
    <t>ZVC</t>
  </si>
  <si>
    <t>ZW - WEST COAST GROWTH</t>
  </si>
  <si>
    <t>ZWC - WEST COAST VPP GROWTH</t>
  </si>
  <si>
    <t>ZWC</t>
  </si>
  <si>
    <t>AJ - OPEN</t>
  </si>
  <si>
    <t>HM - OPEN</t>
  </si>
  <si>
    <t>JX - OPEN</t>
  </si>
  <si>
    <t>87 - OPEN</t>
  </si>
  <si>
    <t>HP - FEDERMANN, CODY</t>
  </si>
  <si>
    <t>HZ - OPEN</t>
  </si>
  <si>
    <t>JF - OPEN</t>
  </si>
  <si>
    <t>JFA - OPEN</t>
  </si>
  <si>
    <t>JW - WELLS, DEREK</t>
  </si>
  <si>
    <t>Z9 - OPEN</t>
  </si>
  <si>
    <t>Z9C - OPEN</t>
  </si>
  <si>
    <t>ZD - OPEN</t>
  </si>
  <si>
    <t>ZDC - OPEN</t>
  </si>
  <si>
    <t>T2 - OPEN</t>
  </si>
  <si>
    <t>JW - OPEN</t>
  </si>
  <si>
    <t>T2 - KRASSOW, LINCOLN</t>
  </si>
  <si>
    <t>Z9 - MARINA, JUDE</t>
  </si>
  <si>
    <t>Z9C - MARINA, JUDE</t>
  </si>
  <si>
    <t>ZWC - KRASSOW, LINCOLN</t>
  </si>
  <si>
    <t>FWA - HUTCHESON, PAMELA</t>
  </si>
  <si>
    <t>FWA</t>
  </si>
  <si>
    <t>AX - OPEN</t>
  </si>
  <si>
    <t>GY - OPEN</t>
  </si>
  <si>
    <t>GYA - OPEN</t>
  </si>
  <si>
    <t>JQ - DUNNICHAY, JACOB</t>
  </si>
  <si>
    <t>JW - SULLIVAN, CARL</t>
  </si>
  <si>
    <t>TB - CARROLL, REGINA</t>
  </si>
  <si>
    <t>TE - KIRSCHNER, JANET</t>
  </si>
  <si>
    <t>TF - KIRSCHNER, JANET</t>
  </si>
  <si>
    <t>TH - ICEBERG, TIFFANY</t>
  </si>
  <si>
    <t>TW - ICEBERG, TIFFANY</t>
  </si>
  <si>
    <t>TX - CARROLL, REGINA</t>
  </si>
  <si>
    <t>TZ - KIRSCHNER, JANET</t>
  </si>
  <si>
    <t>Z1 - JEFFRIES, BONNIE J</t>
  </si>
  <si>
    <t>Z1C - JEFFRIES, BONNIE</t>
  </si>
  <si>
    <t>ZD - REUKAUF, PAUL D.</t>
  </si>
  <si>
    <t>ZDC - REUKAUF, PAUL</t>
  </si>
  <si>
    <t>ZH - MATHESON, ANELLY</t>
  </si>
  <si>
    <t>Z5C - SMITH, JOANNE</t>
  </si>
  <si>
    <t>ZHC - MATHESON, ANELLY</t>
  </si>
  <si>
    <t>ZHC</t>
  </si>
  <si>
    <t>AX - CALDERONE, COREY L</t>
  </si>
  <si>
    <t>T1 - CRANK, SCOTT W</t>
  </si>
  <si>
    <t>Z1C - JEFFRIES, BONNIE J</t>
  </si>
  <si>
    <t>ZDC - REUKAUF, PAUL D.</t>
  </si>
  <si>
    <t>WA - FORT WORTH GM</t>
  </si>
  <si>
    <t>WA</t>
  </si>
  <si>
    <t>WAC - FORTH WORTH VPP</t>
  </si>
  <si>
    <t>WAC</t>
  </si>
  <si>
    <t>WB - AUSTIN GM</t>
  </si>
  <si>
    <t>WBC - AUSTIN VPP</t>
  </si>
  <si>
    <t>WBC</t>
  </si>
  <si>
    <t>WC - TEXAS COAST GM</t>
  </si>
  <si>
    <t>WCC - TEXAS COAST VPP</t>
  </si>
  <si>
    <t>WCC</t>
  </si>
  <si>
    <t>ZY - MORRIS, DAVID A.</t>
  </si>
  <si>
    <t>ZY</t>
  </si>
  <si>
    <t>ZYC - MORRIS, DAVID A.</t>
  </si>
  <si>
    <t>ZYC</t>
  </si>
  <si>
    <t>59 - OPEN</t>
  </si>
  <si>
    <t>FJ - OPEN</t>
  </si>
  <si>
    <t>HK - GLEASON, BRIAN J</t>
  </si>
  <si>
    <t>JR - OPEN</t>
  </si>
  <si>
    <t>TD - JOHNS, ARTHUR G.</t>
  </si>
  <si>
    <t>TR - JOHNS, ARTHUR G.</t>
  </si>
  <si>
    <t>TT - JOHNS, ARTHUR G.</t>
  </si>
  <si>
    <t>WA - ANTRAM, DEVAN N</t>
  </si>
  <si>
    <t>WAC - ANTRAM, DEVAN N</t>
  </si>
  <si>
    <t>WB - DANIELS, CHRISTOPHER H</t>
  </si>
  <si>
    <t>WBC - DANIELS, CHRISTOPHER H</t>
  </si>
  <si>
    <t>WC - BERRY, TAMARA J</t>
  </si>
  <si>
    <t>WCC - BERRY, TAMARA J</t>
  </si>
  <si>
    <t>ZB - OPEN</t>
  </si>
  <si>
    <t>JA - OPEN</t>
  </si>
  <si>
    <t>A2 - METRO</t>
  </si>
  <si>
    <t>ZA2</t>
  </si>
  <si>
    <t>A3 - MID-ATLANTIC</t>
  </si>
  <si>
    <t>ZA3</t>
  </si>
  <si>
    <t>A5 - EAST CENTRAL</t>
  </si>
  <si>
    <t>ZA5</t>
  </si>
  <si>
    <t>H3 - SOUTHERN</t>
  </si>
  <si>
    <t>ZH3</t>
  </si>
  <si>
    <t>B4 - SOUTHWEST</t>
  </si>
  <si>
    <t>ZB4</t>
  </si>
  <si>
    <t>B5 - WEST</t>
  </si>
  <si>
    <t>ZB5</t>
  </si>
  <si>
    <t>B8 - NORTHWEST</t>
  </si>
  <si>
    <t>ZB8</t>
  </si>
  <si>
    <t>B9 - GREAT LAKES</t>
  </si>
  <si>
    <t>ZB9</t>
  </si>
  <si>
    <t>E1 - HOUSE REGION</t>
  </si>
  <si>
    <t>G2 - GROWTH MARKET SOUTH</t>
  </si>
  <si>
    <t>ZG2</t>
  </si>
  <si>
    <t>L1 - GROWTH MARKET NORTH</t>
  </si>
  <si>
    <t>ZL1</t>
  </si>
  <si>
    <t>L2 - GM INSIDE SALES</t>
  </si>
  <si>
    <t>ZL2</t>
  </si>
  <si>
    <t>L3 - GROWTH MARKET WEST</t>
  </si>
  <si>
    <t>ZL3</t>
  </si>
  <si>
    <t>L4 - GROWTH MARKET MIDWEST</t>
  </si>
  <si>
    <t>ZL4</t>
  </si>
  <si>
    <t>L5 - GROWTH MARKET SOUTHWEST</t>
  </si>
  <si>
    <t>ZL5</t>
  </si>
  <si>
    <t>B1 - MIDWEST</t>
  </si>
  <si>
    <t>ZB1</t>
  </si>
  <si>
    <t>H1 - NORTH CENTRAL</t>
  </si>
  <si>
    <t>ZH1</t>
  </si>
  <si>
    <t>H2 - MID-SOUTH</t>
  </si>
  <si>
    <t>ZH2</t>
  </si>
  <si>
    <t>JFA - ELSHAUG, ANTHONY J</t>
  </si>
  <si>
    <t>T3 - WILDMAN, ASHLEY</t>
  </si>
  <si>
    <t>TM - BAKER, MATT</t>
  </si>
  <si>
    <t>WDC - SCHREIBER, ANN MARIE</t>
  </si>
  <si>
    <t>WDC</t>
  </si>
  <si>
    <t>WE - SULLIVAN, CHARLES A</t>
  </si>
  <si>
    <t>WE</t>
  </si>
  <si>
    <t>WF - ACKERMAN, RYAN A</t>
  </si>
  <si>
    <t>WF</t>
  </si>
  <si>
    <t>WFC - ACKERMAN, RYAN A</t>
  </si>
  <si>
    <t>WFC</t>
  </si>
  <si>
    <t>WG - FOSTER, ANNETTE M.</t>
  </si>
  <si>
    <t>WG</t>
  </si>
  <si>
    <t>WGC - FOSTER, ANNETTE M.</t>
  </si>
  <si>
    <t>WGC</t>
  </si>
  <si>
    <t>WH - BIANCHINI, MICHAEL A.</t>
  </si>
  <si>
    <t>WH</t>
  </si>
  <si>
    <t>WHC - BIANCHINI, MICHAEL A.</t>
  </si>
  <si>
    <t>WHC</t>
  </si>
  <si>
    <t>WJ - SCHMIDT, KURT M</t>
  </si>
  <si>
    <t>WJ</t>
  </si>
  <si>
    <t>WK - SMITH, DAMON J</t>
  </si>
  <si>
    <t>WK</t>
  </si>
  <si>
    <t>WL - DAVIS, JEFFREY D.</t>
  </si>
  <si>
    <t>WL</t>
  </si>
  <si>
    <t>WLC - DAVIS, JEFFREY D.</t>
  </si>
  <si>
    <t>WLC</t>
  </si>
  <si>
    <t>WM - CALDERONE, COREY L</t>
  </si>
  <si>
    <t>WM</t>
  </si>
  <si>
    <t>WMC - CALDERONE, COREY L</t>
  </si>
  <si>
    <t>WMC</t>
  </si>
  <si>
    <t>WN - VARBLE, JONATHAN P</t>
  </si>
  <si>
    <t>WN</t>
  </si>
  <si>
    <t>WP - BAYLOR, BRADLEY E.</t>
  </si>
  <si>
    <t>WP</t>
  </si>
  <si>
    <t>WQ - KAUFMAN, JAY A</t>
  </si>
  <si>
    <t>WQ</t>
  </si>
  <si>
    <t>WQC - KAUFMAN, JAY A</t>
  </si>
  <si>
    <t>WQC</t>
  </si>
  <si>
    <t>WR - LYONS, BRYAN C</t>
  </si>
  <si>
    <t>WR</t>
  </si>
  <si>
    <t>WS - WEISS, KIMBERLY A</t>
  </si>
  <si>
    <t>WS</t>
  </si>
  <si>
    <t>WSC - WEISS, KIMBERLY A</t>
  </si>
  <si>
    <t>WSC</t>
  </si>
  <si>
    <t>GUA - MCGUINNESS, WILLIAM J</t>
  </si>
  <si>
    <t>GUA</t>
  </si>
  <si>
    <t>L6 - GROWTH MARKET METRO</t>
  </si>
  <si>
    <t>ZL6</t>
  </si>
  <si>
    <t>L7 - GROWTH MARKET MID-ATLANTIC</t>
  </si>
  <si>
    <t>ZL7</t>
  </si>
  <si>
    <t>L8 - GROWTH MARKET GREAT LAKES</t>
  </si>
  <si>
    <t>ZL8</t>
  </si>
  <si>
    <t>L9 - GROWTH MARKET NORTH CENTRAL</t>
  </si>
  <si>
    <t>ZL9</t>
  </si>
  <si>
    <t>G3 - GROWTH MARKET EAST CENTRAL</t>
  </si>
  <si>
    <t>ZG3</t>
  </si>
  <si>
    <t>JAA - OPEN</t>
  </si>
  <si>
    <t>JL - OPEN</t>
  </si>
  <si>
    <t>WT - ABSHIRE, MICHAEL T</t>
  </si>
  <si>
    <t>WT</t>
  </si>
  <si>
    <t>ZD - ZAYAS, PAUL THOMAS</t>
  </si>
  <si>
    <t>68 - OPEN</t>
  </si>
  <si>
    <t>HZC - OPEN</t>
  </si>
  <si>
    <t>JG - OPEN</t>
  </si>
  <si>
    <t>JJ - OPEN</t>
  </si>
  <si>
    <t>Z5C - OPEN</t>
  </si>
  <si>
    <t>ZF - OPEN</t>
  </si>
  <si>
    <t>ZFC - OPEN</t>
  </si>
  <si>
    <t>ZM - OPEN</t>
  </si>
  <si>
    <t>ZMC - OPEN</t>
  </si>
  <si>
    <t>ZU - OPEN</t>
  </si>
  <si>
    <t>ZUC - OPEN</t>
  </si>
  <si>
    <t>KE - OPEN</t>
  </si>
  <si>
    <t>L1 - OPEN</t>
  </si>
  <si>
    <t>WM - OPEN</t>
  </si>
  <si>
    <t>WMC - OPEN</t>
  </si>
  <si>
    <t>85A - FORTE, EDWARD R.</t>
  </si>
  <si>
    <t>85A</t>
  </si>
  <si>
    <t>R4A - DICKEY, GLENN A.</t>
  </si>
  <si>
    <t>T2 - WEST COAST IS</t>
  </si>
  <si>
    <t>TT - HOLDING TY</t>
  </si>
  <si>
    <t>03A - CARABALLO, CHRISTOPHER R</t>
  </si>
  <si>
    <t>HK - OPEN</t>
  </si>
  <si>
    <t>TB - OPEN</t>
  </si>
  <si>
    <t>K0 - KEY VENDOR ACCOUNTS</t>
  </si>
  <si>
    <t>K1 - STRATEGIC VENDOR ACCOUNTS</t>
  </si>
  <si>
    <t>WA - OPEN</t>
  </si>
  <si>
    <t>GZ - MIRABELLA, NATHAN J</t>
  </si>
  <si>
    <t>ZD - ABEL, MELANIE R</t>
  </si>
  <si>
    <t>TT - ECKSTEIN, REBECCA A</t>
  </si>
  <si>
    <t>TB - PASEL, AMBER R</t>
  </si>
  <si>
    <t>T4 - LAMPING, ELLA G</t>
  </si>
  <si>
    <t>FNA</t>
  </si>
  <si>
    <t>HSA - UTTERBACK, BENJAMIN</t>
  </si>
  <si>
    <t>AX - KOEHNE, JACOB R</t>
  </si>
  <si>
    <t>P5 - THOMSON, MICHAEL</t>
  </si>
  <si>
    <t>B1 - MIDWEST - MEYERS</t>
  </si>
  <si>
    <t>H1 - NORTH CENTRAL - WESSLING</t>
  </si>
  <si>
    <t>H2 - MID-SOUTH - HALL</t>
  </si>
  <si>
    <t>H3 - SOUTHERN - TULLY</t>
  </si>
  <si>
    <t>A2 - METRO - WALL</t>
  </si>
  <si>
    <t>A5 - EAST CENTRAL - HUGHES</t>
  </si>
  <si>
    <t>B4 - SOUTHWEST - DREWELOW</t>
  </si>
  <si>
    <t>B5 - WEST - JACKSON</t>
  </si>
  <si>
    <t>B9 - GREAT LAKES - MACLEOD</t>
  </si>
  <si>
    <t>L1 - GM LARGE VENDOR - STACEY KESSENS</t>
  </si>
  <si>
    <t>L2 - GM INSIDE SALES - STACEY KESSENS</t>
  </si>
  <si>
    <t>DXA</t>
  </si>
  <si>
    <t>EV - CALDERONE,COREY L</t>
  </si>
  <si>
    <t>EVA - CALDERONE,COREY L</t>
  </si>
  <si>
    <t>EVA</t>
  </si>
  <si>
    <t>HPA - FEDERMANN, CODY</t>
  </si>
  <si>
    <t>TF - OPEN</t>
  </si>
  <si>
    <t>TR - KVASNICKA,MARTIN P</t>
  </si>
  <si>
    <t>TZ - OPEN</t>
  </si>
  <si>
    <t>ZQA - NUNEZ, ERIC</t>
  </si>
  <si>
    <t>ZQA</t>
  </si>
  <si>
    <t>60A - BIANCHINI, MICHAEL A.</t>
  </si>
  <si>
    <t>60A</t>
  </si>
  <si>
    <t>T1 - CHERRY, SUZANNE</t>
  </si>
  <si>
    <t>TF - BEDEL, GARRETT</t>
  </si>
  <si>
    <t>E1 - HOUSE REGION - N/A</t>
  </si>
  <si>
    <t>HP - UTTERBACK, BENJAMIN</t>
  </si>
  <si>
    <t>HPA - UTTERBACK, BENJAMIN</t>
  </si>
  <si>
    <t>L1 - GM LARGE VENDOR - ALYSSA WILLIAMS</t>
  </si>
  <si>
    <t>EV - OPEN</t>
  </si>
  <si>
    <t>EVA - OPEN</t>
  </si>
  <si>
    <t>K1 - ECKSTEIN, REBECCA A</t>
  </si>
  <si>
    <t>K2 - KIRSCHNER, JANET</t>
  </si>
  <si>
    <t>K3 - PASEL, AMBER R</t>
  </si>
  <si>
    <t>T2 - BLUE, EVA</t>
  </si>
  <si>
    <t>TD - GILLMAN,AMY L</t>
  </si>
  <si>
    <t>EVA - RABEDEAU, LOUIS</t>
  </si>
  <si>
    <t>K4 - KIRSCHNER, JANET</t>
  </si>
  <si>
    <t>K4</t>
  </si>
  <si>
    <t>HU - OPEN</t>
  </si>
  <si>
    <t>R5 - OPEN</t>
  </si>
  <si>
    <t>A5 - EAST CENTRAL - LABUICK</t>
  </si>
  <si>
    <t>TR - GILLMAN,AMY L</t>
  </si>
  <si>
    <t>TM - LAMPING, ELLA G</t>
  </si>
  <si>
    <t>TM - HENTGEN, ALEXANDER</t>
  </si>
  <si>
    <t>03A - OPEN</t>
  </si>
  <si>
    <t>EHA - ACKERMAN, RYAN A</t>
  </si>
  <si>
    <t>EHA</t>
  </si>
  <si>
    <t>HTA - CATES, BARRETT W</t>
  </si>
  <si>
    <t>HTA</t>
  </si>
  <si>
    <t>TS - OPEN</t>
  </si>
  <si>
    <t>B5 - WEST AE</t>
  </si>
  <si>
    <t>H1 - NORTH CENTRAL AE</t>
  </si>
  <si>
    <t>H2 - SOUTHERN AE</t>
  </si>
  <si>
    <t>H3 - NORTHEAST AE</t>
  </si>
  <si>
    <t>A2 - METRO SAE</t>
  </si>
  <si>
    <t>B1 - EAST SAE</t>
  </si>
  <si>
    <t>B4 - WEST SAE</t>
  </si>
  <si>
    <t>B9 - CANADA</t>
  </si>
  <si>
    <t>L1 - GM LARGE VENDOR</t>
  </si>
  <si>
    <t>H3 - NORTHEAST AE - TULLY</t>
  </si>
  <si>
    <t>B1 - EAST SAE - MEYERS</t>
  </si>
  <si>
    <t>B4 - WEST SAE - DREWELOW</t>
  </si>
  <si>
    <t>HP - OPEN</t>
  </si>
  <si>
    <t>HPA - OPEN</t>
  </si>
  <si>
    <t>R4 - OPEN</t>
  </si>
  <si>
    <t>TS - CORRIGAN, LORRE</t>
  </si>
  <si>
    <t>GEA - OPEN</t>
  </si>
  <si>
    <t>K2 - OPEN</t>
  </si>
  <si>
    <t>WC - OPEN</t>
  </si>
  <si>
    <t>21 - OPEN</t>
  </si>
  <si>
    <t>EM - OPEN</t>
  </si>
  <si>
    <t>TW - OPEN</t>
  </si>
  <si>
    <t>TW - ELIZALDE, JESSICA</t>
  </si>
  <si>
    <t>A1B - WILLIAMS, CHARLOTTE P.</t>
  </si>
  <si>
    <t>A1B</t>
  </si>
  <si>
    <t>ZTB - FLYNN, ELLEN M</t>
  </si>
  <si>
    <t>ZTB</t>
  </si>
  <si>
    <t>10B - CUTTER, TIMOTHY J.</t>
  </si>
  <si>
    <t>10B</t>
  </si>
  <si>
    <t>25B - GLEASON, BRIAN J</t>
  </si>
  <si>
    <t>25B</t>
  </si>
  <si>
    <t>GEB - MADRIAGA, MELISSA</t>
  </si>
  <si>
    <t>GEB</t>
  </si>
  <si>
    <t>R5B - AGER, BRIAN</t>
  </si>
  <si>
    <t>R5B</t>
  </si>
  <si>
    <t>WBB - DANIELS, CHRISTOPHER H</t>
  </si>
  <si>
    <t>WBB</t>
  </si>
  <si>
    <t>JTB - KIRKLAND, MICHAEL A</t>
  </si>
  <si>
    <t>JTB</t>
  </si>
  <si>
    <t>JZB - GRIFFIN, DANIEL G.</t>
  </si>
  <si>
    <t>JZB</t>
  </si>
  <si>
    <t>W2B - VARBLE, JONATHAN P</t>
  </si>
  <si>
    <t>W2B</t>
  </si>
  <si>
    <t>EJB - CARTER, JEFFREY T</t>
  </si>
  <si>
    <t>EJB</t>
  </si>
  <si>
    <t>HKB - ANTRAM, DEVAN N</t>
  </si>
  <si>
    <t>HKB</t>
  </si>
  <si>
    <t>X3B - ALVAREZ, RUBY</t>
  </si>
  <si>
    <t>X3B</t>
  </si>
  <si>
    <t>X8A</t>
  </si>
  <si>
    <t>A5 - OTHER SAE</t>
  </si>
  <si>
    <t>B1 - NORTH SAE</t>
  </si>
  <si>
    <t>B4 - SOUTH SAE</t>
  </si>
  <si>
    <t>L3 - GM LARGE VENDOR CANADA</t>
  </si>
  <si>
    <t>L4 - GM INSIDE SALES CANADA</t>
  </si>
  <si>
    <t>JQ - OPEN</t>
  </si>
  <si>
    <t>TM - OPEN</t>
  </si>
  <si>
    <t>TK - OPEN</t>
  </si>
  <si>
    <t>TJ - GREGORY, DAVID</t>
  </si>
  <si>
    <t>J7 - SEGMENTATION TEST-FIELD</t>
  </si>
  <si>
    <t>A3 - SEGMENTATION TEST - NO LONGER ASSIGNED</t>
  </si>
  <si>
    <t>JWA - SULLIVAN, CARL</t>
  </si>
  <si>
    <t>JWA - OPEN</t>
  </si>
  <si>
    <t>K1 - OPEN</t>
  </si>
  <si>
    <t>[Sales Organizations][FYTD at the end of Current Month][Territory][Categories][Customer Group][Customer Segmentation]MEASURES</t>
  </si>
  <si>
    <t>Total Burial &amp; Options</t>
  </si>
  <si>
    <t>Surchange</t>
  </si>
  <si>
    <t>Burial Units Only</t>
  </si>
  <si>
    <t>Net Dlrs</t>
  </si>
  <si>
    <t>Plan Dlrs</t>
  </si>
  <si>
    <t>% of Net Plan</t>
  </si>
  <si>
    <t>PY Net Dlrs</t>
  </si>
  <si>
    <t>'+/- PY Net Dlrs</t>
  </si>
  <si>
    <t>Jospehine Pesce</t>
  </si>
  <si>
    <t>Incl NSM</t>
  </si>
  <si>
    <t>R4 - BERRY, TAMARA J</t>
  </si>
  <si>
    <t>1/2 Texas, 1/2 Kentucky</t>
  </si>
  <si>
    <t>[Sales Organizations][2021][Territory][Categories][Customer Group][Customer Segmentation]MEASURES</t>
  </si>
  <si>
    <t>+/- PY Act Qty</t>
  </si>
  <si>
    <t>adjusted</t>
  </si>
  <si>
    <t>Refreshed: Thursday, October 1, 2020</t>
  </si>
  <si>
    <t>[Sales Organizations][2020][Territory][Categories][Customer Group][Customer Segmentation]MEASURES</t>
  </si>
  <si>
    <t>BURIAL</t>
  </si>
  <si>
    <t>see separate tab</t>
  </si>
  <si>
    <t>YTD September</t>
  </si>
  <si>
    <t>Territory Owner</t>
  </si>
  <si>
    <t>YTD September Plan</t>
  </si>
  <si>
    <t>YTD September Total Revenue</t>
  </si>
  <si>
    <t>+/- Revenue to Plan</t>
  </si>
  <si>
    <t>YTD September % to Plan</t>
  </si>
  <si>
    <r>
      <rPr>
        <b/>
        <u/>
        <sz val="10"/>
        <color theme="0"/>
        <rFont val="Tahoma"/>
        <family val="2"/>
      </rPr>
      <t>FY19 Actual</t>
    </r>
    <r>
      <rPr>
        <b/>
        <sz val="10"/>
        <color theme="0"/>
        <rFont val="Tahoma"/>
        <family val="2"/>
      </rPr>
      <t xml:space="preserve"> Burial Revenue</t>
    </r>
  </si>
  <si>
    <r>
      <rPr>
        <b/>
        <u/>
        <sz val="10"/>
        <color theme="0"/>
        <rFont val="Tahoma"/>
        <family val="2"/>
      </rPr>
      <t xml:space="preserve">FY19 Revenue Growth vs
</t>
    </r>
    <r>
      <rPr>
        <b/>
        <sz val="10"/>
        <color theme="0"/>
        <rFont val="Tahoma"/>
        <family val="2"/>
      </rPr>
      <t>Prior Year Burial</t>
    </r>
  </si>
  <si>
    <r>
      <rPr>
        <b/>
        <u/>
        <sz val="10"/>
        <color theme="0"/>
        <rFont val="Tahoma"/>
        <family val="2"/>
      </rPr>
      <t xml:space="preserve">FY18 Actual </t>
    </r>
    <r>
      <rPr>
        <b/>
        <sz val="10"/>
        <color theme="0"/>
        <rFont val="Tahoma"/>
        <family val="2"/>
      </rPr>
      <t>Burial Units</t>
    </r>
  </si>
  <si>
    <r>
      <rPr>
        <b/>
        <u/>
        <sz val="10"/>
        <color theme="0"/>
        <rFont val="Tahoma"/>
        <family val="2"/>
      </rPr>
      <t xml:space="preserve">FY19 Actual
</t>
    </r>
    <r>
      <rPr>
        <b/>
        <sz val="10"/>
        <color theme="0"/>
        <rFont val="Tahoma"/>
        <family val="2"/>
      </rPr>
      <t>Burial Units</t>
    </r>
  </si>
  <si>
    <r>
      <rPr>
        <b/>
        <u/>
        <sz val="10"/>
        <color theme="0"/>
        <rFont val="Tahoma"/>
        <family val="2"/>
      </rPr>
      <t>FY19 Unit Growth vs</t>
    </r>
    <r>
      <rPr>
        <b/>
        <sz val="10"/>
        <color theme="0"/>
        <rFont val="Tahoma"/>
        <family val="2"/>
      </rPr>
      <t xml:space="preserve"> Prior Year</t>
    </r>
  </si>
  <si>
    <r>
      <rPr>
        <b/>
        <u/>
        <sz val="10"/>
        <color theme="0"/>
        <rFont val="Tahoma"/>
        <family val="2"/>
      </rPr>
      <t>FY19 Actual</t>
    </r>
    <r>
      <rPr>
        <b/>
        <sz val="10"/>
        <color theme="0"/>
        <rFont val="Tahoma"/>
        <family val="2"/>
      </rPr>
      <t xml:space="preserve"> Options Revenue</t>
    </r>
  </si>
  <si>
    <r>
      <rPr>
        <b/>
        <u/>
        <sz val="10"/>
        <color theme="0"/>
        <rFont val="Tahoma"/>
        <family val="2"/>
      </rPr>
      <t xml:space="preserve">FY19 Revenue Growth vs
</t>
    </r>
    <r>
      <rPr>
        <b/>
        <sz val="10"/>
        <color theme="0"/>
        <rFont val="Tahoma"/>
        <family val="2"/>
      </rPr>
      <t>Prior Year Options</t>
    </r>
  </si>
  <si>
    <t>Total Growth</t>
  </si>
  <si>
    <t>NG Fook accounts only</t>
  </si>
  <si>
    <t>Eric Pare</t>
  </si>
  <si>
    <t>Ralph Del Gatto</t>
  </si>
  <si>
    <t>Chris Carabello</t>
  </si>
  <si>
    <t>Claudia Metz</t>
  </si>
  <si>
    <t>Open (Bongartz)</t>
  </si>
  <si>
    <t>ZA2L</t>
  </si>
  <si>
    <t>Region Lost Accounts</t>
  </si>
  <si>
    <t>Metro Region</t>
  </si>
  <si>
    <t>Kim Weiss</t>
  </si>
  <si>
    <t>Kurt Schmidt</t>
  </si>
  <si>
    <t>Frank Connelly</t>
  </si>
  <si>
    <t>Bill McGuinness</t>
  </si>
  <si>
    <t>Mike Wall</t>
  </si>
  <si>
    <t>Ryan Ackerman</t>
  </si>
  <si>
    <t>Mike Bianchini</t>
  </si>
  <si>
    <t>David Hughes</t>
  </si>
  <si>
    <t>ZA3L</t>
  </si>
  <si>
    <t>Mid-Atlantic Region</t>
  </si>
  <si>
    <t>national rep of year &amp; 5 year growth</t>
  </si>
  <si>
    <t>Juan Portela (GM)</t>
  </si>
  <si>
    <t>Ross Hensler</t>
  </si>
  <si>
    <t>Juan Portela (VPP)</t>
  </si>
  <si>
    <t>Dan Schneegold</t>
  </si>
  <si>
    <t>Carl Sullivan</t>
  </si>
  <si>
    <t>ZA5L</t>
  </si>
  <si>
    <t>East Central Region</t>
  </si>
  <si>
    <t>Matthew Guynes</t>
  </si>
  <si>
    <t>Charlotte Williams</t>
  </si>
  <si>
    <t>Wendell Cates</t>
  </si>
  <si>
    <t>Pam Hutcheson</t>
  </si>
  <si>
    <t>Open (Cole)</t>
  </si>
  <si>
    <t>ZH3L</t>
  </si>
  <si>
    <t>Southern Region</t>
  </si>
  <si>
    <t>Glenn Dickey</t>
  </si>
  <si>
    <t>Brad Baylor</t>
  </si>
  <si>
    <t>John Stretch</t>
  </si>
  <si>
    <t>Jon Varble</t>
  </si>
  <si>
    <t>ZH1L</t>
  </si>
  <si>
    <t>North Central Region</t>
  </si>
  <si>
    <t>Jacob Dunnichay</t>
  </si>
  <si>
    <t>partial year (Jan-Sept)</t>
  </si>
  <si>
    <t>Danny Tyrrell</t>
  </si>
  <si>
    <t>Blake Ridenour</t>
  </si>
  <si>
    <t>Barrett Cates</t>
  </si>
  <si>
    <t>Open (Langel)</t>
  </si>
  <si>
    <t>Jerry Vaughn</t>
  </si>
  <si>
    <t>ZH2L</t>
  </si>
  <si>
    <t>Mid-South Region</t>
  </si>
  <si>
    <t>JP1</t>
  </si>
  <si>
    <t>Jeff Drews (Oct-Dec)</t>
  </si>
  <si>
    <t>partial year</t>
  </si>
  <si>
    <t>Darrel McNeal</t>
  </si>
  <si>
    <t>Open (Cornelius)</t>
  </si>
  <si>
    <t>Scott McClellan</t>
  </si>
  <si>
    <t>Open (Calderone)</t>
  </si>
  <si>
    <t>Jo Ann Marsh</t>
  </si>
  <si>
    <t>Open (Obert)</t>
  </si>
  <si>
    <t>Open (Morris)</t>
  </si>
  <si>
    <t>ZB1L</t>
  </si>
  <si>
    <t>Midwest Region</t>
  </si>
  <si>
    <t>Mike Dolan</t>
  </si>
  <si>
    <t>Open (Antram)</t>
  </si>
  <si>
    <t>Open (Daniels)</t>
  </si>
  <si>
    <t>Open (Berry)</t>
  </si>
  <si>
    <t>ZB4L</t>
  </si>
  <si>
    <t>Southwest Region</t>
  </si>
  <si>
    <t>Arch Diocese of LA</t>
  </si>
  <si>
    <t>Q1 only</t>
  </si>
  <si>
    <t>Open (Gleason)</t>
  </si>
  <si>
    <t>October only</t>
  </si>
  <si>
    <t>Scott Rhodes</t>
  </si>
  <si>
    <t>Logan Ellis</t>
  </si>
  <si>
    <t>Greg Connors</t>
  </si>
  <si>
    <t>Open (Reid)</t>
  </si>
  <si>
    <t>Cody Federmann</t>
  </si>
  <si>
    <t>Open (Peterson)</t>
  </si>
  <si>
    <t>Angela Anderson</t>
  </si>
  <si>
    <t>ZB5L</t>
  </si>
  <si>
    <t>West Region</t>
  </si>
  <si>
    <t>Open (Wolski)</t>
  </si>
  <si>
    <t>Nick TY Oct-Jan, Horan only after</t>
  </si>
  <si>
    <t>Options rep of year?</t>
  </si>
  <si>
    <t>Katina Wall</t>
  </si>
  <si>
    <t>Ben Utterback</t>
  </si>
  <si>
    <t>Jim Adamson</t>
  </si>
  <si>
    <t>Jeff Drews (Jan-Sept)</t>
  </si>
  <si>
    <t>Tom Trueblood</t>
  </si>
  <si>
    <t>ZB8L</t>
  </si>
  <si>
    <t>Northwest Region</t>
  </si>
  <si>
    <t>Doug McIntosh</t>
  </si>
  <si>
    <t>Rob Clougherty</t>
  </si>
  <si>
    <t>Open (Kozak)</t>
  </si>
  <si>
    <t>ZB9L</t>
  </si>
  <si>
    <t>Great Lakes Region</t>
  </si>
  <si>
    <t>Bonnie Jeffries GRO</t>
  </si>
  <si>
    <t>Bonnie Jeffries VPP</t>
  </si>
  <si>
    <t>Martin Kvasnicka GRO</t>
  </si>
  <si>
    <t>Paul Reukauf GRO</t>
  </si>
  <si>
    <t>Paul Reukauf VPP</t>
  </si>
  <si>
    <t>Lindsay Cutter GRO</t>
  </si>
  <si>
    <t>Lindsay Cutter VPP</t>
  </si>
  <si>
    <t>Open (Turner) GRO</t>
  </si>
  <si>
    <t>Open (Turner) VPP</t>
  </si>
  <si>
    <t>Quota place holder</t>
  </si>
  <si>
    <t>Open (Ross) GRO</t>
  </si>
  <si>
    <t>Ellen Flynn GRO</t>
  </si>
  <si>
    <t>Ellen Flynn VPP</t>
  </si>
  <si>
    <t>Jimmy Dick GRO</t>
  </si>
  <si>
    <t>Jimmy Dick VPP</t>
  </si>
  <si>
    <t>GM South Region</t>
  </si>
  <si>
    <t>Brock Ryker GRO</t>
  </si>
  <si>
    <t>Brock Ryker VPP</t>
  </si>
  <si>
    <t>John Curran GRO</t>
  </si>
  <si>
    <t>John Curran VPP</t>
  </si>
  <si>
    <t>Open (Smith) GRO</t>
  </si>
  <si>
    <t>Open (Smith) VPP</t>
  </si>
  <si>
    <t>Bonnie Roop GRO</t>
  </si>
  <si>
    <t>Bonnie Roop VPP</t>
  </si>
  <si>
    <t>Jude Marina GRO</t>
  </si>
  <si>
    <t>Jude Marina VPP</t>
  </si>
  <si>
    <t>Monica Wilson GRO</t>
  </si>
  <si>
    <t>Monica Wilson VPP</t>
  </si>
  <si>
    <t>Open (Barnhart) GRO</t>
  </si>
  <si>
    <t>John Dobbs GRO</t>
  </si>
  <si>
    <t>Anelly Matheson GRO</t>
  </si>
  <si>
    <t>Anelly Matheson VPP</t>
  </si>
  <si>
    <t>Open (Carr) GRO</t>
  </si>
  <si>
    <t>Open (Carr) VPP</t>
  </si>
  <si>
    <t>Eric Nunez GRO</t>
  </si>
  <si>
    <t>Eric Nunez VPP</t>
  </si>
  <si>
    <t>Stuart Ford GRO</t>
  </si>
  <si>
    <t>Open (Crowley) GRO</t>
  </si>
  <si>
    <t>Open (Crowley) VPP</t>
  </si>
  <si>
    <t>GM North Region</t>
  </si>
  <si>
    <t>Missouri IS (Crank)</t>
  </si>
  <si>
    <t>Non-Buying Test IS (Wildman)</t>
  </si>
  <si>
    <t>Heartland IS (Carroll)</t>
  </si>
  <si>
    <t>Miss Valley IS (Carroll)</t>
  </si>
  <si>
    <t>Wisconsin IS (Johns)</t>
  </si>
  <si>
    <t>Philadelphia IS (Kirshner)</t>
  </si>
  <si>
    <t>Pittsburgh IS (Kirshner)</t>
  </si>
  <si>
    <t>Florida IS (Iceberg)</t>
  </si>
  <si>
    <t>Carolina IS (Iceberg)</t>
  </si>
  <si>
    <t>Boston IS (Baker)</t>
  </si>
  <si>
    <t>TN Buying Group IS (Kessens)</t>
  </si>
  <si>
    <t>St. Louis IS (Crank)</t>
  </si>
  <si>
    <t>Marketing Vendors</t>
  </si>
  <si>
    <t>Chicago IS (Johns)</t>
  </si>
  <si>
    <t>Northwest IS (Johns)</t>
  </si>
  <si>
    <t>Ohio IS (Crank)</t>
  </si>
  <si>
    <t>Atlanta IS (Iceberg)</t>
  </si>
  <si>
    <t>Texas IS (Carroll)</t>
  </si>
  <si>
    <t>Maryland IS (Kirshner)</t>
  </si>
  <si>
    <t>GM Inside Sales Region</t>
  </si>
  <si>
    <t>Lincoln Krassow GRO</t>
  </si>
  <si>
    <t>Lincoln Krassow VPP</t>
  </si>
  <si>
    <t>Lincoln Krassow IS</t>
  </si>
  <si>
    <t>GM West Region</t>
  </si>
  <si>
    <t>David Morris GRO</t>
  </si>
  <si>
    <t>David Morris VPP</t>
  </si>
  <si>
    <t>Jeff Davis GRO</t>
  </si>
  <si>
    <t>Jeff Davis VPP</t>
  </si>
  <si>
    <t>Corey Calderone GRO</t>
  </si>
  <si>
    <t>Corey Calderone VPP</t>
  </si>
  <si>
    <t>GM Midwest Region</t>
  </si>
  <si>
    <t>Devan Antram GRO</t>
  </si>
  <si>
    <t>Devan Antram VPP</t>
  </si>
  <si>
    <t>Hunter Daniels GRO</t>
  </si>
  <si>
    <t>Hunter Daniels VPP</t>
  </si>
  <si>
    <t>Tamara Berry GRO</t>
  </si>
  <si>
    <t>Tamara Berry VPP</t>
  </si>
  <si>
    <t>GM Southwest Region</t>
  </si>
  <si>
    <t>Ann Marie Schreiber GRO</t>
  </si>
  <si>
    <t>Ann Marie Schreiber VPP</t>
  </si>
  <si>
    <t>GM Metro Region</t>
  </si>
  <si>
    <t>Ryan Ackerman GRO</t>
  </si>
  <si>
    <t>Ryan Ackerman VPP</t>
  </si>
  <si>
    <t>Annette Foster GRO</t>
  </si>
  <si>
    <t>Annette Foster VPP</t>
  </si>
  <si>
    <t>Mike Bianchini GRO</t>
  </si>
  <si>
    <t>Mike Bianchini VPP</t>
  </si>
  <si>
    <t>Kurt Schmidt GRO</t>
  </si>
  <si>
    <t>Kim Weiss GRO</t>
  </si>
  <si>
    <t>Kim Weiss VPP</t>
  </si>
  <si>
    <t>GM Mid-Atlantic Region</t>
  </si>
  <si>
    <t>Charles Sullivan GRO</t>
  </si>
  <si>
    <t>GM Great Lakes Region</t>
  </si>
  <si>
    <t>Jon Varble GRO</t>
  </si>
  <si>
    <t>Brad Baylor GRO</t>
  </si>
  <si>
    <t>Jay Kaufman GRO</t>
  </si>
  <si>
    <t>Jay Kaufman VPP</t>
  </si>
  <si>
    <t>Bryan Lyons GRO</t>
  </si>
  <si>
    <t>GM North Central Region</t>
  </si>
  <si>
    <t>Damon Smith GRO</t>
  </si>
  <si>
    <t>Todd Abshire GRO</t>
  </si>
  <si>
    <t>GM East Central Region</t>
  </si>
  <si>
    <t>East Division</t>
  </si>
  <si>
    <t>Central Division</t>
  </si>
  <si>
    <t>West Division</t>
  </si>
  <si>
    <t>Growth Division</t>
  </si>
  <si>
    <t>Cognos Total</t>
  </si>
  <si>
    <t>Variance</t>
  </si>
  <si>
    <t>House</t>
  </si>
  <si>
    <t>G9 BMS</t>
  </si>
  <si>
    <t>House - Central Division</t>
  </si>
  <si>
    <t>Goetz Arbor ADJ</t>
  </si>
  <si>
    <t>Thompson Arbor ADJ</t>
  </si>
  <si>
    <t>Wall Arbor ADJ</t>
  </si>
  <si>
    <t>Kozak Amigone ADJ</t>
  </si>
  <si>
    <t>Brock Arbor ADJ</t>
  </si>
  <si>
    <t>Solarik Arbor ADJ</t>
  </si>
  <si>
    <t>McIntosh Arbor ADJ</t>
  </si>
  <si>
    <t>McManus Arbor ADJ</t>
  </si>
  <si>
    <t>Open Arbor ADJ</t>
  </si>
  <si>
    <t>Junius Arbor ADJ</t>
  </si>
  <si>
    <t>Refreshed:   Monday, October 1, 2018</t>
  </si>
  <si>
    <t>[Sales Organizations][Time][Territory][Categories][Customer Group][Customer Segmentation]MEASURES</t>
  </si>
  <si>
    <t>OPTIONS</t>
  </si>
  <si>
    <t>Act Dlrs</t>
  </si>
  <si>
    <t>PY Act Dlrs</t>
  </si>
  <si>
    <t>+/- PY Act Dlrs</t>
  </si>
  <si>
    <t>% Plan</t>
  </si>
  <si>
    <t>A1 - NORTHEAST</t>
  </si>
  <si>
    <t>/0</t>
  </si>
  <si>
    <t>Name</t>
  </si>
  <si>
    <t>Lavin</t>
  </si>
  <si>
    <t>Wall</t>
  </si>
  <si>
    <t>Suplee</t>
  </si>
  <si>
    <t>Hughes</t>
  </si>
  <si>
    <t>Wegman</t>
  </si>
  <si>
    <t>NSM</t>
  </si>
  <si>
    <t>CB - LAROS, LOUIS J - ADJ</t>
  </si>
  <si>
    <t>Drewelow</t>
  </si>
  <si>
    <t>10 - CUTTER, TIMOTHY J. - ADJ</t>
  </si>
  <si>
    <t>FJ - DANIELS, CHRISTOPHER H - ADJ</t>
  </si>
  <si>
    <t>S7 - DOLAN, MICHAEL J. - ADJ</t>
  </si>
  <si>
    <t>Jackson</t>
  </si>
  <si>
    <t>GE - REID, MELISSA N - ADJ</t>
  </si>
  <si>
    <t>HP - LYON, DANIEL J - ADJ</t>
  </si>
  <si>
    <t>HZ - GLEASON, BRIAN J - ADJ</t>
  </si>
  <si>
    <t>JJ - PETERSON, LYNN R. - ADJ</t>
  </si>
  <si>
    <t>W7 - RHODES, SCOTT P. - ADJ</t>
  </si>
  <si>
    <t>Labuick</t>
  </si>
  <si>
    <t>EJ - CARTER, JEFFREY T - ADJ</t>
  </si>
  <si>
    <t>Macleod</t>
  </si>
  <si>
    <t>Wessling</t>
  </si>
  <si>
    <t>Meyers</t>
  </si>
  <si>
    <t>A1 - WILLIAMS, CHARLOTTE P. - ADJ</t>
  </si>
  <si>
    <t>HA - FLYNN, ELLEN M - ADJ</t>
  </si>
  <si>
    <t>Tully</t>
  </si>
  <si>
    <t>S3 - SCHNEEGOLD, FRANKLIN G. - ADJ</t>
  </si>
  <si>
    <t>S5 - SCHEELE, BRIAN C. - ADJ</t>
  </si>
  <si>
    <t>A4 - NORTH CENTRAL</t>
  </si>
  <si>
    <t>A7 - SOUTHERN</t>
  </si>
  <si>
    <t>B2 - WEST CENTRAL</t>
  </si>
  <si>
    <t>B6 - MID-SOUTH</t>
  </si>
  <si>
    <t>B7 - CANADA</t>
  </si>
  <si>
    <t>Bucket</t>
  </si>
  <si>
    <t>Burial Unit Growth</t>
  </si>
  <si>
    <t>Total Units</t>
  </si>
  <si>
    <t>Growth %</t>
  </si>
  <si>
    <t>YTD Sept Actuals</t>
  </si>
  <si>
    <t>YTD Sept PY</t>
  </si>
  <si>
    <t>YTD Burial Growth</t>
  </si>
  <si>
    <t>Notes</t>
  </si>
  <si>
    <t>Combined with Z3C</t>
  </si>
  <si>
    <t>Combined with Z6C</t>
  </si>
  <si>
    <t>Combined with ZAA</t>
  </si>
  <si>
    <t>Combined with ZQB</t>
  </si>
  <si>
    <t>Combined with Z9C</t>
  </si>
  <si>
    <t>Combined with P3</t>
  </si>
  <si>
    <t>Combined with ZKC</t>
  </si>
  <si>
    <t>Combined with ZDC</t>
  </si>
  <si>
    <t>Combined with ZEC</t>
  </si>
  <si>
    <t>Oct-Nov removed</t>
  </si>
  <si>
    <t>Combined with ZMC</t>
  </si>
  <si>
    <t>Combined with ZUC</t>
  </si>
  <si>
    <t>Combined with ZTC</t>
  </si>
  <si>
    <t>Combined with ZGC</t>
  </si>
  <si>
    <t>Sept YTD Units</t>
  </si>
  <si>
    <t>Sept PYTD Units</t>
  </si>
  <si>
    <t>Sept YTD Unit Growth</t>
  </si>
  <si>
    <t>Includes TY ZFA</t>
  </si>
  <si>
    <t>Includes TY Z1A. Sept excluded (medical leave)</t>
  </si>
  <si>
    <t>Excludes 151434, 153145</t>
  </si>
  <si>
    <t>April, May and June excluded (medical leave)</t>
  </si>
  <si>
    <t>Open Z7 TY</t>
  </si>
  <si>
    <t>Includes only TY Z7 from July forward</t>
  </si>
  <si>
    <t>Open Z8 TY</t>
  </si>
  <si>
    <t>Includes only TY Z8 from April forward</t>
  </si>
  <si>
    <t>ZAA TY</t>
  </si>
  <si>
    <t>Includes TY ZAA November forward</t>
  </si>
  <si>
    <t>ZQB TY</t>
  </si>
  <si>
    <t>Includes TY ZQB</t>
  </si>
  <si>
    <t>2016 Rank</t>
  </si>
  <si>
    <t>2017 Rank</t>
  </si>
  <si>
    <t>2018 Rank</t>
  </si>
  <si>
    <t>2019 Rank</t>
  </si>
  <si>
    <t>2020 Rank</t>
  </si>
  <si>
    <t>2021 Rank</t>
  </si>
  <si>
    <t>2022 Rank</t>
  </si>
  <si>
    <t>2023 Rank</t>
  </si>
  <si>
    <t>YTD April 2024 Rank</t>
  </si>
  <si>
    <t>Average Rank</t>
  </si>
  <si>
    <t># Yr in top</t>
  </si>
  <si>
    <t>Tenure</t>
  </si>
  <si>
    <t>% in top 10</t>
  </si>
  <si>
    <t>High rank</t>
  </si>
  <si>
    <t>Mean Rank</t>
  </si>
  <si>
    <t>Median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</si>
</sst>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\$#,##0"/>
    <numFmt numFmtId="166" formatCode="##0.00%"/>
    <numFmt numFmtId="167" formatCode="\$#,##0_);\(\$#,##0\)"/>
    <numFmt numFmtId="168" formatCode="0.0%"/>
    <numFmt numFmtId="169" formatCode="#,##0.0_);\(#,##0.0\)"/>
  </numFmts>
  <fonts count="3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b/>
      <sz val="8"/>
      <color rgb="FF000099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00000A"/>
      <name val="Calibri"/>
      <family val="2"/>
    </font>
    <font>
      <b/>
      <sz val="11"/>
      <color rgb="FF00000A"/>
      <name val="Calibri"/>
      <family val="2"/>
    </font>
    <font>
      <i/>
      <sz val="8"/>
      <color rgb="FF000000"/>
      <name val="Tahoma"/>
      <family val="2"/>
    </font>
    <font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  <font>
      <b/>
      <sz val="9"/>
      <color indexed="81"/>
      <name val="Tahoma"/>
      <family val="2"/>
    </font>
    <font>
      <sz val="8"/>
      <color rgb="FF00000A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u/>
      <sz val="10"/>
      <color theme="0"/>
      <name val="Tahoma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8"/>
      <color rgb="FF31455E"/>
      <name val="Arial"/>
      <family val="2"/>
    </font>
    <font>
      <sz val="8"/>
      <color rgb="FFFF0000"/>
      <name val="Arial"/>
      <family val="2"/>
    </font>
    <font>
      <sz val="8"/>
      <color rgb="FF00000A"/>
      <name val="Tahoma"/>
      <family val="2"/>
    </font>
    <font>
      <b/>
      <sz val="8"/>
      <color rgb="FF000099"/>
      <name val="Tahoma"/>
      <family val="2"/>
    </font>
    <font>
      <b/>
      <sz val="8"/>
      <color rgb="FF000000"/>
      <name val="Tahoma"/>
      <family val="2"/>
    </font>
    <font>
      <b/>
      <sz val="11"/>
      <color rgb="FF00000A"/>
      <name val="Calibri"/>
      <family val="2"/>
    </font>
    <font>
      <i/>
      <sz val="8"/>
      <color rgb="FF000000"/>
      <name val="Tahoma"/>
      <family val="2"/>
    </font>
    <font>
      <b/>
      <sz val="10"/>
      <color rgb="FF000000"/>
      <name val="Arial"/>
      <family val="2"/>
    </font>
    <font>
      <sz val="11"/>
      <color rgb="FF00000A"/>
      <name val="Calibri"/>
      <family val="2"/>
    </font>
    <font>
      <b/>
      <sz val="10"/>
      <color rgb="FF000000"/>
      <name val="Arial"/>
      <family val="2"/>
    </font>
    <font>
      <b/>
      <i/>
      <sz val="8"/>
      <color rgb="FF00000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3E9F3"/>
        <bgColor rgb="FFE3E9F3"/>
      </patternFill>
    </fill>
    <fill>
      <patternFill patternType="solid">
        <fgColor rgb="FFC1D6EA"/>
        <bgColor rgb="FFC1D6EA"/>
      </patternFill>
    </fill>
    <fill>
      <patternFill patternType="solid">
        <fgColor rgb="FFDFDFDF"/>
        <bgColor rgb="FFDFDFDF"/>
      </patternFill>
    </fill>
    <fill>
      <patternFill patternType="solid">
        <fgColor rgb="FFC0D6EC"/>
        <bgColor rgb="FFC0D6EC"/>
      </patternFill>
    </fill>
    <fill>
      <patternFill patternType="solid">
        <fgColor rgb="FFF2F1F1"/>
        <bgColor rgb="FFF2F1F1"/>
      </patternFill>
    </fill>
    <fill>
      <patternFill patternType="solid">
        <fgColor rgb="FFFFFF00"/>
        <bgColor rgb="FFC1D6EA"/>
      </patternFill>
    </fill>
    <fill>
      <patternFill patternType="solid">
        <fgColor theme="5" tint="0.39997558519241921"/>
        <bgColor rgb="FFC1D6EA"/>
      </patternFill>
    </fill>
    <fill>
      <patternFill patternType="solid">
        <fgColor rgb="FFFFC000"/>
        <bgColor rgb="FFC1D6EA"/>
      </patternFill>
    </fill>
    <fill>
      <patternFill patternType="solid">
        <fgColor rgb="FF00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00FF00"/>
        <bgColor rgb="FFC1D6E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2F1F1"/>
      </patternFill>
    </fill>
    <fill>
      <patternFill patternType="solid">
        <fgColor theme="7" tint="0.79998168889431442"/>
        <bgColor rgb="FFF2F1F1"/>
      </patternFill>
    </fill>
    <fill>
      <patternFill patternType="solid">
        <fgColor theme="6" tint="0.79998168889431442"/>
        <bgColor rgb="FFF2F1F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2C4E0"/>
      </top>
      <bottom/>
      <diagonal/>
    </border>
    <border>
      <left style="thin">
        <color rgb="FFA2C4E0"/>
      </left>
      <right/>
      <top style="thin">
        <color rgb="FFA2C4E0"/>
      </top>
      <bottom style="thin">
        <color rgb="FFA2C4E0"/>
      </bottom>
      <diagonal/>
    </border>
    <border>
      <left style="thin">
        <color rgb="FFA2C4E0"/>
      </left>
      <right/>
      <top style="thin">
        <color rgb="FFA2C4E0"/>
      </top>
      <bottom/>
      <diagonal/>
    </border>
    <border>
      <left style="thin">
        <color rgb="FFA2C4E0"/>
      </left>
      <right style="thin">
        <color rgb="FFA2C4E0"/>
      </right>
      <top style="thin">
        <color rgb="FFA2C4E0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/>
      <bottom/>
      <diagonal/>
    </border>
    <border>
      <left/>
      <right/>
      <top style="thin">
        <color rgb="FFA2C4E0"/>
      </top>
      <bottom style="thin">
        <color rgb="FFA2C4E0"/>
      </bottom>
      <diagonal/>
    </border>
    <border>
      <left style="thin">
        <color rgb="FFA2C4E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5" fillId="0" borderId="0"/>
    <xf numFmtId="0" fontId="1" fillId="0" borderId="0"/>
    <xf numFmtId="0" fontId="22" fillId="0" borderId="0"/>
    <xf numFmtId="9" fontId="22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37" fontId="0" fillId="0" borderId="3" xfId="2" applyNumberFormat="1" applyFont="1" applyBorder="1" applyAlignment="1">
      <alignment horizontal="center"/>
    </xf>
    <xf numFmtId="37" fontId="0" fillId="0" borderId="3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37" fontId="0" fillId="3" borderId="3" xfId="2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14" fontId="5" fillId="0" borderId="3" xfId="0" applyNumberFormat="1" applyFont="1" applyBorder="1" applyAlignment="1">
      <alignment horizontal="center"/>
    </xf>
    <xf numFmtId="37" fontId="2" fillId="0" borderId="3" xfId="2" applyNumberFormat="1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0" fillId="0" borderId="3" xfId="0" quotePrefix="1" applyBorder="1" applyAlignment="1">
      <alignment horizontal="center"/>
    </xf>
    <xf numFmtId="37" fontId="0" fillId="4" borderId="3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7" fontId="0" fillId="0" borderId="0" xfId="0" applyNumberFormat="1" applyAlignment="1">
      <alignment horizontal="center"/>
    </xf>
    <xf numFmtId="0" fontId="7" fillId="5" borderId="0" xfId="0" applyFont="1" applyFill="1"/>
    <xf numFmtId="0" fontId="8" fillId="0" borderId="4" xfId="0" applyFont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/>
    <xf numFmtId="3" fontId="9" fillId="0" borderId="7" xfId="0" applyNumberFormat="1" applyFont="1" applyBorder="1" applyAlignment="1">
      <alignment horizontal="right"/>
    </xf>
    <xf numFmtId="0" fontId="8" fillId="7" borderId="5" xfId="0" applyFont="1" applyFill="1" applyBorder="1"/>
    <xf numFmtId="3" fontId="8" fillId="7" borderId="7" xfId="0" applyNumberFormat="1" applyFont="1" applyFill="1" applyBorder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0" fillId="8" borderId="8" xfId="0" applyFont="1" applyFill="1" applyBorder="1"/>
    <xf numFmtId="0" fontId="8" fillId="9" borderId="6" xfId="0" applyFont="1" applyFill="1" applyBorder="1"/>
    <xf numFmtId="3" fontId="8" fillId="9" borderId="7" xfId="0" applyNumberFormat="1" applyFont="1" applyFill="1" applyBorder="1" applyAlignment="1">
      <alignment horizontal="right"/>
    </xf>
    <xf numFmtId="0" fontId="9" fillId="10" borderId="6" xfId="0" applyFont="1" applyFill="1" applyBorder="1"/>
    <xf numFmtId="0" fontId="11" fillId="7" borderId="9" xfId="0" applyFont="1" applyFill="1" applyBorder="1"/>
    <xf numFmtId="0" fontId="10" fillId="8" borderId="10" xfId="0" applyFont="1" applyFill="1" applyBorder="1"/>
    <xf numFmtId="0" fontId="8" fillId="7" borderId="9" xfId="0" applyFont="1" applyFill="1" applyBorder="1"/>
    <xf numFmtId="49" fontId="14" fillId="0" borderId="0" xfId="3" applyNumberFormat="1" applyFont="1" applyAlignment="1">
      <alignment horizontal="left"/>
    </xf>
    <xf numFmtId="0" fontId="14" fillId="0" borderId="0" xfId="3" applyFont="1" applyAlignment="1">
      <alignment horizontal="center"/>
    </xf>
    <xf numFmtId="0" fontId="15" fillId="0" borderId="0" xfId="4"/>
    <xf numFmtId="0" fontId="16" fillId="0" borderId="0" xfId="4" applyFont="1"/>
    <xf numFmtId="0" fontId="3" fillId="0" borderId="0" xfId="4" applyFont="1"/>
    <xf numFmtId="49" fontId="15" fillId="0" borderId="0" xfId="3" applyNumberFormat="1" applyFont="1" applyAlignment="1">
      <alignment horizontal="left"/>
    </xf>
    <xf numFmtId="0" fontId="15" fillId="0" borderId="0" xfId="5" applyFont="1" applyAlignment="1">
      <alignment wrapText="1"/>
    </xf>
    <xf numFmtId="0" fontId="17" fillId="6" borderId="6" xfId="4" applyFont="1" applyFill="1" applyBorder="1"/>
    <xf numFmtId="0" fontId="15" fillId="0" borderId="0" xfId="3" applyFont="1"/>
    <xf numFmtId="0" fontId="15" fillId="0" borderId="0" xfId="4" quotePrefix="1"/>
    <xf numFmtId="49" fontId="15" fillId="0" borderId="0" xfId="3" quotePrefix="1" applyNumberFormat="1" applyFont="1" applyAlignment="1">
      <alignment horizontal="left"/>
    </xf>
    <xf numFmtId="0" fontId="15" fillId="0" borderId="0" xfId="4" applyAlignment="1">
      <alignment vertical="center"/>
    </xf>
    <xf numFmtId="0" fontId="16" fillId="0" borderId="0" xfId="4" applyFont="1" applyAlignment="1">
      <alignment vertical="center"/>
    </xf>
    <xf numFmtId="0" fontId="9" fillId="6" borderId="6" xfId="4" applyFont="1" applyFill="1" applyBorder="1"/>
    <xf numFmtId="165" fontId="9" fillId="0" borderId="7" xfId="0" applyNumberFormat="1" applyFont="1" applyBorder="1" applyAlignment="1">
      <alignment horizontal="right"/>
    </xf>
    <xf numFmtId="166" fontId="12" fillId="0" borderId="7" xfId="0" applyNumberFormat="1" applyFont="1" applyBorder="1" applyAlignment="1">
      <alignment horizontal="right"/>
    </xf>
    <xf numFmtId="3" fontId="9" fillId="0" borderId="7" xfId="0" applyNumberFormat="1" applyFont="1" applyBorder="1" applyAlignment="1">
      <alignment horizontal="center"/>
    </xf>
    <xf numFmtId="165" fontId="18" fillId="0" borderId="7" xfId="0" applyNumberFormat="1" applyFont="1" applyBorder="1" applyAlignment="1">
      <alignment horizontal="right"/>
    </xf>
    <xf numFmtId="166" fontId="19" fillId="0" borderId="7" xfId="0" applyNumberFormat="1" applyFont="1" applyBorder="1" applyAlignment="1">
      <alignment horizontal="right"/>
    </xf>
    <xf numFmtId="3" fontId="18" fillId="0" borderId="7" xfId="0" applyNumberFormat="1" applyFont="1" applyBorder="1" applyAlignment="1">
      <alignment horizontal="center"/>
    </xf>
    <xf numFmtId="167" fontId="9" fillId="0" borderId="7" xfId="0" applyNumberFormat="1" applyFont="1" applyBorder="1" applyAlignment="1">
      <alignment horizontal="right"/>
    </xf>
    <xf numFmtId="0" fontId="9" fillId="11" borderId="6" xfId="0" applyFont="1" applyFill="1" applyBorder="1"/>
    <xf numFmtId="0" fontId="21" fillId="0" borderId="0" xfId="0" applyFont="1"/>
    <xf numFmtId="0" fontId="9" fillId="12" borderId="6" xfId="0" applyFont="1" applyFill="1" applyBorder="1"/>
    <xf numFmtId="0" fontId="22" fillId="0" borderId="0" xfId="6"/>
    <xf numFmtId="0" fontId="23" fillId="0" borderId="0" xfId="6" applyFont="1"/>
    <xf numFmtId="10" fontId="23" fillId="13" borderId="0" xfId="6" applyNumberFormat="1" applyFont="1" applyFill="1" applyAlignment="1">
      <alignment horizontal="center"/>
    </xf>
    <xf numFmtId="0" fontId="22" fillId="0" borderId="11" xfId="6" applyBorder="1" applyAlignment="1">
      <alignment horizontal="center" vertical="center" wrapText="1"/>
    </xf>
    <xf numFmtId="0" fontId="24" fillId="14" borderId="11" xfId="6" applyFont="1" applyFill="1" applyBorder="1" applyAlignment="1">
      <alignment horizontal="center" vertical="center" wrapText="1"/>
    </xf>
    <xf numFmtId="0" fontId="24" fillId="14" borderId="11" xfId="6" quotePrefix="1" applyFont="1" applyFill="1" applyBorder="1" applyAlignment="1">
      <alignment horizontal="center" vertical="center" wrapText="1"/>
    </xf>
    <xf numFmtId="10" fontId="25" fillId="14" borderId="12" xfId="6" applyNumberFormat="1" applyFont="1" applyFill="1" applyBorder="1" applyAlignment="1">
      <alignment horizontal="center" vertical="center" wrapText="1"/>
    </xf>
    <xf numFmtId="0" fontId="25" fillId="15" borderId="12" xfId="6" applyFont="1" applyFill="1" applyBorder="1" applyAlignment="1">
      <alignment horizontal="center" vertical="center" wrapText="1"/>
    </xf>
    <xf numFmtId="0" fontId="24" fillId="14" borderId="12" xfId="6" applyFont="1" applyFill="1" applyBorder="1" applyAlignment="1">
      <alignment horizontal="center" vertical="center" wrapText="1"/>
    </xf>
    <xf numFmtId="0" fontId="24" fillId="14" borderId="13" xfId="6" applyFont="1" applyFill="1" applyBorder="1" applyAlignment="1">
      <alignment horizontal="center" vertical="center" wrapText="1"/>
    </xf>
    <xf numFmtId="0" fontId="24" fillId="14" borderId="14" xfId="6" applyFont="1" applyFill="1" applyBorder="1" applyAlignment="1">
      <alignment horizontal="center" vertical="center" wrapText="1"/>
    </xf>
    <xf numFmtId="0" fontId="25" fillId="14" borderId="14" xfId="6" applyFont="1" applyFill="1" applyBorder="1" applyAlignment="1">
      <alignment horizontal="center" vertical="center" wrapText="1"/>
    </xf>
    <xf numFmtId="0" fontId="22" fillId="0" borderId="0" xfId="6" applyAlignment="1">
      <alignment horizontal="center" vertical="center" wrapText="1"/>
    </xf>
    <xf numFmtId="0" fontId="22" fillId="0" borderId="3" xfId="6" applyBorder="1"/>
    <xf numFmtId="0" fontId="26" fillId="13" borderId="3" xfId="6" applyFont="1" applyFill="1" applyBorder="1" applyAlignment="1">
      <alignment vertical="top"/>
    </xf>
    <xf numFmtId="37" fontId="27" fillId="0" borderId="3" xfId="6" applyNumberFormat="1" applyFont="1" applyBorder="1" applyAlignment="1">
      <alignment horizontal="center" vertical="center"/>
    </xf>
    <xf numFmtId="10" fontId="27" fillId="13" borderId="3" xfId="6" applyNumberFormat="1" applyFont="1" applyFill="1" applyBorder="1" applyAlignment="1">
      <alignment horizontal="center" vertical="center"/>
    </xf>
    <xf numFmtId="168" fontId="27" fillId="15" borderId="3" xfId="6" applyNumberFormat="1" applyFont="1" applyFill="1" applyBorder="1" applyAlignment="1">
      <alignment horizontal="center" vertical="center"/>
    </xf>
    <xf numFmtId="37" fontId="16" fillId="0" borderId="3" xfId="6" applyNumberFormat="1" applyFont="1" applyBorder="1" applyAlignment="1">
      <alignment horizontal="center" vertical="center"/>
    </xf>
    <xf numFmtId="37" fontId="27" fillId="13" borderId="3" xfId="6" applyNumberFormat="1" applyFont="1" applyFill="1" applyBorder="1" applyAlignment="1">
      <alignment horizontal="center" vertical="center"/>
    </xf>
    <xf numFmtId="0" fontId="26" fillId="0" borderId="3" xfId="6" applyFont="1" applyBorder="1" applyAlignment="1">
      <alignment vertical="top"/>
    </xf>
    <xf numFmtId="10" fontId="27" fillId="0" borderId="3" xfId="6" applyNumberFormat="1" applyFont="1" applyBorder="1" applyAlignment="1">
      <alignment horizontal="center" vertical="center"/>
    </xf>
    <xf numFmtId="0" fontId="28" fillId="16" borderId="3" xfId="6" applyFont="1" applyFill="1" applyBorder="1" applyAlignment="1">
      <alignment vertical="top"/>
    </xf>
    <xf numFmtId="37" fontId="28" fillId="16" borderId="3" xfId="6" applyNumberFormat="1" applyFont="1" applyFill="1" applyBorder="1" applyAlignment="1">
      <alignment horizontal="center" vertical="center"/>
    </xf>
    <xf numFmtId="10" fontId="28" fillId="16" borderId="3" xfId="7" applyNumberFormat="1" applyFont="1" applyFill="1" applyBorder="1" applyAlignment="1">
      <alignment horizontal="center" vertical="center"/>
    </xf>
    <xf numFmtId="168" fontId="28" fillId="15" borderId="3" xfId="7" applyNumberFormat="1" applyFont="1" applyFill="1" applyBorder="1" applyAlignment="1">
      <alignment horizontal="center" vertical="center"/>
    </xf>
    <xf numFmtId="37" fontId="22" fillId="16" borderId="3" xfId="6" applyNumberFormat="1" applyFill="1" applyBorder="1" applyAlignment="1">
      <alignment horizontal="center" vertical="center"/>
    </xf>
    <xf numFmtId="10" fontId="22" fillId="0" borderId="0" xfId="6" applyNumberFormat="1"/>
    <xf numFmtId="0" fontId="26" fillId="13" borderId="15" xfId="6" applyFont="1" applyFill="1" applyBorder="1" applyAlignment="1">
      <alignment vertical="top"/>
    </xf>
    <xf numFmtId="0" fontId="26" fillId="0" borderId="15" xfId="6" applyFont="1" applyBorder="1" applyAlignment="1">
      <alignment vertical="top"/>
    </xf>
    <xf numFmtId="0" fontId="28" fillId="16" borderId="16" xfId="6" applyFont="1" applyFill="1" applyBorder="1" applyAlignment="1">
      <alignment vertical="top"/>
    </xf>
    <xf numFmtId="37" fontId="28" fillId="16" borderId="17" xfId="6" applyNumberFormat="1" applyFont="1" applyFill="1" applyBorder="1" applyAlignment="1">
      <alignment horizontal="center" vertical="center"/>
    </xf>
    <xf numFmtId="10" fontId="28" fillId="16" borderId="17" xfId="7" applyNumberFormat="1" applyFont="1" applyFill="1" applyBorder="1" applyAlignment="1">
      <alignment horizontal="center" vertical="center"/>
    </xf>
    <xf numFmtId="37" fontId="23" fillId="0" borderId="0" xfId="6" applyNumberFormat="1" applyFont="1" applyAlignment="1">
      <alignment horizontal="center"/>
    </xf>
    <xf numFmtId="10" fontId="23" fillId="0" borderId="0" xfId="6" applyNumberFormat="1" applyFont="1" applyAlignment="1">
      <alignment horizontal="center"/>
    </xf>
    <xf numFmtId="37" fontId="22" fillId="0" borderId="0" xfId="6" applyNumberFormat="1" applyAlignment="1">
      <alignment horizontal="center"/>
    </xf>
    <xf numFmtId="0" fontId="28" fillId="17" borderId="16" xfId="6" applyFont="1" applyFill="1" applyBorder="1" applyAlignment="1">
      <alignment vertical="top"/>
    </xf>
    <xf numFmtId="37" fontId="28" fillId="17" borderId="17" xfId="6" applyNumberFormat="1" applyFont="1" applyFill="1" applyBorder="1" applyAlignment="1">
      <alignment horizontal="center" vertical="top"/>
    </xf>
    <xf numFmtId="10" fontId="28" fillId="17" borderId="17" xfId="7" applyNumberFormat="1" applyFont="1" applyFill="1" applyBorder="1" applyAlignment="1">
      <alignment horizontal="center" vertical="center"/>
    </xf>
    <xf numFmtId="168" fontId="28" fillId="15" borderId="17" xfId="7" applyNumberFormat="1" applyFont="1" applyFill="1" applyBorder="1" applyAlignment="1">
      <alignment horizontal="center" vertical="center"/>
    </xf>
    <xf numFmtId="0" fontId="28" fillId="18" borderId="16" xfId="6" applyFont="1" applyFill="1" applyBorder="1" applyAlignment="1">
      <alignment vertical="top"/>
    </xf>
    <xf numFmtId="37" fontId="28" fillId="18" borderId="17" xfId="6" applyNumberFormat="1" applyFont="1" applyFill="1" applyBorder="1" applyAlignment="1">
      <alignment horizontal="center" vertical="top"/>
    </xf>
    <xf numFmtId="10" fontId="28" fillId="18" borderId="17" xfId="7" applyNumberFormat="1" applyFont="1" applyFill="1" applyBorder="1" applyAlignment="1">
      <alignment horizontal="center" vertical="center"/>
    </xf>
    <xf numFmtId="0" fontId="22" fillId="16" borderId="0" xfId="6" applyFill="1"/>
    <xf numFmtId="0" fontId="28" fillId="19" borderId="16" xfId="6" applyFont="1" applyFill="1" applyBorder="1" applyAlignment="1">
      <alignment vertical="top"/>
    </xf>
    <xf numFmtId="37" fontId="28" fillId="19" borderId="17" xfId="6" applyNumberFormat="1" applyFont="1" applyFill="1" applyBorder="1" applyAlignment="1">
      <alignment horizontal="center" vertical="top"/>
    </xf>
    <xf numFmtId="10" fontId="28" fillId="19" borderId="17" xfId="7" applyNumberFormat="1" applyFont="1" applyFill="1" applyBorder="1" applyAlignment="1">
      <alignment horizontal="center" vertical="center"/>
    </xf>
    <xf numFmtId="37" fontId="22" fillId="0" borderId="0" xfId="6" applyNumberFormat="1"/>
    <xf numFmtId="0" fontId="28" fillId="0" borderId="16" xfId="6" applyFont="1" applyBorder="1" applyAlignment="1">
      <alignment vertical="top"/>
    </xf>
    <xf numFmtId="37" fontId="28" fillId="0" borderId="17" xfId="6" applyNumberFormat="1" applyFont="1" applyBorder="1" applyAlignment="1">
      <alignment horizontal="center" vertical="center"/>
    </xf>
    <xf numFmtId="10" fontId="28" fillId="0" borderId="17" xfId="7" applyNumberFormat="1" applyFont="1" applyFill="1" applyBorder="1" applyAlignment="1">
      <alignment horizontal="center" vertical="center"/>
    </xf>
    <xf numFmtId="10" fontId="23" fillId="0" borderId="0" xfId="6" applyNumberFormat="1" applyFont="1"/>
    <xf numFmtId="37" fontId="29" fillId="0" borderId="3" xfId="6" applyNumberFormat="1" applyFont="1" applyBorder="1" applyAlignment="1">
      <alignment horizontal="center" vertical="center"/>
    </xf>
    <xf numFmtId="0" fontId="30" fillId="0" borderId="0" xfId="0" applyFont="1"/>
    <xf numFmtId="0" fontId="32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34" fillId="6" borderId="5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17" fillId="6" borderId="6" xfId="0" applyFont="1" applyFill="1" applyBorder="1"/>
    <xf numFmtId="3" fontId="17" fillId="0" borderId="7" xfId="0" applyNumberFormat="1" applyFont="1" applyBorder="1" applyAlignment="1">
      <alignment horizontal="right"/>
    </xf>
    <xf numFmtId="165" fontId="17" fillId="0" borderId="7" xfId="0" applyNumberFormat="1" applyFont="1" applyBorder="1" applyAlignment="1">
      <alignment horizontal="right"/>
    </xf>
    <xf numFmtId="166" fontId="35" fillId="20" borderId="7" xfId="0" applyNumberFormat="1" applyFont="1" applyFill="1" applyBorder="1" applyAlignment="1">
      <alignment horizontal="right"/>
    </xf>
    <xf numFmtId="0" fontId="36" fillId="8" borderId="8" xfId="0" applyFont="1" applyFill="1" applyBorder="1"/>
    <xf numFmtId="167" fontId="17" fillId="0" borderId="7" xfId="0" applyNumberFormat="1" applyFont="1" applyBorder="1" applyAlignment="1">
      <alignment horizontal="right"/>
    </xf>
    <xf numFmtId="0" fontId="35" fillId="20" borderId="7" xfId="0" applyFont="1" applyFill="1" applyBorder="1" applyAlignment="1">
      <alignment horizontal="right"/>
    </xf>
    <xf numFmtId="0" fontId="32" fillId="9" borderId="6" xfId="0" applyFont="1" applyFill="1" applyBorder="1"/>
    <xf numFmtId="3" fontId="32" fillId="9" borderId="7" xfId="0" applyNumberFormat="1" applyFont="1" applyFill="1" applyBorder="1" applyAlignment="1">
      <alignment horizontal="right"/>
    </xf>
    <xf numFmtId="165" fontId="32" fillId="9" borderId="7" xfId="0" applyNumberFormat="1" applyFont="1" applyFill="1" applyBorder="1" applyAlignment="1">
      <alignment horizontal="right"/>
    </xf>
    <xf numFmtId="167" fontId="32" fillId="9" borderId="7" xfId="0" applyNumberFormat="1" applyFont="1" applyFill="1" applyBorder="1" applyAlignment="1">
      <alignment horizontal="right"/>
    </xf>
    <xf numFmtId="0" fontId="36" fillId="0" borderId="10" xfId="0" applyFont="1" applyBorder="1"/>
    <xf numFmtId="0" fontId="32" fillId="0" borderId="6" xfId="0" applyFont="1" applyBorder="1"/>
    <xf numFmtId="3" fontId="32" fillId="0" borderId="7" xfId="0" applyNumberFormat="1" applyFont="1" applyBorder="1" applyAlignment="1">
      <alignment horizontal="right"/>
    </xf>
    <xf numFmtId="165" fontId="32" fillId="0" borderId="7" xfId="0" applyNumberFormat="1" applyFont="1" applyBorder="1" applyAlignment="1">
      <alignment horizontal="right"/>
    </xf>
    <xf numFmtId="167" fontId="32" fillId="0" borderId="7" xfId="0" applyNumberFormat="1" applyFont="1" applyBorder="1" applyAlignment="1">
      <alignment horizontal="right"/>
    </xf>
    <xf numFmtId="166" fontId="35" fillId="0" borderId="7" xfId="0" applyNumberFormat="1" applyFont="1" applyBorder="1" applyAlignment="1">
      <alignment horizontal="right"/>
    </xf>
    <xf numFmtId="0" fontId="36" fillId="0" borderId="0" xfId="0" applyFont="1"/>
    <xf numFmtId="0" fontId="36" fillId="8" borderId="10" xfId="0" applyFont="1" applyFill="1" applyBorder="1"/>
    <xf numFmtId="0" fontId="3" fillId="0" borderId="0" xfId="0" applyFont="1"/>
    <xf numFmtId="166" fontId="37" fillId="20" borderId="7" xfId="0" applyNumberFormat="1" applyFont="1" applyFill="1" applyBorder="1" applyAlignment="1">
      <alignment horizontal="right"/>
    </xf>
    <xf numFmtId="0" fontId="37" fillId="20" borderId="7" xfId="0" applyFont="1" applyFill="1" applyBorder="1" applyAlignment="1">
      <alignment horizontal="right"/>
    </xf>
    <xf numFmtId="0" fontId="10" fillId="0" borderId="10" xfId="0" applyFont="1" applyBorder="1"/>
    <xf numFmtId="0" fontId="8" fillId="0" borderId="6" xfId="0" applyFont="1" applyBorder="1"/>
    <xf numFmtId="3" fontId="8" fillId="0" borderId="7" xfId="0" applyNumberFormat="1" applyFont="1" applyBorder="1" applyAlignment="1">
      <alignment horizontal="right"/>
    </xf>
    <xf numFmtId="165" fontId="8" fillId="0" borderId="7" xfId="0" applyNumberFormat="1" applyFont="1" applyBorder="1" applyAlignment="1">
      <alignment horizontal="right"/>
    </xf>
    <xf numFmtId="167" fontId="8" fillId="0" borderId="7" xfId="0" applyNumberFormat="1" applyFont="1" applyBorder="1" applyAlignment="1">
      <alignment horizontal="right"/>
    </xf>
    <xf numFmtId="166" fontId="37" fillId="0" borderId="7" xfId="0" applyNumberFormat="1" applyFont="1" applyBorder="1" applyAlignment="1">
      <alignment horizontal="right"/>
    </xf>
    <xf numFmtId="0" fontId="9" fillId="21" borderId="6" xfId="0" applyFont="1" applyFill="1" applyBorder="1"/>
    <xf numFmtId="3" fontId="9" fillId="13" borderId="7" xfId="0" applyNumberFormat="1" applyFont="1" applyFill="1" applyBorder="1" applyAlignment="1">
      <alignment horizontal="right"/>
    </xf>
    <xf numFmtId="165" fontId="9" fillId="13" borderId="7" xfId="0" applyNumberFormat="1" applyFont="1" applyFill="1" applyBorder="1" applyAlignment="1">
      <alignment horizontal="right"/>
    </xf>
    <xf numFmtId="0" fontId="32" fillId="6" borderId="6" xfId="0" applyFont="1" applyFill="1" applyBorder="1"/>
    <xf numFmtId="3" fontId="32" fillId="22" borderId="7" xfId="0" applyNumberFormat="1" applyFont="1" applyFill="1" applyBorder="1" applyAlignment="1">
      <alignment horizontal="right"/>
    </xf>
    <xf numFmtId="3" fontId="32" fillId="22" borderId="7" xfId="0" applyNumberFormat="1" applyFont="1" applyFill="1" applyBorder="1" applyAlignment="1">
      <alignment horizontal="center"/>
    </xf>
    <xf numFmtId="165" fontId="32" fillId="22" borderId="7" xfId="0" applyNumberFormat="1" applyFont="1" applyFill="1" applyBorder="1" applyAlignment="1">
      <alignment horizontal="right"/>
    </xf>
    <xf numFmtId="167" fontId="32" fillId="22" borderId="7" xfId="0" applyNumberFormat="1" applyFont="1" applyFill="1" applyBorder="1" applyAlignment="1">
      <alignment horizontal="right"/>
    </xf>
    <xf numFmtId="165" fontId="32" fillId="23" borderId="7" xfId="0" applyNumberFormat="1" applyFont="1" applyFill="1" applyBorder="1" applyAlignment="1">
      <alignment horizontal="right"/>
    </xf>
    <xf numFmtId="167" fontId="32" fillId="23" borderId="7" xfId="0" applyNumberFormat="1" applyFont="1" applyFill="1" applyBorder="1" applyAlignment="1">
      <alignment horizontal="right"/>
    </xf>
    <xf numFmtId="165" fontId="32" fillId="24" borderId="7" xfId="0" applyNumberFormat="1" applyFont="1" applyFill="1" applyBorder="1" applyAlignment="1">
      <alignment horizontal="right"/>
    </xf>
    <xf numFmtId="167" fontId="32" fillId="24" borderId="7" xfId="0" applyNumberFormat="1" applyFont="1" applyFill="1" applyBorder="1" applyAlignment="1">
      <alignment horizontal="center"/>
    </xf>
    <xf numFmtId="167" fontId="9" fillId="13" borderId="7" xfId="0" applyNumberFormat="1" applyFont="1" applyFill="1" applyBorder="1" applyAlignment="1">
      <alignment horizontal="right"/>
    </xf>
    <xf numFmtId="0" fontId="0" fillId="0" borderId="0" xfId="0" quotePrefix="1"/>
    <xf numFmtId="0" fontId="38" fillId="6" borderId="5" xfId="0" applyFont="1" applyFill="1" applyBorder="1" applyAlignment="1">
      <alignment horizontal="center"/>
    </xf>
    <xf numFmtId="3" fontId="17" fillId="22" borderId="7" xfId="0" applyNumberFormat="1" applyFont="1" applyFill="1" applyBorder="1" applyAlignment="1">
      <alignment horizontal="right"/>
    </xf>
    <xf numFmtId="165" fontId="17" fillId="22" borderId="7" xfId="0" applyNumberFormat="1" applyFont="1" applyFill="1" applyBorder="1" applyAlignment="1">
      <alignment horizontal="right"/>
    </xf>
    <xf numFmtId="167" fontId="17" fillId="22" borderId="7" xfId="0" applyNumberFormat="1" applyFont="1" applyFill="1" applyBorder="1" applyAlignment="1">
      <alignment horizontal="right"/>
    </xf>
    <xf numFmtId="165" fontId="17" fillId="23" borderId="7" xfId="0" applyNumberFormat="1" applyFont="1" applyFill="1" applyBorder="1" applyAlignment="1">
      <alignment horizontal="right"/>
    </xf>
    <xf numFmtId="167" fontId="17" fillId="23" borderId="7" xfId="0" applyNumberFormat="1" applyFont="1" applyFill="1" applyBorder="1" applyAlignment="1">
      <alignment horizontal="right"/>
    </xf>
    <xf numFmtId="165" fontId="17" fillId="24" borderId="7" xfId="0" applyNumberFormat="1" applyFont="1" applyFill="1" applyBorder="1" applyAlignment="1">
      <alignment horizontal="right"/>
    </xf>
    <xf numFmtId="167" fontId="17" fillId="24" borderId="7" xfId="0" applyNumberFormat="1" applyFont="1" applyFill="1" applyBorder="1" applyAlignment="1">
      <alignment horizontal="right"/>
    </xf>
    <xf numFmtId="3" fontId="32" fillId="25" borderId="7" xfId="0" applyNumberFormat="1" applyFont="1" applyFill="1" applyBorder="1" applyAlignment="1">
      <alignment horizontal="right"/>
    </xf>
    <xf numFmtId="165" fontId="32" fillId="25" borderId="7" xfId="0" applyNumberFormat="1" applyFont="1" applyFill="1" applyBorder="1" applyAlignment="1">
      <alignment horizontal="right"/>
    </xf>
    <xf numFmtId="167" fontId="32" fillId="25" borderId="7" xfId="0" applyNumberFormat="1" applyFont="1" applyFill="1" applyBorder="1" applyAlignment="1">
      <alignment horizontal="right"/>
    </xf>
    <xf numFmtId="165" fontId="32" fillId="26" borderId="7" xfId="0" applyNumberFormat="1" applyFont="1" applyFill="1" applyBorder="1" applyAlignment="1">
      <alignment horizontal="right"/>
    </xf>
    <xf numFmtId="167" fontId="32" fillId="26" borderId="7" xfId="0" applyNumberFormat="1" applyFont="1" applyFill="1" applyBorder="1" applyAlignment="1">
      <alignment horizontal="right"/>
    </xf>
    <xf numFmtId="165" fontId="32" fillId="27" borderId="7" xfId="0" applyNumberFormat="1" applyFont="1" applyFill="1" applyBorder="1" applyAlignment="1">
      <alignment horizontal="right"/>
    </xf>
    <xf numFmtId="167" fontId="32" fillId="27" borderId="7" xfId="0" applyNumberFormat="1" applyFont="1" applyFill="1" applyBorder="1" applyAlignment="1">
      <alignment horizontal="right"/>
    </xf>
    <xf numFmtId="0" fontId="35" fillId="0" borderId="7" xfId="0" applyFont="1" applyBorder="1" applyAlignment="1">
      <alignment horizontal="right"/>
    </xf>
    <xf numFmtId="9" fontId="0" fillId="0" borderId="3" xfId="2" applyFont="1" applyBorder="1" applyAlignment="1">
      <alignment horizontal="center"/>
    </xf>
    <xf numFmtId="0" fontId="3" fillId="22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3" fontId="0" fillId="0" borderId="18" xfId="0" applyNumberFormat="1" applyBorder="1" applyAlignment="1">
      <alignment horizontal="center"/>
    </xf>
    <xf numFmtId="0" fontId="0" fillId="0" borderId="3" xfId="0" applyBorder="1"/>
    <xf numFmtId="3" fontId="0" fillId="0" borderId="3" xfId="0" applyNumberFormat="1" applyBorder="1" applyAlignment="1">
      <alignment horizontal="center"/>
    </xf>
    <xf numFmtId="3" fontId="0" fillId="0" borderId="0" xfId="0" applyNumberFormat="1"/>
    <xf numFmtId="37" fontId="0" fillId="0" borderId="3" xfId="0" applyNumberFormat="1" applyBorder="1" applyAlignment="1">
      <alignment horizontal="center"/>
    </xf>
    <xf numFmtId="37" fontId="0" fillId="28" borderId="3" xfId="0" applyNumberFormat="1" applyFill="1" applyBorder="1" applyAlignment="1">
      <alignment horizontal="center"/>
    </xf>
    <xf numFmtId="0" fontId="18" fillId="6" borderId="6" xfId="0" applyFont="1" applyFill="1" applyBorder="1"/>
    <xf numFmtId="37" fontId="2" fillId="0" borderId="3" xfId="0" applyNumberFormat="1" applyFont="1" applyBorder="1" applyAlignment="1">
      <alignment horizontal="center"/>
    </xf>
    <xf numFmtId="0" fontId="2" fillId="0" borderId="0" xfId="0" applyFont="1"/>
    <xf numFmtId="0" fontId="0" fillId="0" borderId="3" xfId="2" applyNumberFormat="1" applyFont="1" applyBorder="1" applyAlignment="1">
      <alignment horizontal="center"/>
    </xf>
    <xf numFmtId="169" fontId="0" fillId="0" borderId="3" xfId="2" applyNumberFormat="1" applyFont="1" applyBorder="1" applyAlignment="1">
      <alignment horizontal="center"/>
    </xf>
    <xf numFmtId="0" fontId="4" fillId="29" borderId="3" xfId="0" quotePrefix="1" applyFont="1" applyFill="1" applyBorder="1" applyAlignment="1">
      <alignment horizontal="center" vertical="center"/>
    </xf>
    <xf numFmtId="0" fontId="0" fillId="29" borderId="0" xfId="0" applyFill="1" applyAlignment="1">
      <alignment horizontal="center"/>
    </xf>
    <xf numFmtId="0" fontId="0" fillId="29" borderId="3" xfId="0" applyFill="1" applyBorder="1" applyAlignment="1">
      <alignment horizontal="left"/>
    </xf>
    <xf numFmtId="0" fontId="5" fillId="29" borderId="3" xfId="0" applyFont="1" applyFill="1" applyBorder="1" applyAlignment="1">
      <alignment horizontal="left"/>
    </xf>
    <xf numFmtId="0" fontId="0" fillId="16" borderId="3" xfId="0" applyFill="1" applyBorder="1" applyAlignment="1">
      <alignment horizontal="left"/>
    </xf>
    <xf numFmtId="0" fontId="0" fillId="16" borderId="0" xfId="0" applyFill="1" applyAlignment="1">
      <alignment horizontal="center"/>
    </xf>
    <xf numFmtId="0" fontId="0" fillId="30" borderId="3" xfId="0" applyFill="1" applyBorder="1" applyAlignment="1">
      <alignment horizontal="left"/>
    </xf>
    <xf numFmtId="0" fontId="0" fillId="30" borderId="0" xfId="0" applyFill="1" applyAlignment="1">
      <alignment horizontal="center"/>
    </xf>
    <xf numFmtId="0" fontId="3" fillId="2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5" borderId="0" xfId="0" applyFont="1" applyFill="1"/>
    <xf numFmtId="0" fontId="31" fillId="5" borderId="0" xfId="0" applyFont="1" applyFill="1"/>
  </cellXfs>
  <cellStyles count="8">
    <cellStyle name="Comma" xfId="1" builtinId="3"/>
    <cellStyle name="Normal" xfId="0" builtinId="0"/>
    <cellStyle name="Normal 2" xfId="4" xr:uid="{A8494C7A-2544-466B-B2DB-EC3CF2C60DBA}"/>
    <cellStyle name="Normal 3" xfId="6" xr:uid="{B394825F-D405-49AB-B2B5-A9B9D4C908E6}"/>
    <cellStyle name="Normal 3 44" xfId="5" xr:uid="{A0D12FD5-DB85-476A-BA89-A1A477A41FC6}"/>
    <cellStyle name="Normal 75" xfId="3" xr:uid="{6B59F322-D72B-4ED6-9666-F4E4D370E3BC}"/>
    <cellStyle name="Percent" xfId="2" builtinId="5"/>
    <cellStyle name="Percent 2" xfId="7" xr:uid="{376BC4D7-7C7D-457E-8350-593F0FC946D3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12</xdr:row>
      <xdr:rowOff>0</xdr:rowOff>
    </xdr:from>
    <xdr:to>
      <xdr:col>6</xdr:col>
      <xdr:colOff>771525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7EEB64-C445-48B0-AC06-F4D2524253B0}"/>
            </a:ext>
          </a:extLst>
        </xdr:cNvPr>
        <xdr:cNvSpPr txBox="1"/>
      </xdr:nvSpPr>
      <xdr:spPr>
        <a:xfrm>
          <a:off x="5074920" y="2286000"/>
          <a:ext cx="2404110" cy="952500"/>
        </a:xfrm>
        <a:prstGeom prst="rect">
          <a:avLst/>
        </a:prstGeom>
        <a:solidFill>
          <a:srgbClr val="66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Provided</a:t>
          </a:r>
          <a:r>
            <a:rPr lang="en-US" sz="1100" baseline="0"/>
            <a:t> as reference only.  Traditionally RD's have been asked to submit top candidates incase 1st choice wins a national award.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7620</xdr:rowOff>
    </xdr:from>
    <xdr:to>
      <xdr:col>8</xdr:col>
      <xdr:colOff>510540</xdr:colOff>
      <xdr:row>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893941-E739-4910-9A63-81803F429E4E}"/>
            </a:ext>
          </a:extLst>
        </xdr:cNvPr>
        <xdr:cNvSpPr txBox="1"/>
      </xdr:nvSpPr>
      <xdr:spPr>
        <a:xfrm>
          <a:off x="4495800" y="371475"/>
          <a:ext cx="1695450" cy="674370"/>
        </a:xfrm>
        <a:prstGeom prst="rect">
          <a:avLst/>
        </a:prstGeom>
        <a:solidFill>
          <a:srgbClr val="66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John Curran was 2018 national winner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27</xdr:row>
      <xdr:rowOff>137160</xdr:rowOff>
    </xdr:from>
    <xdr:to>
      <xdr:col>4</xdr:col>
      <xdr:colOff>594360</xdr:colOff>
      <xdr:row>31</xdr:row>
      <xdr:rowOff>89535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F5679A-1A27-41DD-9050-658BE966E772}"/>
            </a:ext>
          </a:extLst>
        </xdr:cNvPr>
        <xdr:cNvSpPr txBox="1"/>
      </xdr:nvSpPr>
      <xdr:spPr>
        <a:xfrm>
          <a:off x="1577340" y="5074920"/>
          <a:ext cx="2545080" cy="683895"/>
        </a:xfrm>
        <a:prstGeom prst="rect">
          <a:avLst/>
        </a:prstGeom>
        <a:solidFill>
          <a:srgbClr val="66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Lorrie Barnhart was 2016 national winner  Ann Marie Schreiber was North                          Jordan Wildauer</a:t>
          </a:r>
          <a:r>
            <a:rPr lang="en-US" sz="1100" baseline="0"/>
            <a:t> </a:t>
          </a:r>
          <a:r>
            <a:rPr lang="en-US" sz="1100"/>
            <a:t>was South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11</xdr:row>
      <xdr:rowOff>1</xdr:rowOff>
    </xdr:from>
    <xdr:to>
      <xdr:col>15</xdr:col>
      <xdr:colOff>325755</xdr:colOff>
      <xdr:row>13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C67436-E74A-419C-B10B-2E8335C752B4}"/>
            </a:ext>
          </a:extLst>
        </xdr:cNvPr>
        <xdr:cNvSpPr txBox="1"/>
      </xdr:nvSpPr>
      <xdr:spPr>
        <a:xfrm>
          <a:off x="6334125" y="2314576"/>
          <a:ext cx="2497455" cy="4381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Redo this</a:t>
          </a:r>
          <a:r>
            <a:rPr lang="en-US" sz="1100" b="1" baseline="0"/>
            <a:t>  </a:t>
          </a:r>
          <a:r>
            <a:rPr lang="en-US" sz="1100" b="1"/>
            <a:t>seperating AE</a:t>
          </a:r>
          <a:r>
            <a:rPr lang="en-US" sz="1100" b="1" baseline="0"/>
            <a:t> and </a:t>
          </a:r>
          <a:r>
            <a:rPr lang="en-US" sz="1100" b="1"/>
            <a:t>SAE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and%20FoundationFinancialState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ric.Christiansen\Application%20Data\Microsoft\Excel\Misc%20Financial%20Files\February%20Rati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2000PlanLabo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Client\CPSI\DCF\CLIENTS\ArvinMeritor\Research\EMPTY%20LINK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Dinolfo\Local%20Settings\Temporary%20Internet%20Files\OLK1\FS1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2000PlanLab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ncome Statement"/>
      <sheetName val="Balance  Sheet"/>
      <sheetName val="Sales Graph"/>
      <sheetName val="Donation Graph"/>
      <sheetName val="Net Income Graph"/>
      <sheetName val="Tabelle4"/>
      <sheetName val="Drop downs"/>
    </sheetNames>
    <sheetDataSet>
      <sheetData sheetId="0" refreshError="1"/>
      <sheetData sheetId="1" refreshError="1"/>
      <sheetData sheetId="2" refreshError="1"/>
      <sheetData sheetId="3" refreshError="1">
        <row r="5">
          <cell r="A5">
            <v>36251</v>
          </cell>
          <cell r="B5">
            <v>1103</v>
          </cell>
          <cell r="C5">
            <v>1144</v>
          </cell>
          <cell r="D5">
            <v>1024</v>
          </cell>
        </row>
        <row r="6">
          <cell r="A6" t="str">
            <v>May</v>
          </cell>
          <cell r="B6">
            <v>1241</v>
          </cell>
          <cell r="C6">
            <v>1124</v>
          </cell>
          <cell r="D6">
            <v>1000</v>
          </cell>
        </row>
        <row r="7">
          <cell r="A7" t="str">
            <v>Jun</v>
          </cell>
          <cell r="B7">
            <v>1191</v>
          </cell>
          <cell r="C7">
            <v>1017</v>
          </cell>
          <cell r="D7">
            <v>956</v>
          </cell>
        </row>
        <row r="8">
          <cell r="A8" t="str">
            <v>Jul</v>
          </cell>
          <cell r="B8">
            <v>1285</v>
          </cell>
          <cell r="C8">
            <v>951</v>
          </cell>
          <cell r="D8">
            <v>917</v>
          </cell>
        </row>
        <row r="9">
          <cell r="A9" t="str">
            <v>Aug</v>
          </cell>
          <cell r="B9">
            <v>1023</v>
          </cell>
          <cell r="C9">
            <v>1066</v>
          </cell>
          <cell r="D9">
            <v>965</v>
          </cell>
        </row>
        <row r="10">
          <cell r="A10" t="str">
            <v xml:space="preserve">Sep </v>
          </cell>
          <cell r="B10">
            <v>1307</v>
          </cell>
          <cell r="C10">
            <v>1164</v>
          </cell>
          <cell r="D10">
            <v>1044</v>
          </cell>
        </row>
        <row r="11">
          <cell r="A11" t="str">
            <v>Oct</v>
          </cell>
          <cell r="B11">
            <v>1144</v>
          </cell>
          <cell r="C11">
            <v>1097</v>
          </cell>
          <cell r="D11">
            <v>874</v>
          </cell>
        </row>
        <row r="12">
          <cell r="A12" t="str">
            <v>Nov</v>
          </cell>
          <cell r="B12">
            <v>1208</v>
          </cell>
          <cell r="C12">
            <v>1238</v>
          </cell>
          <cell r="D12">
            <v>1088</v>
          </cell>
        </row>
        <row r="13">
          <cell r="A13" t="str">
            <v>Dec</v>
          </cell>
          <cell r="B13">
            <v>932</v>
          </cell>
          <cell r="C13">
            <v>1143</v>
          </cell>
          <cell r="D13">
            <v>740</v>
          </cell>
        </row>
        <row r="14">
          <cell r="A14">
            <v>36526</v>
          </cell>
          <cell r="C14">
            <v>1051</v>
          </cell>
          <cell r="D14">
            <v>1035</v>
          </cell>
        </row>
        <row r="15">
          <cell r="A15" t="str">
            <v>Feb</v>
          </cell>
          <cell r="C15">
            <v>1048</v>
          </cell>
          <cell r="D15">
            <v>947</v>
          </cell>
        </row>
        <row r="16">
          <cell r="A16" t="str">
            <v>Mar</v>
          </cell>
          <cell r="C16">
            <v>1200</v>
          </cell>
          <cell r="D16">
            <v>1310</v>
          </cell>
        </row>
        <row r="32">
          <cell r="A32">
            <v>36251</v>
          </cell>
          <cell r="B32">
            <v>1103</v>
          </cell>
          <cell r="C32">
            <v>1144</v>
          </cell>
          <cell r="D32">
            <v>1024</v>
          </cell>
        </row>
        <row r="33">
          <cell r="A33" t="str">
            <v>May</v>
          </cell>
          <cell r="B33">
            <v>2344</v>
          </cell>
          <cell r="C33">
            <v>2268</v>
          </cell>
          <cell r="D33">
            <v>2024</v>
          </cell>
        </row>
        <row r="34">
          <cell r="A34" t="str">
            <v>Jun</v>
          </cell>
          <cell r="B34">
            <v>3535</v>
          </cell>
          <cell r="C34">
            <v>3285</v>
          </cell>
          <cell r="D34">
            <v>2980</v>
          </cell>
        </row>
        <row r="35">
          <cell r="A35" t="str">
            <v>Jul</v>
          </cell>
          <cell r="B35">
            <v>4820</v>
          </cell>
          <cell r="C35">
            <v>4236</v>
          </cell>
          <cell r="D35">
            <v>3897</v>
          </cell>
        </row>
        <row r="36">
          <cell r="A36" t="str">
            <v>Aug</v>
          </cell>
          <cell r="B36">
            <v>5843</v>
          </cell>
          <cell r="C36">
            <v>5302</v>
          </cell>
          <cell r="D36">
            <v>4862</v>
          </cell>
        </row>
        <row r="37">
          <cell r="A37" t="str">
            <v xml:space="preserve">Sep </v>
          </cell>
          <cell r="B37">
            <v>7150</v>
          </cell>
          <cell r="C37">
            <v>6466</v>
          </cell>
          <cell r="D37">
            <v>5906</v>
          </cell>
        </row>
        <row r="38">
          <cell r="A38" t="str">
            <v>Oct</v>
          </cell>
          <cell r="B38">
            <v>8294</v>
          </cell>
          <cell r="C38">
            <v>7563</v>
          </cell>
          <cell r="D38">
            <v>6780</v>
          </cell>
        </row>
        <row r="39">
          <cell r="A39" t="str">
            <v>Nov</v>
          </cell>
          <cell r="B39">
            <v>9502</v>
          </cell>
          <cell r="C39">
            <v>8801</v>
          </cell>
          <cell r="D39">
            <v>7868</v>
          </cell>
        </row>
        <row r="40">
          <cell r="A40" t="str">
            <v>Dec</v>
          </cell>
          <cell r="B40">
            <v>10434</v>
          </cell>
          <cell r="C40">
            <v>9943</v>
          </cell>
          <cell r="D40">
            <v>8607</v>
          </cell>
        </row>
        <row r="41">
          <cell r="A41">
            <v>36526</v>
          </cell>
          <cell r="C41">
            <v>10994</v>
          </cell>
          <cell r="D41">
            <v>9642</v>
          </cell>
        </row>
        <row r="42">
          <cell r="A42" t="str">
            <v>Feb</v>
          </cell>
          <cell r="C42">
            <v>12042</v>
          </cell>
          <cell r="D42">
            <v>10589</v>
          </cell>
        </row>
        <row r="43">
          <cell r="A43" t="str">
            <v>Mar</v>
          </cell>
          <cell r="C43">
            <v>13242</v>
          </cell>
          <cell r="D43">
            <v>11899</v>
          </cell>
        </row>
      </sheetData>
      <sheetData sheetId="4" refreshError="1">
        <row r="5">
          <cell r="A5">
            <v>36251</v>
          </cell>
          <cell r="C5">
            <v>255</v>
          </cell>
          <cell r="D5">
            <v>269</v>
          </cell>
        </row>
        <row r="6">
          <cell r="A6" t="str">
            <v>May</v>
          </cell>
          <cell r="C6">
            <v>307</v>
          </cell>
          <cell r="D6">
            <v>269</v>
          </cell>
        </row>
        <row r="7">
          <cell r="A7" t="str">
            <v>Jun</v>
          </cell>
          <cell r="C7">
            <v>452</v>
          </cell>
          <cell r="D7">
            <v>470</v>
          </cell>
        </row>
        <row r="8">
          <cell r="A8" t="str">
            <v>Jul</v>
          </cell>
          <cell r="C8">
            <v>242</v>
          </cell>
          <cell r="D8">
            <v>168</v>
          </cell>
        </row>
        <row r="9">
          <cell r="A9" t="str">
            <v>Aug</v>
          </cell>
          <cell r="C9">
            <v>282</v>
          </cell>
          <cell r="D9">
            <v>213</v>
          </cell>
        </row>
        <row r="10">
          <cell r="A10" t="str">
            <v>Sep</v>
          </cell>
          <cell r="C10">
            <v>306</v>
          </cell>
          <cell r="D10">
            <v>306</v>
          </cell>
        </row>
        <row r="11">
          <cell r="A11" t="str">
            <v>Oct</v>
          </cell>
          <cell r="C11">
            <v>299</v>
          </cell>
          <cell r="D11">
            <v>594</v>
          </cell>
        </row>
        <row r="12">
          <cell r="A12" t="str">
            <v>Nov</v>
          </cell>
          <cell r="C12">
            <v>299</v>
          </cell>
          <cell r="D12">
            <v>213</v>
          </cell>
        </row>
        <row r="13">
          <cell r="A13" t="str">
            <v>Dec</v>
          </cell>
          <cell r="C13">
            <v>807</v>
          </cell>
          <cell r="D13">
            <v>792</v>
          </cell>
        </row>
        <row r="14">
          <cell r="A14">
            <v>36526</v>
          </cell>
          <cell r="C14">
            <v>225</v>
          </cell>
          <cell r="D14">
            <v>182</v>
          </cell>
        </row>
        <row r="15">
          <cell r="A15" t="str">
            <v>Feb</v>
          </cell>
          <cell r="C15">
            <v>244</v>
          </cell>
          <cell r="D15">
            <v>171</v>
          </cell>
        </row>
        <row r="16">
          <cell r="A16" t="str">
            <v>Mar</v>
          </cell>
          <cell r="C16">
            <v>471</v>
          </cell>
          <cell r="D16">
            <v>456</v>
          </cell>
        </row>
        <row r="34">
          <cell r="A34">
            <v>36251</v>
          </cell>
          <cell r="B34">
            <v>434</v>
          </cell>
          <cell r="C34">
            <v>255</v>
          </cell>
          <cell r="D34">
            <v>269</v>
          </cell>
        </row>
        <row r="35">
          <cell r="A35" t="str">
            <v>May</v>
          </cell>
          <cell r="B35">
            <v>856</v>
          </cell>
          <cell r="C35">
            <v>562</v>
          </cell>
          <cell r="D35">
            <v>537</v>
          </cell>
        </row>
        <row r="36">
          <cell r="A36" t="str">
            <v>Jun</v>
          </cell>
          <cell r="B36">
            <v>1169</v>
          </cell>
          <cell r="C36">
            <v>1014</v>
          </cell>
          <cell r="D36">
            <v>1007</v>
          </cell>
        </row>
        <row r="37">
          <cell r="A37" t="str">
            <v>Jul</v>
          </cell>
          <cell r="B37">
            <v>1344</v>
          </cell>
          <cell r="C37">
            <v>1256</v>
          </cell>
          <cell r="D37">
            <v>1175</v>
          </cell>
        </row>
        <row r="38">
          <cell r="A38" t="str">
            <v>Aug</v>
          </cell>
          <cell r="B38">
            <v>2081</v>
          </cell>
          <cell r="C38">
            <v>1538</v>
          </cell>
          <cell r="D38">
            <v>1387</v>
          </cell>
        </row>
        <row r="39">
          <cell r="A39" t="str">
            <v>Sep</v>
          </cell>
          <cell r="B39">
            <v>2310</v>
          </cell>
          <cell r="C39">
            <v>1844</v>
          </cell>
          <cell r="D39">
            <v>1693</v>
          </cell>
        </row>
        <row r="40">
          <cell r="A40" t="str">
            <v>Oct</v>
          </cell>
          <cell r="B40">
            <v>2482</v>
          </cell>
          <cell r="C40">
            <v>2143</v>
          </cell>
          <cell r="D40">
            <v>2287</v>
          </cell>
        </row>
        <row r="41">
          <cell r="A41" t="str">
            <v>Nov</v>
          </cell>
          <cell r="B41">
            <v>2762</v>
          </cell>
          <cell r="C41">
            <v>2442</v>
          </cell>
          <cell r="D41">
            <v>2502</v>
          </cell>
        </row>
        <row r="42">
          <cell r="A42" t="str">
            <v>Dec</v>
          </cell>
          <cell r="B42">
            <v>3335</v>
          </cell>
          <cell r="C42">
            <v>3249</v>
          </cell>
          <cell r="D42">
            <v>3295</v>
          </cell>
        </row>
        <row r="43">
          <cell r="A43">
            <v>36526</v>
          </cell>
          <cell r="C43">
            <v>3474</v>
          </cell>
          <cell r="D43">
            <v>3477</v>
          </cell>
        </row>
        <row r="44">
          <cell r="A44" t="str">
            <v>Feb</v>
          </cell>
          <cell r="C44">
            <v>3718</v>
          </cell>
          <cell r="D44">
            <v>3648</v>
          </cell>
        </row>
        <row r="45">
          <cell r="A45" t="str">
            <v>Mar</v>
          </cell>
          <cell r="C45">
            <v>4189</v>
          </cell>
          <cell r="D45">
            <v>4104</v>
          </cell>
        </row>
      </sheetData>
      <sheetData sheetId="5" refreshError="1">
        <row r="6">
          <cell r="A6">
            <v>36251</v>
          </cell>
          <cell r="B6">
            <v>205</v>
          </cell>
          <cell r="C6">
            <v>-218</v>
          </cell>
          <cell r="D6">
            <v>55</v>
          </cell>
        </row>
        <row r="7">
          <cell r="A7" t="str">
            <v>May</v>
          </cell>
          <cell r="B7">
            <v>371</v>
          </cell>
          <cell r="C7">
            <v>113</v>
          </cell>
          <cell r="D7">
            <v>385</v>
          </cell>
        </row>
        <row r="8">
          <cell r="A8" t="str">
            <v>Jun</v>
          </cell>
          <cell r="B8">
            <v>123</v>
          </cell>
          <cell r="C8">
            <v>236</v>
          </cell>
          <cell r="D8">
            <v>111</v>
          </cell>
        </row>
        <row r="9">
          <cell r="A9" t="str">
            <v>Jul</v>
          </cell>
          <cell r="B9">
            <v>-22</v>
          </cell>
          <cell r="C9">
            <v>-173</v>
          </cell>
          <cell r="D9">
            <v>-296</v>
          </cell>
        </row>
        <row r="10">
          <cell r="A10" t="str">
            <v>Aug</v>
          </cell>
          <cell r="B10">
            <v>-297</v>
          </cell>
          <cell r="C10">
            <v>68</v>
          </cell>
          <cell r="D10">
            <v>-46</v>
          </cell>
        </row>
        <row r="11">
          <cell r="A11" t="str">
            <v>Sep</v>
          </cell>
          <cell r="B11">
            <v>-41</v>
          </cell>
          <cell r="C11">
            <v>-83</v>
          </cell>
          <cell r="D11">
            <v>153</v>
          </cell>
        </row>
        <row r="12">
          <cell r="A12" t="str">
            <v>Oct</v>
          </cell>
          <cell r="B12">
            <v>370</v>
          </cell>
          <cell r="C12">
            <v>-172</v>
          </cell>
          <cell r="D12">
            <v>120</v>
          </cell>
        </row>
        <row r="13">
          <cell r="A13" t="str">
            <v>Nov</v>
          </cell>
          <cell r="B13">
            <v>-27</v>
          </cell>
          <cell r="C13">
            <v>121</v>
          </cell>
          <cell r="D13">
            <v>3</v>
          </cell>
        </row>
        <row r="14">
          <cell r="A14" t="str">
            <v>Dec</v>
          </cell>
          <cell r="B14">
            <v>339</v>
          </cell>
          <cell r="C14">
            <v>259</v>
          </cell>
          <cell r="D14">
            <v>40</v>
          </cell>
        </row>
        <row r="15">
          <cell r="A15">
            <v>36526</v>
          </cell>
          <cell r="C15">
            <v>-251</v>
          </cell>
          <cell r="D15">
            <v>-179</v>
          </cell>
        </row>
        <row r="16">
          <cell r="A16" t="str">
            <v>Feb</v>
          </cell>
          <cell r="C16">
            <v>-7</v>
          </cell>
          <cell r="D16">
            <v>-293</v>
          </cell>
        </row>
        <row r="17">
          <cell r="A17" t="str">
            <v>Mar</v>
          </cell>
          <cell r="C17">
            <v>65</v>
          </cell>
          <cell r="D17">
            <v>385</v>
          </cell>
        </row>
        <row r="28">
          <cell r="A28">
            <v>36251</v>
          </cell>
          <cell r="B28">
            <v>205</v>
          </cell>
          <cell r="C28">
            <v>-218</v>
          </cell>
          <cell r="D28">
            <v>55</v>
          </cell>
        </row>
        <row r="29">
          <cell r="A29" t="str">
            <v>May</v>
          </cell>
          <cell r="B29">
            <v>576</v>
          </cell>
          <cell r="C29">
            <v>-105</v>
          </cell>
          <cell r="D29">
            <v>440</v>
          </cell>
        </row>
        <row r="30">
          <cell r="A30" t="str">
            <v>Jun</v>
          </cell>
          <cell r="B30">
            <v>699</v>
          </cell>
          <cell r="C30">
            <v>131</v>
          </cell>
          <cell r="D30">
            <v>551</v>
          </cell>
        </row>
        <row r="31">
          <cell r="A31" t="str">
            <v>Jul</v>
          </cell>
          <cell r="B31">
            <v>677</v>
          </cell>
          <cell r="C31">
            <v>-42</v>
          </cell>
          <cell r="D31">
            <v>254</v>
          </cell>
        </row>
        <row r="32">
          <cell r="A32" t="str">
            <v>Aug</v>
          </cell>
          <cell r="B32">
            <v>380</v>
          </cell>
          <cell r="C32">
            <v>26</v>
          </cell>
          <cell r="D32">
            <v>208</v>
          </cell>
        </row>
        <row r="33">
          <cell r="A33" t="str">
            <v>Sep</v>
          </cell>
          <cell r="B33">
            <v>339</v>
          </cell>
          <cell r="C33">
            <v>-57</v>
          </cell>
          <cell r="D33">
            <v>361</v>
          </cell>
        </row>
        <row r="34">
          <cell r="A34" t="str">
            <v>Oct</v>
          </cell>
          <cell r="B34">
            <v>709</v>
          </cell>
          <cell r="C34">
            <v>-229</v>
          </cell>
          <cell r="D34">
            <v>481</v>
          </cell>
        </row>
        <row r="35">
          <cell r="A35" t="str">
            <v>Nov</v>
          </cell>
          <cell r="B35">
            <v>682</v>
          </cell>
          <cell r="C35">
            <v>-108</v>
          </cell>
          <cell r="D35">
            <v>484</v>
          </cell>
        </row>
        <row r="36">
          <cell r="A36" t="str">
            <v>Dec</v>
          </cell>
          <cell r="B36">
            <v>1021</v>
          </cell>
          <cell r="C36">
            <v>148</v>
          </cell>
          <cell r="D36">
            <v>524</v>
          </cell>
        </row>
        <row r="37">
          <cell r="A37">
            <v>36526</v>
          </cell>
          <cell r="C37">
            <v>-103</v>
          </cell>
          <cell r="D37">
            <v>345</v>
          </cell>
        </row>
        <row r="38">
          <cell r="A38" t="str">
            <v>Feb</v>
          </cell>
          <cell r="C38">
            <v>-110</v>
          </cell>
          <cell r="D38">
            <v>52</v>
          </cell>
        </row>
        <row r="39">
          <cell r="A39" t="str">
            <v>Mar</v>
          </cell>
          <cell r="C39">
            <v>-45</v>
          </cell>
          <cell r="D39">
            <v>437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olling 12 Months"/>
      <sheetName val="Daily Sales Outstanding"/>
      <sheetName val="Inventory Turn"/>
      <sheetName val="AR Aging"/>
      <sheetName val="Overdue &gt; $50K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COPPER"/>
      <sheetName val="Labor"/>
      <sheetName val="Sheet1"/>
      <sheetName val="STEEL"/>
      <sheetName val="Oct IBT Bridge"/>
      <sheetName val="Oct_IBT_Bridge"/>
      <sheetName val="Injury CM"/>
      <sheetName val="CUU-Perf CountMeas HPUs"/>
      <sheetName val="Cost PD #1"/>
      <sheetName val="Cost PD #4"/>
      <sheetName val="Blank From (2)"/>
      <sheetName val="Quality per M"/>
      <sheetName val="Fill Rate Graph"/>
    </sheetNames>
    <sheetDataSet>
      <sheetData sheetId="0"/>
      <sheetData sheetId="1"/>
      <sheetData sheetId="2"/>
      <sheetData sheetId="3"/>
      <sheetData sheetId="4" refreshError="1">
        <row r="8">
          <cell r="A8" t="str">
            <v>AVE. HOURS  KPO</v>
          </cell>
        </row>
        <row r="9">
          <cell r="A9" t="str">
            <v>Painting</v>
          </cell>
        </row>
        <row r="10">
          <cell r="A10" t="str">
            <v>1162</v>
          </cell>
        </row>
        <row r="11">
          <cell r="A11" t="str">
            <v>1171</v>
          </cell>
        </row>
        <row r="12">
          <cell r="A12" t="str">
            <v>1172</v>
          </cell>
        </row>
        <row r="13">
          <cell r="A13" t="str">
            <v>1175</v>
          </cell>
        </row>
        <row r="14">
          <cell r="A14" t="str">
            <v>1176</v>
          </cell>
        </row>
        <row r="15">
          <cell r="A15" t="str">
            <v>1178</v>
          </cell>
        </row>
        <row r="16">
          <cell r="A16">
            <v>1179</v>
          </cell>
        </row>
        <row r="17">
          <cell r="A17" t="str">
            <v>1221</v>
          </cell>
        </row>
        <row r="18">
          <cell r="A18" t="str">
            <v>1222</v>
          </cell>
        </row>
        <row r="19">
          <cell r="A19" t="str">
            <v>1225</v>
          </cell>
        </row>
        <row r="20">
          <cell r="A20" t="str">
            <v>1226</v>
          </cell>
        </row>
        <row r="21">
          <cell r="A21" t="str">
            <v>1228</v>
          </cell>
        </row>
        <row r="22">
          <cell r="A22" t="str">
            <v>1229</v>
          </cell>
        </row>
        <row r="23">
          <cell r="A23" t="str">
            <v>1231</v>
          </cell>
        </row>
        <row r="24">
          <cell r="A24" t="str">
            <v>1235</v>
          </cell>
        </row>
        <row r="25">
          <cell r="A25" t="str">
            <v>1238</v>
          </cell>
        </row>
        <row r="26">
          <cell r="A26" t="str">
            <v>1239</v>
          </cell>
        </row>
        <row r="27">
          <cell r="A27" t="str">
            <v>1241</v>
          </cell>
        </row>
        <row r="28">
          <cell r="A28" t="str">
            <v>1245</v>
          </cell>
        </row>
        <row r="29">
          <cell r="A29" t="str">
            <v>1251</v>
          </cell>
        </row>
        <row r="30">
          <cell r="A30" t="str">
            <v>1255</v>
          </cell>
        </row>
        <row r="31">
          <cell r="A31">
            <v>1258</v>
          </cell>
        </row>
        <row r="32">
          <cell r="A32" t="str">
            <v>1261</v>
          </cell>
        </row>
        <row r="33">
          <cell r="A33" t="str">
            <v>1263</v>
          </cell>
        </row>
        <row r="34">
          <cell r="A34" t="str">
            <v>1265</v>
          </cell>
        </row>
        <row r="35">
          <cell r="A35" t="str">
            <v>1267</v>
          </cell>
        </row>
        <row r="36">
          <cell r="A36" t="str">
            <v>1269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EMPTY LINKS"/>
      <sheetName val="#REF"/>
      <sheetName val="BS"/>
      <sheetName val="IS audited"/>
      <sheetName val="Tradename"/>
      <sheetName val="Bal Sheet"/>
      <sheetName val="Summary"/>
      <sheetName val="Projected WC_Calp"/>
      <sheetName val="I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S1201"/>
      <sheetName val="#REF"/>
      <sheetName val="Sales Graph"/>
      <sheetName val="Donation Graph"/>
      <sheetName val="Net Income 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COPPER"/>
      <sheetName val="Labor"/>
      <sheetName val="Sheet1"/>
      <sheetName val="STEEL"/>
      <sheetName val="Injury CM"/>
      <sheetName val="CUU-Perf CountMeas HPUs"/>
      <sheetName val="Cost PD #1"/>
      <sheetName val="Blank From (2)"/>
      <sheetName val="Cost PD #4"/>
      <sheetName val="Quality per M"/>
      <sheetName val="Fill Rate Graph"/>
      <sheetName val="Oct IBT Bridge"/>
      <sheetName val="Oct_IBT_Bridge"/>
    </sheetNames>
    <sheetDataSet>
      <sheetData sheetId="0"/>
      <sheetData sheetId="1"/>
      <sheetData sheetId="2"/>
      <sheetData sheetId="3"/>
      <sheetData sheetId="4" refreshError="1">
        <row r="8">
          <cell r="A8" t="str">
            <v>AVE. HOURS  KPO</v>
          </cell>
        </row>
        <row r="9">
          <cell r="A9" t="str">
            <v>Painting</v>
          </cell>
        </row>
        <row r="10">
          <cell r="A10" t="str">
            <v>1162</v>
          </cell>
        </row>
        <row r="11">
          <cell r="A11" t="str">
            <v>1171</v>
          </cell>
        </row>
        <row r="12">
          <cell r="A12" t="str">
            <v>1172</v>
          </cell>
        </row>
        <row r="13">
          <cell r="A13" t="str">
            <v>1175</v>
          </cell>
        </row>
        <row r="14">
          <cell r="A14" t="str">
            <v>1176</v>
          </cell>
        </row>
        <row r="15">
          <cell r="A15" t="str">
            <v>1178</v>
          </cell>
        </row>
        <row r="16">
          <cell r="A16">
            <v>1179</v>
          </cell>
        </row>
        <row r="17">
          <cell r="A17" t="str">
            <v>1221</v>
          </cell>
        </row>
        <row r="18">
          <cell r="A18" t="str">
            <v>1222</v>
          </cell>
        </row>
        <row r="19">
          <cell r="A19" t="str">
            <v>1225</v>
          </cell>
        </row>
        <row r="20">
          <cell r="A20" t="str">
            <v>1226</v>
          </cell>
        </row>
        <row r="21">
          <cell r="A21" t="str">
            <v>1228</v>
          </cell>
        </row>
        <row r="22">
          <cell r="A22" t="str">
            <v>1229</v>
          </cell>
        </row>
        <row r="23">
          <cell r="A23" t="str">
            <v>1231</v>
          </cell>
        </row>
        <row r="24">
          <cell r="A24" t="str">
            <v>1235</v>
          </cell>
        </row>
        <row r="25">
          <cell r="A25" t="str">
            <v>1238</v>
          </cell>
        </row>
        <row r="26">
          <cell r="A26" t="str">
            <v>1239</v>
          </cell>
        </row>
        <row r="27">
          <cell r="A27" t="str">
            <v>1241</v>
          </cell>
        </row>
        <row r="28">
          <cell r="A28" t="str">
            <v>1245</v>
          </cell>
        </row>
        <row r="29">
          <cell r="A29" t="str">
            <v>1251</v>
          </cell>
        </row>
        <row r="30">
          <cell r="A30" t="str">
            <v>1255</v>
          </cell>
        </row>
        <row r="31">
          <cell r="A31">
            <v>1258</v>
          </cell>
        </row>
        <row r="32">
          <cell r="A32" t="str">
            <v>1261</v>
          </cell>
        </row>
        <row r="33">
          <cell r="A33" t="str">
            <v>1263</v>
          </cell>
        </row>
        <row r="34">
          <cell r="A34" t="str">
            <v>1265</v>
          </cell>
        </row>
        <row r="35">
          <cell r="A35" t="str">
            <v>1267</v>
          </cell>
        </row>
        <row r="36">
          <cell r="A36" t="str">
            <v>1269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116D-5650-4862-9F34-79C283070BFA}">
  <dimension ref="A1:W26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16384" width="8.6640625" style="1"/>
  </cols>
  <sheetData>
    <row r="1" spans="1:23" s="5" customFormat="1" ht="39.6" x14ac:dyDescent="0.3">
      <c r="A1" s="2" t="s">
        <v>0</v>
      </c>
      <c r="B1" s="3" t="s">
        <v>1</v>
      </c>
      <c r="C1" s="3" t="s">
        <v>2</v>
      </c>
      <c r="D1" s="3" t="s">
        <v>2005</v>
      </c>
      <c r="E1" s="3" t="s">
        <v>3</v>
      </c>
      <c r="F1" s="4">
        <v>2016</v>
      </c>
      <c r="G1" s="4" t="s">
        <v>2042</v>
      </c>
      <c r="H1" s="4">
        <v>2017</v>
      </c>
      <c r="I1" s="4" t="s">
        <v>2043</v>
      </c>
      <c r="J1" s="4">
        <v>2018</v>
      </c>
      <c r="K1" s="4" t="s">
        <v>2044</v>
      </c>
      <c r="L1" s="4">
        <v>2019</v>
      </c>
      <c r="M1" s="4" t="s">
        <v>2045</v>
      </c>
      <c r="N1" s="4">
        <v>2020</v>
      </c>
      <c r="O1" s="4" t="s">
        <v>2046</v>
      </c>
      <c r="P1" s="4">
        <v>2021</v>
      </c>
      <c r="Q1" s="4" t="s">
        <v>2047</v>
      </c>
      <c r="R1" s="4">
        <v>2022</v>
      </c>
      <c r="S1" s="4" t="s">
        <v>2048</v>
      </c>
      <c r="T1" s="4">
        <v>2023</v>
      </c>
      <c r="U1" s="4" t="s">
        <v>2049</v>
      </c>
      <c r="V1" s="4" t="s">
        <v>179</v>
      </c>
      <c r="W1" s="4" t="s">
        <v>2050</v>
      </c>
    </row>
    <row r="2" spans="1:23" x14ac:dyDescent="0.3">
      <c r="A2" s="6" t="s">
        <v>73</v>
      </c>
      <c r="B2" s="6" t="s">
        <v>105</v>
      </c>
      <c r="C2" s="7" t="s">
        <v>106</v>
      </c>
      <c r="D2" s="7" t="s">
        <v>2008</v>
      </c>
      <c r="E2" s="8">
        <v>32601</v>
      </c>
      <c r="F2" s="183">
        <v>1.9948134849391581E-3</v>
      </c>
      <c r="G2" s="195">
        <v>6</v>
      </c>
      <c r="H2" s="183">
        <v>-4.0930633347694961E-3</v>
      </c>
      <c r="I2" s="195">
        <v>17</v>
      </c>
      <c r="J2" s="183">
        <v>-1.4097113448198702E-2</v>
      </c>
      <c r="K2" s="195">
        <v>18</v>
      </c>
      <c r="L2" s="183">
        <v>-1.1584800741427247E-3</v>
      </c>
      <c r="M2" s="195">
        <v>5</v>
      </c>
      <c r="N2" s="183">
        <v>9.864647855012617E-3</v>
      </c>
      <c r="O2" s="195">
        <v>15</v>
      </c>
      <c r="P2" s="183">
        <v>-5.1248699271592091E-2</v>
      </c>
      <c r="Q2" s="195">
        <v>24</v>
      </c>
      <c r="R2" s="183">
        <v>-3.2742887815351583E-2</v>
      </c>
      <c r="S2" s="195">
        <v>7</v>
      </c>
      <c r="T2" s="183">
        <v>-0.12228915662650602</v>
      </c>
      <c r="U2" s="195">
        <v>11</v>
      </c>
      <c r="V2" s="183">
        <v>-2.1808510638297873E-2</v>
      </c>
      <c r="W2" s="195">
        <v>8</v>
      </c>
    </row>
    <row r="3" spans="1:23" x14ac:dyDescent="0.3">
      <c r="A3" s="6" t="s">
        <v>7</v>
      </c>
      <c r="B3" s="6" t="s">
        <v>101</v>
      </c>
      <c r="C3" s="7" t="s">
        <v>102</v>
      </c>
      <c r="D3" s="7" t="s">
        <v>2008</v>
      </c>
      <c r="E3" s="8">
        <v>33690</v>
      </c>
      <c r="F3" s="183">
        <v>-2.0390641768619877E-2</v>
      </c>
      <c r="G3" s="195">
        <v>13</v>
      </c>
      <c r="H3" s="183">
        <v>-7.378472222222222E-3</v>
      </c>
      <c r="I3" s="195">
        <v>18</v>
      </c>
      <c r="J3" s="183">
        <v>6.2778168189271497E-2</v>
      </c>
      <c r="K3" s="195">
        <v>6</v>
      </c>
      <c r="L3" s="183">
        <v>-9.9695585996955854E-2</v>
      </c>
      <c r="M3" s="195">
        <v>21</v>
      </c>
      <c r="N3" s="183">
        <v>7.2349726775956288E-2</v>
      </c>
      <c r="O3" s="195">
        <v>2</v>
      </c>
      <c r="P3" s="183">
        <v>0.12969962204097871</v>
      </c>
      <c r="Q3" s="195">
        <v>9</v>
      </c>
      <c r="R3" s="183">
        <v>-0.20046349942062572</v>
      </c>
      <c r="S3" s="195">
        <v>24</v>
      </c>
      <c r="T3" s="183">
        <v>-0.14293290904269423</v>
      </c>
      <c r="U3" s="195">
        <v>15</v>
      </c>
      <c r="V3" s="183">
        <v>-6.3691073219658972E-2</v>
      </c>
      <c r="W3" s="195">
        <v>15</v>
      </c>
    </row>
    <row r="4" spans="1:23" x14ac:dyDescent="0.3">
      <c r="A4" s="6" t="s">
        <v>7</v>
      </c>
      <c r="B4" s="6" t="s">
        <v>12</v>
      </c>
      <c r="C4" s="7" t="s">
        <v>13</v>
      </c>
      <c r="D4" s="7" t="s">
        <v>2008</v>
      </c>
      <c r="E4" s="8">
        <v>34575</v>
      </c>
      <c r="F4" s="183">
        <v>6.522093592043046E-4</v>
      </c>
      <c r="G4" s="195">
        <v>8</v>
      </c>
      <c r="H4" s="183">
        <v>3.6223036223036222E-2</v>
      </c>
      <c r="I4" s="195">
        <v>8</v>
      </c>
      <c r="J4" s="183">
        <v>4.3461160275319564E-2</v>
      </c>
      <c r="K4" s="195">
        <v>7</v>
      </c>
      <c r="L4" s="183">
        <v>-2.0875557357113904E-2</v>
      </c>
      <c r="M4" s="195">
        <v>9</v>
      </c>
      <c r="N4" s="183">
        <v>6.789454676778621E-2</v>
      </c>
      <c r="O4" s="195">
        <v>5</v>
      </c>
      <c r="P4" s="183">
        <v>0.19810753980174226</v>
      </c>
      <c r="Q4" s="195">
        <v>1</v>
      </c>
      <c r="R4" s="183">
        <v>-8.2048731974142211E-2</v>
      </c>
      <c r="S4" s="195">
        <v>13</v>
      </c>
      <c r="T4" s="183">
        <v>3.5628694679661288E-2</v>
      </c>
      <c r="U4" s="195">
        <v>2</v>
      </c>
      <c r="V4" s="183">
        <v>-7.7056277056277059E-2</v>
      </c>
      <c r="W4" s="195">
        <v>17</v>
      </c>
    </row>
    <row r="5" spans="1:23" x14ac:dyDescent="0.3">
      <c r="A5" s="6" t="s">
        <v>27</v>
      </c>
      <c r="B5" s="6" t="s">
        <v>103</v>
      </c>
      <c r="C5" s="7" t="s">
        <v>104</v>
      </c>
      <c r="D5" s="7" t="s">
        <v>2008</v>
      </c>
      <c r="E5" s="8">
        <v>34855</v>
      </c>
      <c r="F5" s="183">
        <v>-6.7914758016331414E-2</v>
      </c>
      <c r="G5" s="195">
        <v>17</v>
      </c>
      <c r="H5" s="183">
        <v>-1.843506759524785E-2</v>
      </c>
      <c r="I5" s="195">
        <v>20</v>
      </c>
      <c r="J5" s="183">
        <v>2.5944841675178753E-2</v>
      </c>
      <c r="K5" s="195">
        <v>11</v>
      </c>
      <c r="L5" s="183">
        <v>-7.8979843685726039E-2</v>
      </c>
      <c r="M5" s="195">
        <v>19</v>
      </c>
      <c r="N5" s="183">
        <v>7.1183800623052962E-2</v>
      </c>
      <c r="O5" s="195">
        <v>3</v>
      </c>
      <c r="P5" s="183">
        <v>7.6364783843483747E-2</v>
      </c>
      <c r="Q5" s="195">
        <v>16</v>
      </c>
      <c r="R5" s="183">
        <v>-7.9262837716943993E-2</v>
      </c>
      <c r="S5" s="195">
        <v>11</v>
      </c>
      <c r="T5" s="183">
        <v>-0.17260329737431304</v>
      </c>
      <c r="U5" s="195">
        <v>21</v>
      </c>
      <c r="V5" s="183">
        <v>9.3023255813953487E-2</v>
      </c>
      <c r="W5" s="195">
        <v>1</v>
      </c>
    </row>
    <row r="6" spans="1:23" x14ac:dyDescent="0.3">
      <c r="A6" s="6" t="s">
        <v>7</v>
      </c>
      <c r="B6" s="6" t="s">
        <v>8</v>
      </c>
      <c r="C6" s="7" t="s">
        <v>9</v>
      </c>
      <c r="D6" s="7" t="s">
        <v>2008</v>
      </c>
      <c r="E6" s="8">
        <v>34883</v>
      </c>
      <c r="F6" s="183">
        <v>0.14229099830156633</v>
      </c>
      <c r="G6" s="195">
        <v>1</v>
      </c>
      <c r="H6" s="183">
        <v>-1.795755487030655E-2</v>
      </c>
      <c r="I6" s="195">
        <v>19</v>
      </c>
      <c r="J6" s="183">
        <v>-1.7248137985103881E-2</v>
      </c>
      <c r="K6" s="195">
        <v>19</v>
      </c>
      <c r="L6" s="183">
        <v>-4.1882237004188222E-2</v>
      </c>
      <c r="M6" s="195">
        <v>12</v>
      </c>
      <c r="N6" s="183">
        <v>6.5208747514910542E-2</v>
      </c>
      <c r="O6" s="195">
        <v>6</v>
      </c>
      <c r="P6" s="183">
        <v>0.15721940214326002</v>
      </c>
      <c r="Q6" s="195">
        <v>5</v>
      </c>
      <c r="R6" s="183">
        <v>-7.6775431861804216E-2</v>
      </c>
      <c r="S6" s="195">
        <v>10</v>
      </c>
      <c r="T6" s="183">
        <v>0.15337423312883436</v>
      </c>
      <c r="U6" s="195">
        <v>1</v>
      </c>
      <c r="V6" s="183">
        <v>-4.7507605897495905E-2</v>
      </c>
      <c r="W6" s="195">
        <v>10</v>
      </c>
    </row>
    <row r="7" spans="1:23" x14ac:dyDescent="0.3">
      <c r="A7" s="6" t="s">
        <v>27</v>
      </c>
      <c r="B7" s="6" t="s">
        <v>107</v>
      </c>
      <c r="C7" s="7" t="s">
        <v>108</v>
      </c>
      <c r="D7" s="7" t="s">
        <v>2008</v>
      </c>
      <c r="E7" s="8">
        <v>36955</v>
      </c>
      <c r="F7" s="183">
        <v>-4.8320413436692508E-2</v>
      </c>
      <c r="G7" s="195">
        <v>16</v>
      </c>
      <c r="H7" s="183">
        <v>2.7117031398667935E-2</v>
      </c>
      <c r="I7" s="195">
        <v>11</v>
      </c>
      <c r="J7" s="183">
        <v>-8.4388185654008432E-3</v>
      </c>
      <c r="K7" s="195">
        <v>17</v>
      </c>
      <c r="L7" s="183">
        <v>8.0357142857142863E-2</v>
      </c>
      <c r="M7" s="195">
        <v>1</v>
      </c>
      <c r="N7" s="183">
        <v>-6.1710398445092324E-2</v>
      </c>
      <c r="O7" s="195">
        <v>22</v>
      </c>
      <c r="P7" s="183">
        <v>5.4095488392466057E-2</v>
      </c>
      <c r="Q7" s="195">
        <v>21</v>
      </c>
      <c r="R7" s="183">
        <v>-8.1850533807829182E-2</v>
      </c>
      <c r="S7" s="195">
        <v>12</v>
      </c>
      <c r="T7" s="183">
        <v>-0.16101877832937622</v>
      </c>
      <c r="U7" s="195">
        <v>20</v>
      </c>
      <c r="V7" s="183">
        <v>8.8257866462010739E-3</v>
      </c>
      <c r="W7" s="195">
        <v>5</v>
      </c>
    </row>
    <row r="8" spans="1:23" x14ac:dyDescent="0.3">
      <c r="A8" s="6" t="s">
        <v>7</v>
      </c>
      <c r="B8" s="6" t="s">
        <v>117</v>
      </c>
      <c r="C8" s="7" t="s">
        <v>118</v>
      </c>
      <c r="D8" s="7" t="s">
        <v>2008</v>
      </c>
      <c r="E8" s="8">
        <v>37773</v>
      </c>
      <c r="F8" s="183">
        <v>-9.9909173478655768E-3</v>
      </c>
      <c r="G8" s="195">
        <v>11</v>
      </c>
      <c r="H8" s="183">
        <v>2.0494542214301626E-2</v>
      </c>
      <c r="I8" s="195">
        <v>12</v>
      </c>
      <c r="J8" s="183">
        <v>2.0197769829581318E-2</v>
      </c>
      <c r="K8" s="195">
        <v>13</v>
      </c>
      <c r="L8" s="183">
        <v>-8.4634532699705819E-2</v>
      </c>
      <c r="M8" s="195">
        <v>20</v>
      </c>
      <c r="N8" s="183">
        <v>4.6367851622874809E-2</v>
      </c>
      <c r="O8" s="195">
        <v>9</v>
      </c>
      <c r="P8" s="183">
        <v>0.13762504033559211</v>
      </c>
      <c r="Q8" s="195">
        <v>8</v>
      </c>
      <c r="R8" s="183">
        <v>-0.15972222222222221</v>
      </c>
      <c r="S8" s="195">
        <v>21</v>
      </c>
      <c r="T8" s="183">
        <v>-0.15631218217996903</v>
      </c>
      <c r="U8" s="195">
        <v>19</v>
      </c>
      <c r="V8" s="183">
        <v>-8.1125152874031797E-2</v>
      </c>
      <c r="W8" s="195">
        <v>19</v>
      </c>
    </row>
    <row r="9" spans="1:23" x14ac:dyDescent="0.3">
      <c r="A9" s="6" t="s">
        <v>140</v>
      </c>
      <c r="B9" s="6" t="s">
        <v>141</v>
      </c>
      <c r="C9" s="7" t="s">
        <v>142</v>
      </c>
      <c r="D9" s="7" t="s">
        <v>2008</v>
      </c>
      <c r="E9" s="8">
        <v>38473</v>
      </c>
      <c r="F9" s="183">
        <v>-2.456239412761152E-2</v>
      </c>
      <c r="G9" s="195">
        <v>14</v>
      </c>
      <c r="H9" s="183">
        <v>1.3715539706487449E-3</v>
      </c>
      <c r="I9" s="195">
        <v>15</v>
      </c>
      <c r="J9" s="183">
        <v>2.2260962853694517E-2</v>
      </c>
      <c r="K9" s="195">
        <v>12</v>
      </c>
      <c r="L9" s="183">
        <v>-6.1948162916547991E-2</v>
      </c>
      <c r="M9" s="195">
        <v>17</v>
      </c>
      <c r="N9" s="183">
        <v>3.544590954203885E-3</v>
      </c>
      <c r="O9" s="195">
        <v>16</v>
      </c>
      <c r="P9" s="183">
        <v>0.14974099506083605</v>
      </c>
      <c r="Q9" s="195">
        <v>6</v>
      </c>
      <c r="R9" s="183">
        <v>-0.12130217479400243</v>
      </c>
      <c r="S9" s="195">
        <v>19</v>
      </c>
      <c r="T9" s="183">
        <v>-0.14576218565662838</v>
      </c>
      <c r="U9" s="195">
        <v>16</v>
      </c>
      <c r="V9" s="183">
        <v>-5.9353023909985939E-2</v>
      </c>
      <c r="W9" s="195">
        <v>12</v>
      </c>
    </row>
    <row r="10" spans="1:23" x14ac:dyDescent="0.3">
      <c r="A10" s="6" t="s">
        <v>27</v>
      </c>
      <c r="B10" s="6" t="s">
        <v>159</v>
      </c>
      <c r="C10" s="7" t="s">
        <v>160</v>
      </c>
      <c r="D10" s="7" t="s">
        <v>2008</v>
      </c>
      <c r="E10" s="8">
        <v>38596</v>
      </c>
      <c r="F10" s="183">
        <v>-0.20458553791887124</v>
      </c>
      <c r="G10" s="195">
        <v>21</v>
      </c>
      <c r="H10" s="183">
        <v>-0.13038277511961721</v>
      </c>
      <c r="I10" s="195">
        <v>21</v>
      </c>
      <c r="J10" s="183">
        <v>-0.12825033054208904</v>
      </c>
      <c r="K10" s="195">
        <v>22</v>
      </c>
      <c r="L10" s="183">
        <v>-8.2542302930251749E-3</v>
      </c>
      <c r="M10" s="195">
        <v>6</v>
      </c>
      <c r="N10" s="183">
        <v>5.9799572860193856E-2</v>
      </c>
      <c r="O10" s="195">
        <v>7</v>
      </c>
      <c r="P10" s="183">
        <v>7.8125E-2</v>
      </c>
      <c r="Q10" s="195">
        <v>15</v>
      </c>
      <c r="R10" s="183">
        <v>-6.8444836327565303E-2</v>
      </c>
      <c r="S10" s="195">
        <v>8</v>
      </c>
      <c r="T10" s="183">
        <v>-6.3423938960419646E-2</v>
      </c>
      <c r="U10" s="195">
        <v>6</v>
      </c>
      <c r="V10" s="183">
        <v>-6.3272574900481882E-2</v>
      </c>
      <c r="W10" s="195">
        <v>13</v>
      </c>
    </row>
    <row r="11" spans="1:23" x14ac:dyDescent="0.3">
      <c r="A11" s="6" t="s">
        <v>7</v>
      </c>
      <c r="B11" s="6" t="s">
        <v>53</v>
      </c>
      <c r="C11" s="7" t="s">
        <v>54</v>
      </c>
      <c r="D11" s="7" t="s">
        <v>2008</v>
      </c>
      <c r="E11" s="8">
        <v>38626</v>
      </c>
      <c r="F11" s="183">
        <v>-7.5459098497495825E-2</v>
      </c>
      <c r="G11" s="195">
        <v>19</v>
      </c>
      <c r="H11" s="183">
        <v>0.12388591800356506</v>
      </c>
      <c r="I11" s="195">
        <v>1</v>
      </c>
      <c r="J11" s="183">
        <v>0.1131928181108509</v>
      </c>
      <c r="K11" s="195">
        <v>1</v>
      </c>
      <c r="L11" s="183">
        <v>-0.11168280871670702</v>
      </c>
      <c r="M11" s="195">
        <v>22</v>
      </c>
      <c r="N11" s="183">
        <v>4.8330566316177825E-2</v>
      </c>
      <c r="O11" s="195">
        <v>8</v>
      </c>
      <c r="P11" s="183">
        <v>6.8078403920196012E-2</v>
      </c>
      <c r="Q11" s="195">
        <v>19</v>
      </c>
      <c r="R11" s="183">
        <v>-0.16504644631669907</v>
      </c>
      <c r="S11" s="195">
        <v>22</v>
      </c>
      <c r="T11" s="183">
        <v>-4.2891663310511481E-2</v>
      </c>
      <c r="U11" s="195">
        <v>5</v>
      </c>
      <c r="V11" s="183">
        <v>-6.8292682926829273E-2</v>
      </c>
      <c r="W11" s="195">
        <v>16</v>
      </c>
    </row>
    <row r="12" spans="1:23" x14ac:dyDescent="0.3">
      <c r="A12" s="6" t="s">
        <v>27</v>
      </c>
      <c r="B12" s="6" t="s">
        <v>121</v>
      </c>
      <c r="C12" s="7" t="s">
        <v>122</v>
      </c>
      <c r="D12" s="7" t="s">
        <v>2008</v>
      </c>
      <c r="E12" s="8">
        <v>39097</v>
      </c>
      <c r="F12" s="183">
        <v>-0.12796086508753862</v>
      </c>
      <c r="G12" s="195">
        <v>20</v>
      </c>
      <c r="H12" s="183">
        <v>3.97796817625459E-3</v>
      </c>
      <c r="I12" s="195">
        <v>14</v>
      </c>
      <c r="J12" s="183">
        <v>8.762597984322508E-2</v>
      </c>
      <c r="K12" s="195">
        <v>2</v>
      </c>
      <c r="L12" s="183">
        <v>-2.8689655172413793E-2</v>
      </c>
      <c r="M12" s="195">
        <v>10</v>
      </c>
      <c r="N12" s="183">
        <v>-5.8996262680192202E-2</v>
      </c>
      <c r="O12" s="195">
        <v>21</v>
      </c>
      <c r="P12" s="183">
        <v>0.13801224682053698</v>
      </c>
      <c r="Q12" s="195">
        <v>7</v>
      </c>
      <c r="R12" s="183">
        <v>-8.787570045848192E-2</v>
      </c>
      <c r="S12" s="195">
        <v>15</v>
      </c>
      <c r="T12" s="183">
        <v>-0.15102720710716269</v>
      </c>
      <c r="U12" s="195">
        <v>18</v>
      </c>
      <c r="V12" s="183">
        <v>-7.9177377892030845E-2</v>
      </c>
      <c r="W12" s="195">
        <v>18</v>
      </c>
    </row>
    <row r="13" spans="1:23" x14ac:dyDescent="0.3">
      <c r="A13" s="6" t="s">
        <v>27</v>
      </c>
      <c r="B13" s="6" t="s">
        <v>153</v>
      </c>
      <c r="C13" s="7" t="s">
        <v>154</v>
      </c>
      <c r="D13" s="7" t="s">
        <v>2008</v>
      </c>
      <c r="E13" s="8">
        <v>39295</v>
      </c>
      <c r="F13" s="183">
        <v>1.7486884836372721E-3</v>
      </c>
      <c r="G13" s="195">
        <v>7</v>
      </c>
      <c r="H13" s="183">
        <v>3.0430479960415636E-2</v>
      </c>
      <c r="I13" s="195">
        <v>9</v>
      </c>
      <c r="J13" s="183">
        <v>-3.6185060739209098E-3</v>
      </c>
      <c r="K13" s="195">
        <v>16</v>
      </c>
      <c r="L13" s="183">
        <v>-6.0244308717379236E-2</v>
      </c>
      <c r="M13" s="195">
        <v>16</v>
      </c>
      <c r="N13" s="183">
        <v>-0.12116641528406234</v>
      </c>
      <c r="O13" s="195">
        <v>23</v>
      </c>
      <c r="P13" s="183">
        <v>6.9247311827956987E-2</v>
      </c>
      <c r="Q13" s="195">
        <v>18</v>
      </c>
      <c r="R13" s="183">
        <v>-7.507766655160511E-2</v>
      </c>
      <c r="S13" s="195">
        <v>9</v>
      </c>
      <c r="T13" s="183">
        <v>-0.13155311211466719</v>
      </c>
      <c r="U13" s="195">
        <v>14</v>
      </c>
      <c r="V13" s="183">
        <v>-8.3206686930091187E-2</v>
      </c>
      <c r="W13" s="195">
        <v>20</v>
      </c>
    </row>
    <row r="14" spans="1:23" x14ac:dyDescent="0.3">
      <c r="A14" s="6" t="s">
        <v>7</v>
      </c>
      <c r="B14" s="6" t="s">
        <v>10</v>
      </c>
      <c r="C14" s="7" t="s">
        <v>11</v>
      </c>
      <c r="D14" s="7" t="s">
        <v>2008</v>
      </c>
      <c r="E14" s="8">
        <v>40210</v>
      </c>
      <c r="F14" s="183">
        <v>3.5004142502071248E-2</v>
      </c>
      <c r="G14" s="195">
        <v>5</v>
      </c>
      <c r="H14" s="183">
        <v>0.11125533098460968</v>
      </c>
      <c r="I14" s="195">
        <v>3</v>
      </c>
      <c r="J14" s="183">
        <v>8.0334728033472802E-2</v>
      </c>
      <c r="K14" s="195">
        <v>3</v>
      </c>
      <c r="L14" s="183">
        <v>4.6933333333333334E-2</v>
      </c>
      <c r="M14" s="195">
        <v>2</v>
      </c>
      <c r="N14" s="183">
        <v>3.0292830696735107E-2</v>
      </c>
      <c r="O14" s="195">
        <v>11</v>
      </c>
      <c r="P14" s="183">
        <v>0.12783291364242336</v>
      </c>
      <c r="Q14" s="195">
        <v>11</v>
      </c>
      <c r="R14" s="183">
        <v>-2.1696252465483234E-2</v>
      </c>
      <c r="S14" s="195">
        <v>5</v>
      </c>
      <c r="T14" s="183">
        <v>-9.0073831009023789E-2</v>
      </c>
      <c r="U14" s="195">
        <v>7</v>
      </c>
      <c r="V14" s="183">
        <v>7.9242461998504862E-2</v>
      </c>
      <c r="W14" s="195">
        <v>2</v>
      </c>
    </row>
    <row r="15" spans="1:23" x14ac:dyDescent="0.3">
      <c r="A15" s="6" t="s">
        <v>27</v>
      </c>
      <c r="B15" s="6" t="s">
        <v>85</v>
      </c>
      <c r="C15" s="7" t="s">
        <v>86</v>
      </c>
      <c r="D15" s="7" t="s">
        <v>2008</v>
      </c>
      <c r="E15" s="8">
        <v>41092</v>
      </c>
      <c r="F15" s="183">
        <v>-3.3074817518248173E-2</v>
      </c>
      <c r="G15" s="195">
        <v>15</v>
      </c>
      <c r="H15" s="183">
        <v>6.9210994660866124E-2</v>
      </c>
      <c r="I15" s="195">
        <v>4</v>
      </c>
      <c r="J15" s="183">
        <v>2.7935498523733816E-2</v>
      </c>
      <c r="K15" s="195">
        <v>10</v>
      </c>
      <c r="L15" s="183">
        <v>-5.1869722557297951E-2</v>
      </c>
      <c r="M15" s="195">
        <v>13</v>
      </c>
      <c r="N15" s="183">
        <v>2.1553765987683562E-2</v>
      </c>
      <c r="O15" s="195">
        <v>13</v>
      </c>
      <c r="P15" s="183">
        <v>9.5053763440860209E-2</v>
      </c>
      <c r="Q15" s="195">
        <v>13</v>
      </c>
      <c r="R15" s="183">
        <v>-0.10297732859874351</v>
      </c>
      <c r="S15" s="195">
        <v>17</v>
      </c>
      <c r="T15" s="183">
        <v>-0.21866265319286174</v>
      </c>
      <c r="U15" s="195">
        <v>24</v>
      </c>
      <c r="V15" s="183">
        <v>6.9137562366357805E-2</v>
      </c>
      <c r="W15" s="195">
        <v>3</v>
      </c>
    </row>
    <row r="16" spans="1:23" x14ac:dyDescent="0.3">
      <c r="A16" s="6" t="s">
        <v>73</v>
      </c>
      <c r="B16" s="6" t="s">
        <v>74</v>
      </c>
      <c r="C16" s="7" t="s">
        <v>75</v>
      </c>
      <c r="D16" s="7" t="s">
        <v>2008</v>
      </c>
      <c r="E16" s="8">
        <v>41183</v>
      </c>
      <c r="F16" s="183">
        <v>5.8139534883720929E-2</v>
      </c>
      <c r="G16" s="195">
        <v>4</v>
      </c>
      <c r="H16" s="183">
        <v>0.11170431211498974</v>
      </c>
      <c r="I16" s="195">
        <v>2</v>
      </c>
      <c r="J16" s="183">
        <v>7.7389984825493169E-2</v>
      </c>
      <c r="K16" s="195">
        <v>4</v>
      </c>
      <c r="L16" s="183">
        <v>-5.4728370221327968E-2</v>
      </c>
      <c r="M16" s="195">
        <v>14</v>
      </c>
      <c r="N16" s="183">
        <v>0.12829324169530354</v>
      </c>
      <c r="O16" s="195">
        <v>1</v>
      </c>
      <c r="P16" s="183">
        <v>1.5656712090461003E-2</v>
      </c>
      <c r="Q16" s="195">
        <v>22</v>
      </c>
      <c r="R16" s="183">
        <v>-9.8729227761485822E-2</v>
      </c>
      <c r="S16" s="195">
        <v>16</v>
      </c>
      <c r="T16" s="183">
        <v>-0.20052375607931164</v>
      </c>
      <c r="U16" s="195">
        <v>23</v>
      </c>
      <c r="V16" s="183">
        <v>-9.3127287515250096E-2</v>
      </c>
      <c r="W16" s="195">
        <v>22</v>
      </c>
    </row>
    <row r="17" spans="1:23" x14ac:dyDescent="0.3">
      <c r="A17" s="6" t="s">
        <v>73</v>
      </c>
      <c r="B17" s="6" t="s">
        <v>113</v>
      </c>
      <c r="C17" s="7" t="s">
        <v>114</v>
      </c>
      <c r="D17" s="7" t="s">
        <v>2008</v>
      </c>
      <c r="E17" s="8">
        <v>41183</v>
      </c>
      <c r="F17" s="183">
        <v>8.0157687253613663E-2</v>
      </c>
      <c r="G17" s="195">
        <v>2</v>
      </c>
      <c r="H17" s="183">
        <v>8.7298123090353555E-4</v>
      </c>
      <c r="I17" s="195">
        <v>16</v>
      </c>
      <c r="J17" s="183">
        <v>-6.0927152317880796E-2</v>
      </c>
      <c r="K17" s="195">
        <v>21</v>
      </c>
      <c r="L17" s="183">
        <v>-1.0140405616224649E-2</v>
      </c>
      <c r="M17" s="195">
        <v>7</v>
      </c>
      <c r="N17" s="183">
        <v>6.7912324829320872E-2</v>
      </c>
      <c r="O17" s="195">
        <v>4</v>
      </c>
      <c r="P17" s="183">
        <v>-8.3355040375097684E-3</v>
      </c>
      <c r="Q17" s="195">
        <v>23</v>
      </c>
      <c r="R17" s="183">
        <v>-0.13453056080655323</v>
      </c>
      <c r="S17" s="195">
        <v>20</v>
      </c>
      <c r="T17" s="183">
        <v>-9.7339593114241008E-2</v>
      </c>
      <c r="U17" s="195">
        <v>9</v>
      </c>
      <c r="V17" s="183">
        <v>-0.16367816091954024</v>
      </c>
      <c r="W17" s="195">
        <v>25</v>
      </c>
    </row>
    <row r="18" spans="1:23" x14ac:dyDescent="0.3">
      <c r="A18" s="6" t="s">
        <v>27</v>
      </c>
      <c r="B18" s="6" t="s">
        <v>28</v>
      </c>
      <c r="C18" s="7" t="s">
        <v>29</v>
      </c>
      <c r="D18" s="7" t="s">
        <v>2008</v>
      </c>
      <c r="E18" s="8">
        <v>41183</v>
      </c>
      <c r="F18" s="183">
        <v>6.4486552567237163E-2</v>
      </c>
      <c r="G18" s="195">
        <v>3</v>
      </c>
      <c r="H18" s="183">
        <v>5.6531284302963773E-2</v>
      </c>
      <c r="I18" s="195">
        <v>6</v>
      </c>
      <c r="J18" s="183">
        <v>7.5039082855653985E-2</v>
      </c>
      <c r="K18" s="195">
        <v>5</v>
      </c>
      <c r="L18" s="183">
        <v>1.938379922464803E-2</v>
      </c>
      <c r="M18" s="195">
        <v>4</v>
      </c>
      <c r="N18" s="183">
        <v>2.9486927462158443E-2</v>
      </c>
      <c r="O18" s="195">
        <v>12</v>
      </c>
      <c r="P18" s="183">
        <v>0.19166666666666668</v>
      </c>
      <c r="Q18" s="195">
        <v>2</v>
      </c>
      <c r="R18" s="183">
        <v>-9.1510629311558501E-3</v>
      </c>
      <c r="S18" s="195">
        <v>3</v>
      </c>
      <c r="T18" s="183">
        <v>-0.17826704545454544</v>
      </c>
      <c r="U18" s="195">
        <v>22</v>
      </c>
      <c r="V18" s="183">
        <v>-0.1320445609436435</v>
      </c>
      <c r="W18" s="195">
        <v>24</v>
      </c>
    </row>
    <row r="19" spans="1:23" x14ac:dyDescent="0.3">
      <c r="A19" s="6" t="s">
        <v>7</v>
      </c>
      <c r="B19" s="6" t="s">
        <v>97</v>
      </c>
      <c r="C19" s="7" t="s">
        <v>98</v>
      </c>
      <c r="D19" s="7" t="s">
        <v>2008</v>
      </c>
      <c r="E19" s="8">
        <v>41183</v>
      </c>
      <c r="F19" s="183">
        <v>-7.1903087143415395E-2</v>
      </c>
      <c r="G19" s="195">
        <v>18</v>
      </c>
      <c r="H19" s="183">
        <v>4.1573033707865172E-2</v>
      </c>
      <c r="I19" s="195">
        <v>7</v>
      </c>
      <c r="J19" s="183">
        <v>-5.2307692307692305E-2</v>
      </c>
      <c r="K19" s="195">
        <v>20</v>
      </c>
      <c r="L19" s="183">
        <v>-1.520051746442432E-2</v>
      </c>
      <c r="M19" s="195">
        <v>8</v>
      </c>
      <c r="N19" s="183">
        <v>-2.382286995515695E-2</v>
      </c>
      <c r="O19" s="195">
        <v>19</v>
      </c>
      <c r="P19" s="183">
        <v>5.9509351469516636E-2</v>
      </c>
      <c r="Q19" s="195">
        <v>20</v>
      </c>
      <c r="R19" s="183">
        <v>-1.1693626973299552E-2</v>
      </c>
      <c r="S19" s="195">
        <v>4</v>
      </c>
      <c r="T19" s="183">
        <v>-9.4901564866229179E-2</v>
      </c>
      <c r="U19" s="195">
        <v>8</v>
      </c>
      <c r="V19" s="183">
        <v>-3.281519861830743E-2</v>
      </c>
      <c r="W19" s="195">
        <v>9</v>
      </c>
    </row>
    <row r="20" spans="1:23" x14ac:dyDescent="0.3">
      <c r="A20" s="6" t="s">
        <v>7</v>
      </c>
      <c r="B20" s="6" t="s">
        <v>82</v>
      </c>
      <c r="C20" s="7" t="s">
        <v>83</v>
      </c>
      <c r="D20" s="7" t="s">
        <v>2008</v>
      </c>
      <c r="E20" s="8">
        <v>41913</v>
      </c>
      <c r="F20" s="183">
        <v>-1.889962200755985E-2</v>
      </c>
      <c r="G20" s="195">
        <v>12</v>
      </c>
      <c r="H20" s="183">
        <v>1.7306880540312368E-2</v>
      </c>
      <c r="I20" s="195">
        <v>13</v>
      </c>
      <c r="J20" s="183">
        <v>4.126602564102564E-2</v>
      </c>
      <c r="K20" s="195">
        <v>9</v>
      </c>
      <c r="L20" s="183">
        <v>-5.698883326915672E-2</v>
      </c>
      <c r="M20" s="195">
        <v>15</v>
      </c>
      <c r="N20" s="183">
        <v>1.0855405992184109E-3</v>
      </c>
      <c r="O20" s="195">
        <v>17</v>
      </c>
      <c r="P20" s="183">
        <v>0.16741836550604366</v>
      </c>
      <c r="Q20" s="195">
        <v>4</v>
      </c>
      <c r="R20" s="183">
        <v>-0.32826899128268994</v>
      </c>
      <c r="S20" s="195">
        <v>25</v>
      </c>
      <c r="T20" s="183">
        <v>-3.5080026310019732E-2</v>
      </c>
      <c r="U20" s="195">
        <v>4</v>
      </c>
      <c r="V20" s="183">
        <v>-6.0901339829476245E-3</v>
      </c>
      <c r="W20" s="195">
        <v>6</v>
      </c>
    </row>
    <row r="21" spans="1:23" x14ac:dyDescent="0.3">
      <c r="A21" s="6" t="s">
        <v>7</v>
      </c>
      <c r="B21" s="6" t="s">
        <v>80</v>
      </c>
      <c r="C21" s="7" t="s">
        <v>81</v>
      </c>
      <c r="D21" s="7" t="s">
        <v>2008</v>
      </c>
      <c r="E21" s="8">
        <v>42156</v>
      </c>
      <c r="F21" s="183">
        <v>-5.1712992889463476E-3</v>
      </c>
      <c r="G21" s="195">
        <v>10</v>
      </c>
      <c r="H21" s="183">
        <v>2.9709035222052066E-2</v>
      </c>
      <c r="I21" s="195">
        <v>10</v>
      </c>
      <c r="J21" s="183">
        <v>7.2219547424169476E-4</v>
      </c>
      <c r="K21" s="195">
        <v>15</v>
      </c>
      <c r="L21" s="183">
        <v>-3.7215189873417723E-2</v>
      </c>
      <c r="M21" s="195">
        <v>11</v>
      </c>
      <c r="N21" s="183">
        <v>3.5194942044257112E-2</v>
      </c>
      <c r="O21" s="195">
        <v>10</v>
      </c>
      <c r="P21" s="183">
        <v>0.12958257713248639</v>
      </c>
      <c r="Q21" s="195">
        <v>10</v>
      </c>
      <c r="R21" s="183">
        <v>-0.10782319215831329</v>
      </c>
      <c r="S21" s="195">
        <v>18</v>
      </c>
      <c r="T21" s="183">
        <v>-0.12270062664240954</v>
      </c>
      <c r="U21" s="195">
        <v>12</v>
      </c>
      <c r="V21" s="183">
        <v>-6.344307270233196E-2</v>
      </c>
      <c r="W21" s="195">
        <v>14</v>
      </c>
    </row>
    <row r="22" spans="1:23" x14ac:dyDescent="0.3">
      <c r="A22" s="6" t="s">
        <v>7</v>
      </c>
      <c r="B22" s="6" t="s">
        <v>42</v>
      </c>
      <c r="C22" s="7" t="s">
        <v>43</v>
      </c>
      <c r="D22" s="7" t="s">
        <v>2008</v>
      </c>
      <c r="E22" s="8">
        <v>42156</v>
      </c>
      <c r="F22" s="183">
        <v>-2.2988505747126436E-3</v>
      </c>
      <c r="G22" s="195">
        <v>9</v>
      </c>
      <c r="H22" s="183">
        <v>5.7716436637390213E-2</v>
      </c>
      <c r="I22" s="195">
        <v>5</v>
      </c>
      <c r="J22" s="183">
        <v>4.2602377807133419E-2</v>
      </c>
      <c r="K22" s="195">
        <v>8</v>
      </c>
      <c r="L22" s="183">
        <v>3.6517769807629608E-2</v>
      </c>
      <c r="M22" s="195">
        <v>3</v>
      </c>
      <c r="N22" s="183">
        <v>1.8717098849678301E-2</v>
      </c>
      <c r="O22" s="195">
        <v>14</v>
      </c>
      <c r="P22" s="183">
        <v>0.12000634115409005</v>
      </c>
      <c r="Q22" s="195">
        <v>12</v>
      </c>
      <c r="R22" s="183">
        <v>-0.17566296783900695</v>
      </c>
      <c r="S22" s="195">
        <v>23</v>
      </c>
      <c r="T22" s="183">
        <v>-1.961154063737507E-2</v>
      </c>
      <c r="U22" s="195">
        <v>3</v>
      </c>
      <c r="V22" s="183">
        <v>-4.9813622500847171E-2</v>
      </c>
      <c r="W22" s="195">
        <v>11</v>
      </c>
    </row>
    <row r="23" spans="1:23" x14ac:dyDescent="0.3">
      <c r="A23" s="6" t="s">
        <v>27</v>
      </c>
      <c r="B23" s="6" t="s">
        <v>89</v>
      </c>
      <c r="C23" s="7" t="s">
        <v>90</v>
      </c>
      <c r="D23" s="7" t="s">
        <v>2008</v>
      </c>
      <c r="E23" s="8">
        <v>42835</v>
      </c>
      <c r="F23" s="12"/>
      <c r="G23" s="12"/>
      <c r="H23" s="12"/>
      <c r="I23" s="12"/>
      <c r="J23" s="183">
        <v>1.4285714285714285E-2</v>
      </c>
      <c r="K23" s="195">
        <v>14</v>
      </c>
      <c r="L23" s="183">
        <v>-6.8974425213123219E-2</v>
      </c>
      <c r="M23" s="195">
        <v>18</v>
      </c>
      <c r="N23" s="183">
        <v>-3.6459642946944933E-2</v>
      </c>
      <c r="O23" s="195">
        <v>20</v>
      </c>
      <c r="P23" s="183">
        <v>9.5052679798442508E-2</v>
      </c>
      <c r="Q23" s="195">
        <v>14</v>
      </c>
      <c r="R23" s="183">
        <v>4.5080360642885146E-3</v>
      </c>
      <c r="S23" s="195">
        <v>2</v>
      </c>
      <c r="T23" s="183">
        <v>-0.12721561588512453</v>
      </c>
      <c r="U23" s="195">
        <v>13</v>
      </c>
      <c r="V23" s="183">
        <v>-2.1722560975609755E-2</v>
      </c>
      <c r="W23" s="195">
        <v>7</v>
      </c>
    </row>
    <row r="24" spans="1:23" x14ac:dyDescent="0.3">
      <c r="A24" s="6" t="s">
        <v>27</v>
      </c>
      <c r="B24" s="6" t="s">
        <v>149</v>
      </c>
      <c r="C24" s="7" t="s">
        <v>150</v>
      </c>
      <c r="D24" s="7" t="s">
        <v>2008</v>
      </c>
      <c r="E24" s="8">
        <v>43647</v>
      </c>
      <c r="F24" s="12"/>
      <c r="G24" s="12"/>
      <c r="H24" s="12"/>
      <c r="I24" s="12"/>
      <c r="J24" s="12"/>
      <c r="K24" s="12"/>
      <c r="L24" s="12"/>
      <c r="M24" s="12"/>
      <c r="N24" s="183">
        <v>-2.1407624633431085E-2</v>
      </c>
      <c r="O24" s="195">
        <v>18</v>
      </c>
      <c r="P24" s="183">
        <v>7.0501835985312122E-2</v>
      </c>
      <c r="Q24" s="195">
        <v>17</v>
      </c>
      <c r="R24" s="183">
        <v>-8.3841867869461392E-2</v>
      </c>
      <c r="S24" s="195">
        <v>14</v>
      </c>
      <c r="T24" s="183">
        <v>-0.25436598329536825</v>
      </c>
      <c r="U24" s="195">
        <v>25</v>
      </c>
      <c r="V24" s="183">
        <v>2.7095148078134845E-2</v>
      </c>
      <c r="W24" s="195">
        <v>4</v>
      </c>
    </row>
    <row r="25" spans="1:23" x14ac:dyDescent="0.3">
      <c r="A25" s="6" t="s">
        <v>7</v>
      </c>
      <c r="B25" s="6" t="s">
        <v>129</v>
      </c>
      <c r="C25" s="7" t="s">
        <v>130</v>
      </c>
      <c r="D25" s="7" t="s">
        <v>2008</v>
      </c>
      <c r="E25" s="8">
        <v>44105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83">
        <v>0.17264618434093162</v>
      </c>
      <c r="Q25" s="195">
        <v>3</v>
      </c>
      <c r="R25" s="183">
        <v>-3.1242950597789306E-2</v>
      </c>
      <c r="S25" s="195">
        <v>6</v>
      </c>
      <c r="T25" s="183">
        <v>-0.10402786190187766</v>
      </c>
      <c r="U25" s="195">
        <v>10</v>
      </c>
      <c r="V25" s="183">
        <v>-9.1082109842305595E-2</v>
      </c>
      <c r="W25" s="195">
        <v>21</v>
      </c>
    </row>
    <row r="26" spans="1:23" x14ac:dyDescent="0.3">
      <c r="A26" s="6" t="s">
        <v>27</v>
      </c>
      <c r="B26" s="6" t="s">
        <v>161</v>
      </c>
      <c r="C26" s="7" t="s">
        <v>162</v>
      </c>
      <c r="D26" s="7" t="s">
        <v>2008</v>
      </c>
      <c r="E26" s="8">
        <v>44291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83">
        <v>2.2543598468736707E-2</v>
      </c>
      <c r="S26" s="195">
        <v>1</v>
      </c>
      <c r="T26" s="183">
        <v>-0.15037987948650772</v>
      </c>
      <c r="U26" s="195">
        <v>17</v>
      </c>
      <c r="V26" s="183">
        <v>-9.9284009546539376E-2</v>
      </c>
      <c r="W26" s="195">
        <v>23</v>
      </c>
    </row>
  </sheetData>
  <pageMargins left="0.7" right="0.7" top="0.75" bottom="0.75" header="0.3" footer="0.3"/>
  <pageSetup paperSize="1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85BF-4244-4430-8958-045A1A79F552}">
  <sheetPr>
    <pageSetUpPr fitToPage="1"/>
  </sheetPr>
  <dimension ref="A1:S295"/>
  <sheetViews>
    <sheetView zoomScale="110" zoomScaleNormal="110" workbookViewId="0">
      <pane ySplit="2" topLeftCell="A223" activePane="bottomLeft" state="frozen"/>
      <selection pane="bottomLeft" activeCell="L234" sqref="L234:L235"/>
    </sheetView>
  </sheetViews>
  <sheetFormatPr defaultColWidth="8.88671875" defaultRowHeight="13.2" x14ac:dyDescent="0.25"/>
  <cols>
    <col min="1" max="1" width="4.88671875" style="66" customWidth="1"/>
    <col min="2" max="2" width="28.33203125" style="67" bestFit="1" customWidth="1"/>
    <col min="3" max="3" width="21.6640625" style="67" bestFit="1" customWidth="1"/>
    <col min="4" max="4" width="12.6640625" style="67" bestFit="1" customWidth="1"/>
    <col min="5" max="5" width="15.6640625" style="67" customWidth="1"/>
    <col min="6" max="6" width="17.33203125" style="117" customWidth="1"/>
    <col min="7" max="7" width="0.88671875" style="67" customWidth="1"/>
    <col min="8" max="8" width="14.5546875" style="67" hidden="1" customWidth="1"/>
    <col min="9" max="9" width="15.6640625" style="67" hidden="1" customWidth="1"/>
    <col min="10" max="10" width="0.88671875" style="67" customWidth="1"/>
    <col min="11" max="11" width="11.6640625" style="67" bestFit="1" customWidth="1"/>
    <col min="12" max="12" width="12.109375" style="66" customWidth="1"/>
    <col min="13" max="13" width="16.5546875" style="66" bestFit="1" customWidth="1"/>
    <col min="14" max="14" width="0.88671875" style="67" customWidth="1"/>
    <col min="15" max="15" width="11.6640625" style="67" hidden="1" customWidth="1"/>
    <col min="16" max="16" width="21.33203125" style="67" hidden="1" customWidth="1"/>
    <col min="17" max="17" width="21.33203125" style="67" bestFit="1" customWidth="1"/>
    <col min="18" max="18" width="35.109375" style="66" bestFit="1" customWidth="1"/>
    <col min="19" max="19" width="15" style="66" bestFit="1" customWidth="1"/>
    <col min="20" max="16384" width="8.88671875" style="66"/>
  </cols>
  <sheetData>
    <row r="1" spans="1:18" ht="13.8" thickBot="1" x14ac:dyDescent="0.3">
      <c r="F1" s="68" t="s">
        <v>1733</v>
      </c>
    </row>
    <row r="2" spans="1:18" s="78" customFormat="1" ht="52.8" x14ac:dyDescent="0.3">
      <c r="A2" s="69" t="s">
        <v>450</v>
      </c>
      <c r="B2" s="70" t="s">
        <v>1734</v>
      </c>
      <c r="C2" s="70" t="s">
        <v>1735</v>
      </c>
      <c r="D2" s="70" t="s">
        <v>1736</v>
      </c>
      <c r="E2" s="71" t="s">
        <v>1737</v>
      </c>
      <c r="F2" s="72" t="s">
        <v>1738</v>
      </c>
      <c r="G2" s="73"/>
      <c r="H2" s="74" t="s">
        <v>1739</v>
      </c>
      <c r="I2" s="75" t="s">
        <v>1740</v>
      </c>
      <c r="J2" s="73"/>
      <c r="K2" s="74" t="s">
        <v>1741</v>
      </c>
      <c r="L2" s="74" t="s">
        <v>1742</v>
      </c>
      <c r="M2" s="74" t="s">
        <v>1743</v>
      </c>
      <c r="N2" s="73"/>
      <c r="O2" s="74" t="s">
        <v>1744</v>
      </c>
      <c r="P2" s="76" t="s">
        <v>1745</v>
      </c>
      <c r="Q2" s="77" t="s">
        <v>1746</v>
      </c>
    </row>
    <row r="3" spans="1:18" x14ac:dyDescent="0.25">
      <c r="A3" s="79" t="s">
        <v>105</v>
      </c>
      <c r="B3" s="80" t="s">
        <v>712</v>
      </c>
      <c r="C3" s="81">
        <v>7035548.7139999997</v>
      </c>
      <c r="D3" s="81">
        <v>7301854.5499999998</v>
      </c>
      <c r="E3" s="81">
        <v>266305.83600000013</v>
      </c>
      <c r="F3" s="82">
        <v>1.0378510000000001</v>
      </c>
      <c r="G3" s="83"/>
      <c r="H3" s="81">
        <v>6858297.2999999998</v>
      </c>
      <c r="I3" s="81">
        <v>387259.75</v>
      </c>
      <c r="J3" s="83"/>
      <c r="K3" s="81">
        <v>4321</v>
      </c>
      <c r="L3" s="84">
        <v>4316</v>
      </c>
      <c r="M3" s="84">
        <v>-5</v>
      </c>
      <c r="N3" s="83"/>
      <c r="O3" s="81">
        <v>443557.25</v>
      </c>
      <c r="P3" s="81">
        <v>-5044.82</v>
      </c>
      <c r="Q3" s="85">
        <v>382214.93</v>
      </c>
    </row>
    <row r="4" spans="1:18" x14ac:dyDescent="0.25">
      <c r="A4" s="79" t="s">
        <v>354</v>
      </c>
      <c r="B4" s="86" t="s">
        <v>720</v>
      </c>
      <c r="C4" s="81">
        <v>4426253.4035</v>
      </c>
      <c r="D4" s="81">
        <v>4534130.2300000004</v>
      </c>
      <c r="E4" s="81">
        <v>107876.82650000043</v>
      </c>
      <c r="F4" s="87">
        <v>1.0243720000000001</v>
      </c>
      <c r="G4" s="83"/>
      <c r="H4" s="81">
        <v>4529160.2300000004</v>
      </c>
      <c r="I4" s="81">
        <v>152668.46</v>
      </c>
      <c r="J4" s="83"/>
      <c r="K4" s="81">
        <v>1610</v>
      </c>
      <c r="L4" s="84">
        <v>1577</v>
      </c>
      <c r="M4" s="84">
        <v>-33</v>
      </c>
      <c r="N4" s="83"/>
      <c r="O4" s="81">
        <v>4970</v>
      </c>
      <c r="P4" s="81">
        <v>-16030</v>
      </c>
      <c r="Q4" s="81">
        <v>136638.46</v>
      </c>
      <c r="R4" s="66" t="s">
        <v>1747</v>
      </c>
    </row>
    <row r="5" spans="1:18" x14ac:dyDescent="0.25">
      <c r="A5" s="79" t="s">
        <v>113</v>
      </c>
      <c r="B5" s="86" t="s">
        <v>604</v>
      </c>
      <c r="C5" s="81">
        <v>4285143.8346999995</v>
      </c>
      <c r="D5" s="81">
        <v>4291774.74</v>
      </c>
      <c r="E5" s="81">
        <v>6630.9053000006825</v>
      </c>
      <c r="F5" s="87">
        <v>1.001547</v>
      </c>
      <c r="G5" s="83"/>
      <c r="H5" s="81">
        <v>4198401.8499999996</v>
      </c>
      <c r="I5" s="81">
        <v>236687.55</v>
      </c>
      <c r="J5" s="83"/>
      <c r="K5" s="81">
        <v>2590</v>
      </c>
      <c r="L5" s="84">
        <v>2564</v>
      </c>
      <c r="M5" s="84">
        <v>-26</v>
      </c>
      <c r="N5" s="83"/>
      <c r="O5" s="81">
        <v>93372.89</v>
      </c>
      <c r="P5" s="81">
        <v>-4387.1099999999997</v>
      </c>
      <c r="Q5" s="81">
        <v>232300.44</v>
      </c>
    </row>
    <row r="6" spans="1:18" x14ac:dyDescent="0.25">
      <c r="A6" s="79" t="s">
        <v>157</v>
      </c>
      <c r="B6" s="86" t="s">
        <v>615</v>
      </c>
      <c r="C6" s="81">
        <v>2784648.7858000002</v>
      </c>
      <c r="D6" s="81">
        <v>2584847.08</v>
      </c>
      <c r="E6" s="81">
        <v>-199801.70580000011</v>
      </c>
      <c r="F6" s="87">
        <v>0.92824899999999999</v>
      </c>
      <c r="G6" s="83"/>
      <c r="H6" s="81">
        <v>2413446.0499999998</v>
      </c>
      <c r="I6" s="81">
        <v>8027.05</v>
      </c>
      <c r="J6" s="83"/>
      <c r="K6" s="81">
        <v>1843</v>
      </c>
      <c r="L6" s="84">
        <v>1807</v>
      </c>
      <c r="M6" s="84">
        <v>-36</v>
      </c>
      <c r="N6" s="83"/>
      <c r="O6" s="81">
        <v>171401.03</v>
      </c>
      <c r="P6" s="81">
        <v>-9434.9699999999993</v>
      </c>
      <c r="Q6" s="81">
        <v>-1407.9199999999992</v>
      </c>
    </row>
    <row r="7" spans="1:18" x14ac:dyDescent="0.25">
      <c r="A7" s="79" t="s">
        <v>119</v>
      </c>
      <c r="B7" s="86" t="s">
        <v>612</v>
      </c>
      <c r="C7" s="81">
        <v>4872837.2446999997</v>
      </c>
      <c r="D7" s="81">
        <v>4454699.93</v>
      </c>
      <c r="E7" s="81">
        <v>-418137.31469999999</v>
      </c>
      <c r="F7" s="87">
        <v>0.91418999999999995</v>
      </c>
      <c r="G7" s="83"/>
      <c r="H7" s="81">
        <v>4082178.01</v>
      </c>
      <c r="I7" s="81">
        <v>-155794.29999999999</v>
      </c>
      <c r="J7" s="83"/>
      <c r="K7" s="81">
        <v>3024</v>
      </c>
      <c r="L7" s="84">
        <v>2810</v>
      </c>
      <c r="M7" s="84">
        <v>-214</v>
      </c>
      <c r="N7" s="83"/>
      <c r="O7" s="81">
        <v>372521.92</v>
      </c>
      <c r="P7" s="81">
        <v>7837.08</v>
      </c>
      <c r="Q7" s="81">
        <v>-147957.22</v>
      </c>
    </row>
    <row r="8" spans="1:18" x14ac:dyDescent="0.25">
      <c r="A8" s="79" t="s">
        <v>135</v>
      </c>
      <c r="B8" s="86" t="s">
        <v>1748</v>
      </c>
      <c r="C8" s="81">
        <v>3357116.0189</v>
      </c>
      <c r="D8" s="81">
        <v>2994998.44</v>
      </c>
      <c r="E8" s="81">
        <v>-362117.57890000008</v>
      </c>
      <c r="F8" s="87">
        <v>0.89213399999999998</v>
      </c>
      <c r="G8" s="83"/>
      <c r="H8" s="81">
        <v>2827838.42</v>
      </c>
      <c r="I8" s="81">
        <v>-96004.54</v>
      </c>
      <c r="J8" s="83"/>
      <c r="K8" s="81">
        <v>2009</v>
      </c>
      <c r="L8" s="84">
        <v>1924</v>
      </c>
      <c r="M8" s="84">
        <v>-85</v>
      </c>
      <c r="N8" s="83"/>
      <c r="O8" s="81">
        <v>167160.01999999999</v>
      </c>
      <c r="P8" s="81">
        <v>-43147.02</v>
      </c>
      <c r="Q8" s="81">
        <v>-139151.56</v>
      </c>
    </row>
    <row r="9" spans="1:18" x14ac:dyDescent="0.25">
      <c r="A9" s="79" t="s">
        <v>1114</v>
      </c>
      <c r="B9" s="86" t="s">
        <v>1749</v>
      </c>
      <c r="C9" s="81">
        <v>2830364.4155999999</v>
      </c>
      <c r="D9" s="81">
        <v>2519873.94</v>
      </c>
      <c r="E9" s="81">
        <v>-310490.47560000001</v>
      </c>
      <c r="F9" s="87">
        <v>0.89029999999999998</v>
      </c>
      <c r="G9" s="83"/>
      <c r="H9" s="81">
        <v>2418447.94</v>
      </c>
      <c r="I9" s="81">
        <v>-91130.05</v>
      </c>
      <c r="J9" s="83"/>
      <c r="K9" s="81">
        <v>2040</v>
      </c>
      <c r="L9" s="84">
        <v>1920</v>
      </c>
      <c r="M9" s="84">
        <v>-120</v>
      </c>
      <c r="N9" s="83"/>
      <c r="O9" s="81">
        <v>101426</v>
      </c>
      <c r="P9" s="81">
        <v>-19064.009999999998</v>
      </c>
      <c r="Q9" s="81">
        <v>-110194.06</v>
      </c>
    </row>
    <row r="10" spans="1:18" x14ac:dyDescent="0.25">
      <c r="A10" s="79" t="s">
        <v>174</v>
      </c>
      <c r="B10" s="86" t="s">
        <v>1750</v>
      </c>
      <c r="C10" s="81">
        <v>2119040.8298999998</v>
      </c>
      <c r="D10" s="81">
        <v>1863252.29</v>
      </c>
      <c r="E10" s="81">
        <v>-255788.53989999974</v>
      </c>
      <c r="F10" s="87">
        <v>0.87929000000000002</v>
      </c>
      <c r="G10" s="83"/>
      <c r="H10" s="81">
        <v>1802265.25</v>
      </c>
      <c r="I10" s="81">
        <v>-99222.399999999994</v>
      </c>
      <c r="J10" s="83"/>
      <c r="K10" s="81">
        <v>1541</v>
      </c>
      <c r="L10" s="84">
        <v>1592</v>
      </c>
      <c r="M10" s="84">
        <v>51</v>
      </c>
      <c r="N10" s="83"/>
      <c r="O10" s="81">
        <v>60987.040000000001</v>
      </c>
      <c r="P10" s="81">
        <v>-4037.96</v>
      </c>
      <c r="Q10" s="81">
        <v>-103260.36</v>
      </c>
    </row>
    <row r="11" spans="1:18" x14ac:dyDescent="0.25">
      <c r="A11" s="79" t="s">
        <v>168</v>
      </c>
      <c r="B11" s="86" t="s">
        <v>1751</v>
      </c>
      <c r="C11" s="81">
        <v>3892694.139</v>
      </c>
      <c r="D11" s="81">
        <v>3307224.55</v>
      </c>
      <c r="E11" s="81">
        <v>-585469.58900000015</v>
      </c>
      <c r="F11" s="87">
        <v>0.84959799999999996</v>
      </c>
      <c r="G11" s="83"/>
      <c r="H11" s="81">
        <v>3168997.43</v>
      </c>
      <c r="I11" s="81">
        <v>-335885.43</v>
      </c>
      <c r="J11" s="83"/>
      <c r="K11" s="81">
        <v>2408</v>
      </c>
      <c r="L11" s="84">
        <v>2164</v>
      </c>
      <c r="M11" s="84">
        <v>-244</v>
      </c>
      <c r="N11" s="83"/>
      <c r="O11" s="81">
        <v>138227.12</v>
      </c>
      <c r="P11" s="81">
        <v>-43314.77</v>
      </c>
      <c r="Q11" s="81">
        <v>-379200.2</v>
      </c>
    </row>
    <row r="12" spans="1:18" x14ac:dyDescent="0.25">
      <c r="A12" s="79" t="s">
        <v>966</v>
      </c>
      <c r="B12" s="86" t="s">
        <v>1752</v>
      </c>
      <c r="C12" s="81">
        <v>1276326.8731</v>
      </c>
      <c r="D12" s="81">
        <v>967856.77</v>
      </c>
      <c r="E12" s="81">
        <v>-308470.10309999995</v>
      </c>
      <c r="F12" s="87">
        <v>0.75831400000000004</v>
      </c>
      <c r="G12" s="83"/>
      <c r="H12" s="81">
        <v>907044.84</v>
      </c>
      <c r="I12" s="81">
        <v>-127119.32</v>
      </c>
      <c r="J12" s="83"/>
      <c r="K12" s="81">
        <v>858</v>
      </c>
      <c r="L12" s="84">
        <v>755</v>
      </c>
      <c r="M12" s="84">
        <v>-103</v>
      </c>
      <c r="N12" s="83"/>
      <c r="O12" s="81">
        <v>60811.93</v>
      </c>
      <c r="P12" s="81">
        <v>-2917.07</v>
      </c>
      <c r="Q12" s="81">
        <v>-130036.39000000001</v>
      </c>
    </row>
    <row r="13" spans="1:18" x14ac:dyDescent="0.25">
      <c r="A13" s="79" t="s">
        <v>1753</v>
      </c>
      <c r="B13" s="86" t="s">
        <v>1754</v>
      </c>
      <c r="C13" s="81">
        <v>0</v>
      </c>
      <c r="D13" s="81">
        <v>4049.7</v>
      </c>
      <c r="E13" s="81">
        <v>4049.7</v>
      </c>
      <c r="F13" s="87">
        <v>0</v>
      </c>
      <c r="G13" s="83"/>
      <c r="H13" s="81">
        <v>3609.7</v>
      </c>
      <c r="I13" s="81">
        <v>-100727.2</v>
      </c>
      <c r="J13" s="83"/>
      <c r="K13" s="81">
        <v>77</v>
      </c>
      <c r="L13" s="84">
        <v>3</v>
      </c>
      <c r="M13" s="84">
        <v>-74</v>
      </c>
      <c r="N13" s="83"/>
      <c r="O13" s="81">
        <v>440</v>
      </c>
      <c r="P13" s="81">
        <v>-215</v>
      </c>
      <c r="Q13" s="81">
        <v>-100942.2</v>
      </c>
    </row>
    <row r="14" spans="1:18" x14ac:dyDescent="0.25">
      <c r="A14" s="66" t="s">
        <v>1467</v>
      </c>
      <c r="B14" s="88" t="s">
        <v>1755</v>
      </c>
      <c r="C14" s="89">
        <v>36879974.259199999</v>
      </c>
      <c r="D14" s="89">
        <v>34824562.219999999</v>
      </c>
      <c r="E14" s="89">
        <v>-2055412.0391999988</v>
      </c>
      <c r="F14" s="90">
        <v>0.94426753053692125</v>
      </c>
      <c r="G14" s="91"/>
      <c r="H14" s="89">
        <v>33209687.020000003</v>
      </c>
      <c r="I14" s="89">
        <v>-221240.43</v>
      </c>
      <c r="J14" s="91"/>
      <c r="K14" s="89">
        <v>22321</v>
      </c>
      <c r="L14" s="92">
        <v>21432</v>
      </c>
      <c r="M14" s="92">
        <v>-889</v>
      </c>
      <c r="N14" s="91"/>
      <c r="O14" s="89">
        <v>1614875.1999999997</v>
      </c>
      <c r="P14" s="89">
        <v>-139755.65</v>
      </c>
      <c r="Q14" s="89">
        <v>-360996.08000000007</v>
      </c>
    </row>
    <row r="15" spans="1:18" x14ac:dyDescent="0.25">
      <c r="B15" s="66"/>
      <c r="C15" s="66"/>
      <c r="D15" s="66"/>
      <c r="E15" s="66"/>
      <c r="F15" s="93"/>
      <c r="G15" s="66"/>
      <c r="H15" s="66"/>
      <c r="I15" s="66"/>
      <c r="J15" s="66"/>
      <c r="K15" s="66"/>
      <c r="N15" s="66"/>
      <c r="O15" s="66"/>
      <c r="P15" s="66"/>
      <c r="Q15" s="66"/>
    </row>
    <row r="16" spans="1:18" x14ac:dyDescent="0.25">
      <c r="A16" s="66" t="s">
        <v>138</v>
      </c>
      <c r="B16" s="94" t="s">
        <v>1756</v>
      </c>
      <c r="C16" s="81">
        <v>8620428.3317000009</v>
      </c>
      <c r="D16" s="81">
        <v>8954315.2899999991</v>
      </c>
      <c r="E16" s="81">
        <v>333886.95829999819</v>
      </c>
      <c r="F16" s="82">
        <v>1.038732</v>
      </c>
      <c r="G16" s="83"/>
      <c r="H16" s="81">
        <v>8195573.5599999996</v>
      </c>
      <c r="I16" s="81">
        <v>647545.06000000006</v>
      </c>
      <c r="J16" s="83"/>
      <c r="K16" s="81">
        <v>4714</v>
      </c>
      <c r="L16" s="84">
        <v>5112</v>
      </c>
      <c r="M16" s="84">
        <v>398</v>
      </c>
      <c r="N16" s="83"/>
      <c r="O16" s="81">
        <v>758741.73</v>
      </c>
      <c r="P16" s="81">
        <v>-24813.279999999999</v>
      </c>
      <c r="Q16" s="85">
        <v>622731.78</v>
      </c>
    </row>
    <row r="17" spans="1:18" x14ac:dyDescent="0.25">
      <c r="A17" s="66" t="s">
        <v>527</v>
      </c>
      <c r="B17" s="95" t="s">
        <v>1757</v>
      </c>
      <c r="C17" s="81">
        <v>4772088.8224999998</v>
      </c>
      <c r="D17" s="81">
        <v>4649147.3099999996</v>
      </c>
      <c r="E17" s="81">
        <v>-122941.51250000019</v>
      </c>
      <c r="F17" s="87">
        <v>0.97423700000000002</v>
      </c>
      <c r="G17" s="83"/>
      <c r="H17" s="81">
        <v>4127408.2</v>
      </c>
      <c r="I17" s="81">
        <v>118345.15</v>
      </c>
      <c r="J17" s="83"/>
      <c r="K17" s="81">
        <v>2813</v>
      </c>
      <c r="L17" s="84">
        <v>2921</v>
      </c>
      <c r="M17" s="84">
        <v>108</v>
      </c>
      <c r="N17" s="83"/>
      <c r="O17" s="81">
        <v>521739.11</v>
      </c>
      <c r="P17" s="81">
        <v>27217.040000000001</v>
      </c>
      <c r="Q17" s="81">
        <v>145562.19</v>
      </c>
    </row>
    <row r="18" spans="1:18" x14ac:dyDescent="0.25">
      <c r="A18" s="66" t="s">
        <v>64</v>
      </c>
      <c r="B18" s="95" t="s">
        <v>479</v>
      </c>
      <c r="C18" s="81">
        <v>5098921.0042000003</v>
      </c>
      <c r="D18" s="81">
        <v>4784793.3</v>
      </c>
      <c r="E18" s="81">
        <v>-314127.7042000005</v>
      </c>
      <c r="F18" s="87">
        <v>0.93839300000000003</v>
      </c>
      <c r="G18" s="83"/>
      <c r="H18" s="81">
        <v>4671508.45</v>
      </c>
      <c r="I18" s="81">
        <v>-4690.1099999999997</v>
      </c>
      <c r="J18" s="83"/>
      <c r="K18" s="81">
        <v>4320</v>
      </c>
      <c r="L18" s="84">
        <v>4209</v>
      </c>
      <c r="M18" s="84">
        <v>-111</v>
      </c>
      <c r="N18" s="83"/>
      <c r="O18" s="81">
        <v>113284.85</v>
      </c>
      <c r="P18" s="81">
        <v>-13315.16</v>
      </c>
      <c r="Q18" s="81">
        <v>-18005.27</v>
      </c>
    </row>
    <row r="19" spans="1:18" x14ac:dyDescent="0.25">
      <c r="A19" s="66" t="s">
        <v>1019</v>
      </c>
      <c r="B19" s="95" t="s">
        <v>1758</v>
      </c>
      <c r="C19" s="81">
        <v>3989821.8572</v>
      </c>
      <c r="D19" s="81">
        <v>3709226.04</v>
      </c>
      <c r="E19" s="81">
        <v>-280595.81719999993</v>
      </c>
      <c r="F19" s="87">
        <v>0.92967200000000005</v>
      </c>
      <c r="G19" s="83"/>
      <c r="H19" s="81">
        <v>3348451.78</v>
      </c>
      <c r="I19" s="81">
        <v>-84294.22</v>
      </c>
      <c r="J19" s="83"/>
      <c r="K19" s="81">
        <v>2748</v>
      </c>
      <c r="L19" s="84">
        <v>2651</v>
      </c>
      <c r="M19" s="84">
        <v>-97</v>
      </c>
      <c r="N19" s="83"/>
      <c r="O19" s="81">
        <v>360774.26</v>
      </c>
      <c r="P19" s="81">
        <v>38079.64</v>
      </c>
      <c r="Q19" s="81">
        <v>-46214.58</v>
      </c>
    </row>
    <row r="20" spans="1:18" x14ac:dyDescent="0.25">
      <c r="A20" s="66" t="s">
        <v>74</v>
      </c>
      <c r="B20" s="95" t="s">
        <v>1759</v>
      </c>
      <c r="C20" s="81">
        <v>3810683.3251</v>
      </c>
      <c r="D20" s="81">
        <v>3344237.61</v>
      </c>
      <c r="E20" s="81">
        <v>-466445.71510000015</v>
      </c>
      <c r="F20" s="87">
        <v>0.87759500000000001</v>
      </c>
      <c r="G20" s="83"/>
      <c r="H20" s="81">
        <v>3200586.18</v>
      </c>
      <c r="I20" s="81">
        <v>-228723.17</v>
      </c>
      <c r="J20" s="83"/>
      <c r="K20" s="81">
        <v>2621</v>
      </c>
      <c r="L20" s="84">
        <v>2485</v>
      </c>
      <c r="M20" s="84">
        <v>-136</v>
      </c>
      <c r="N20" s="83"/>
      <c r="O20" s="81">
        <v>143651.43</v>
      </c>
      <c r="P20" s="81">
        <v>-13313.57</v>
      </c>
      <c r="Q20" s="81">
        <v>-242036.74000000002</v>
      </c>
    </row>
    <row r="21" spans="1:18" x14ac:dyDescent="0.25">
      <c r="A21" s="66" t="s">
        <v>478</v>
      </c>
      <c r="B21" s="95" t="s">
        <v>1760</v>
      </c>
      <c r="C21" s="81">
        <v>5317528.4771999996</v>
      </c>
      <c r="D21" s="81">
        <v>4621069.72</v>
      </c>
      <c r="E21" s="81">
        <v>-696458.75719999988</v>
      </c>
      <c r="F21" s="87">
        <v>0.86902599999999997</v>
      </c>
      <c r="G21" s="83"/>
      <c r="H21" s="81">
        <v>4217091.6500000004</v>
      </c>
      <c r="I21" s="81">
        <v>-405798.91</v>
      </c>
      <c r="J21" s="83"/>
      <c r="K21" s="81">
        <v>3176</v>
      </c>
      <c r="L21" s="84">
        <v>2899</v>
      </c>
      <c r="M21" s="84">
        <v>-277</v>
      </c>
      <c r="N21" s="83"/>
      <c r="O21" s="81">
        <v>403978.07</v>
      </c>
      <c r="P21" s="81">
        <v>10438.68</v>
      </c>
      <c r="Q21" s="81">
        <v>-395360.23</v>
      </c>
    </row>
    <row r="22" spans="1:18" x14ac:dyDescent="0.25">
      <c r="A22" s="66" t="s">
        <v>717</v>
      </c>
      <c r="B22" s="95" t="s">
        <v>1761</v>
      </c>
      <c r="C22" s="81">
        <v>3181460.9456000002</v>
      </c>
      <c r="D22" s="81">
        <v>2760658.92</v>
      </c>
      <c r="E22" s="81">
        <v>-420802.02560000028</v>
      </c>
      <c r="F22" s="87">
        <v>0.86773299999999998</v>
      </c>
      <c r="G22" s="83"/>
      <c r="H22" s="81">
        <v>2551780.7000000002</v>
      </c>
      <c r="I22" s="81">
        <v>-212166.05</v>
      </c>
      <c r="J22" s="83"/>
      <c r="K22" s="81">
        <v>2416</v>
      </c>
      <c r="L22" s="84">
        <v>2165</v>
      </c>
      <c r="M22" s="84">
        <v>-251</v>
      </c>
      <c r="N22" s="83"/>
      <c r="O22" s="81">
        <v>208878.22</v>
      </c>
      <c r="P22" s="81">
        <v>3417.15</v>
      </c>
      <c r="Q22" s="81">
        <v>-208748.9</v>
      </c>
    </row>
    <row r="23" spans="1:18" x14ac:dyDescent="0.25">
      <c r="A23" s="66" t="s">
        <v>563</v>
      </c>
      <c r="B23" s="95" t="s">
        <v>1762</v>
      </c>
      <c r="C23" s="81">
        <v>3433839.0932</v>
      </c>
      <c r="D23" s="81">
        <v>2902541.47</v>
      </c>
      <c r="E23" s="81">
        <v>-531297.6231999998</v>
      </c>
      <c r="F23" s="87">
        <v>0.84527600000000003</v>
      </c>
      <c r="G23" s="83"/>
      <c r="H23" s="81">
        <v>2736768.45</v>
      </c>
      <c r="I23" s="81">
        <v>-356309.65</v>
      </c>
      <c r="J23" s="83"/>
      <c r="K23" s="81">
        <v>2206</v>
      </c>
      <c r="L23" s="84">
        <v>2035</v>
      </c>
      <c r="M23" s="84">
        <v>-171</v>
      </c>
      <c r="N23" s="83"/>
      <c r="O23" s="81">
        <v>165773.01999999999</v>
      </c>
      <c r="P23" s="81">
        <v>8728.9699999999993</v>
      </c>
      <c r="Q23" s="81">
        <v>-347580.68000000005</v>
      </c>
    </row>
    <row r="24" spans="1:18" x14ac:dyDescent="0.25">
      <c r="A24" s="66" t="s">
        <v>575</v>
      </c>
      <c r="B24" s="95" t="s">
        <v>1763</v>
      </c>
      <c r="C24" s="81">
        <v>3395657.2527000001</v>
      </c>
      <c r="D24" s="81">
        <v>2765304.63</v>
      </c>
      <c r="E24" s="81">
        <v>-630352.62270000018</v>
      </c>
      <c r="F24" s="87">
        <v>0.81436500000000001</v>
      </c>
      <c r="G24" s="83"/>
      <c r="H24" s="81">
        <v>2550758.3999999999</v>
      </c>
      <c r="I24" s="81">
        <v>-426643.39</v>
      </c>
      <c r="J24" s="83"/>
      <c r="K24" s="81">
        <v>2368</v>
      </c>
      <c r="L24" s="84">
        <v>2058</v>
      </c>
      <c r="M24" s="84">
        <v>-310</v>
      </c>
      <c r="N24" s="83"/>
      <c r="O24" s="81">
        <v>214546.23</v>
      </c>
      <c r="P24" s="81">
        <v>-11847.2</v>
      </c>
      <c r="Q24" s="81">
        <v>-438490.59</v>
      </c>
    </row>
    <row r="25" spans="1:18" ht="13.8" thickBot="1" x14ac:dyDescent="0.3">
      <c r="A25" s="66" t="s">
        <v>1764</v>
      </c>
      <c r="B25" s="95" t="s">
        <v>1754</v>
      </c>
      <c r="C25" s="81">
        <v>0</v>
      </c>
      <c r="D25" s="81">
        <v>0</v>
      </c>
      <c r="E25" s="81">
        <v>0</v>
      </c>
      <c r="F25" s="87">
        <v>0</v>
      </c>
      <c r="G25" s="83"/>
      <c r="H25" s="81">
        <v>0</v>
      </c>
      <c r="I25" s="81">
        <v>-111624.1</v>
      </c>
      <c r="J25" s="83"/>
      <c r="K25" s="81">
        <v>97</v>
      </c>
      <c r="L25" s="84">
        <v>0</v>
      </c>
      <c r="M25" s="84">
        <v>-97</v>
      </c>
      <c r="N25" s="83"/>
      <c r="O25" s="81">
        <v>0</v>
      </c>
      <c r="P25" s="81">
        <v>-1835</v>
      </c>
      <c r="Q25" s="81">
        <v>-113459.1</v>
      </c>
    </row>
    <row r="26" spans="1:18" ht="13.8" thickBot="1" x14ac:dyDescent="0.3">
      <c r="A26" s="66" t="s">
        <v>1469</v>
      </c>
      <c r="B26" s="96" t="s">
        <v>1765</v>
      </c>
      <c r="C26" s="97">
        <v>41620429.109400004</v>
      </c>
      <c r="D26" s="97">
        <v>38491294.289999992</v>
      </c>
      <c r="E26" s="97">
        <v>-3129134.8194000027</v>
      </c>
      <c r="F26" s="98">
        <v>0.92481733402663835</v>
      </c>
      <c r="G26" s="83"/>
      <c r="H26" s="97">
        <v>35599927.370000005</v>
      </c>
      <c r="I26" s="97">
        <v>-1064359.3899999999</v>
      </c>
      <c r="J26" s="83"/>
      <c r="K26" s="97">
        <v>27479</v>
      </c>
      <c r="L26" s="97">
        <v>26535</v>
      </c>
      <c r="M26" s="97">
        <v>-944</v>
      </c>
      <c r="N26" s="83"/>
      <c r="O26" s="97">
        <v>2891366.9199999995</v>
      </c>
      <c r="P26" s="97">
        <v>22757.270000000008</v>
      </c>
      <c r="Q26" s="97">
        <v>-1041602.1199999999</v>
      </c>
    </row>
    <row r="27" spans="1:18" x14ac:dyDescent="0.25">
      <c r="C27" s="99"/>
      <c r="D27" s="99"/>
      <c r="E27" s="99"/>
      <c r="F27" s="100"/>
      <c r="G27" s="99"/>
      <c r="H27" s="99"/>
      <c r="I27" s="99"/>
      <c r="J27" s="99"/>
      <c r="K27" s="99"/>
      <c r="L27" s="101"/>
      <c r="M27" s="101"/>
      <c r="N27" s="99"/>
      <c r="O27" s="99"/>
      <c r="P27" s="99"/>
      <c r="Q27" s="99"/>
    </row>
    <row r="28" spans="1:18" x14ac:dyDescent="0.25">
      <c r="A28" s="66" t="s">
        <v>10</v>
      </c>
      <c r="B28" s="95" t="s">
        <v>760</v>
      </c>
      <c r="C28" s="81">
        <v>8831602.3059</v>
      </c>
      <c r="D28" s="81">
        <v>9274444.5500000007</v>
      </c>
      <c r="E28" s="81">
        <v>442842.24410000071</v>
      </c>
      <c r="F28" s="82">
        <v>1.050143</v>
      </c>
      <c r="G28" s="83"/>
      <c r="H28" s="81">
        <v>8857095.5</v>
      </c>
      <c r="I28" s="81">
        <v>718057.13</v>
      </c>
      <c r="J28" s="83"/>
      <c r="K28" s="81">
        <v>5361</v>
      </c>
      <c r="L28" s="84">
        <v>5625</v>
      </c>
      <c r="M28" s="84">
        <v>264</v>
      </c>
      <c r="N28" s="83"/>
      <c r="O28" s="81">
        <v>417349.05</v>
      </c>
      <c r="P28" s="81">
        <v>-24083.01</v>
      </c>
      <c r="Q28" s="85">
        <v>693974.12</v>
      </c>
      <c r="R28" s="66" t="s">
        <v>1766</v>
      </c>
    </row>
    <row r="29" spans="1:18" x14ac:dyDescent="0.25">
      <c r="A29" s="66" t="s">
        <v>107</v>
      </c>
      <c r="B29" s="94" t="s">
        <v>880</v>
      </c>
      <c r="C29" s="81">
        <v>6447985.1678999998</v>
      </c>
      <c r="D29" s="81">
        <v>6578072.6699999999</v>
      </c>
      <c r="E29" s="81">
        <v>130087.50210000016</v>
      </c>
      <c r="F29" s="82">
        <v>1.0201750000000001</v>
      </c>
      <c r="G29" s="83"/>
      <c r="H29" s="81">
        <v>6300012.8300000001</v>
      </c>
      <c r="I29" s="81">
        <v>451304.42</v>
      </c>
      <c r="J29" s="83"/>
      <c r="K29" s="81">
        <v>4120</v>
      </c>
      <c r="L29" s="84">
        <v>4480</v>
      </c>
      <c r="M29" s="84">
        <v>360</v>
      </c>
      <c r="N29" s="83"/>
      <c r="O29" s="81">
        <v>278059.84000000003</v>
      </c>
      <c r="P29" s="81">
        <v>34250.39</v>
      </c>
      <c r="Q29" s="85">
        <v>485554.81</v>
      </c>
    </row>
    <row r="30" spans="1:18" x14ac:dyDescent="0.25">
      <c r="A30" s="66" t="s">
        <v>352</v>
      </c>
      <c r="B30" s="95" t="s">
        <v>564</v>
      </c>
      <c r="C30" s="81">
        <v>7163828.5570999999</v>
      </c>
      <c r="D30" s="81">
        <v>7249014.4800000004</v>
      </c>
      <c r="E30" s="81">
        <v>85185.922900000587</v>
      </c>
      <c r="F30" s="87">
        <v>1.0118910000000001</v>
      </c>
      <c r="G30" s="83"/>
      <c r="H30" s="81">
        <v>6660958.7400000002</v>
      </c>
      <c r="I30" s="81">
        <v>192467.98</v>
      </c>
      <c r="J30" s="83"/>
      <c r="K30" s="81">
        <v>4507</v>
      </c>
      <c r="L30" s="84">
        <v>4425</v>
      </c>
      <c r="M30" s="84">
        <v>-82</v>
      </c>
      <c r="N30" s="83"/>
      <c r="O30" s="81">
        <v>588055.74</v>
      </c>
      <c r="P30" s="81">
        <v>77676.97</v>
      </c>
      <c r="Q30" s="81">
        <v>270144.95</v>
      </c>
    </row>
    <row r="31" spans="1:18" x14ac:dyDescent="0.25">
      <c r="A31" s="66" t="s">
        <v>1220</v>
      </c>
      <c r="B31" s="95" t="s">
        <v>1767</v>
      </c>
      <c r="C31" s="81">
        <v>1934299.845</v>
      </c>
      <c r="D31" s="81">
        <v>1880800.75</v>
      </c>
      <c r="E31" s="81">
        <v>-53499.094999999972</v>
      </c>
      <c r="F31" s="87">
        <v>0.97234200000000004</v>
      </c>
      <c r="G31" s="83"/>
      <c r="H31" s="81">
        <v>1828838.75</v>
      </c>
      <c r="I31" s="81">
        <v>153017.35</v>
      </c>
      <c r="J31" s="83"/>
      <c r="K31" s="81">
        <v>2970</v>
      </c>
      <c r="L31" s="84">
        <v>3381</v>
      </c>
      <c r="M31" s="84">
        <v>411</v>
      </c>
      <c r="N31" s="83"/>
      <c r="O31" s="81">
        <v>51962</v>
      </c>
      <c r="P31" s="81">
        <v>5583</v>
      </c>
      <c r="Q31" s="81">
        <v>158600.35</v>
      </c>
    </row>
    <row r="32" spans="1:18" x14ac:dyDescent="0.25">
      <c r="A32" s="66" t="s">
        <v>361</v>
      </c>
      <c r="B32" s="95" t="s">
        <v>810</v>
      </c>
      <c r="C32" s="81">
        <v>7876321.8488999996</v>
      </c>
      <c r="D32" s="81">
        <v>7504494.7000000002</v>
      </c>
      <c r="E32" s="81">
        <v>-371827.14889999945</v>
      </c>
      <c r="F32" s="87">
        <v>0.95279199999999997</v>
      </c>
      <c r="G32" s="83"/>
      <c r="H32" s="81">
        <v>6952362.6799999997</v>
      </c>
      <c r="I32" s="81">
        <v>-186948.53</v>
      </c>
      <c r="J32" s="83"/>
      <c r="K32" s="81">
        <v>5002</v>
      </c>
      <c r="L32" s="84">
        <v>4783</v>
      </c>
      <c r="M32" s="84">
        <v>-219</v>
      </c>
      <c r="N32" s="83"/>
      <c r="O32" s="81">
        <v>552132.02</v>
      </c>
      <c r="P32" s="81">
        <v>10759.99</v>
      </c>
      <c r="Q32" s="81">
        <v>-176188.54</v>
      </c>
    </row>
    <row r="33" spans="1:17" x14ac:dyDescent="0.25">
      <c r="A33" s="66" t="s">
        <v>97</v>
      </c>
      <c r="B33" s="95" t="s">
        <v>877</v>
      </c>
      <c r="C33" s="81">
        <v>5189029.4297000002</v>
      </c>
      <c r="D33" s="81">
        <v>4848830.6500000004</v>
      </c>
      <c r="E33" s="81">
        <v>-340198.77969999984</v>
      </c>
      <c r="F33" s="87">
        <v>0.93443900000000002</v>
      </c>
      <c r="G33" s="83"/>
      <c r="H33" s="81">
        <v>4649728.6399999997</v>
      </c>
      <c r="I33" s="81">
        <v>-50559.43</v>
      </c>
      <c r="J33" s="83"/>
      <c r="K33" s="81">
        <v>3139</v>
      </c>
      <c r="L33" s="84">
        <v>3092</v>
      </c>
      <c r="M33" s="84">
        <v>-47</v>
      </c>
      <c r="N33" s="83"/>
      <c r="O33" s="81">
        <v>199102.01</v>
      </c>
      <c r="P33" s="81">
        <v>7537.85</v>
      </c>
      <c r="Q33" s="81">
        <v>-43021.58</v>
      </c>
    </row>
    <row r="34" spans="1:17" x14ac:dyDescent="0.25">
      <c r="A34" s="66" t="s">
        <v>8</v>
      </c>
      <c r="B34" s="95" t="s">
        <v>542</v>
      </c>
      <c r="C34" s="81">
        <v>6590561.2577999998</v>
      </c>
      <c r="D34" s="81">
        <v>6144029.1799999997</v>
      </c>
      <c r="E34" s="81">
        <v>-446532.07780000009</v>
      </c>
      <c r="F34" s="87">
        <v>0.93224700000000005</v>
      </c>
      <c r="G34" s="83"/>
      <c r="H34" s="81">
        <v>5440474.5499999998</v>
      </c>
      <c r="I34" s="81">
        <v>-30016.44</v>
      </c>
      <c r="J34" s="83"/>
      <c r="K34" s="81">
        <v>4229</v>
      </c>
      <c r="L34" s="84">
        <v>4059</v>
      </c>
      <c r="M34" s="84">
        <v>-170</v>
      </c>
      <c r="N34" s="83"/>
      <c r="O34" s="81">
        <v>703554.63</v>
      </c>
      <c r="P34" s="81">
        <v>-58109.39</v>
      </c>
      <c r="Q34" s="81">
        <v>-88125.83</v>
      </c>
    </row>
    <row r="35" spans="1:17" x14ac:dyDescent="0.25">
      <c r="A35" s="66" t="s">
        <v>535</v>
      </c>
      <c r="B35" s="95" t="s">
        <v>1768</v>
      </c>
      <c r="C35" s="81">
        <v>5662362.2060000002</v>
      </c>
      <c r="D35" s="81">
        <v>5091986.5999999996</v>
      </c>
      <c r="E35" s="81">
        <v>-570375.60600000061</v>
      </c>
      <c r="F35" s="87">
        <v>0.89926899999999999</v>
      </c>
      <c r="G35" s="83"/>
      <c r="H35" s="81">
        <v>4644124.55</v>
      </c>
      <c r="I35" s="81">
        <v>-325928.95</v>
      </c>
      <c r="J35" s="83"/>
      <c r="K35" s="81">
        <v>3620</v>
      </c>
      <c r="L35" s="84">
        <v>3407</v>
      </c>
      <c r="M35" s="84">
        <v>-213</v>
      </c>
      <c r="N35" s="83"/>
      <c r="O35" s="81">
        <v>447862.05</v>
      </c>
      <c r="P35" s="81">
        <v>58729.86</v>
      </c>
      <c r="Q35" s="81">
        <v>-267199.09000000003</v>
      </c>
    </row>
    <row r="36" spans="1:17" x14ac:dyDescent="0.25">
      <c r="A36" s="66" t="s">
        <v>375</v>
      </c>
      <c r="B36" s="95" t="s">
        <v>1769</v>
      </c>
      <c r="C36" s="81">
        <v>1922035.87</v>
      </c>
      <c r="D36" s="81">
        <v>1664048.42</v>
      </c>
      <c r="E36" s="81">
        <v>-257987.45000000019</v>
      </c>
      <c r="F36" s="87">
        <v>0.86577400000000004</v>
      </c>
      <c r="G36" s="83"/>
      <c r="H36" s="81">
        <v>1518227.34</v>
      </c>
      <c r="I36" s="81">
        <v>-117112.03</v>
      </c>
      <c r="J36" s="83"/>
      <c r="K36" s="81">
        <v>1645</v>
      </c>
      <c r="L36" s="84">
        <v>1502</v>
      </c>
      <c r="M36" s="84">
        <v>-143</v>
      </c>
      <c r="N36" s="83"/>
      <c r="O36" s="81">
        <v>145821.07999999999</v>
      </c>
      <c r="P36" s="81">
        <v>-31119.14</v>
      </c>
      <c r="Q36" s="81">
        <v>-148231.16999999998</v>
      </c>
    </row>
    <row r="37" spans="1:17" x14ac:dyDescent="0.25">
      <c r="A37" s="66" t="s">
        <v>1000</v>
      </c>
      <c r="B37" s="95" t="s">
        <v>1770</v>
      </c>
      <c r="C37" s="81">
        <v>5137095.6836999999</v>
      </c>
      <c r="D37" s="81">
        <v>4319762.43</v>
      </c>
      <c r="E37" s="81">
        <v>-817333.25370000023</v>
      </c>
      <c r="F37" s="87">
        <v>0.84089599999999998</v>
      </c>
      <c r="G37" s="83"/>
      <c r="H37" s="81">
        <v>3732122.12</v>
      </c>
      <c r="I37" s="81">
        <v>-444143.59</v>
      </c>
      <c r="J37" s="83"/>
      <c r="K37" s="81">
        <v>3482</v>
      </c>
      <c r="L37" s="84">
        <v>3137</v>
      </c>
      <c r="M37" s="84">
        <v>-345</v>
      </c>
      <c r="N37" s="83"/>
      <c r="O37" s="81">
        <v>587640.31000000006</v>
      </c>
      <c r="P37" s="81">
        <v>-100341.24</v>
      </c>
      <c r="Q37" s="81">
        <v>-544484.83000000007</v>
      </c>
    </row>
    <row r="38" spans="1:17" x14ac:dyDescent="0.25">
      <c r="A38" s="66" t="s">
        <v>91</v>
      </c>
      <c r="B38" s="95" t="s">
        <v>1771</v>
      </c>
      <c r="C38" s="81">
        <v>3690127.4528999999</v>
      </c>
      <c r="D38" s="81">
        <v>2970759.78</v>
      </c>
      <c r="E38" s="81">
        <v>-719367.67290000012</v>
      </c>
      <c r="F38" s="87">
        <v>0.80505599999999999</v>
      </c>
      <c r="G38" s="83"/>
      <c r="H38" s="81">
        <v>2845382.95</v>
      </c>
      <c r="I38" s="81">
        <v>-422337.71</v>
      </c>
      <c r="J38" s="83"/>
      <c r="K38" s="81">
        <v>2428</v>
      </c>
      <c r="L38" s="84">
        <v>2063</v>
      </c>
      <c r="M38" s="84">
        <v>-365</v>
      </c>
      <c r="N38" s="83"/>
      <c r="O38" s="81">
        <v>125376.83</v>
      </c>
      <c r="P38" s="81">
        <v>-99963.03</v>
      </c>
      <c r="Q38" s="81">
        <v>-522300.74</v>
      </c>
    </row>
    <row r="39" spans="1:17" x14ac:dyDescent="0.25">
      <c r="A39" s="66" t="s">
        <v>170</v>
      </c>
      <c r="B39" s="95" t="s">
        <v>590</v>
      </c>
      <c r="C39" s="81">
        <v>3284053.5014</v>
      </c>
      <c r="D39" s="81">
        <v>2588512.9</v>
      </c>
      <c r="E39" s="81">
        <v>-695540.60140000004</v>
      </c>
      <c r="F39" s="87">
        <v>0.78820699999999999</v>
      </c>
      <c r="G39" s="83"/>
      <c r="H39" s="81">
        <v>2500856.7000000002</v>
      </c>
      <c r="I39" s="81">
        <v>-482879.8</v>
      </c>
      <c r="J39" s="83"/>
      <c r="K39" s="81">
        <v>2294</v>
      </c>
      <c r="L39" s="84">
        <v>1909</v>
      </c>
      <c r="M39" s="84">
        <v>-385</v>
      </c>
      <c r="N39" s="83"/>
      <c r="O39" s="81">
        <v>87656.2</v>
      </c>
      <c r="P39" s="81">
        <v>-23803.97</v>
      </c>
      <c r="Q39" s="81">
        <v>-506683.77</v>
      </c>
    </row>
    <row r="40" spans="1:17" ht="13.8" thickBot="1" x14ac:dyDescent="0.3">
      <c r="A40" s="66" t="s">
        <v>1772</v>
      </c>
      <c r="B40" s="95" t="s">
        <v>1754</v>
      </c>
      <c r="C40" s="81">
        <v>535054.35</v>
      </c>
      <c r="D40" s="81">
        <v>1993822.06</v>
      </c>
      <c r="E40" s="81">
        <v>1458767.71</v>
      </c>
      <c r="F40" s="87">
        <v>3.7263916460075506</v>
      </c>
      <c r="G40" s="83"/>
      <c r="H40" s="81">
        <v>1558138.53</v>
      </c>
      <c r="I40" s="81">
        <v>-2315492.0499999998</v>
      </c>
      <c r="J40" s="83"/>
      <c r="K40" s="81">
        <v>2750</v>
      </c>
      <c r="L40" s="84">
        <v>987</v>
      </c>
      <c r="M40" s="84">
        <v>-1763</v>
      </c>
      <c r="N40" s="83"/>
      <c r="O40" s="81">
        <v>435683.53</v>
      </c>
      <c r="P40" s="81">
        <v>-235872.91</v>
      </c>
      <c r="Q40" s="81">
        <v>-2551364.96</v>
      </c>
    </row>
    <row r="41" spans="1:17" ht="13.8" thickBot="1" x14ac:dyDescent="0.3">
      <c r="A41" s="66" t="s">
        <v>1471</v>
      </c>
      <c r="B41" s="96" t="s">
        <v>1773</v>
      </c>
      <c r="C41" s="97">
        <v>64264357.476300001</v>
      </c>
      <c r="D41" s="97">
        <v>62108579.170000009</v>
      </c>
      <c r="E41" s="97">
        <v>-2155778.3062999994</v>
      </c>
      <c r="F41" s="98">
        <v>0.96645452641310503</v>
      </c>
      <c r="G41" s="83"/>
      <c r="H41" s="97">
        <v>57488323.880000003</v>
      </c>
      <c r="I41" s="97">
        <v>-2860571.6499999994</v>
      </c>
      <c r="J41" s="83"/>
      <c r="K41" s="97">
        <v>45547</v>
      </c>
      <c r="L41" s="97">
        <v>42850</v>
      </c>
      <c r="M41" s="97">
        <v>-2697</v>
      </c>
      <c r="N41" s="83"/>
      <c r="O41" s="97">
        <v>4620255.29</v>
      </c>
      <c r="P41" s="97">
        <v>-378754.63</v>
      </c>
      <c r="Q41" s="97">
        <v>-3239326.2800000003</v>
      </c>
    </row>
    <row r="42" spans="1:17" x14ac:dyDescent="0.25">
      <c r="C42" s="99"/>
      <c r="D42" s="99"/>
      <c r="E42" s="99"/>
      <c r="F42" s="100"/>
      <c r="G42" s="99"/>
      <c r="H42" s="99"/>
      <c r="I42" s="99"/>
      <c r="J42" s="99"/>
      <c r="K42" s="99"/>
      <c r="L42" s="101"/>
      <c r="M42" s="101"/>
      <c r="N42" s="99"/>
      <c r="O42" s="99"/>
      <c r="P42" s="99"/>
      <c r="Q42" s="99"/>
    </row>
    <row r="43" spans="1:17" x14ac:dyDescent="0.25">
      <c r="A43" s="66" t="s">
        <v>176</v>
      </c>
      <c r="B43" s="94" t="s">
        <v>1774</v>
      </c>
      <c r="C43" s="81">
        <v>4464870.9012000002</v>
      </c>
      <c r="D43" s="81">
        <v>4675897.18</v>
      </c>
      <c r="E43" s="81">
        <v>211026.27879999951</v>
      </c>
      <c r="F43" s="82">
        <v>1.047264</v>
      </c>
      <c r="G43" s="83"/>
      <c r="H43" s="81">
        <v>4470800.58</v>
      </c>
      <c r="I43" s="81">
        <v>436970.22</v>
      </c>
      <c r="J43" s="83"/>
      <c r="K43" s="81">
        <v>3082</v>
      </c>
      <c r="L43" s="84">
        <v>3134</v>
      </c>
      <c r="M43" s="84">
        <v>52</v>
      </c>
      <c r="N43" s="83"/>
      <c r="O43" s="81">
        <v>205096.6</v>
      </c>
      <c r="P43" s="81">
        <v>24530.48</v>
      </c>
      <c r="Q43" s="85">
        <v>461500.69999999995</v>
      </c>
    </row>
    <row r="44" spans="1:17" x14ac:dyDescent="0.25">
      <c r="A44" s="66" t="s">
        <v>44</v>
      </c>
      <c r="B44" s="95" t="s">
        <v>764</v>
      </c>
      <c r="C44" s="81">
        <v>4411256.1123000002</v>
      </c>
      <c r="D44" s="81">
        <v>4512718.3499999996</v>
      </c>
      <c r="E44" s="81">
        <v>101462.23769999947</v>
      </c>
      <c r="F44" s="87">
        <v>1.023001</v>
      </c>
      <c r="G44" s="83"/>
      <c r="H44" s="81">
        <v>4359673.6399999997</v>
      </c>
      <c r="I44" s="81">
        <v>329602.01</v>
      </c>
      <c r="J44" s="83"/>
      <c r="K44" s="81">
        <v>2654</v>
      </c>
      <c r="L44" s="84">
        <v>2862</v>
      </c>
      <c r="M44" s="84">
        <v>208</v>
      </c>
      <c r="N44" s="83"/>
      <c r="O44" s="81">
        <v>153044.71</v>
      </c>
      <c r="P44" s="81">
        <v>-17514.79</v>
      </c>
      <c r="Q44" s="81">
        <v>312087.22000000003</v>
      </c>
    </row>
    <row r="45" spans="1:17" x14ac:dyDescent="0.25">
      <c r="A45" s="66" t="s">
        <v>42</v>
      </c>
      <c r="B45" s="95" t="s">
        <v>778</v>
      </c>
      <c r="C45" s="81">
        <v>4375269.7807999998</v>
      </c>
      <c r="D45" s="81">
        <v>4465198.74</v>
      </c>
      <c r="E45" s="81">
        <v>89928.95920000039</v>
      </c>
      <c r="F45" s="87">
        <v>1.020554</v>
      </c>
      <c r="G45" s="83"/>
      <c r="H45" s="81">
        <v>4174002.63</v>
      </c>
      <c r="I45" s="81">
        <v>344119.69</v>
      </c>
      <c r="J45" s="83"/>
      <c r="K45" s="81">
        <v>2955</v>
      </c>
      <c r="L45" s="84">
        <v>3067</v>
      </c>
      <c r="M45" s="84">
        <v>112</v>
      </c>
      <c r="N45" s="83"/>
      <c r="O45" s="81">
        <v>291196.11</v>
      </c>
      <c r="P45" s="81">
        <v>14496.17</v>
      </c>
      <c r="Q45" s="81">
        <v>358615.86</v>
      </c>
    </row>
    <row r="46" spans="1:17" x14ac:dyDescent="0.25">
      <c r="A46" s="66" t="s">
        <v>15</v>
      </c>
      <c r="B46" s="95" t="s">
        <v>522</v>
      </c>
      <c r="C46" s="81">
        <v>7480362.1112000002</v>
      </c>
      <c r="D46" s="81">
        <v>7596520.4900000002</v>
      </c>
      <c r="E46" s="81">
        <v>116158.37880000006</v>
      </c>
      <c r="F46" s="87">
        <v>1.015528</v>
      </c>
      <c r="G46" s="83"/>
      <c r="H46" s="81">
        <v>7209740.9800000004</v>
      </c>
      <c r="I46" s="81">
        <v>363177.53</v>
      </c>
      <c r="J46" s="83"/>
      <c r="K46" s="81">
        <v>4592</v>
      </c>
      <c r="L46" s="84">
        <v>4607</v>
      </c>
      <c r="M46" s="84">
        <v>15</v>
      </c>
      <c r="N46" s="83"/>
      <c r="O46" s="81">
        <v>386779.51</v>
      </c>
      <c r="P46" s="81">
        <v>19211.5</v>
      </c>
      <c r="Q46" s="81">
        <v>382389.03</v>
      </c>
    </row>
    <row r="47" spans="1:17" x14ac:dyDescent="0.25">
      <c r="A47" s="66" t="s">
        <v>346</v>
      </c>
      <c r="B47" s="95" t="s">
        <v>1775</v>
      </c>
      <c r="C47" s="81">
        <v>6464697.7385999998</v>
      </c>
      <c r="D47" s="81">
        <v>6515278.8700000001</v>
      </c>
      <c r="E47" s="81">
        <v>50581.131400000304</v>
      </c>
      <c r="F47" s="87">
        <v>1.0078240000000001</v>
      </c>
      <c r="G47" s="83"/>
      <c r="H47" s="81">
        <v>6216984.7999999998</v>
      </c>
      <c r="I47" s="81">
        <v>392874.6</v>
      </c>
      <c r="J47" s="83"/>
      <c r="K47" s="81">
        <v>4577</v>
      </c>
      <c r="L47" s="84">
        <v>4664</v>
      </c>
      <c r="M47" s="84">
        <v>87</v>
      </c>
      <c r="N47" s="83"/>
      <c r="O47" s="81">
        <v>298294.07</v>
      </c>
      <c r="P47" s="81">
        <v>-6629.99</v>
      </c>
      <c r="Q47" s="81">
        <v>386244.61</v>
      </c>
    </row>
    <row r="48" spans="1:17" x14ac:dyDescent="0.25">
      <c r="A48" s="66" t="s">
        <v>40</v>
      </c>
      <c r="B48" s="95" t="s">
        <v>642</v>
      </c>
      <c r="C48" s="81">
        <v>4274458.6514999997</v>
      </c>
      <c r="D48" s="81">
        <v>4185696.92</v>
      </c>
      <c r="E48" s="81">
        <v>-88761.731499999762</v>
      </c>
      <c r="F48" s="87">
        <v>0.97923400000000005</v>
      </c>
      <c r="G48" s="83"/>
      <c r="H48" s="81">
        <v>3901814.26</v>
      </c>
      <c r="I48" s="81">
        <v>121496.31</v>
      </c>
      <c r="J48" s="83"/>
      <c r="K48" s="81">
        <v>2952</v>
      </c>
      <c r="L48" s="84">
        <v>3082</v>
      </c>
      <c r="M48" s="84">
        <v>130</v>
      </c>
      <c r="N48" s="83"/>
      <c r="O48" s="81">
        <v>283882.65999999997</v>
      </c>
      <c r="P48" s="81">
        <v>-4794.7700000000004</v>
      </c>
      <c r="Q48" s="81">
        <v>116701.54</v>
      </c>
    </row>
    <row r="49" spans="1:17" x14ac:dyDescent="0.25">
      <c r="A49" s="66" t="s">
        <v>53</v>
      </c>
      <c r="B49" s="95" t="s">
        <v>557</v>
      </c>
      <c r="C49" s="81">
        <v>4877081.2938999999</v>
      </c>
      <c r="D49" s="81">
        <v>4399599.59</v>
      </c>
      <c r="E49" s="81">
        <v>-477481.70390000008</v>
      </c>
      <c r="F49" s="87">
        <v>0.90209700000000004</v>
      </c>
      <c r="G49" s="83"/>
      <c r="H49" s="81">
        <v>4212035.6100000003</v>
      </c>
      <c r="I49" s="81">
        <v>-276132.90000000002</v>
      </c>
      <c r="J49" s="83"/>
      <c r="K49" s="81">
        <v>3673</v>
      </c>
      <c r="L49" s="84">
        <v>3304</v>
      </c>
      <c r="M49" s="84">
        <v>-369</v>
      </c>
      <c r="N49" s="83"/>
      <c r="O49" s="81">
        <v>187563.98</v>
      </c>
      <c r="P49" s="81">
        <v>25070.959999999999</v>
      </c>
      <c r="Q49" s="81">
        <v>-251061.94000000003</v>
      </c>
    </row>
    <row r="50" spans="1:17" x14ac:dyDescent="0.25">
      <c r="A50" s="66" t="s">
        <v>496</v>
      </c>
      <c r="B50" s="95" t="s">
        <v>1776</v>
      </c>
      <c r="C50" s="81">
        <v>5919027.6453</v>
      </c>
      <c r="D50" s="81">
        <v>5336948.53</v>
      </c>
      <c r="E50" s="81">
        <v>-582079.11529999971</v>
      </c>
      <c r="F50" s="87">
        <v>0.90166000000000002</v>
      </c>
      <c r="G50" s="83"/>
      <c r="H50" s="81">
        <v>5207218.25</v>
      </c>
      <c r="I50" s="81">
        <v>-287664.37</v>
      </c>
      <c r="J50" s="83"/>
      <c r="K50" s="81">
        <v>3984</v>
      </c>
      <c r="L50" s="84">
        <v>3780</v>
      </c>
      <c r="M50" s="84">
        <v>-204</v>
      </c>
      <c r="N50" s="83"/>
      <c r="O50" s="81">
        <v>129730.28</v>
      </c>
      <c r="P50" s="81">
        <v>24428.22</v>
      </c>
      <c r="Q50" s="81">
        <v>-263236.15000000002</v>
      </c>
    </row>
    <row r="51" spans="1:17" x14ac:dyDescent="0.25">
      <c r="A51" s="66" t="s">
        <v>792</v>
      </c>
      <c r="B51" s="95" t="s">
        <v>1777</v>
      </c>
      <c r="C51" s="81">
        <v>4157014.7198000001</v>
      </c>
      <c r="D51" s="81">
        <v>3711702.64</v>
      </c>
      <c r="E51" s="81">
        <v>-445312.07979999995</v>
      </c>
      <c r="F51" s="87">
        <v>0.89287700000000003</v>
      </c>
      <c r="G51" s="83"/>
      <c r="H51" s="81">
        <v>3615521.63</v>
      </c>
      <c r="I51" s="81">
        <v>-251253.18</v>
      </c>
      <c r="J51" s="83"/>
      <c r="K51" s="81">
        <v>2693</v>
      </c>
      <c r="L51" s="84">
        <v>2608</v>
      </c>
      <c r="M51" s="84">
        <v>-85</v>
      </c>
      <c r="N51" s="83"/>
      <c r="O51" s="81">
        <v>96181.01</v>
      </c>
      <c r="P51" s="81">
        <v>-2617</v>
      </c>
      <c r="Q51" s="81">
        <v>-253870.18</v>
      </c>
    </row>
    <row r="52" spans="1:17" x14ac:dyDescent="0.25">
      <c r="A52" s="66" t="s">
        <v>850</v>
      </c>
      <c r="B52" s="95" t="s">
        <v>1778</v>
      </c>
      <c r="C52" s="81">
        <v>3829046.1666000001</v>
      </c>
      <c r="D52" s="81">
        <v>3102612.54</v>
      </c>
      <c r="E52" s="81">
        <v>-726433.62660000008</v>
      </c>
      <c r="F52" s="87">
        <v>0.81028299999999998</v>
      </c>
      <c r="G52" s="83"/>
      <c r="H52" s="81">
        <v>3053412.53</v>
      </c>
      <c r="I52" s="81">
        <v>-497369.2</v>
      </c>
      <c r="J52" s="83"/>
      <c r="K52" s="81">
        <v>2638</v>
      </c>
      <c r="L52" s="84">
        <v>2122</v>
      </c>
      <c r="M52" s="84">
        <v>-516</v>
      </c>
      <c r="N52" s="83"/>
      <c r="O52" s="81">
        <v>49200.01</v>
      </c>
      <c r="P52" s="81">
        <v>-13704.99</v>
      </c>
      <c r="Q52" s="81">
        <v>-511074.19</v>
      </c>
    </row>
    <row r="53" spans="1:17" ht="13.8" thickBot="1" x14ac:dyDescent="0.3">
      <c r="A53" s="66" t="s">
        <v>1779</v>
      </c>
      <c r="B53" s="95" t="s">
        <v>1754</v>
      </c>
      <c r="C53" s="81">
        <v>501108.13</v>
      </c>
      <c r="D53" s="81">
        <v>697400.15</v>
      </c>
      <c r="E53" s="81">
        <v>196292.02000000002</v>
      </c>
      <c r="F53" s="87">
        <v>1.3917158957289317</v>
      </c>
      <c r="G53" s="83"/>
      <c r="H53" s="81">
        <v>666265.15</v>
      </c>
      <c r="I53" s="81">
        <v>-492712.25</v>
      </c>
      <c r="J53" s="83"/>
      <c r="K53" s="81">
        <v>712</v>
      </c>
      <c r="L53" s="84">
        <v>406</v>
      </c>
      <c r="M53" s="84">
        <v>-306</v>
      </c>
      <c r="N53" s="83"/>
      <c r="O53" s="81">
        <v>31135</v>
      </c>
      <c r="P53" s="81">
        <v>-16450.010000000002</v>
      </c>
      <c r="Q53" s="81">
        <v>-509162.26</v>
      </c>
    </row>
    <row r="54" spans="1:17" ht="13.8" thickBot="1" x14ac:dyDescent="0.3">
      <c r="A54" s="66" t="s">
        <v>1473</v>
      </c>
      <c r="B54" s="96" t="s">
        <v>1780</v>
      </c>
      <c r="C54" s="97">
        <v>50754193.251199998</v>
      </c>
      <c r="D54" s="97">
        <v>49199573.999999993</v>
      </c>
      <c r="E54" s="97">
        <v>-1554619.2511999998</v>
      </c>
      <c r="F54" s="98">
        <v>0.96936963920388486</v>
      </c>
      <c r="G54" s="83"/>
      <c r="H54" s="97">
        <v>47087470.059999995</v>
      </c>
      <c r="I54" s="97">
        <v>183108.46000000008</v>
      </c>
      <c r="J54" s="83"/>
      <c r="K54" s="97">
        <v>34512</v>
      </c>
      <c r="L54" s="97">
        <v>33636</v>
      </c>
      <c r="M54" s="97">
        <v>-876</v>
      </c>
      <c r="N54" s="83"/>
      <c r="O54" s="97">
        <v>2112103.94</v>
      </c>
      <c r="P54" s="97">
        <v>46025.779999999992</v>
      </c>
      <c r="Q54" s="97">
        <v>229134.24</v>
      </c>
    </row>
    <row r="55" spans="1:17" x14ac:dyDescent="0.25">
      <c r="C55" s="99"/>
      <c r="D55" s="99"/>
      <c r="E55" s="99"/>
      <c r="F55" s="100"/>
      <c r="G55" s="99"/>
      <c r="H55" s="99"/>
      <c r="I55" s="99"/>
      <c r="J55" s="99"/>
      <c r="K55" s="99"/>
      <c r="L55" s="101"/>
      <c r="M55" s="101"/>
      <c r="N55" s="99"/>
      <c r="O55" s="99"/>
      <c r="P55" s="99"/>
      <c r="Q55" s="99"/>
    </row>
    <row r="56" spans="1:17" x14ac:dyDescent="0.25">
      <c r="A56" s="66" t="s">
        <v>163</v>
      </c>
      <c r="B56" s="94" t="s">
        <v>1781</v>
      </c>
      <c r="C56" s="81">
        <v>5280765.4473000001</v>
      </c>
      <c r="D56" s="81">
        <v>5374102.1900000004</v>
      </c>
      <c r="E56" s="81">
        <v>93336.742700000294</v>
      </c>
      <c r="F56" s="82">
        <v>1.0176750000000001</v>
      </c>
      <c r="G56" s="83"/>
      <c r="H56" s="81">
        <v>5070178.88</v>
      </c>
      <c r="I56" s="81">
        <v>345876.6</v>
      </c>
      <c r="J56" s="83"/>
      <c r="K56" s="81">
        <v>3740</v>
      </c>
      <c r="L56" s="84">
        <v>3923</v>
      </c>
      <c r="M56" s="84">
        <v>183</v>
      </c>
      <c r="N56" s="83"/>
      <c r="O56" s="81">
        <v>303923.31</v>
      </c>
      <c r="P56" s="81">
        <v>44662.15</v>
      </c>
      <c r="Q56" s="85">
        <v>390538.75</v>
      </c>
    </row>
    <row r="57" spans="1:17" x14ac:dyDescent="0.25">
      <c r="A57" s="66" t="s">
        <v>627</v>
      </c>
      <c r="B57" s="95" t="s">
        <v>1782</v>
      </c>
      <c r="C57" s="81">
        <v>5981031.7258000001</v>
      </c>
      <c r="D57" s="81">
        <v>5901288.3499999996</v>
      </c>
      <c r="E57" s="81">
        <v>-79743.375800000504</v>
      </c>
      <c r="F57" s="87">
        <v>0.98666699999999996</v>
      </c>
      <c r="G57" s="83"/>
      <c r="H57" s="81">
        <v>5507878.8200000003</v>
      </c>
      <c r="I57" s="81">
        <v>161827.84</v>
      </c>
      <c r="J57" s="83"/>
      <c r="K57" s="81">
        <v>3710</v>
      </c>
      <c r="L57" s="84">
        <v>3785</v>
      </c>
      <c r="M57" s="84">
        <v>75</v>
      </c>
      <c r="N57" s="83"/>
      <c r="O57" s="81">
        <v>393409.53</v>
      </c>
      <c r="P57" s="81">
        <v>52921.09</v>
      </c>
      <c r="Q57" s="81">
        <v>214748.93</v>
      </c>
    </row>
    <row r="58" spans="1:17" x14ac:dyDescent="0.25">
      <c r="A58" s="66" t="s">
        <v>587</v>
      </c>
      <c r="B58" s="95" t="s">
        <v>1783</v>
      </c>
      <c r="C58" s="81">
        <v>5371391.9658000004</v>
      </c>
      <c r="D58" s="81">
        <v>5240675.74</v>
      </c>
      <c r="E58" s="81">
        <v>-130716.22580000013</v>
      </c>
      <c r="F58" s="87">
        <v>0.97566399999999998</v>
      </c>
      <c r="G58" s="83"/>
      <c r="H58" s="81">
        <v>4991524.71</v>
      </c>
      <c r="I58" s="81">
        <v>155856.54</v>
      </c>
      <c r="J58" s="83"/>
      <c r="K58" s="81">
        <v>3200</v>
      </c>
      <c r="L58" s="84">
        <v>3103</v>
      </c>
      <c r="M58" s="84">
        <v>-97</v>
      </c>
      <c r="N58" s="83"/>
      <c r="O58" s="81">
        <v>249151.03</v>
      </c>
      <c r="P58" s="81">
        <v>-37229.019999999997</v>
      </c>
      <c r="Q58" s="81">
        <v>118627.52000000002</v>
      </c>
    </row>
    <row r="59" spans="1:17" x14ac:dyDescent="0.25">
      <c r="A59" s="66" t="s">
        <v>121</v>
      </c>
      <c r="B59" s="95" t="s">
        <v>714</v>
      </c>
      <c r="C59" s="81">
        <v>5941386.5979000004</v>
      </c>
      <c r="D59" s="81">
        <v>5667953.3600000003</v>
      </c>
      <c r="E59" s="81">
        <v>-273433.23790000007</v>
      </c>
      <c r="F59" s="87">
        <v>0.95397799999999999</v>
      </c>
      <c r="G59" s="83"/>
      <c r="H59" s="81">
        <v>5325538.7</v>
      </c>
      <c r="I59" s="81">
        <v>-30173.61</v>
      </c>
      <c r="J59" s="83"/>
      <c r="K59" s="81">
        <v>3729</v>
      </c>
      <c r="L59" s="84">
        <v>3625</v>
      </c>
      <c r="M59" s="84">
        <v>-104</v>
      </c>
      <c r="N59" s="83"/>
      <c r="O59" s="81">
        <v>342414.66</v>
      </c>
      <c r="P59" s="81">
        <v>3135.93</v>
      </c>
      <c r="Q59" s="81">
        <v>-27037.68</v>
      </c>
    </row>
    <row r="60" spans="1:17" x14ac:dyDescent="0.25">
      <c r="A60" s="66" t="s">
        <v>109</v>
      </c>
      <c r="B60" s="95" t="s">
        <v>570</v>
      </c>
      <c r="C60" s="81">
        <v>6908423.9364</v>
      </c>
      <c r="D60" s="81">
        <v>6590025.2199999997</v>
      </c>
      <c r="E60" s="81">
        <v>-318398.71640000027</v>
      </c>
      <c r="F60" s="87">
        <v>0.95391199999999998</v>
      </c>
      <c r="G60" s="83"/>
      <c r="H60" s="81">
        <v>6115487.3799999999</v>
      </c>
      <c r="I60" s="81">
        <v>-5932.76</v>
      </c>
      <c r="J60" s="83"/>
      <c r="K60" s="81">
        <v>5350</v>
      </c>
      <c r="L60" s="84">
        <v>5168</v>
      </c>
      <c r="M60" s="84">
        <v>-182</v>
      </c>
      <c r="N60" s="83"/>
      <c r="O60" s="81">
        <v>474537.84</v>
      </c>
      <c r="P60" s="81">
        <v>63130.2</v>
      </c>
      <c r="Q60" s="81">
        <v>57197.439999999995</v>
      </c>
    </row>
    <row r="61" spans="1:17" x14ac:dyDescent="0.25">
      <c r="A61" s="66" t="s">
        <v>85</v>
      </c>
      <c r="B61" s="95" t="s">
        <v>787</v>
      </c>
      <c r="C61" s="81">
        <v>7063515.1671000002</v>
      </c>
      <c r="D61" s="81">
        <v>6734384.8899999997</v>
      </c>
      <c r="E61" s="81">
        <v>-329130.27710000053</v>
      </c>
      <c r="F61" s="87">
        <v>0.95340400000000003</v>
      </c>
      <c r="G61" s="83"/>
      <c r="H61" s="81">
        <v>6034425.3499999996</v>
      </c>
      <c r="I61" s="81">
        <v>-99455.47</v>
      </c>
      <c r="J61" s="83"/>
      <c r="K61" s="81">
        <v>4360</v>
      </c>
      <c r="L61" s="84">
        <v>4145</v>
      </c>
      <c r="M61" s="84">
        <v>-215</v>
      </c>
      <c r="N61" s="83"/>
      <c r="O61" s="81">
        <v>699959.54</v>
      </c>
      <c r="P61" s="81">
        <v>-16510.509999999998</v>
      </c>
      <c r="Q61" s="81">
        <v>-115965.98</v>
      </c>
    </row>
    <row r="62" spans="1:17" x14ac:dyDescent="0.25">
      <c r="A62" s="66" t="s">
        <v>111</v>
      </c>
      <c r="B62" s="95" t="s">
        <v>1784</v>
      </c>
      <c r="C62" s="81">
        <v>5244086.7677999996</v>
      </c>
      <c r="D62" s="81">
        <v>4886898.8600000003</v>
      </c>
      <c r="E62" s="81">
        <v>-357187.90779999923</v>
      </c>
      <c r="F62" s="87">
        <v>0.93188700000000002</v>
      </c>
      <c r="G62" s="83"/>
      <c r="H62" s="81">
        <v>4709246.8</v>
      </c>
      <c r="I62" s="81">
        <v>-6655.72</v>
      </c>
      <c r="J62" s="83"/>
      <c r="K62" s="81">
        <v>3496</v>
      </c>
      <c r="L62" s="84">
        <v>3451</v>
      </c>
      <c r="M62" s="84">
        <v>-45</v>
      </c>
      <c r="N62" s="83"/>
      <c r="O62" s="81">
        <v>177652.06</v>
      </c>
      <c r="P62" s="81">
        <v>-13188.37</v>
      </c>
      <c r="Q62" s="81">
        <v>-19844.09</v>
      </c>
    </row>
    <row r="63" spans="1:17" x14ac:dyDescent="0.25">
      <c r="A63" s="66" t="s">
        <v>84</v>
      </c>
      <c r="B63" s="95" t="s">
        <v>824</v>
      </c>
      <c r="C63" s="81">
        <v>5423466.8952000001</v>
      </c>
      <c r="D63" s="81">
        <v>4904591.1900000004</v>
      </c>
      <c r="E63" s="81">
        <v>-518875.70519999973</v>
      </c>
      <c r="F63" s="87">
        <v>0.90432800000000002</v>
      </c>
      <c r="G63" s="83"/>
      <c r="H63" s="81">
        <v>4707999.17</v>
      </c>
      <c r="I63" s="81">
        <v>-168523.83</v>
      </c>
      <c r="J63" s="83"/>
      <c r="K63" s="81">
        <v>3327</v>
      </c>
      <c r="L63" s="84">
        <v>3217</v>
      </c>
      <c r="M63" s="84">
        <v>-110</v>
      </c>
      <c r="N63" s="83"/>
      <c r="O63" s="81">
        <v>196592.02</v>
      </c>
      <c r="P63" s="81">
        <v>-16329</v>
      </c>
      <c r="Q63" s="81">
        <v>-184852.83</v>
      </c>
    </row>
    <row r="64" spans="1:17" x14ac:dyDescent="0.25">
      <c r="A64" s="66" t="s">
        <v>127</v>
      </c>
      <c r="B64" s="95" t="s">
        <v>674</v>
      </c>
      <c r="C64" s="81">
        <v>4751347.6860999996</v>
      </c>
      <c r="D64" s="81">
        <v>4289489.76</v>
      </c>
      <c r="E64" s="81">
        <v>-461857.92609999981</v>
      </c>
      <c r="F64" s="87">
        <v>0.90279399999999999</v>
      </c>
      <c r="G64" s="83"/>
      <c r="H64" s="81">
        <v>4229718.75</v>
      </c>
      <c r="I64" s="81">
        <v>-179236.85</v>
      </c>
      <c r="J64" s="83"/>
      <c r="K64" s="81">
        <v>3540</v>
      </c>
      <c r="L64" s="84">
        <v>3311</v>
      </c>
      <c r="M64" s="84">
        <v>-229</v>
      </c>
      <c r="N64" s="83"/>
      <c r="O64" s="81">
        <v>59771.01</v>
      </c>
      <c r="P64" s="81">
        <v>-18737.990000000002</v>
      </c>
      <c r="Q64" s="81">
        <v>-197974.84</v>
      </c>
    </row>
    <row r="65" spans="1:18" x14ac:dyDescent="0.25">
      <c r="A65" s="66" t="s">
        <v>115</v>
      </c>
      <c r="B65" s="95" t="s">
        <v>516</v>
      </c>
      <c r="C65" s="81">
        <v>5832944.2706000004</v>
      </c>
      <c r="D65" s="81">
        <v>5260683.1500000004</v>
      </c>
      <c r="E65" s="81">
        <v>-572261.12060000002</v>
      </c>
      <c r="F65" s="87">
        <v>0.90189200000000003</v>
      </c>
      <c r="G65" s="83"/>
      <c r="H65" s="81">
        <v>4859634.41</v>
      </c>
      <c r="I65" s="81">
        <v>-269778.78999999998</v>
      </c>
      <c r="J65" s="83"/>
      <c r="K65" s="81">
        <v>3863</v>
      </c>
      <c r="L65" s="84">
        <v>3646</v>
      </c>
      <c r="M65" s="84">
        <v>-217</v>
      </c>
      <c r="N65" s="83"/>
      <c r="O65" s="81">
        <v>401048.74</v>
      </c>
      <c r="P65" s="81">
        <v>-14888.28</v>
      </c>
      <c r="Q65" s="81">
        <v>-284667.07</v>
      </c>
    </row>
    <row r="66" spans="1:18" ht="13.8" thickBot="1" x14ac:dyDescent="0.3">
      <c r="A66" s="66" t="s">
        <v>1785</v>
      </c>
      <c r="B66" s="95" t="s">
        <v>1754</v>
      </c>
      <c r="C66" s="81">
        <v>0</v>
      </c>
      <c r="D66" s="81">
        <v>120545</v>
      </c>
      <c r="E66" s="81">
        <v>120545</v>
      </c>
      <c r="F66" s="87">
        <v>0</v>
      </c>
      <c r="G66" s="83"/>
      <c r="H66" s="81">
        <v>118045</v>
      </c>
      <c r="I66" s="81">
        <v>-63689</v>
      </c>
      <c r="J66" s="83"/>
      <c r="K66" s="81">
        <v>101</v>
      </c>
      <c r="L66" s="84">
        <v>58</v>
      </c>
      <c r="M66" s="84">
        <v>-43</v>
      </c>
      <c r="N66" s="83"/>
      <c r="O66" s="81">
        <v>2500</v>
      </c>
      <c r="P66" s="81">
        <v>460</v>
      </c>
      <c r="Q66" s="81">
        <v>-63229</v>
      </c>
    </row>
    <row r="67" spans="1:18" ht="13.8" thickBot="1" x14ac:dyDescent="0.3">
      <c r="A67" s="66" t="s">
        <v>1498</v>
      </c>
      <c r="B67" s="102" t="s">
        <v>1786</v>
      </c>
      <c r="C67" s="103">
        <v>57798360.459999993</v>
      </c>
      <c r="D67" s="103">
        <v>54970637.710000001</v>
      </c>
      <c r="E67" s="103">
        <v>-2827722.75</v>
      </c>
      <c r="F67" s="104">
        <v>0.95107607330908717</v>
      </c>
      <c r="G67" s="105"/>
      <c r="H67" s="103">
        <v>51669677.969999999</v>
      </c>
      <c r="I67" s="103">
        <v>-159885.04999999993</v>
      </c>
      <c r="J67" s="105"/>
      <c r="K67" s="103">
        <v>38416</v>
      </c>
      <c r="L67" s="103">
        <v>37432</v>
      </c>
      <c r="M67" s="103">
        <v>-984</v>
      </c>
      <c r="N67" s="105"/>
      <c r="O67" s="103">
        <v>3300959.74</v>
      </c>
      <c r="P67" s="103">
        <v>47426.2</v>
      </c>
      <c r="Q67" s="103">
        <v>-112458.84999999995</v>
      </c>
    </row>
    <row r="68" spans="1:18" x14ac:dyDescent="0.25">
      <c r="C68" s="99"/>
      <c r="D68" s="99"/>
      <c r="E68" s="99"/>
      <c r="F68" s="100"/>
      <c r="G68" s="99"/>
      <c r="H68" s="99"/>
      <c r="I68" s="99"/>
      <c r="J68" s="99"/>
      <c r="K68" s="99"/>
      <c r="L68" s="101"/>
      <c r="M68" s="101"/>
      <c r="N68" s="99"/>
      <c r="O68" s="99"/>
      <c r="P68" s="99"/>
      <c r="Q68" s="99"/>
    </row>
    <row r="69" spans="1:18" x14ac:dyDescent="0.25">
      <c r="A69" s="66" t="s">
        <v>136</v>
      </c>
      <c r="B69" s="95" t="s">
        <v>1787</v>
      </c>
      <c r="C69" s="81">
        <v>4971177.8141000001</v>
      </c>
      <c r="D69" s="81">
        <v>4781084.0199999996</v>
      </c>
      <c r="E69" s="81">
        <v>-190093.79410000052</v>
      </c>
      <c r="F69" s="87">
        <v>0.96176099999999998</v>
      </c>
      <c r="G69" s="83"/>
      <c r="H69" s="81">
        <v>4721491</v>
      </c>
      <c r="I69" s="81">
        <v>71586.350000000006</v>
      </c>
      <c r="J69" s="83"/>
      <c r="K69" s="81">
        <v>3456</v>
      </c>
      <c r="L69" s="84">
        <v>3597</v>
      </c>
      <c r="M69" s="84">
        <v>141</v>
      </c>
      <c r="N69" s="83"/>
      <c r="O69" s="81">
        <v>59593.02</v>
      </c>
      <c r="P69" s="81">
        <v>7090.99</v>
      </c>
      <c r="Q69" s="81">
        <v>78677.340000000011</v>
      </c>
      <c r="R69" s="66" t="s">
        <v>1788</v>
      </c>
    </row>
    <row r="70" spans="1:18" x14ac:dyDescent="0.25">
      <c r="A70" s="66" t="s">
        <v>151</v>
      </c>
      <c r="B70" s="94" t="s">
        <v>806</v>
      </c>
      <c r="C70" s="81">
        <v>4652257.0747999996</v>
      </c>
      <c r="D70" s="81">
        <v>4468258.25</v>
      </c>
      <c r="E70" s="81">
        <v>-183998.82479999959</v>
      </c>
      <c r="F70" s="82">
        <v>0.96045000000000003</v>
      </c>
      <c r="G70" s="83"/>
      <c r="H70" s="81">
        <v>4313341.4400000004</v>
      </c>
      <c r="I70" s="81">
        <v>71223.13</v>
      </c>
      <c r="J70" s="83"/>
      <c r="K70" s="81">
        <v>2930</v>
      </c>
      <c r="L70" s="84">
        <v>2906</v>
      </c>
      <c r="M70" s="84">
        <v>-24</v>
      </c>
      <c r="N70" s="83"/>
      <c r="O70" s="81">
        <v>154916.81</v>
      </c>
      <c r="P70" s="81">
        <v>-5296.24</v>
      </c>
      <c r="Q70" s="85">
        <v>65926.89</v>
      </c>
    </row>
    <row r="71" spans="1:18" x14ac:dyDescent="0.25">
      <c r="A71" s="66" t="s">
        <v>80</v>
      </c>
      <c r="B71" s="95" t="s">
        <v>593</v>
      </c>
      <c r="C71" s="81">
        <v>5601029.0810000002</v>
      </c>
      <c r="D71" s="81">
        <v>5279877.95</v>
      </c>
      <c r="E71" s="81">
        <v>-321151.13100000005</v>
      </c>
      <c r="F71" s="87">
        <v>0.942662</v>
      </c>
      <c r="G71" s="83"/>
      <c r="H71" s="81">
        <v>5147876.3499999996</v>
      </c>
      <c r="I71" s="81">
        <v>-133000.6</v>
      </c>
      <c r="J71" s="83"/>
      <c r="K71" s="81">
        <v>4097</v>
      </c>
      <c r="L71" s="84">
        <v>3950</v>
      </c>
      <c r="M71" s="84">
        <v>-147</v>
      </c>
      <c r="N71" s="83"/>
      <c r="O71" s="81">
        <v>132001.60000000001</v>
      </c>
      <c r="P71" s="81">
        <v>6223.33</v>
      </c>
      <c r="Q71" s="81">
        <v>-126777.27</v>
      </c>
    </row>
    <row r="72" spans="1:18" x14ac:dyDescent="0.25">
      <c r="A72" s="66" t="s">
        <v>103</v>
      </c>
      <c r="B72" s="95" t="s">
        <v>1789</v>
      </c>
      <c r="C72" s="81">
        <v>7310043.2893000003</v>
      </c>
      <c r="D72" s="81">
        <v>6821808.6399999997</v>
      </c>
      <c r="E72" s="81">
        <v>-488234.64930000063</v>
      </c>
      <c r="F72" s="87">
        <v>0.93320999999999998</v>
      </c>
      <c r="G72" s="83"/>
      <c r="H72" s="81">
        <v>6318590.4699999997</v>
      </c>
      <c r="I72" s="81">
        <v>-400638.88</v>
      </c>
      <c r="J72" s="83"/>
      <c r="K72" s="81">
        <v>5246</v>
      </c>
      <c r="L72" s="84">
        <v>4862</v>
      </c>
      <c r="M72" s="84">
        <v>-384</v>
      </c>
      <c r="N72" s="83"/>
      <c r="O72" s="81">
        <v>503218.17</v>
      </c>
      <c r="P72" s="81">
        <v>11769.23</v>
      </c>
      <c r="Q72" s="81">
        <v>-388869.65</v>
      </c>
    </row>
    <row r="73" spans="1:18" x14ac:dyDescent="0.25">
      <c r="A73" s="66" t="s">
        <v>82</v>
      </c>
      <c r="B73" s="95" t="s">
        <v>814</v>
      </c>
      <c r="C73" s="81">
        <v>4130032.8210999998</v>
      </c>
      <c r="D73" s="81">
        <v>3723792.07</v>
      </c>
      <c r="E73" s="81">
        <v>-406240.75109999999</v>
      </c>
      <c r="F73" s="87">
        <v>0.90163700000000002</v>
      </c>
      <c r="G73" s="83"/>
      <c r="H73" s="81">
        <v>3647477.04</v>
      </c>
      <c r="I73" s="81">
        <v>-220107.79</v>
      </c>
      <c r="J73" s="83"/>
      <c r="K73" s="81">
        <v>2745</v>
      </c>
      <c r="L73" s="84">
        <v>2597</v>
      </c>
      <c r="M73" s="84">
        <v>-148</v>
      </c>
      <c r="N73" s="83"/>
      <c r="O73" s="81">
        <v>76315.03</v>
      </c>
      <c r="P73" s="81">
        <v>7935.03</v>
      </c>
      <c r="Q73" s="81">
        <v>-212172.76</v>
      </c>
    </row>
    <row r="74" spans="1:18" x14ac:dyDescent="0.25">
      <c r="A74" s="66" t="s">
        <v>970</v>
      </c>
      <c r="B74" s="95" t="s">
        <v>1790</v>
      </c>
      <c r="C74" s="81">
        <v>5677826.1601</v>
      </c>
      <c r="D74" s="81">
        <v>5117639.45</v>
      </c>
      <c r="E74" s="81">
        <v>-560186.71009999979</v>
      </c>
      <c r="F74" s="87">
        <v>0.90133799999999997</v>
      </c>
      <c r="G74" s="83"/>
      <c r="H74" s="81">
        <v>4697247.97</v>
      </c>
      <c r="I74" s="81">
        <v>-263035.52000000002</v>
      </c>
      <c r="J74" s="83"/>
      <c r="K74" s="81">
        <v>3597</v>
      </c>
      <c r="L74" s="84">
        <v>3349</v>
      </c>
      <c r="M74" s="84">
        <v>-248</v>
      </c>
      <c r="N74" s="83"/>
      <c r="O74" s="81">
        <v>420391.48</v>
      </c>
      <c r="P74" s="81">
        <v>18955.41</v>
      </c>
      <c r="Q74" s="81">
        <v>-244080.11000000002</v>
      </c>
    </row>
    <row r="75" spans="1:18" x14ac:dyDescent="0.25">
      <c r="A75" s="66" t="s">
        <v>364</v>
      </c>
      <c r="B75" s="95" t="s">
        <v>1791</v>
      </c>
      <c r="C75" s="81">
        <v>5729394.5471000001</v>
      </c>
      <c r="D75" s="81">
        <v>4936671.6500000004</v>
      </c>
      <c r="E75" s="81">
        <v>-792722.89709999971</v>
      </c>
      <c r="F75" s="87">
        <v>0.86163900000000004</v>
      </c>
      <c r="G75" s="83"/>
      <c r="H75" s="81">
        <v>4689049.7</v>
      </c>
      <c r="I75" s="81">
        <v>-487806.7</v>
      </c>
      <c r="J75" s="83"/>
      <c r="K75" s="81">
        <v>3775</v>
      </c>
      <c r="L75" s="84">
        <v>3272</v>
      </c>
      <c r="M75" s="84">
        <v>-503</v>
      </c>
      <c r="N75" s="83"/>
      <c r="O75" s="81">
        <v>247621.95</v>
      </c>
      <c r="P75" s="81">
        <v>12206.56</v>
      </c>
      <c r="Q75" s="81">
        <v>-475600.14</v>
      </c>
    </row>
    <row r="76" spans="1:18" x14ac:dyDescent="0.25">
      <c r="A76" s="66" t="s">
        <v>934</v>
      </c>
      <c r="B76" s="95" t="s">
        <v>1792</v>
      </c>
      <c r="C76" s="81">
        <v>3868171.8796999999</v>
      </c>
      <c r="D76" s="81">
        <v>3127215.87</v>
      </c>
      <c r="E76" s="81">
        <v>-740956.00969999982</v>
      </c>
      <c r="F76" s="87">
        <v>0.80844800000000006</v>
      </c>
      <c r="G76" s="83"/>
      <c r="H76" s="81">
        <v>3057065.86</v>
      </c>
      <c r="I76" s="81">
        <v>-420134.44</v>
      </c>
      <c r="J76" s="83"/>
      <c r="K76" s="81">
        <v>2873</v>
      </c>
      <c r="L76" s="84">
        <v>2492</v>
      </c>
      <c r="M76" s="84">
        <v>-381</v>
      </c>
      <c r="N76" s="83"/>
      <c r="O76" s="81">
        <v>70150.009999999995</v>
      </c>
      <c r="P76" s="81">
        <v>-19236</v>
      </c>
      <c r="Q76" s="81">
        <v>-439370.44</v>
      </c>
    </row>
    <row r="77" spans="1:18" x14ac:dyDescent="0.25">
      <c r="A77" s="66" t="s">
        <v>488</v>
      </c>
      <c r="B77" s="95" t="s">
        <v>1793</v>
      </c>
      <c r="C77" s="81">
        <v>7185060.9359999998</v>
      </c>
      <c r="D77" s="81">
        <v>5337565.8099999996</v>
      </c>
      <c r="E77" s="81">
        <v>-1847495.1260000002</v>
      </c>
      <c r="F77" s="87">
        <v>0.74287000000000003</v>
      </c>
      <c r="G77" s="83"/>
      <c r="H77" s="81">
        <v>5276720.8</v>
      </c>
      <c r="I77" s="81">
        <v>-1436221</v>
      </c>
      <c r="J77" s="83"/>
      <c r="K77" s="81">
        <v>4365</v>
      </c>
      <c r="L77" s="84">
        <v>3239</v>
      </c>
      <c r="M77" s="84">
        <v>-1126</v>
      </c>
      <c r="N77" s="83"/>
      <c r="O77" s="81">
        <v>60845.01</v>
      </c>
      <c r="P77" s="81">
        <v>-25125.01</v>
      </c>
      <c r="Q77" s="81">
        <v>-1461346.01</v>
      </c>
    </row>
    <row r="78" spans="1:18" x14ac:dyDescent="0.25">
      <c r="A78" s="66" t="s">
        <v>129</v>
      </c>
      <c r="B78" s="95" t="s">
        <v>758</v>
      </c>
      <c r="C78" s="81">
        <v>1333460.1536000001</v>
      </c>
      <c r="D78" s="81">
        <v>784179.94</v>
      </c>
      <c r="E78" s="81">
        <v>-549280.21360000013</v>
      </c>
      <c r="F78" s="87">
        <v>0.58807900000000002</v>
      </c>
      <c r="G78" s="83"/>
      <c r="H78" s="81">
        <v>760844.94</v>
      </c>
      <c r="I78" s="81">
        <v>-452083.38</v>
      </c>
      <c r="J78" s="83"/>
      <c r="K78" s="81">
        <v>971</v>
      </c>
      <c r="L78" s="84">
        <v>541</v>
      </c>
      <c r="M78" s="84">
        <v>-430</v>
      </c>
      <c r="N78" s="83"/>
      <c r="O78" s="81">
        <v>23335</v>
      </c>
      <c r="P78" s="81">
        <v>-44600</v>
      </c>
      <c r="Q78" s="81">
        <v>-496683.38</v>
      </c>
    </row>
    <row r="79" spans="1:18" ht="13.8" thickBot="1" x14ac:dyDescent="0.3">
      <c r="A79" s="66" t="s">
        <v>1794</v>
      </c>
      <c r="B79" s="95" t="s">
        <v>1754</v>
      </c>
      <c r="C79" s="81">
        <v>36861.61</v>
      </c>
      <c r="D79" s="81">
        <v>135712.85</v>
      </c>
      <c r="E79" s="81">
        <v>98851.24</v>
      </c>
      <c r="F79" s="87">
        <v>3.6816853631732309</v>
      </c>
      <c r="G79" s="83"/>
      <c r="H79" s="81">
        <v>132657.85</v>
      </c>
      <c r="I79" s="81">
        <v>-528991.80000000005</v>
      </c>
      <c r="J79" s="83"/>
      <c r="K79" s="81">
        <v>522</v>
      </c>
      <c r="L79" s="84">
        <v>127</v>
      </c>
      <c r="M79" s="84">
        <v>-395</v>
      </c>
      <c r="N79" s="83"/>
      <c r="O79" s="81">
        <v>3055</v>
      </c>
      <c r="P79" s="81">
        <v>-3245</v>
      </c>
      <c r="Q79" s="81">
        <v>-532236.80000000005</v>
      </c>
    </row>
    <row r="80" spans="1:18" ht="13.8" thickBot="1" x14ac:dyDescent="0.3">
      <c r="A80" s="66" t="s">
        <v>1500</v>
      </c>
      <c r="B80" s="102" t="s">
        <v>1795</v>
      </c>
      <c r="C80" s="103">
        <v>50495315.366799995</v>
      </c>
      <c r="D80" s="103">
        <v>44513806.500000007</v>
      </c>
      <c r="E80" s="103">
        <v>-5981508.8668</v>
      </c>
      <c r="F80" s="104">
        <v>0.88154329122711528</v>
      </c>
      <c r="G80" s="105"/>
      <c r="H80" s="103">
        <v>42762363.420000002</v>
      </c>
      <c r="I80" s="103">
        <v>-4199210.63</v>
      </c>
      <c r="J80" s="105"/>
      <c r="K80" s="103">
        <v>34577</v>
      </c>
      <c r="L80" s="103">
        <v>30932</v>
      </c>
      <c r="M80" s="103">
        <v>-3645</v>
      </c>
      <c r="N80" s="105"/>
      <c r="O80" s="103">
        <v>1751443.08</v>
      </c>
      <c r="P80" s="103">
        <v>-33321.69999999999</v>
      </c>
      <c r="Q80" s="103">
        <v>-4232532.33</v>
      </c>
    </row>
    <row r="81" spans="1:18" x14ac:dyDescent="0.25">
      <c r="C81" s="99"/>
      <c r="D81" s="99"/>
      <c r="E81" s="99"/>
      <c r="F81" s="100"/>
      <c r="G81" s="99"/>
      <c r="H81" s="99"/>
      <c r="I81" s="99"/>
      <c r="J81" s="99"/>
      <c r="K81" s="99"/>
      <c r="L81" s="101"/>
      <c r="M81" s="101"/>
      <c r="N81" s="99"/>
      <c r="O81" s="99"/>
      <c r="P81" s="99"/>
      <c r="Q81" s="99"/>
    </row>
    <row r="82" spans="1:18" x14ac:dyDescent="0.25">
      <c r="A82" s="66" t="s">
        <v>1796</v>
      </c>
      <c r="B82" s="95" t="s">
        <v>1797</v>
      </c>
      <c r="C82" s="81">
        <v>192542</v>
      </c>
      <c r="D82" s="81">
        <v>247837</v>
      </c>
      <c r="E82" s="81">
        <v>55295</v>
      </c>
      <c r="F82" s="87">
        <v>1.2871999999999999</v>
      </c>
      <c r="G82" s="83"/>
      <c r="H82" s="81">
        <v>245682</v>
      </c>
      <c r="I82" s="81">
        <v>79170</v>
      </c>
      <c r="J82" s="83"/>
      <c r="K82" s="81">
        <v>110</v>
      </c>
      <c r="L82" s="84">
        <v>153</v>
      </c>
      <c r="M82" s="84">
        <v>43</v>
      </c>
      <c r="N82" s="83"/>
      <c r="O82" s="81">
        <v>2155</v>
      </c>
      <c r="P82" s="81">
        <v>-4380</v>
      </c>
      <c r="Q82" s="81">
        <v>74790</v>
      </c>
      <c r="R82" s="66" t="s">
        <v>1798</v>
      </c>
    </row>
    <row r="83" spans="1:18" x14ac:dyDescent="0.25">
      <c r="A83" s="66" t="s">
        <v>912</v>
      </c>
      <c r="B83" s="94" t="s">
        <v>1799</v>
      </c>
      <c r="C83" s="81">
        <v>5464180.4239999996</v>
      </c>
      <c r="D83" s="81">
        <v>5220091.92</v>
      </c>
      <c r="E83" s="81">
        <v>-244088.50399999972</v>
      </c>
      <c r="F83" s="82">
        <v>0.95532899999999998</v>
      </c>
      <c r="G83" s="83"/>
      <c r="H83" s="81">
        <v>5131680.9000000004</v>
      </c>
      <c r="I83" s="81">
        <v>125665.4</v>
      </c>
      <c r="J83" s="83"/>
      <c r="K83" s="81">
        <v>4340</v>
      </c>
      <c r="L83" s="84">
        <v>4329</v>
      </c>
      <c r="M83" s="84">
        <v>-11</v>
      </c>
      <c r="N83" s="83"/>
      <c r="O83" s="81">
        <v>88411.02</v>
      </c>
      <c r="P83" s="81">
        <v>-39379.550000000003</v>
      </c>
      <c r="Q83" s="85">
        <v>86285.849999999991</v>
      </c>
    </row>
    <row r="84" spans="1:18" x14ac:dyDescent="0.25">
      <c r="A84" s="66" t="s">
        <v>153</v>
      </c>
      <c r="B84" s="95" t="s">
        <v>670</v>
      </c>
      <c r="C84" s="81">
        <v>5019706.7160999998</v>
      </c>
      <c r="D84" s="81">
        <v>4786448.8099999996</v>
      </c>
      <c r="E84" s="81">
        <v>-233257.90610000025</v>
      </c>
      <c r="F84" s="87">
        <v>0.95353200000000005</v>
      </c>
      <c r="G84" s="83"/>
      <c r="H84" s="81">
        <v>4561305.55</v>
      </c>
      <c r="I84" s="81">
        <v>-239605.3</v>
      </c>
      <c r="J84" s="83"/>
      <c r="K84" s="81">
        <v>3819</v>
      </c>
      <c r="L84" s="84">
        <v>3602</v>
      </c>
      <c r="M84" s="84">
        <v>-217</v>
      </c>
      <c r="N84" s="83"/>
      <c r="O84" s="81">
        <v>225143.26</v>
      </c>
      <c r="P84" s="81">
        <v>14030.25</v>
      </c>
      <c r="Q84" s="81">
        <v>-225575.05</v>
      </c>
    </row>
    <row r="85" spans="1:18" x14ac:dyDescent="0.25">
      <c r="A85" s="66" t="s">
        <v>49</v>
      </c>
      <c r="B85" s="95" t="s">
        <v>847</v>
      </c>
      <c r="C85" s="81">
        <v>4024341.4692000002</v>
      </c>
      <c r="D85" s="81">
        <v>3809475.25</v>
      </c>
      <c r="E85" s="81">
        <v>-214866.21920000017</v>
      </c>
      <c r="F85" s="87">
        <v>0.946608</v>
      </c>
      <c r="G85" s="83"/>
      <c r="H85" s="81">
        <v>3711780.85</v>
      </c>
      <c r="I85" s="81">
        <v>-22363.95</v>
      </c>
      <c r="J85" s="83"/>
      <c r="K85" s="81">
        <v>2263</v>
      </c>
      <c r="L85" s="84">
        <v>2197</v>
      </c>
      <c r="M85" s="84">
        <v>-66</v>
      </c>
      <c r="N85" s="83"/>
      <c r="O85" s="81">
        <v>97694.399999999994</v>
      </c>
      <c r="P85" s="81">
        <v>-4950.6000000000004</v>
      </c>
      <c r="Q85" s="81">
        <v>-27314.550000000003</v>
      </c>
    </row>
    <row r="86" spans="1:18" x14ac:dyDescent="0.25">
      <c r="A86" s="66" t="s">
        <v>164</v>
      </c>
      <c r="B86" s="95" t="s">
        <v>680</v>
      </c>
      <c r="C86" s="81">
        <v>5441566.5258999998</v>
      </c>
      <c r="D86" s="81">
        <v>5033537.7</v>
      </c>
      <c r="E86" s="81">
        <v>-408028.82589999959</v>
      </c>
      <c r="F86" s="87">
        <v>0.92501599999999995</v>
      </c>
      <c r="G86" s="83"/>
      <c r="H86" s="81">
        <v>4755496.8099999996</v>
      </c>
      <c r="I86" s="81">
        <v>-74698.36</v>
      </c>
      <c r="J86" s="83"/>
      <c r="K86" s="81">
        <v>4365</v>
      </c>
      <c r="L86" s="84">
        <v>4281</v>
      </c>
      <c r="M86" s="84">
        <v>-84</v>
      </c>
      <c r="N86" s="83"/>
      <c r="O86" s="81">
        <v>278040.89</v>
      </c>
      <c r="P86" s="81">
        <v>-12219.26</v>
      </c>
      <c r="Q86" s="81">
        <v>-86917.62</v>
      </c>
    </row>
    <row r="87" spans="1:18" x14ac:dyDescent="0.25">
      <c r="A87" s="66" t="s">
        <v>943</v>
      </c>
      <c r="B87" s="95" t="s">
        <v>1800</v>
      </c>
      <c r="C87" s="81">
        <v>4351508.1841000002</v>
      </c>
      <c r="D87" s="81">
        <v>3864298.79</v>
      </c>
      <c r="E87" s="81">
        <v>-487209.39410000015</v>
      </c>
      <c r="F87" s="87">
        <v>0.88803699999999997</v>
      </c>
      <c r="G87" s="83"/>
      <c r="H87" s="81">
        <v>3541692.29</v>
      </c>
      <c r="I87" s="81">
        <v>-195553.8</v>
      </c>
      <c r="J87" s="83"/>
      <c r="K87" s="81">
        <v>2648</v>
      </c>
      <c r="L87" s="84">
        <v>2521</v>
      </c>
      <c r="M87" s="84">
        <v>-127</v>
      </c>
      <c r="N87" s="83"/>
      <c r="O87" s="81">
        <v>322606.5</v>
      </c>
      <c r="P87" s="81">
        <v>-51437.74</v>
      </c>
      <c r="Q87" s="81">
        <v>-246991.53999999998</v>
      </c>
    </row>
    <row r="88" spans="1:18" x14ac:dyDescent="0.25">
      <c r="A88" s="66" t="s">
        <v>161</v>
      </c>
      <c r="B88" s="95" t="s">
        <v>1801</v>
      </c>
      <c r="C88" s="81">
        <v>8005802.5641999999</v>
      </c>
      <c r="D88" s="81">
        <v>7040291.5700000003</v>
      </c>
      <c r="E88" s="81">
        <v>-965510.99419999961</v>
      </c>
      <c r="F88" s="87">
        <v>0.87939900000000004</v>
      </c>
      <c r="G88" s="83"/>
      <c r="H88" s="81">
        <v>6645753.3399999999</v>
      </c>
      <c r="I88" s="81">
        <v>-596018.96</v>
      </c>
      <c r="J88" s="83"/>
      <c r="K88" s="81">
        <v>5398</v>
      </c>
      <c r="L88" s="84">
        <v>4849</v>
      </c>
      <c r="M88" s="84">
        <v>-549</v>
      </c>
      <c r="N88" s="83"/>
      <c r="O88" s="81">
        <v>394538.23</v>
      </c>
      <c r="P88" s="81">
        <v>24569.279999999999</v>
      </c>
      <c r="Q88" s="81">
        <v>-571449.67999999993</v>
      </c>
    </row>
    <row r="89" spans="1:18" x14ac:dyDescent="0.25">
      <c r="A89" s="66" t="s">
        <v>47</v>
      </c>
      <c r="B89" s="95" t="s">
        <v>1802</v>
      </c>
      <c r="C89" s="81">
        <v>3889454.8357000002</v>
      </c>
      <c r="D89" s="81">
        <v>3365702.77</v>
      </c>
      <c r="E89" s="81">
        <v>-523752.06570000015</v>
      </c>
      <c r="F89" s="87">
        <v>0.86534</v>
      </c>
      <c r="G89" s="83"/>
      <c r="H89" s="81">
        <v>3212475.21</v>
      </c>
      <c r="I89" s="81">
        <v>-241867.47</v>
      </c>
      <c r="J89" s="83"/>
      <c r="K89" s="81">
        <v>2749</v>
      </c>
      <c r="L89" s="84">
        <v>2488</v>
      </c>
      <c r="M89" s="84">
        <v>-261</v>
      </c>
      <c r="N89" s="83"/>
      <c r="O89" s="81">
        <v>153227.56</v>
      </c>
      <c r="P89" s="81">
        <v>-34948.74</v>
      </c>
      <c r="Q89" s="81">
        <v>-276816.21000000002</v>
      </c>
    </row>
    <row r="90" spans="1:18" x14ac:dyDescent="0.25">
      <c r="A90" s="66" t="s">
        <v>355</v>
      </c>
      <c r="B90" s="95" t="s">
        <v>1803</v>
      </c>
      <c r="C90" s="81">
        <v>5782108.8042000001</v>
      </c>
      <c r="D90" s="81">
        <v>4844192.09</v>
      </c>
      <c r="E90" s="81">
        <v>-937916.71420000028</v>
      </c>
      <c r="F90" s="87">
        <v>0.83779000000000003</v>
      </c>
      <c r="G90" s="83"/>
      <c r="H90" s="81">
        <v>4654284.0599999996</v>
      </c>
      <c r="I90" s="81">
        <v>-568176.42000000004</v>
      </c>
      <c r="J90" s="83"/>
      <c r="K90" s="81">
        <v>3320</v>
      </c>
      <c r="L90" s="84">
        <v>2867</v>
      </c>
      <c r="M90" s="84">
        <v>-453</v>
      </c>
      <c r="N90" s="83"/>
      <c r="O90" s="81">
        <v>189908.03</v>
      </c>
      <c r="P90" s="81">
        <v>-32443</v>
      </c>
      <c r="Q90" s="81">
        <v>-600619.42000000004</v>
      </c>
    </row>
    <row r="91" spans="1:18" x14ac:dyDescent="0.25">
      <c r="A91" s="66" t="s">
        <v>374</v>
      </c>
      <c r="B91" s="95" t="s">
        <v>1804</v>
      </c>
      <c r="C91" s="81">
        <v>716256.57629999996</v>
      </c>
      <c r="D91" s="81">
        <v>594052.65</v>
      </c>
      <c r="E91" s="81">
        <v>-122203.92629999993</v>
      </c>
      <c r="F91" s="87">
        <v>0.82938500000000004</v>
      </c>
      <c r="G91" s="83"/>
      <c r="H91" s="81">
        <v>575862.65</v>
      </c>
      <c r="I91" s="81">
        <v>-76446.8</v>
      </c>
      <c r="J91" s="83"/>
      <c r="K91" s="81">
        <v>530</v>
      </c>
      <c r="L91" s="84">
        <v>455</v>
      </c>
      <c r="M91" s="84">
        <v>-75</v>
      </c>
      <c r="N91" s="83"/>
      <c r="O91" s="81">
        <v>18190</v>
      </c>
      <c r="P91" s="81">
        <v>1078</v>
      </c>
      <c r="Q91" s="81">
        <v>-75368.800000000003</v>
      </c>
    </row>
    <row r="92" spans="1:18" x14ac:dyDescent="0.25">
      <c r="A92" s="66" t="s">
        <v>556</v>
      </c>
      <c r="B92" s="95" t="s">
        <v>1805</v>
      </c>
      <c r="C92" s="81">
        <v>1258385.5556999999</v>
      </c>
      <c r="D92" s="81">
        <v>1014558.98</v>
      </c>
      <c r="E92" s="81">
        <v>-243826.57569999993</v>
      </c>
      <c r="F92" s="87">
        <v>0.80623900000000004</v>
      </c>
      <c r="G92" s="83"/>
      <c r="H92" s="81">
        <v>918513.95</v>
      </c>
      <c r="I92" s="81">
        <v>-114883.3</v>
      </c>
      <c r="J92" s="83"/>
      <c r="K92" s="81">
        <v>944</v>
      </c>
      <c r="L92" s="84">
        <v>817</v>
      </c>
      <c r="M92" s="84">
        <v>-127</v>
      </c>
      <c r="N92" s="83"/>
      <c r="O92" s="81">
        <v>96045.03</v>
      </c>
      <c r="P92" s="81">
        <v>7506</v>
      </c>
      <c r="Q92" s="81">
        <v>-107377.3</v>
      </c>
    </row>
    <row r="93" spans="1:18" ht="13.8" thickBot="1" x14ac:dyDescent="0.3">
      <c r="A93" s="66" t="s">
        <v>1806</v>
      </c>
      <c r="B93" s="95" t="s">
        <v>1754</v>
      </c>
      <c r="C93" s="81">
        <v>0</v>
      </c>
      <c r="D93" s="81">
        <v>144530.4</v>
      </c>
      <c r="E93" s="81">
        <v>144530.4</v>
      </c>
      <c r="F93" s="87">
        <v>0</v>
      </c>
      <c r="G93" s="83"/>
      <c r="H93" s="81">
        <v>144280.4</v>
      </c>
      <c r="I93" s="81">
        <v>-140039.65</v>
      </c>
      <c r="J93" s="83"/>
      <c r="K93" s="81">
        <v>206</v>
      </c>
      <c r="L93" s="84">
        <v>77</v>
      </c>
      <c r="M93" s="84">
        <v>-129</v>
      </c>
      <c r="N93" s="83"/>
      <c r="O93" s="81">
        <v>250</v>
      </c>
      <c r="P93" s="81">
        <v>-19945</v>
      </c>
      <c r="Q93" s="81">
        <v>-159984.65</v>
      </c>
    </row>
    <row r="94" spans="1:18" ht="13.8" thickBot="1" x14ac:dyDescent="0.3">
      <c r="A94" s="66" t="s">
        <v>1496</v>
      </c>
      <c r="B94" s="102" t="s">
        <v>1807</v>
      </c>
      <c r="C94" s="103">
        <v>44145853.655400008</v>
      </c>
      <c r="D94" s="103">
        <v>39965017.929999992</v>
      </c>
      <c r="E94" s="103">
        <v>-4180835.7253999994</v>
      </c>
      <c r="F94" s="104">
        <v>0.90529493985923637</v>
      </c>
      <c r="G94" s="105"/>
      <c r="H94" s="103">
        <v>38098808.009999998</v>
      </c>
      <c r="I94" s="103">
        <v>-2064818.61</v>
      </c>
      <c r="J94" s="105"/>
      <c r="K94" s="103">
        <v>30692</v>
      </c>
      <c r="L94" s="103">
        <v>28636</v>
      </c>
      <c r="M94" s="103">
        <v>-2056</v>
      </c>
      <c r="N94" s="105"/>
      <c r="O94" s="103">
        <v>1866209.92</v>
      </c>
      <c r="P94" s="103">
        <v>-152520.36000000002</v>
      </c>
      <c r="Q94" s="103">
        <v>-2217338.9699999997</v>
      </c>
    </row>
    <row r="95" spans="1:18" x14ac:dyDescent="0.25">
      <c r="C95" s="99"/>
      <c r="D95" s="99"/>
      <c r="E95" s="99"/>
      <c r="F95" s="100"/>
      <c r="G95" s="99"/>
      <c r="H95" s="99"/>
      <c r="I95" s="99"/>
      <c r="J95" s="99"/>
      <c r="K95" s="99"/>
      <c r="L95" s="101"/>
      <c r="M95" s="101"/>
      <c r="N95" s="99"/>
      <c r="O95" s="99"/>
      <c r="P95" s="99"/>
      <c r="Q95" s="99"/>
    </row>
    <row r="96" spans="1:18" x14ac:dyDescent="0.25">
      <c r="A96" s="66" t="s">
        <v>66</v>
      </c>
      <c r="B96" s="94" t="s">
        <v>694</v>
      </c>
      <c r="C96" s="81">
        <v>6376384.6825999999</v>
      </c>
      <c r="D96" s="81">
        <v>6526567.6399999997</v>
      </c>
      <c r="E96" s="81">
        <v>150182.95739999972</v>
      </c>
      <c r="F96" s="82">
        <v>1.0235529999999999</v>
      </c>
      <c r="G96" s="83"/>
      <c r="H96" s="81">
        <v>6325107.54</v>
      </c>
      <c r="I96" s="81">
        <v>504850.81</v>
      </c>
      <c r="J96" s="83"/>
      <c r="K96" s="81">
        <v>4552</v>
      </c>
      <c r="L96" s="84">
        <v>4797</v>
      </c>
      <c r="M96" s="84">
        <v>245</v>
      </c>
      <c r="N96" s="83"/>
      <c r="O96" s="81">
        <v>201460.1</v>
      </c>
      <c r="P96" s="81">
        <v>-25542.26</v>
      </c>
      <c r="Q96" s="85">
        <v>479308.55</v>
      </c>
    </row>
    <row r="97" spans="1:18" x14ac:dyDescent="0.25">
      <c r="A97" s="66" t="s">
        <v>12</v>
      </c>
      <c r="B97" s="95" t="s">
        <v>1808</v>
      </c>
      <c r="C97" s="81">
        <v>7316246.6081999997</v>
      </c>
      <c r="D97" s="81">
        <v>7433020.1500000004</v>
      </c>
      <c r="E97" s="81">
        <v>116773.5418000007</v>
      </c>
      <c r="F97" s="87">
        <v>1.0159609999999999</v>
      </c>
      <c r="G97" s="83"/>
      <c r="H97" s="81">
        <v>7122598.2000000002</v>
      </c>
      <c r="I97" s="81">
        <v>389718.85</v>
      </c>
      <c r="J97" s="83"/>
      <c r="K97" s="81">
        <v>5037</v>
      </c>
      <c r="L97" s="84">
        <v>4934</v>
      </c>
      <c r="M97" s="84">
        <v>-103</v>
      </c>
      <c r="N97" s="83"/>
      <c r="O97" s="81">
        <v>310421.95</v>
      </c>
      <c r="P97" s="81">
        <v>-57452.18</v>
      </c>
      <c r="Q97" s="81">
        <v>332266.67</v>
      </c>
    </row>
    <row r="98" spans="1:18" x14ac:dyDescent="0.25">
      <c r="A98" s="66" t="s">
        <v>57</v>
      </c>
      <c r="B98" s="95" t="s">
        <v>770</v>
      </c>
      <c r="C98" s="81">
        <v>5842154.8421</v>
      </c>
      <c r="D98" s="81">
        <v>5570555.5199999996</v>
      </c>
      <c r="E98" s="81">
        <v>-271599.32210000046</v>
      </c>
      <c r="F98" s="87">
        <v>0.95350999999999997</v>
      </c>
      <c r="G98" s="83"/>
      <c r="H98" s="81">
        <v>5363584.5</v>
      </c>
      <c r="I98" s="81">
        <v>68682.350000000006</v>
      </c>
      <c r="J98" s="83"/>
      <c r="K98" s="81">
        <v>4621</v>
      </c>
      <c r="L98" s="84">
        <v>4522</v>
      </c>
      <c r="M98" s="84">
        <v>-99</v>
      </c>
      <c r="N98" s="83"/>
      <c r="O98" s="81">
        <v>206971.02</v>
      </c>
      <c r="P98" s="81">
        <v>-45826</v>
      </c>
      <c r="Q98" s="81">
        <v>22856.350000000006</v>
      </c>
    </row>
    <row r="99" spans="1:18" x14ac:dyDescent="0.25">
      <c r="A99" s="66" t="s">
        <v>141</v>
      </c>
      <c r="B99" s="95" t="s">
        <v>532</v>
      </c>
      <c r="C99" s="81">
        <v>13160489.9334</v>
      </c>
      <c r="D99" s="81">
        <v>12416585.9</v>
      </c>
      <c r="E99" s="81">
        <v>-743904.03339999914</v>
      </c>
      <c r="F99" s="87">
        <v>0.94347400000000003</v>
      </c>
      <c r="G99" s="83"/>
      <c r="H99" s="81">
        <v>12103768.9</v>
      </c>
      <c r="I99" s="81">
        <v>-507258.19</v>
      </c>
      <c r="J99" s="83"/>
      <c r="K99" s="81">
        <v>7457</v>
      </c>
      <c r="L99" s="84">
        <v>7022</v>
      </c>
      <c r="M99" s="84">
        <v>-435</v>
      </c>
      <c r="N99" s="83"/>
      <c r="O99" s="81">
        <v>312817</v>
      </c>
      <c r="P99" s="81">
        <v>22315.99</v>
      </c>
      <c r="Q99" s="81">
        <v>-484942.2</v>
      </c>
    </row>
    <row r="100" spans="1:18" x14ac:dyDescent="0.25">
      <c r="A100" s="66" t="s">
        <v>155</v>
      </c>
      <c r="B100" s="95" t="s">
        <v>843</v>
      </c>
      <c r="C100" s="81">
        <v>5375285.4797</v>
      </c>
      <c r="D100" s="81">
        <v>5020396.5</v>
      </c>
      <c r="E100" s="81">
        <v>-354888.97970000003</v>
      </c>
      <c r="F100" s="87">
        <v>0.93397799999999997</v>
      </c>
      <c r="G100" s="83"/>
      <c r="H100" s="81">
        <v>4794933.49</v>
      </c>
      <c r="I100" s="81">
        <v>-81762.460000000006</v>
      </c>
      <c r="J100" s="83"/>
      <c r="K100" s="81">
        <v>4064</v>
      </c>
      <c r="L100" s="84">
        <v>3792</v>
      </c>
      <c r="M100" s="84">
        <v>-272</v>
      </c>
      <c r="N100" s="83"/>
      <c r="O100" s="81">
        <v>225463.01</v>
      </c>
      <c r="P100" s="81">
        <v>-21222.71</v>
      </c>
      <c r="Q100" s="81">
        <v>-102985.17000000001</v>
      </c>
    </row>
    <row r="101" spans="1:18" x14ac:dyDescent="0.25">
      <c r="A101" s="66" t="s">
        <v>93</v>
      </c>
      <c r="B101" s="95" t="s">
        <v>462</v>
      </c>
      <c r="C101" s="81">
        <v>4878162.8198999995</v>
      </c>
      <c r="D101" s="81">
        <v>4509600.5599999996</v>
      </c>
      <c r="E101" s="81">
        <v>-368562.25989999995</v>
      </c>
      <c r="F101" s="87">
        <v>0.92444700000000002</v>
      </c>
      <c r="G101" s="83"/>
      <c r="H101" s="81">
        <v>4379746.8499999996</v>
      </c>
      <c r="I101" s="81">
        <v>-110216.15</v>
      </c>
      <c r="J101" s="83"/>
      <c r="K101" s="81">
        <v>3489</v>
      </c>
      <c r="L101" s="84">
        <v>3225</v>
      </c>
      <c r="M101" s="84">
        <v>-264</v>
      </c>
      <c r="N101" s="83"/>
      <c r="O101" s="81">
        <v>129853.71</v>
      </c>
      <c r="P101" s="81">
        <v>12006.21</v>
      </c>
      <c r="Q101" s="81">
        <v>-98209.94</v>
      </c>
    </row>
    <row r="102" spans="1:18" x14ac:dyDescent="0.25">
      <c r="A102" s="66" t="s">
        <v>890</v>
      </c>
      <c r="B102" s="95" t="s">
        <v>1809</v>
      </c>
      <c r="C102" s="81">
        <v>2054257.6342</v>
      </c>
      <c r="D102" s="81">
        <v>1877326.35</v>
      </c>
      <c r="E102" s="81">
        <v>-176931.28419999988</v>
      </c>
      <c r="F102" s="87">
        <v>0.91387099999999999</v>
      </c>
      <c r="G102" s="83"/>
      <c r="H102" s="81">
        <v>1795074.35</v>
      </c>
      <c r="I102" s="81">
        <v>-2129.1</v>
      </c>
      <c r="J102" s="83"/>
      <c r="K102" s="81">
        <v>1445</v>
      </c>
      <c r="L102" s="84">
        <v>1335</v>
      </c>
      <c r="M102" s="84">
        <v>-110</v>
      </c>
      <c r="N102" s="83"/>
      <c r="O102" s="81">
        <v>82252</v>
      </c>
      <c r="P102" s="81">
        <v>4152</v>
      </c>
      <c r="Q102" s="81">
        <v>2022.9</v>
      </c>
    </row>
    <row r="103" spans="1:18" x14ac:dyDescent="0.25">
      <c r="A103" s="66" t="s">
        <v>117</v>
      </c>
      <c r="B103" s="95" t="s">
        <v>628</v>
      </c>
      <c r="C103" s="81">
        <v>6776845.8351999996</v>
      </c>
      <c r="D103" s="81">
        <v>6189546.1799999997</v>
      </c>
      <c r="E103" s="81">
        <v>-587299.65519999992</v>
      </c>
      <c r="F103" s="87">
        <v>0.91333699999999995</v>
      </c>
      <c r="G103" s="83"/>
      <c r="H103" s="81">
        <v>6051519.1799999997</v>
      </c>
      <c r="I103" s="81">
        <v>-296835.99</v>
      </c>
      <c r="J103" s="83"/>
      <c r="K103" s="81">
        <v>4793</v>
      </c>
      <c r="L103" s="84">
        <v>4419</v>
      </c>
      <c r="M103" s="84">
        <v>-374</v>
      </c>
      <c r="N103" s="83"/>
      <c r="O103" s="81">
        <v>138027</v>
      </c>
      <c r="P103" s="81">
        <v>-18487.009999999998</v>
      </c>
      <c r="Q103" s="81">
        <v>-315323</v>
      </c>
    </row>
    <row r="104" spans="1:18" x14ac:dyDescent="0.25">
      <c r="A104" s="66" t="s">
        <v>101</v>
      </c>
      <c r="B104" s="95" t="s">
        <v>705</v>
      </c>
      <c r="C104" s="81">
        <v>7135286.5278000003</v>
      </c>
      <c r="D104" s="81">
        <v>6408929.25</v>
      </c>
      <c r="E104" s="81">
        <v>-726357.27780000027</v>
      </c>
      <c r="F104" s="87">
        <v>0.89820199999999994</v>
      </c>
      <c r="G104" s="83"/>
      <c r="H104" s="81">
        <v>6034630.7699999996</v>
      </c>
      <c r="I104" s="81">
        <v>-539029.56999999995</v>
      </c>
      <c r="J104" s="83"/>
      <c r="K104" s="81">
        <v>4335</v>
      </c>
      <c r="L104" s="84">
        <v>3942</v>
      </c>
      <c r="M104" s="84">
        <v>-393</v>
      </c>
      <c r="N104" s="83"/>
      <c r="O104" s="81">
        <v>374298.48</v>
      </c>
      <c r="P104" s="81">
        <v>24145.13</v>
      </c>
      <c r="Q104" s="81">
        <v>-514884.43999999994</v>
      </c>
    </row>
    <row r="105" spans="1:18" x14ac:dyDescent="0.25">
      <c r="A105" s="66" t="s">
        <v>67</v>
      </c>
      <c r="B105" s="95" t="s">
        <v>875</v>
      </c>
      <c r="C105" s="81">
        <v>4334343.8794</v>
      </c>
      <c r="D105" s="81">
        <v>3828397.26</v>
      </c>
      <c r="E105" s="81">
        <v>-505946.6194000002</v>
      </c>
      <c r="F105" s="87">
        <v>0.88327</v>
      </c>
      <c r="G105" s="83"/>
      <c r="H105" s="81">
        <v>3692315.05</v>
      </c>
      <c r="I105" s="81">
        <v>-209659.7</v>
      </c>
      <c r="J105" s="83"/>
      <c r="K105" s="81">
        <v>3417</v>
      </c>
      <c r="L105" s="84">
        <v>3235</v>
      </c>
      <c r="M105" s="84">
        <v>-182</v>
      </c>
      <c r="N105" s="83"/>
      <c r="O105" s="81">
        <v>136082.21</v>
      </c>
      <c r="P105" s="81">
        <v>-5742.8</v>
      </c>
      <c r="Q105" s="81">
        <v>-215402.5</v>
      </c>
    </row>
    <row r="106" spans="1:18" x14ac:dyDescent="0.25">
      <c r="A106" s="66" t="s">
        <v>984</v>
      </c>
      <c r="B106" s="95" t="s">
        <v>1810</v>
      </c>
      <c r="C106" s="81">
        <v>2550235.8080000002</v>
      </c>
      <c r="D106" s="81">
        <v>2222038.75</v>
      </c>
      <c r="E106" s="81">
        <v>-328197.05800000019</v>
      </c>
      <c r="F106" s="87">
        <v>0.87130700000000005</v>
      </c>
      <c r="G106" s="83"/>
      <c r="H106" s="81">
        <v>2125490.31</v>
      </c>
      <c r="I106" s="81">
        <v>-322354.58</v>
      </c>
      <c r="J106" s="83"/>
      <c r="K106" s="81">
        <v>1958</v>
      </c>
      <c r="L106" s="84">
        <v>1585</v>
      </c>
      <c r="M106" s="84">
        <v>-373</v>
      </c>
      <c r="N106" s="83"/>
      <c r="O106" s="81">
        <v>96548.44</v>
      </c>
      <c r="P106" s="81">
        <v>-24259.77</v>
      </c>
      <c r="Q106" s="81">
        <v>-346614.35000000003</v>
      </c>
    </row>
    <row r="107" spans="1:18" x14ac:dyDescent="0.25">
      <c r="A107" s="66" t="s">
        <v>773</v>
      </c>
      <c r="B107" s="95" t="s">
        <v>1811</v>
      </c>
      <c r="C107" s="81">
        <v>2177586.9095999999</v>
      </c>
      <c r="D107" s="81">
        <v>1873278.18</v>
      </c>
      <c r="E107" s="81">
        <v>-304308.72959999996</v>
      </c>
      <c r="F107" s="87">
        <v>0.86025399999999996</v>
      </c>
      <c r="G107" s="83"/>
      <c r="H107" s="81">
        <v>1786627.18</v>
      </c>
      <c r="I107" s="81">
        <v>-197130.27</v>
      </c>
      <c r="J107" s="83"/>
      <c r="K107" s="81">
        <v>1901</v>
      </c>
      <c r="L107" s="84">
        <v>1663</v>
      </c>
      <c r="M107" s="84">
        <v>-238</v>
      </c>
      <c r="N107" s="83"/>
      <c r="O107" s="81">
        <v>86651</v>
      </c>
      <c r="P107" s="81">
        <v>-13511.02</v>
      </c>
      <c r="Q107" s="81">
        <v>-210641.28999999998</v>
      </c>
    </row>
    <row r="108" spans="1:18" ht="13.8" thickBot="1" x14ac:dyDescent="0.3">
      <c r="A108" s="66" t="s">
        <v>1812</v>
      </c>
      <c r="B108" s="95" t="s">
        <v>1754</v>
      </c>
      <c r="C108" s="81">
        <v>0</v>
      </c>
      <c r="D108" s="81">
        <v>264803.20000000001</v>
      </c>
      <c r="E108" s="81">
        <v>264803.20000000001</v>
      </c>
      <c r="F108" s="87">
        <v>0</v>
      </c>
      <c r="G108" s="83"/>
      <c r="H108" s="81">
        <v>244533.2</v>
      </c>
      <c r="I108" s="81">
        <v>-21335.35</v>
      </c>
      <c r="J108" s="83"/>
      <c r="K108" s="81">
        <v>132</v>
      </c>
      <c r="L108" s="84">
        <v>118</v>
      </c>
      <c r="M108" s="84">
        <v>-14</v>
      </c>
      <c r="N108" s="83"/>
      <c r="O108" s="81">
        <v>20270</v>
      </c>
      <c r="P108" s="81">
        <v>-1220</v>
      </c>
      <c r="Q108" s="81">
        <v>-22555.35</v>
      </c>
    </row>
    <row r="109" spans="1:18" ht="13.8" thickBot="1" x14ac:dyDescent="0.3">
      <c r="A109" s="66" t="s">
        <v>1475</v>
      </c>
      <c r="B109" s="106" t="s">
        <v>1813</v>
      </c>
      <c r="C109" s="107">
        <v>67977280.960099995</v>
      </c>
      <c r="D109" s="107">
        <v>64141045.440000005</v>
      </c>
      <c r="E109" s="107">
        <v>-3836235.5200999994</v>
      </c>
      <c r="F109" s="108">
        <v>0.9435659169369881</v>
      </c>
      <c r="G109" s="105"/>
      <c r="H109" s="107">
        <v>61819929.520000011</v>
      </c>
      <c r="I109" s="107">
        <v>-1324459.3500000001</v>
      </c>
      <c r="J109" s="105"/>
      <c r="K109" s="107">
        <v>47201</v>
      </c>
      <c r="L109" s="107">
        <v>44589</v>
      </c>
      <c r="M109" s="107">
        <v>-2612</v>
      </c>
      <c r="N109" s="105"/>
      <c r="O109" s="107">
        <v>2321115.92</v>
      </c>
      <c r="P109" s="107">
        <v>-150644.41999999998</v>
      </c>
      <c r="Q109" s="107">
        <v>-1475103.7700000003</v>
      </c>
    </row>
    <row r="110" spans="1:18" x14ac:dyDescent="0.25">
      <c r="C110" s="99"/>
      <c r="D110" s="99"/>
      <c r="E110" s="99"/>
      <c r="F110" s="100"/>
      <c r="G110" s="99"/>
      <c r="H110" s="99"/>
      <c r="I110" s="99"/>
      <c r="J110" s="99"/>
      <c r="K110" s="99"/>
      <c r="L110" s="101"/>
      <c r="M110" s="101"/>
      <c r="N110" s="99"/>
      <c r="O110" s="99"/>
      <c r="P110" s="99"/>
      <c r="Q110" s="99"/>
    </row>
    <row r="111" spans="1:18" x14ac:dyDescent="0.25">
      <c r="A111" s="66" t="s">
        <v>1262</v>
      </c>
      <c r="B111" s="95" t="s">
        <v>1814</v>
      </c>
      <c r="C111" s="81">
        <v>571044.91260000004</v>
      </c>
      <c r="D111" s="81">
        <v>569654.61</v>
      </c>
      <c r="E111" s="81">
        <v>-1390.3026000000536</v>
      </c>
      <c r="F111" s="87">
        <v>0.99756500000000004</v>
      </c>
      <c r="G111" s="83"/>
      <c r="H111" s="81">
        <v>546324.61</v>
      </c>
      <c r="I111" s="81">
        <v>4631.05</v>
      </c>
      <c r="J111" s="83"/>
      <c r="K111" s="81">
        <v>434</v>
      </c>
      <c r="L111" s="84">
        <v>431</v>
      </c>
      <c r="M111" s="84">
        <v>-3</v>
      </c>
      <c r="N111" s="83"/>
      <c r="O111" s="81">
        <v>23330</v>
      </c>
      <c r="P111" s="81">
        <v>-1152.75</v>
      </c>
      <c r="Q111" s="81">
        <v>3478.3</v>
      </c>
      <c r="R111" s="66" t="s">
        <v>1815</v>
      </c>
    </row>
    <row r="112" spans="1:18" x14ac:dyDescent="0.25">
      <c r="B112" s="95" t="s">
        <v>1816</v>
      </c>
      <c r="C112" s="81">
        <v>249515.3413</v>
      </c>
      <c r="D112" s="81">
        <v>248783.4</v>
      </c>
      <c r="E112" s="81">
        <v>-731.94130000000587</v>
      </c>
      <c r="F112" s="87">
        <v>0.99706700000000004</v>
      </c>
      <c r="G112" s="83"/>
      <c r="H112" s="81">
        <v>237328.4</v>
      </c>
      <c r="I112" s="81">
        <v>-20409.900000000001</v>
      </c>
      <c r="J112" s="83"/>
      <c r="K112" s="81">
        <v>196</v>
      </c>
      <c r="L112" s="84">
        <v>229</v>
      </c>
      <c r="M112" s="84">
        <v>33</v>
      </c>
      <c r="N112" s="83"/>
      <c r="O112" s="81">
        <v>11455</v>
      </c>
      <c r="P112" s="81">
        <v>2668</v>
      </c>
      <c r="Q112" s="81">
        <v>-17741.900000000001</v>
      </c>
      <c r="R112" s="66" t="s">
        <v>1817</v>
      </c>
    </row>
    <row r="113" spans="1:18" x14ac:dyDescent="0.25">
      <c r="A113" s="66" t="s">
        <v>28</v>
      </c>
      <c r="B113" s="94" t="s">
        <v>739</v>
      </c>
      <c r="C113" s="81">
        <v>8789254.9199000001</v>
      </c>
      <c r="D113" s="81">
        <v>8645854.9199999999</v>
      </c>
      <c r="E113" s="81">
        <v>-143399.99990000017</v>
      </c>
      <c r="F113" s="82">
        <v>0.98368500000000003</v>
      </c>
      <c r="G113" s="83"/>
      <c r="H113" s="81">
        <v>7805011.3799999999</v>
      </c>
      <c r="I113" s="81">
        <v>243926.44</v>
      </c>
      <c r="J113" s="83"/>
      <c r="K113" s="81">
        <v>4806</v>
      </c>
      <c r="L113" s="84">
        <v>4901</v>
      </c>
      <c r="M113" s="84">
        <v>95</v>
      </c>
      <c r="N113" s="83"/>
      <c r="O113" s="81">
        <v>840843.54</v>
      </c>
      <c r="P113" s="81">
        <v>111655.53</v>
      </c>
      <c r="Q113" s="85">
        <v>355581.97</v>
      </c>
    </row>
    <row r="114" spans="1:18" x14ac:dyDescent="0.25">
      <c r="A114" s="66" t="s">
        <v>159</v>
      </c>
      <c r="B114" s="95" t="s">
        <v>795</v>
      </c>
      <c r="C114" s="81">
        <v>6438516.2007999998</v>
      </c>
      <c r="D114" s="81">
        <v>6186471.5899999999</v>
      </c>
      <c r="E114" s="81">
        <v>-252044.61079999991</v>
      </c>
      <c r="F114" s="87">
        <v>0.96085399999999999</v>
      </c>
      <c r="G114" s="83"/>
      <c r="H114" s="81">
        <v>5809643.3099999996</v>
      </c>
      <c r="I114" s="81">
        <v>41458.11</v>
      </c>
      <c r="J114" s="83"/>
      <c r="K114" s="81">
        <v>4886</v>
      </c>
      <c r="L114" s="84">
        <v>4846</v>
      </c>
      <c r="M114" s="84">
        <v>-40</v>
      </c>
      <c r="N114" s="83"/>
      <c r="O114" s="81">
        <v>376828.28</v>
      </c>
      <c r="P114" s="81">
        <v>-24303.84</v>
      </c>
      <c r="Q114" s="81">
        <v>17154.27</v>
      </c>
    </row>
    <row r="115" spans="1:18" x14ac:dyDescent="0.25">
      <c r="A115" s="66" t="s">
        <v>78</v>
      </c>
      <c r="B115" s="95" t="s">
        <v>832</v>
      </c>
      <c r="C115" s="81">
        <v>4107110.2866000002</v>
      </c>
      <c r="D115" s="81">
        <v>3894496.51</v>
      </c>
      <c r="E115" s="81">
        <v>-212613.77660000045</v>
      </c>
      <c r="F115" s="87">
        <v>0.94823299999999999</v>
      </c>
      <c r="G115" s="83"/>
      <c r="H115" s="81">
        <v>3508712.5</v>
      </c>
      <c r="I115" s="81">
        <v>55364.57</v>
      </c>
      <c r="J115" s="83"/>
      <c r="K115" s="81">
        <v>3354</v>
      </c>
      <c r="L115" s="84">
        <v>3371</v>
      </c>
      <c r="M115" s="84">
        <v>17</v>
      </c>
      <c r="N115" s="83"/>
      <c r="O115" s="81">
        <v>385784.01</v>
      </c>
      <c r="P115" s="81">
        <v>-16494.93</v>
      </c>
      <c r="Q115" s="81">
        <v>38869.64</v>
      </c>
    </row>
    <row r="116" spans="1:18" x14ac:dyDescent="0.25">
      <c r="A116" s="66" t="s">
        <v>1021</v>
      </c>
      <c r="B116" s="95" t="s">
        <v>1818</v>
      </c>
      <c r="C116" s="81">
        <v>11124998.278200001</v>
      </c>
      <c r="D116" s="81">
        <v>10542192.76</v>
      </c>
      <c r="E116" s="81">
        <v>-582805.51820000075</v>
      </c>
      <c r="F116" s="87">
        <v>0.94761300000000004</v>
      </c>
      <c r="G116" s="83"/>
      <c r="H116" s="81">
        <v>9860086.7599999998</v>
      </c>
      <c r="I116" s="81">
        <v>-380680.76</v>
      </c>
      <c r="J116" s="83"/>
      <c r="K116" s="81">
        <v>6631</v>
      </c>
      <c r="L116" s="84">
        <v>6265</v>
      </c>
      <c r="M116" s="84">
        <v>-366</v>
      </c>
      <c r="N116" s="83"/>
      <c r="O116" s="81">
        <v>682106</v>
      </c>
      <c r="P116" s="81">
        <v>-198074.84</v>
      </c>
      <c r="Q116" s="81">
        <v>-578755.6</v>
      </c>
    </row>
    <row r="117" spans="1:18" x14ac:dyDescent="0.25">
      <c r="A117" s="66" t="s">
        <v>71</v>
      </c>
      <c r="B117" s="95" t="s">
        <v>1819</v>
      </c>
      <c r="C117" s="81">
        <v>5510506.2720999997</v>
      </c>
      <c r="D117" s="81">
        <v>5184815.5999999996</v>
      </c>
      <c r="E117" s="81">
        <v>-325690.67210000008</v>
      </c>
      <c r="F117" s="87">
        <v>0.94089599999999995</v>
      </c>
      <c r="G117" s="83"/>
      <c r="H117" s="81">
        <v>4992909.72</v>
      </c>
      <c r="I117" s="81">
        <v>-59213.599999999999</v>
      </c>
      <c r="J117" s="83"/>
      <c r="K117" s="81">
        <v>4279</v>
      </c>
      <c r="L117" s="84">
        <v>4219</v>
      </c>
      <c r="M117" s="84">
        <v>-60</v>
      </c>
      <c r="N117" s="83"/>
      <c r="O117" s="81">
        <v>191905.88</v>
      </c>
      <c r="P117" s="81">
        <v>30317.38</v>
      </c>
      <c r="Q117" s="81">
        <v>-28896.219999999998</v>
      </c>
    </row>
    <row r="118" spans="1:18" x14ac:dyDescent="0.25">
      <c r="A118" s="66" t="s">
        <v>51</v>
      </c>
      <c r="B118" s="95" t="s">
        <v>1820</v>
      </c>
      <c r="C118" s="81">
        <v>7279453.0691</v>
      </c>
      <c r="D118" s="81">
        <v>6656347.4900000002</v>
      </c>
      <c r="E118" s="81">
        <v>-623105.57909999974</v>
      </c>
      <c r="F118" s="87">
        <v>0.91440200000000005</v>
      </c>
      <c r="G118" s="83"/>
      <c r="H118" s="81">
        <v>5995502.9800000004</v>
      </c>
      <c r="I118" s="81">
        <v>-358284.77</v>
      </c>
      <c r="J118" s="83"/>
      <c r="K118" s="81">
        <v>5576</v>
      </c>
      <c r="L118" s="84">
        <v>5331</v>
      </c>
      <c r="M118" s="84">
        <v>-245</v>
      </c>
      <c r="N118" s="83"/>
      <c r="O118" s="81">
        <v>660844.51</v>
      </c>
      <c r="P118" s="81">
        <v>46177.69</v>
      </c>
      <c r="Q118" s="81">
        <v>-312107.08</v>
      </c>
    </row>
    <row r="119" spans="1:18" x14ac:dyDescent="0.25">
      <c r="A119" s="66" t="s">
        <v>172</v>
      </c>
      <c r="B119" s="95" t="s">
        <v>1821</v>
      </c>
      <c r="C119" s="81">
        <v>418635.25199999998</v>
      </c>
      <c r="D119" s="81">
        <v>380213.48</v>
      </c>
      <c r="E119" s="81">
        <v>-38421.771999999997</v>
      </c>
      <c r="F119" s="87">
        <v>0.90822099999999995</v>
      </c>
      <c r="G119" s="83"/>
      <c r="H119" s="81">
        <v>346463.48</v>
      </c>
      <c r="I119" s="81">
        <v>-25461.65</v>
      </c>
      <c r="J119" s="83"/>
      <c r="K119" s="81">
        <v>247</v>
      </c>
      <c r="L119" s="84">
        <v>217</v>
      </c>
      <c r="M119" s="84">
        <v>-30</v>
      </c>
      <c r="N119" s="83"/>
      <c r="O119" s="81">
        <v>33750</v>
      </c>
      <c r="P119" s="81">
        <v>3614</v>
      </c>
      <c r="Q119" s="81">
        <v>-21847.65</v>
      </c>
    </row>
    <row r="120" spans="1:18" x14ac:dyDescent="0.25">
      <c r="A120" s="66" t="s">
        <v>59</v>
      </c>
      <c r="B120" s="95" t="s">
        <v>536</v>
      </c>
      <c r="C120" s="81">
        <v>4249812.3301999997</v>
      </c>
      <c r="D120" s="81">
        <v>3701150.43</v>
      </c>
      <c r="E120" s="81">
        <v>-548661.90019999957</v>
      </c>
      <c r="F120" s="87">
        <v>0.87089700000000003</v>
      </c>
      <c r="G120" s="83"/>
      <c r="H120" s="81">
        <v>3386035.38</v>
      </c>
      <c r="I120" s="81">
        <v>-194964.73</v>
      </c>
      <c r="J120" s="83"/>
      <c r="K120" s="81">
        <v>3365</v>
      </c>
      <c r="L120" s="84">
        <v>3074</v>
      </c>
      <c r="M120" s="84">
        <v>-291</v>
      </c>
      <c r="N120" s="83"/>
      <c r="O120" s="81">
        <v>315115.05</v>
      </c>
      <c r="P120" s="81">
        <v>-110300.48</v>
      </c>
      <c r="Q120" s="81">
        <v>-305265.21000000002</v>
      </c>
    </row>
    <row r="121" spans="1:18" x14ac:dyDescent="0.25">
      <c r="A121" s="66" t="s">
        <v>894</v>
      </c>
      <c r="B121" s="95" t="s">
        <v>1822</v>
      </c>
      <c r="C121" s="81">
        <v>5579908.5755000003</v>
      </c>
      <c r="D121" s="81">
        <v>4856682.8600000003</v>
      </c>
      <c r="E121" s="81">
        <v>-723225.71549999993</v>
      </c>
      <c r="F121" s="87">
        <v>0.87038800000000005</v>
      </c>
      <c r="G121" s="83"/>
      <c r="H121" s="81">
        <v>4313039.6100000003</v>
      </c>
      <c r="I121" s="81">
        <v>-221470.03</v>
      </c>
      <c r="J121" s="83"/>
      <c r="K121" s="81">
        <v>3267</v>
      </c>
      <c r="L121" s="84">
        <v>3099</v>
      </c>
      <c r="M121" s="84">
        <v>-168</v>
      </c>
      <c r="N121" s="83"/>
      <c r="O121" s="81">
        <v>543643.25</v>
      </c>
      <c r="P121" s="81">
        <v>-11452.28</v>
      </c>
      <c r="Q121" s="81">
        <v>-232922.31</v>
      </c>
    </row>
    <row r="122" spans="1:18" x14ac:dyDescent="0.25">
      <c r="A122" s="66" t="s">
        <v>954</v>
      </c>
      <c r="B122" s="95" t="s">
        <v>1823</v>
      </c>
      <c r="C122" s="81">
        <v>2382896.9090999998</v>
      </c>
      <c r="D122" s="81">
        <v>2047977.41</v>
      </c>
      <c r="E122" s="81">
        <v>-334919.4990999999</v>
      </c>
      <c r="F122" s="87">
        <v>0.85944900000000002</v>
      </c>
      <c r="G122" s="83"/>
      <c r="H122" s="81">
        <v>1810566.41</v>
      </c>
      <c r="I122" s="81">
        <v>-120326.09</v>
      </c>
      <c r="J122" s="83"/>
      <c r="K122" s="81">
        <v>1626</v>
      </c>
      <c r="L122" s="84">
        <v>1584</v>
      </c>
      <c r="M122" s="84">
        <v>-42</v>
      </c>
      <c r="N122" s="83"/>
      <c r="O122" s="81">
        <v>237411</v>
      </c>
      <c r="P122" s="81">
        <v>-19475</v>
      </c>
      <c r="Q122" s="81">
        <v>-139801.09</v>
      </c>
    </row>
    <row r="123" spans="1:18" x14ac:dyDescent="0.25">
      <c r="A123" s="66" t="s">
        <v>1099</v>
      </c>
      <c r="B123" s="95" t="s">
        <v>1824</v>
      </c>
      <c r="C123" s="81">
        <v>3765666.6140999999</v>
      </c>
      <c r="D123" s="81">
        <v>3234925.54</v>
      </c>
      <c r="E123" s="81">
        <v>-530741.07409999985</v>
      </c>
      <c r="F123" s="87">
        <v>0.85905799999999999</v>
      </c>
      <c r="G123" s="83"/>
      <c r="H123" s="81">
        <v>2937971.78</v>
      </c>
      <c r="I123" s="81">
        <v>-247988.29</v>
      </c>
      <c r="J123" s="83"/>
      <c r="K123" s="81">
        <v>2211</v>
      </c>
      <c r="L123" s="84">
        <v>2022</v>
      </c>
      <c r="M123" s="84">
        <v>-189</v>
      </c>
      <c r="N123" s="83"/>
      <c r="O123" s="81">
        <v>296953.76</v>
      </c>
      <c r="P123" s="81">
        <v>-29095.83</v>
      </c>
      <c r="Q123" s="81">
        <v>-277084.12</v>
      </c>
    </row>
    <row r="124" spans="1:18" x14ac:dyDescent="0.25">
      <c r="A124" s="66" t="s">
        <v>406</v>
      </c>
      <c r="B124" s="95" t="s">
        <v>820</v>
      </c>
      <c r="C124" s="81">
        <v>994585.34250000003</v>
      </c>
      <c r="D124" s="81">
        <v>800852.5</v>
      </c>
      <c r="E124" s="81">
        <v>-193732.84250000003</v>
      </c>
      <c r="F124" s="87">
        <v>0.80521200000000004</v>
      </c>
      <c r="G124" s="83"/>
      <c r="H124" s="81">
        <v>718007.5</v>
      </c>
      <c r="I124" s="81">
        <v>21066.06</v>
      </c>
      <c r="J124" s="83"/>
      <c r="K124" s="81">
        <v>703</v>
      </c>
      <c r="L124" s="84">
        <v>700</v>
      </c>
      <c r="M124" s="84">
        <v>-3</v>
      </c>
      <c r="N124" s="83"/>
      <c r="O124" s="81">
        <v>82845</v>
      </c>
      <c r="P124" s="81">
        <v>12436</v>
      </c>
      <c r="Q124" s="81">
        <v>33502.06</v>
      </c>
    </row>
    <row r="125" spans="1:18" ht="13.8" thickBot="1" x14ac:dyDescent="0.3">
      <c r="A125" s="66" t="s">
        <v>1825</v>
      </c>
      <c r="B125" s="95" t="s">
        <v>1754</v>
      </c>
      <c r="C125" s="81">
        <v>529467.21299999999</v>
      </c>
      <c r="D125" s="81">
        <v>450058.05</v>
      </c>
      <c r="E125" s="81">
        <v>-79409.163</v>
      </c>
      <c r="F125" s="87">
        <v>0.85002062252341959</v>
      </c>
      <c r="G125" s="83"/>
      <c r="H125" s="81">
        <v>409513.05</v>
      </c>
      <c r="I125" s="81">
        <v>-549618.9</v>
      </c>
      <c r="J125" s="83"/>
      <c r="K125" s="81">
        <v>868</v>
      </c>
      <c r="L125" s="84">
        <v>309</v>
      </c>
      <c r="M125" s="84">
        <v>-559</v>
      </c>
      <c r="N125" s="83"/>
      <c r="O125" s="81">
        <v>40545</v>
      </c>
      <c r="P125" s="81">
        <v>-74924</v>
      </c>
      <c r="Q125" s="81">
        <v>-624542.9</v>
      </c>
    </row>
    <row r="126" spans="1:18" ht="13.8" thickBot="1" x14ac:dyDescent="0.3">
      <c r="A126" s="66" t="s">
        <v>1477</v>
      </c>
      <c r="B126" s="106" t="s">
        <v>1826</v>
      </c>
      <c r="C126" s="107">
        <v>61991371.517000005</v>
      </c>
      <c r="D126" s="107">
        <v>57400477.149999991</v>
      </c>
      <c r="E126" s="107">
        <v>-4590894.3670000006</v>
      </c>
      <c r="F126" s="108">
        <v>0.92594301021810677</v>
      </c>
      <c r="G126" s="105"/>
      <c r="H126" s="107">
        <v>52677116.86999999</v>
      </c>
      <c r="I126" s="107">
        <v>-1811972.4899999998</v>
      </c>
      <c r="J126" s="105"/>
      <c r="K126" s="107">
        <v>42449</v>
      </c>
      <c r="L126" s="107">
        <v>40598</v>
      </c>
      <c r="M126" s="107">
        <v>-1851</v>
      </c>
      <c r="N126" s="105"/>
      <c r="O126" s="107">
        <v>4723360.28</v>
      </c>
      <c r="P126" s="107">
        <v>-278405.34999999998</v>
      </c>
      <c r="Q126" s="107">
        <v>-2090377.8399999999</v>
      </c>
    </row>
    <row r="127" spans="1:18" x14ac:dyDescent="0.25">
      <c r="C127" s="99"/>
      <c r="D127" s="99"/>
      <c r="E127" s="99"/>
      <c r="F127" s="100"/>
      <c r="G127" s="99"/>
      <c r="H127" s="99"/>
      <c r="I127" s="99"/>
      <c r="J127" s="99"/>
      <c r="K127" s="99"/>
      <c r="L127" s="101"/>
      <c r="M127" s="101"/>
      <c r="N127" s="99"/>
      <c r="O127" s="99"/>
      <c r="P127" s="99"/>
      <c r="Q127" s="99"/>
    </row>
    <row r="128" spans="1:18" x14ac:dyDescent="0.25">
      <c r="A128" s="66" t="s">
        <v>592</v>
      </c>
      <c r="B128" s="95" t="s">
        <v>1827</v>
      </c>
      <c r="C128" s="81">
        <v>3564720.0490999999</v>
      </c>
      <c r="D128" s="81">
        <v>3616225.43</v>
      </c>
      <c r="E128" s="81">
        <v>51505.380900000222</v>
      </c>
      <c r="F128" s="87">
        <v>1.0144489999999999</v>
      </c>
      <c r="G128" s="83"/>
      <c r="H128" s="81">
        <v>2980108.12</v>
      </c>
      <c r="I128" s="81">
        <v>-146122.23999999999</v>
      </c>
      <c r="J128" s="83"/>
      <c r="K128" s="81">
        <v>2315</v>
      </c>
      <c r="L128" s="84">
        <v>2114</v>
      </c>
      <c r="M128" s="84">
        <v>-201</v>
      </c>
      <c r="N128" s="83"/>
      <c r="O128" s="81">
        <v>636117.31000000006</v>
      </c>
      <c r="P128" s="81">
        <v>-656.3</v>
      </c>
      <c r="Q128" s="81">
        <v>-146778.53999999998</v>
      </c>
      <c r="R128" s="66" t="s">
        <v>1828</v>
      </c>
    </row>
    <row r="129" spans="1:18" x14ac:dyDescent="0.25">
      <c r="A129" s="66" t="s">
        <v>38</v>
      </c>
      <c r="B129" s="94" t="s">
        <v>797</v>
      </c>
      <c r="C129" s="81">
        <v>4077157.5474</v>
      </c>
      <c r="D129" s="81">
        <v>4086541.0381</v>
      </c>
      <c r="E129" s="81">
        <v>9383.4906999999657</v>
      </c>
      <c r="F129" s="82">
        <v>1.0023010000000001</v>
      </c>
      <c r="G129" s="83"/>
      <c r="H129" s="81">
        <v>2644835.4254999999</v>
      </c>
      <c r="I129" s="81">
        <v>78620.310800000007</v>
      </c>
      <c r="J129" s="83"/>
      <c r="K129" s="81">
        <v>3013</v>
      </c>
      <c r="L129" s="84">
        <v>2846</v>
      </c>
      <c r="M129" s="84">
        <v>-167</v>
      </c>
      <c r="N129" s="83"/>
      <c r="O129" s="81">
        <v>1441705.6126000001</v>
      </c>
      <c r="P129" s="81">
        <v>174433.76310000001</v>
      </c>
      <c r="Q129" s="85">
        <v>253054.07390000002</v>
      </c>
      <c r="R129" s="66" t="s">
        <v>1829</v>
      </c>
    </row>
    <row r="130" spans="1:18" x14ac:dyDescent="0.25">
      <c r="A130" s="66" t="s">
        <v>34</v>
      </c>
      <c r="B130" s="95" t="s">
        <v>1830</v>
      </c>
      <c r="C130" s="81">
        <v>3974610.3862000001</v>
      </c>
      <c r="D130" s="81">
        <v>3917620.3519000001</v>
      </c>
      <c r="E130" s="81">
        <v>-56990.034299999941</v>
      </c>
      <c r="F130" s="87">
        <v>0.98566100000000001</v>
      </c>
      <c r="G130" s="83"/>
      <c r="H130" s="81">
        <v>3056311.6768999998</v>
      </c>
      <c r="I130" s="81">
        <v>13537.036599999999</v>
      </c>
      <c r="J130" s="83"/>
      <c r="K130" s="81">
        <v>3683</v>
      </c>
      <c r="L130" s="84">
        <v>3369</v>
      </c>
      <c r="M130" s="84">
        <v>-314</v>
      </c>
      <c r="N130" s="83"/>
      <c r="O130" s="81">
        <v>861308.67500000005</v>
      </c>
      <c r="P130" s="81">
        <v>115120.3771</v>
      </c>
      <c r="Q130" s="81">
        <v>128657.4137</v>
      </c>
    </row>
    <row r="131" spans="1:18" x14ac:dyDescent="0.25">
      <c r="A131" s="66" t="s">
        <v>25</v>
      </c>
      <c r="B131" s="95" t="s">
        <v>676</v>
      </c>
      <c r="C131" s="81">
        <v>4692543.9697000002</v>
      </c>
      <c r="D131" s="81">
        <v>4580387.0999999996</v>
      </c>
      <c r="E131" s="81">
        <v>-112156.86970000062</v>
      </c>
      <c r="F131" s="87">
        <v>0.97609900000000005</v>
      </c>
      <c r="G131" s="83"/>
      <c r="H131" s="81">
        <v>3919226.57</v>
      </c>
      <c r="I131" s="81">
        <v>70380.52</v>
      </c>
      <c r="J131" s="83"/>
      <c r="K131" s="81">
        <v>3194</v>
      </c>
      <c r="L131" s="84">
        <v>3175</v>
      </c>
      <c r="M131" s="84">
        <v>-19</v>
      </c>
      <c r="N131" s="83"/>
      <c r="O131" s="81">
        <v>661160.53</v>
      </c>
      <c r="P131" s="81">
        <v>9193.99</v>
      </c>
      <c r="Q131" s="81">
        <v>79574.510000000009</v>
      </c>
    </row>
    <row r="132" spans="1:18" x14ac:dyDescent="0.25">
      <c r="A132" s="66" t="s">
        <v>36</v>
      </c>
      <c r="B132" s="95" t="s">
        <v>588</v>
      </c>
      <c r="C132" s="81">
        <v>1758679.9734</v>
      </c>
      <c r="D132" s="81">
        <v>1704666.8278999999</v>
      </c>
      <c r="E132" s="81">
        <v>-54013.145500000101</v>
      </c>
      <c r="F132" s="87">
        <v>0.96928800000000004</v>
      </c>
      <c r="G132" s="83"/>
      <c r="H132" s="81">
        <v>1213502.4044999999</v>
      </c>
      <c r="I132" s="81">
        <v>-49656.890199999994</v>
      </c>
      <c r="J132" s="83"/>
      <c r="K132" s="81">
        <v>1780</v>
      </c>
      <c r="L132" s="84">
        <v>1556</v>
      </c>
      <c r="M132" s="84">
        <v>-224</v>
      </c>
      <c r="N132" s="83"/>
      <c r="O132" s="81">
        <v>491164.42340000003</v>
      </c>
      <c r="P132" s="81">
        <v>121327.37910000001</v>
      </c>
      <c r="Q132" s="81">
        <v>71670.488900000011</v>
      </c>
    </row>
    <row r="133" spans="1:18" x14ac:dyDescent="0.25">
      <c r="A133" s="66" t="s">
        <v>902</v>
      </c>
      <c r="B133" s="95" t="s">
        <v>1831</v>
      </c>
      <c r="C133" s="81">
        <v>3324863.0246000001</v>
      </c>
      <c r="D133" s="81">
        <v>3196854.25</v>
      </c>
      <c r="E133" s="81">
        <v>-128008.77460000012</v>
      </c>
      <c r="F133" s="87">
        <v>0.96150000000000002</v>
      </c>
      <c r="G133" s="83"/>
      <c r="H133" s="81">
        <v>2833542.7</v>
      </c>
      <c r="I133" s="81">
        <v>117394.59</v>
      </c>
      <c r="J133" s="83"/>
      <c r="K133" s="81">
        <v>2187</v>
      </c>
      <c r="L133" s="84">
        <v>2282</v>
      </c>
      <c r="M133" s="84">
        <v>95</v>
      </c>
      <c r="N133" s="83"/>
      <c r="O133" s="81">
        <v>363311.55</v>
      </c>
      <c r="P133" s="81">
        <v>67409.39</v>
      </c>
      <c r="Q133" s="81">
        <v>184803.97999999998</v>
      </c>
    </row>
    <row r="134" spans="1:18" x14ac:dyDescent="0.25">
      <c r="A134" s="66" t="s">
        <v>76</v>
      </c>
      <c r="B134" s="95" t="s">
        <v>1832</v>
      </c>
      <c r="C134" s="81">
        <v>4580388.6562999999</v>
      </c>
      <c r="D134" s="81">
        <v>4330747.99</v>
      </c>
      <c r="E134" s="81">
        <v>-249640.66629999969</v>
      </c>
      <c r="F134" s="87">
        <v>0.94549799999999995</v>
      </c>
      <c r="G134" s="83"/>
      <c r="H134" s="81">
        <v>4115495.6</v>
      </c>
      <c r="I134" s="81">
        <v>26215.54</v>
      </c>
      <c r="J134" s="83"/>
      <c r="K134" s="81">
        <v>2742</v>
      </c>
      <c r="L134" s="84">
        <v>2792</v>
      </c>
      <c r="M134" s="84">
        <v>50</v>
      </c>
      <c r="N134" s="83"/>
      <c r="O134" s="81">
        <v>215252.39</v>
      </c>
      <c r="P134" s="81">
        <v>7739.22</v>
      </c>
      <c r="Q134" s="81">
        <v>33954.76</v>
      </c>
    </row>
    <row r="135" spans="1:18" x14ac:dyDescent="0.25">
      <c r="A135" s="66" t="s">
        <v>149</v>
      </c>
      <c r="B135" s="95" t="s">
        <v>1833</v>
      </c>
      <c r="C135" s="81">
        <v>2034237.2035999999</v>
      </c>
      <c r="D135" s="81">
        <v>1917438.9</v>
      </c>
      <c r="E135" s="81">
        <v>-116798.30359999998</v>
      </c>
      <c r="F135" s="87">
        <v>0.94258399999999998</v>
      </c>
      <c r="G135" s="83"/>
      <c r="H135" s="81">
        <v>1784673.9</v>
      </c>
      <c r="I135" s="81">
        <v>25875.69</v>
      </c>
      <c r="J135" s="83"/>
      <c r="K135" s="81">
        <v>1249</v>
      </c>
      <c r="L135" s="84">
        <v>1213</v>
      </c>
      <c r="M135" s="84">
        <v>-36</v>
      </c>
      <c r="N135" s="83"/>
      <c r="O135" s="81">
        <v>132765</v>
      </c>
      <c r="P135" s="81">
        <v>-26124.09</v>
      </c>
      <c r="Q135" s="81">
        <v>-248.40000000000146</v>
      </c>
    </row>
    <row r="136" spans="1:18" x14ac:dyDescent="0.25">
      <c r="A136" s="66" t="s">
        <v>809</v>
      </c>
      <c r="B136" s="95" t="s">
        <v>1834</v>
      </c>
      <c r="C136" s="81">
        <v>3401003.3878000001</v>
      </c>
      <c r="D136" s="81">
        <v>3093486.8</v>
      </c>
      <c r="E136" s="81">
        <v>-307516.58780000033</v>
      </c>
      <c r="F136" s="87">
        <v>0.90958099999999997</v>
      </c>
      <c r="G136" s="83"/>
      <c r="H136" s="81">
        <v>3015481.8</v>
      </c>
      <c r="I136" s="81">
        <v>-72119.45</v>
      </c>
      <c r="J136" s="83"/>
      <c r="K136" s="81">
        <v>2134</v>
      </c>
      <c r="L136" s="84">
        <v>2012</v>
      </c>
      <c r="M136" s="84">
        <v>-122</v>
      </c>
      <c r="N136" s="83"/>
      <c r="O136" s="81">
        <v>78005</v>
      </c>
      <c r="P136" s="81">
        <v>7512.8</v>
      </c>
      <c r="Q136" s="81">
        <v>-64606.649999999994</v>
      </c>
    </row>
    <row r="137" spans="1:18" x14ac:dyDescent="0.25">
      <c r="A137" s="66" t="s">
        <v>89</v>
      </c>
      <c r="B137" s="95" t="s">
        <v>895</v>
      </c>
      <c r="C137" s="81">
        <v>6176100.8153999997</v>
      </c>
      <c r="D137" s="81">
        <v>5526877.4699999997</v>
      </c>
      <c r="E137" s="81">
        <v>-649223.34539999999</v>
      </c>
      <c r="F137" s="87">
        <v>0.89488100000000004</v>
      </c>
      <c r="G137" s="83"/>
      <c r="H137" s="81">
        <v>5085074.07</v>
      </c>
      <c r="I137" s="81">
        <v>-186206.47</v>
      </c>
      <c r="J137" s="83"/>
      <c r="K137" s="81">
        <v>4138</v>
      </c>
      <c r="L137" s="84">
        <v>3871</v>
      </c>
      <c r="M137" s="84">
        <v>-267</v>
      </c>
      <c r="N137" s="83"/>
      <c r="O137" s="81">
        <v>441803.4</v>
      </c>
      <c r="P137" s="81">
        <v>-31890.11</v>
      </c>
      <c r="Q137" s="81">
        <v>-218096.58000000002</v>
      </c>
    </row>
    <row r="138" spans="1:18" x14ac:dyDescent="0.25">
      <c r="A138" s="66" t="s">
        <v>61</v>
      </c>
      <c r="B138" s="95" t="s">
        <v>484</v>
      </c>
      <c r="C138" s="81">
        <v>4419455.1502</v>
      </c>
      <c r="D138" s="81">
        <v>3929230.19</v>
      </c>
      <c r="E138" s="81">
        <v>-490224.96020000009</v>
      </c>
      <c r="F138" s="87">
        <v>0.88907599999999998</v>
      </c>
      <c r="G138" s="83"/>
      <c r="H138" s="81">
        <v>3733340.5</v>
      </c>
      <c r="I138" s="81">
        <v>-287619.08</v>
      </c>
      <c r="J138" s="83"/>
      <c r="K138" s="81">
        <v>3085</v>
      </c>
      <c r="L138" s="84">
        <v>2725</v>
      </c>
      <c r="M138" s="84">
        <v>-360</v>
      </c>
      <c r="N138" s="83"/>
      <c r="O138" s="81">
        <v>195889.69</v>
      </c>
      <c r="P138" s="81">
        <v>-6265.33</v>
      </c>
      <c r="Q138" s="81">
        <v>-293884.41000000003</v>
      </c>
    </row>
    <row r="139" spans="1:18" x14ac:dyDescent="0.25">
      <c r="A139" s="66" t="s">
        <v>147</v>
      </c>
      <c r="B139" s="95" t="s">
        <v>741</v>
      </c>
      <c r="C139" s="81">
        <v>4109212.2612999999</v>
      </c>
      <c r="D139" s="81">
        <v>3549923.89</v>
      </c>
      <c r="E139" s="81">
        <v>-559288.37129999977</v>
      </c>
      <c r="F139" s="87">
        <v>0.86389400000000005</v>
      </c>
      <c r="G139" s="83"/>
      <c r="H139" s="81">
        <v>3367691.85</v>
      </c>
      <c r="I139" s="81">
        <v>-282253.75</v>
      </c>
      <c r="J139" s="83"/>
      <c r="K139" s="81">
        <v>2837</v>
      </c>
      <c r="L139" s="84">
        <v>2380</v>
      </c>
      <c r="M139" s="84">
        <v>-457</v>
      </c>
      <c r="N139" s="83"/>
      <c r="O139" s="81">
        <v>182232.04</v>
      </c>
      <c r="P139" s="81">
        <v>-17404.009999999998</v>
      </c>
      <c r="Q139" s="81">
        <v>-299657.76</v>
      </c>
    </row>
    <row r="140" spans="1:18" ht="13.8" thickBot="1" x14ac:dyDescent="0.3">
      <c r="A140" s="66" t="s">
        <v>1835</v>
      </c>
      <c r="B140" s="95" t="s">
        <v>1754</v>
      </c>
      <c r="C140" s="81">
        <v>0</v>
      </c>
      <c r="D140" s="81">
        <v>17420</v>
      </c>
      <c r="E140" s="81">
        <v>17420</v>
      </c>
      <c r="F140" s="87">
        <v>0</v>
      </c>
      <c r="G140" s="83"/>
      <c r="H140" s="81">
        <v>17225</v>
      </c>
      <c r="I140" s="81">
        <v>-237470.15</v>
      </c>
      <c r="J140" s="83"/>
      <c r="K140" s="81">
        <v>205</v>
      </c>
      <c r="L140" s="84">
        <v>7</v>
      </c>
      <c r="M140" s="84">
        <v>-198</v>
      </c>
      <c r="N140" s="83"/>
      <c r="O140" s="81">
        <v>195</v>
      </c>
      <c r="P140" s="81">
        <v>-9335</v>
      </c>
      <c r="Q140" s="81">
        <v>-246805.15</v>
      </c>
    </row>
    <row r="141" spans="1:18" ht="13.8" thickBot="1" x14ac:dyDescent="0.3">
      <c r="A141" s="66" t="s">
        <v>1479</v>
      </c>
      <c r="B141" s="106" t="s">
        <v>1836</v>
      </c>
      <c r="C141" s="107">
        <v>46112972.42499999</v>
      </c>
      <c r="D141" s="107">
        <v>43467420.237900004</v>
      </c>
      <c r="E141" s="107">
        <v>-2645552.1871000002</v>
      </c>
      <c r="F141" s="108">
        <v>0.94262889490798218</v>
      </c>
      <c r="G141" s="105"/>
      <c r="H141" s="107">
        <v>37766509.616899997</v>
      </c>
      <c r="I141" s="107">
        <v>-929424.34280000022</v>
      </c>
      <c r="J141" s="105"/>
      <c r="K141" s="107">
        <v>32562</v>
      </c>
      <c r="L141" s="107">
        <v>30342</v>
      </c>
      <c r="M141" s="107">
        <v>-2220</v>
      </c>
      <c r="N141" s="105"/>
      <c r="O141" s="107">
        <v>5700910.6209999993</v>
      </c>
      <c r="P141" s="107">
        <v>411062.07929999998</v>
      </c>
      <c r="Q141" s="107">
        <v>-518362.2635</v>
      </c>
    </row>
    <row r="142" spans="1:18" x14ac:dyDescent="0.25">
      <c r="C142" s="99"/>
      <c r="D142" s="99"/>
      <c r="E142" s="99"/>
      <c r="F142" s="100"/>
      <c r="G142" s="99"/>
      <c r="H142" s="99"/>
      <c r="I142" s="99"/>
      <c r="J142" s="99"/>
      <c r="K142" s="99"/>
      <c r="L142" s="101"/>
      <c r="M142" s="101"/>
      <c r="N142" s="99"/>
      <c r="O142" s="99"/>
      <c r="P142" s="99"/>
      <c r="Q142" s="99"/>
    </row>
    <row r="143" spans="1:18" x14ac:dyDescent="0.25">
      <c r="A143" s="66" t="s">
        <v>30</v>
      </c>
      <c r="B143" s="94" t="s">
        <v>1837</v>
      </c>
      <c r="C143" s="81">
        <v>4620246.0072999997</v>
      </c>
      <c r="D143" s="81">
        <v>4487870.5966999996</v>
      </c>
      <c r="E143" s="81">
        <v>-132375.41060000006</v>
      </c>
      <c r="F143" s="87">
        <v>0.97134900000000002</v>
      </c>
      <c r="G143" s="83"/>
      <c r="H143" s="81">
        <v>3613338.4783999999</v>
      </c>
      <c r="I143" s="81">
        <v>-62747.198000000004</v>
      </c>
      <c r="J143" s="83"/>
      <c r="K143" s="81">
        <v>4225</v>
      </c>
      <c r="L143" s="84">
        <v>4031</v>
      </c>
      <c r="M143" s="84">
        <v>-194</v>
      </c>
      <c r="N143" s="83"/>
      <c r="O143" s="81">
        <v>874532.11829999997</v>
      </c>
      <c r="P143" s="81">
        <v>120291.5319</v>
      </c>
      <c r="Q143" s="81">
        <v>57544.333899999998</v>
      </c>
    </row>
    <row r="144" spans="1:18" x14ac:dyDescent="0.25">
      <c r="A144" s="66" t="s">
        <v>32</v>
      </c>
      <c r="B144" s="95" t="s">
        <v>871</v>
      </c>
      <c r="C144" s="81">
        <v>3259746.3133</v>
      </c>
      <c r="D144" s="81">
        <v>3081307.8180999998</v>
      </c>
      <c r="E144" s="81">
        <v>-178438.49520000024</v>
      </c>
      <c r="F144" s="87">
        <v>0.94525999999999999</v>
      </c>
      <c r="G144" s="83"/>
      <c r="H144" s="81">
        <v>2830460.9287</v>
      </c>
      <c r="I144" s="81">
        <v>-16455.496600000013</v>
      </c>
      <c r="J144" s="83"/>
      <c r="K144" s="81">
        <v>2859</v>
      </c>
      <c r="L144" s="84">
        <v>2843</v>
      </c>
      <c r="M144" s="84">
        <v>-16</v>
      </c>
      <c r="N144" s="83"/>
      <c r="O144" s="81">
        <v>250846.88939999999</v>
      </c>
      <c r="P144" s="81">
        <v>3770.8298000000004</v>
      </c>
      <c r="Q144" s="81">
        <v>-12684.666800000014</v>
      </c>
    </row>
    <row r="145" spans="1:17" x14ac:dyDescent="0.25">
      <c r="A145" s="66" t="s">
        <v>131</v>
      </c>
      <c r="B145" s="95" t="s">
        <v>834</v>
      </c>
      <c r="C145" s="81">
        <v>4378626.4815999996</v>
      </c>
      <c r="D145" s="81">
        <v>4103216.45</v>
      </c>
      <c r="E145" s="81">
        <v>-275410.03159999941</v>
      </c>
      <c r="F145" s="87">
        <v>0.93710099999999996</v>
      </c>
      <c r="G145" s="83"/>
      <c r="H145" s="81">
        <v>3815471.61</v>
      </c>
      <c r="I145" s="81">
        <v>-58342.58</v>
      </c>
      <c r="J145" s="83"/>
      <c r="K145" s="81">
        <v>2833</v>
      </c>
      <c r="L145" s="84">
        <v>2801</v>
      </c>
      <c r="M145" s="84">
        <v>-32</v>
      </c>
      <c r="N145" s="83"/>
      <c r="O145" s="81">
        <v>287744.84000000003</v>
      </c>
      <c r="P145" s="81">
        <v>6831.09</v>
      </c>
      <c r="Q145" s="81">
        <v>-51511.490000000005</v>
      </c>
    </row>
    <row r="146" spans="1:17" x14ac:dyDescent="0.25">
      <c r="A146" s="66" t="s">
        <v>20</v>
      </c>
      <c r="B146" s="95" t="s">
        <v>838</v>
      </c>
      <c r="C146" s="81">
        <v>5003168.8925000001</v>
      </c>
      <c r="D146" s="81">
        <v>4658483.6070999997</v>
      </c>
      <c r="E146" s="81">
        <v>-344685.2854000004</v>
      </c>
      <c r="F146" s="87">
        <v>0.93110700000000002</v>
      </c>
      <c r="G146" s="83"/>
      <c r="H146" s="81">
        <v>4088373.5309000001</v>
      </c>
      <c r="I146" s="81">
        <v>-138679.17430000001</v>
      </c>
      <c r="J146" s="83"/>
      <c r="K146" s="81">
        <v>4415</v>
      </c>
      <c r="L146" s="84">
        <v>4093</v>
      </c>
      <c r="M146" s="84">
        <v>-322</v>
      </c>
      <c r="N146" s="83"/>
      <c r="O146" s="81">
        <v>570110.07620000001</v>
      </c>
      <c r="P146" s="81">
        <v>-25599.679499999998</v>
      </c>
      <c r="Q146" s="81">
        <v>-164278.85380000001</v>
      </c>
    </row>
    <row r="147" spans="1:17" x14ac:dyDescent="0.25">
      <c r="A147" s="66" t="s">
        <v>22</v>
      </c>
      <c r="B147" s="95" t="s">
        <v>666</v>
      </c>
      <c r="C147" s="81">
        <v>3234222.5588000002</v>
      </c>
      <c r="D147" s="81">
        <v>2993267.4838</v>
      </c>
      <c r="E147" s="81">
        <v>-240955.07500000019</v>
      </c>
      <c r="F147" s="87">
        <v>0.92549800000000004</v>
      </c>
      <c r="G147" s="83"/>
      <c r="H147" s="81">
        <v>2402131.3763000001</v>
      </c>
      <c r="I147" s="81">
        <v>-75185.424100000004</v>
      </c>
      <c r="J147" s="83"/>
      <c r="K147" s="81">
        <v>2186</v>
      </c>
      <c r="L147" s="84">
        <v>2111</v>
      </c>
      <c r="M147" s="84">
        <v>-75</v>
      </c>
      <c r="N147" s="83"/>
      <c r="O147" s="81">
        <v>591136.10750000004</v>
      </c>
      <c r="P147" s="81">
        <v>6477.4661000000015</v>
      </c>
      <c r="Q147" s="81">
        <v>-68707.957999999999</v>
      </c>
    </row>
    <row r="148" spans="1:17" x14ac:dyDescent="0.25">
      <c r="A148" s="66" t="s">
        <v>143</v>
      </c>
      <c r="B148" s="95" t="s">
        <v>883</v>
      </c>
      <c r="C148" s="81">
        <v>3613475.7516999999</v>
      </c>
      <c r="D148" s="81">
        <v>3339512.33</v>
      </c>
      <c r="E148" s="81">
        <v>-273963.42169999983</v>
      </c>
      <c r="F148" s="87">
        <v>0.92418299999999998</v>
      </c>
      <c r="G148" s="83"/>
      <c r="H148" s="81">
        <v>3113479.2</v>
      </c>
      <c r="I148" s="81">
        <v>-103449.95</v>
      </c>
      <c r="J148" s="83"/>
      <c r="K148" s="81">
        <v>2267</v>
      </c>
      <c r="L148" s="84">
        <v>2162</v>
      </c>
      <c r="M148" s="84">
        <v>-105</v>
      </c>
      <c r="N148" s="83"/>
      <c r="O148" s="81">
        <v>226033.13</v>
      </c>
      <c r="P148" s="81">
        <v>33822.699999999997</v>
      </c>
      <c r="Q148" s="81">
        <v>-69627.25</v>
      </c>
    </row>
    <row r="149" spans="1:17" x14ac:dyDescent="0.25">
      <c r="A149" s="66" t="s">
        <v>55</v>
      </c>
      <c r="B149" s="95" t="s">
        <v>580</v>
      </c>
      <c r="C149" s="81">
        <v>3115038.5455999998</v>
      </c>
      <c r="D149" s="81">
        <v>2865298.8483000002</v>
      </c>
      <c r="E149" s="81">
        <v>-249739.69729999965</v>
      </c>
      <c r="F149" s="87">
        <v>0.91982799999999998</v>
      </c>
      <c r="G149" s="83"/>
      <c r="H149" s="81">
        <v>2480957.4423000002</v>
      </c>
      <c r="I149" s="81">
        <v>-207016.8664</v>
      </c>
      <c r="J149" s="83"/>
      <c r="K149" s="81">
        <v>2669</v>
      </c>
      <c r="L149" s="84">
        <v>2460</v>
      </c>
      <c r="M149" s="84">
        <v>-209</v>
      </c>
      <c r="N149" s="83"/>
      <c r="O149" s="81">
        <v>384341.40600000002</v>
      </c>
      <c r="P149" s="81">
        <v>46587.618199999997</v>
      </c>
      <c r="Q149" s="81">
        <v>-160429.2482</v>
      </c>
    </row>
    <row r="150" spans="1:17" x14ac:dyDescent="0.25">
      <c r="A150" s="66" t="s">
        <v>665</v>
      </c>
      <c r="B150" s="95" t="s">
        <v>1838</v>
      </c>
      <c r="C150" s="81">
        <v>2821091.3258000002</v>
      </c>
      <c r="D150" s="81">
        <v>2548584.5299999998</v>
      </c>
      <c r="E150" s="81">
        <v>-272506.79580000043</v>
      </c>
      <c r="F150" s="87">
        <v>0.90340399999999998</v>
      </c>
      <c r="G150" s="83"/>
      <c r="H150" s="81">
        <v>2288091.4</v>
      </c>
      <c r="I150" s="81">
        <v>-124536.35</v>
      </c>
      <c r="J150" s="83"/>
      <c r="K150" s="81">
        <v>1749</v>
      </c>
      <c r="L150" s="84">
        <v>1731</v>
      </c>
      <c r="M150" s="84">
        <v>-18</v>
      </c>
      <c r="N150" s="83"/>
      <c r="O150" s="81">
        <v>260493.13</v>
      </c>
      <c r="P150" s="81">
        <v>7235.06</v>
      </c>
      <c r="Q150" s="81">
        <v>-117301.29000000001</v>
      </c>
    </row>
    <row r="151" spans="1:17" x14ac:dyDescent="0.25">
      <c r="A151" s="66" t="s">
        <v>569</v>
      </c>
      <c r="B151" s="95" t="s">
        <v>1839</v>
      </c>
      <c r="C151" s="81">
        <v>2394634.6253999998</v>
      </c>
      <c r="D151" s="81">
        <v>2046915.14</v>
      </c>
      <c r="E151" s="81">
        <v>-347719.48539999989</v>
      </c>
      <c r="F151" s="87">
        <v>0.854792</v>
      </c>
      <c r="G151" s="83"/>
      <c r="H151" s="81">
        <v>1905911.2</v>
      </c>
      <c r="I151" s="81">
        <v>-194475.59</v>
      </c>
      <c r="J151" s="83"/>
      <c r="K151" s="81">
        <v>1861</v>
      </c>
      <c r="L151" s="84">
        <v>1710</v>
      </c>
      <c r="M151" s="84">
        <v>-151</v>
      </c>
      <c r="N151" s="83"/>
      <c r="O151" s="81">
        <v>141003.94</v>
      </c>
      <c r="P151" s="81">
        <v>-19015.2</v>
      </c>
      <c r="Q151" s="81">
        <v>-213490.79</v>
      </c>
    </row>
    <row r="152" spans="1:17" x14ac:dyDescent="0.25">
      <c r="A152" s="66" t="s">
        <v>95</v>
      </c>
      <c r="B152" s="95" t="s">
        <v>553</v>
      </c>
      <c r="C152" s="81">
        <v>2286925.0326999999</v>
      </c>
      <c r="D152" s="81">
        <v>1592460.3699</v>
      </c>
      <c r="E152" s="81">
        <v>-694464.66279999982</v>
      </c>
      <c r="F152" s="87">
        <v>0.69633299999999998</v>
      </c>
      <c r="G152" s="83"/>
      <c r="H152" s="81">
        <v>1446588.8128</v>
      </c>
      <c r="I152" s="81">
        <v>-537591.9142</v>
      </c>
      <c r="J152" s="83"/>
      <c r="K152" s="81">
        <v>1355</v>
      </c>
      <c r="L152" s="84">
        <v>1043</v>
      </c>
      <c r="M152" s="84">
        <v>-312</v>
      </c>
      <c r="N152" s="83"/>
      <c r="O152" s="81">
        <v>145871.55710000001</v>
      </c>
      <c r="P152" s="81">
        <v>-5022.9651000000003</v>
      </c>
      <c r="Q152" s="81">
        <v>-542614.87930000003</v>
      </c>
    </row>
    <row r="153" spans="1:17" ht="13.8" thickBot="1" x14ac:dyDescent="0.3">
      <c r="A153" s="66" t="s">
        <v>1840</v>
      </c>
      <c r="B153" s="95" t="s">
        <v>1754</v>
      </c>
      <c r="C153" s="81">
        <v>0</v>
      </c>
      <c r="D153" s="81">
        <v>14640</v>
      </c>
      <c r="E153" s="81">
        <v>14640</v>
      </c>
      <c r="F153" s="87">
        <v>0</v>
      </c>
      <c r="G153" s="83"/>
      <c r="H153" s="81">
        <v>13735</v>
      </c>
      <c r="I153" s="81">
        <v>-130097</v>
      </c>
      <c r="J153" s="83"/>
      <c r="K153" s="81">
        <v>88</v>
      </c>
      <c r="L153" s="84">
        <v>6</v>
      </c>
      <c r="M153" s="84">
        <v>-82</v>
      </c>
      <c r="N153" s="83"/>
      <c r="O153" s="81">
        <v>905</v>
      </c>
      <c r="P153" s="81">
        <v>-15725</v>
      </c>
      <c r="Q153" s="81">
        <v>-145822</v>
      </c>
    </row>
    <row r="154" spans="1:17" ht="13.8" thickBot="1" x14ac:dyDescent="0.3">
      <c r="A154" s="66" t="s">
        <v>1481</v>
      </c>
      <c r="B154" s="106" t="s">
        <v>1841</v>
      </c>
      <c r="C154" s="107">
        <v>34727175.534699999</v>
      </c>
      <c r="D154" s="107">
        <v>31731557.173899997</v>
      </c>
      <c r="E154" s="107">
        <v>-2995618.3607999999</v>
      </c>
      <c r="F154" s="108">
        <v>0.91373849687813735</v>
      </c>
      <c r="G154" s="105"/>
      <c r="H154" s="107">
        <v>27998538.979400001</v>
      </c>
      <c r="I154" s="107">
        <v>-1648577.5436</v>
      </c>
      <c r="J154" s="105"/>
      <c r="K154" s="107">
        <v>26507</v>
      </c>
      <c r="L154" s="107">
        <v>24991</v>
      </c>
      <c r="M154" s="107">
        <v>-1516</v>
      </c>
      <c r="N154" s="105"/>
      <c r="O154" s="107">
        <v>3733018.1944999998</v>
      </c>
      <c r="P154" s="107">
        <v>159653.45139999999</v>
      </c>
      <c r="Q154" s="107">
        <v>-1488924.0922000003</v>
      </c>
    </row>
    <row r="155" spans="1:17" x14ac:dyDescent="0.25">
      <c r="C155" s="99"/>
      <c r="D155" s="99"/>
      <c r="E155" s="99"/>
      <c r="F155" s="100"/>
      <c r="G155" s="99"/>
      <c r="H155" s="99"/>
      <c r="I155" s="99"/>
      <c r="J155" s="99"/>
      <c r="K155" s="99"/>
      <c r="L155" s="101"/>
      <c r="M155" s="101"/>
      <c r="N155" s="99"/>
      <c r="O155" s="99"/>
      <c r="P155" s="99"/>
      <c r="Q155" s="99"/>
    </row>
    <row r="156" spans="1:17" x14ac:dyDescent="0.25">
      <c r="A156" s="66" t="s">
        <v>1033</v>
      </c>
      <c r="B156" s="95" t="s">
        <v>1842</v>
      </c>
      <c r="C156" s="81">
        <v>1349169.3779</v>
      </c>
      <c r="D156" s="81">
        <v>1328058</v>
      </c>
      <c r="E156" s="81">
        <v>-21111.377899999963</v>
      </c>
      <c r="F156" s="87">
        <v>0.984352</v>
      </c>
      <c r="G156" s="83"/>
      <c r="H156" s="81">
        <v>1291931</v>
      </c>
      <c r="I156" s="81">
        <v>132700.95000000001</v>
      </c>
      <c r="J156" s="83"/>
      <c r="K156" s="81">
        <v>1150</v>
      </c>
      <c r="L156" s="84">
        <v>1260</v>
      </c>
      <c r="M156" s="84">
        <v>110</v>
      </c>
      <c r="N156" s="83"/>
      <c r="O156" s="81">
        <v>36127</v>
      </c>
      <c r="P156" s="81">
        <v>108</v>
      </c>
      <c r="Q156" s="81">
        <v>132808.95000000001</v>
      </c>
    </row>
    <row r="157" spans="1:17" x14ac:dyDescent="0.25">
      <c r="A157" s="66" t="s">
        <v>1143</v>
      </c>
      <c r="B157" s="95" t="s">
        <v>1843</v>
      </c>
      <c r="C157" s="81">
        <v>115225.8343</v>
      </c>
      <c r="D157" s="81">
        <v>29371.7</v>
      </c>
      <c r="E157" s="81">
        <v>-85854.134300000005</v>
      </c>
      <c r="F157" s="87">
        <v>0.25490600000000002</v>
      </c>
      <c r="G157" s="83"/>
      <c r="H157" s="81">
        <v>18161.7</v>
      </c>
      <c r="I157" s="81">
        <v>-17756.3</v>
      </c>
      <c r="J157" s="83"/>
      <c r="K157" s="81">
        <v>29</v>
      </c>
      <c r="L157" s="84">
        <v>11</v>
      </c>
      <c r="M157" s="84">
        <v>-18</v>
      </c>
      <c r="N157" s="83"/>
      <c r="O157" s="81">
        <v>11210</v>
      </c>
      <c r="P157" s="81">
        <v>2090</v>
      </c>
      <c r="Q157" s="81">
        <v>-15666.3</v>
      </c>
    </row>
    <row r="158" spans="1:17" x14ac:dyDescent="0.25">
      <c r="A158" s="109"/>
      <c r="B158" s="95" t="s">
        <v>1844</v>
      </c>
      <c r="C158" s="81">
        <v>975117.30209999997</v>
      </c>
      <c r="D158" s="81">
        <v>816218</v>
      </c>
      <c r="E158" s="81">
        <v>-158899.30209999997</v>
      </c>
      <c r="F158" s="87">
        <v>0.83704599999999996</v>
      </c>
      <c r="G158" s="83"/>
      <c r="H158" s="81">
        <v>790094</v>
      </c>
      <c r="I158" s="81">
        <v>-214771.65</v>
      </c>
      <c r="J158" s="83"/>
      <c r="K158" s="81">
        <v>981</v>
      </c>
      <c r="L158" s="84">
        <v>853</v>
      </c>
      <c r="M158" s="84">
        <v>-128</v>
      </c>
      <c r="N158" s="83"/>
      <c r="O158" s="81">
        <v>26124</v>
      </c>
      <c r="P158" s="81">
        <v>-8652</v>
      </c>
      <c r="Q158" s="81">
        <v>-223423.65</v>
      </c>
    </row>
    <row r="159" spans="1:17" x14ac:dyDescent="0.25">
      <c r="A159" s="66" t="s">
        <v>166</v>
      </c>
      <c r="B159" s="95" t="s">
        <v>1845</v>
      </c>
      <c r="C159" s="81">
        <v>1463727.3809</v>
      </c>
      <c r="D159" s="81">
        <v>1500714.15</v>
      </c>
      <c r="E159" s="81">
        <v>36986.769099999918</v>
      </c>
      <c r="F159" s="87">
        <v>1.025269</v>
      </c>
      <c r="G159" s="83"/>
      <c r="H159" s="81">
        <v>1473165.15</v>
      </c>
      <c r="I159" s="81">
        <v>206527</v>
      </c>
      <c r="J159" s="83"/>
      <c r="K159" s="81">
        <v>1491</v>
      </c>
      <c r="L159" s="84">
        <v>1615</v>
      </c>
      <c r="M159" s="84">
        <v>124</v>
      </c>
      <c r="N159" s="83"/>
      <c r="O159" s="81">
        <v>27549</v>
      </c>
      <c r="P159" s="81">
        <v>-10965.02</v>
      </c>
      <c r="Q159" s="81">
        <v>195561.98</v>
      </c>
    </row>
    <row r="160" spans="1:17" x14ac:dyDescent="0.25">
      <c r="A160" s="66" t="s">
        <v>1341</v>
      </c>
      <c r="B160" s="95" t="s">
        <v>1846</v>
      </c>
      <c r="C160" s="81">
        <v>799752.74280000001</v>
      </c>
      <c r="D160" s="81">
        <v>613397.65</v>
      </c>
      <c r="E160" s="81">
        <v>-186355.09279999998</v>
      </c>
      <c r="F160" s="87">
        <v>0.766984</v>
      </c>
      <c r="G160" s="83"/>
      <c r="H160" s="81">
        <v>597792.65</v>
      </c>
      <c r="I160" s="81">
        <v>-126882.9</v>
      </c>
      <c r="J160" s="83"/>
      <c r="K160" s="81">
        <v>558</v>
      </c>
      <c r="L160" s="84">
        <v>416</v>
      </c>
      <c r="M160" s="84">
        <v>-142</v>
      </c>
      <c r="N160" s="83"/>
      <c r="O160" s="81">
        <v>15605</v>
      </c>
      <c r="P160" s="81">
        <v>-6781.75</v>
      </c>
      <c r="Q160" s="81">
        <v>-133664.65</v>
      </c>
    </row>
    <row r="161" spans="1:17" x14ac:dyDescent="0.25">
      <c r="A161" s="66" t="s">
        <v>123</v>
      </c>
      <c r="B161" s="95" t="s">
        <v>1847</v>
      </c>
      <c r="C161" s="81">
        <v>2355366.2439999999</v>
      </c>
      <c r="D161" s="81">
        <v>2214380</v>
      </c>
      <c r="E161" s="81">
        <v>-140986.24399999995</v>
      </c>
      <c r="F161" s="87">
        <v>0.94014299999999995</v>
      </c>
      <c r="G161" s="83"/>
      <c r="H161" s="81">
        <v>2160271</v>
      </c>
      <c r="I161" s="81">
        <v>14595.15</v>
      </c>
      <c r="J161" s="83"/>
      <c r="K161" s="81">
        <v>2249</v>
      </c>
      <c r="L161" s="84">
        <v>2396</v>
      </c>
      <c r="M161" s="84">
        <v>147</v>
      </c>
      <c r="N161" s="83"/>
      <c r="O161" s="81">
        <v>54109</v>
      </c>
      <c r="P161" s="81">
        <v>2682</v>
      </c>
      <c r="Q161" s="81">
        <v>17277.150000000001</v>
      </c>
    </row>
    <row r="162" spans="1:17" x14ac:dyDescent="0.25">
      <c r="A162" s="66" t="s">
        <v>1315</v>
      </c>
      <c r="B162" s="95" t="s">
        <v>1848</v>
      </c>
      <c r="C162" s="81">
        <v>1613341.4213</v>
      </c>
      <c r="D162" s="81">
        <v>1305828.1000000001</v>
      </c>
      <c r="E162" s="81">
        <v>-307513.32129999995</v>
      </c>
      <c r="F162" s="87">
        <v>0.80939399999999995</v>
      </c>
      <c r="G162" s="83"/>
      <c r="H162" s="81">
        <v>1270138.1000000001</v>
      </c>
      <c r="I162" s="81">
        <v>-103666.2</v>
      </c>
      <c r="J162" s="83"/>
      <c r="K162" s="81">
        <v>1017</v>
      </c>
      <c r="L162" s="84">
        <v>868</v>
      </c>
      <c r="M162" s="84">
        <v>-149</v>
      </c>
      <c r="N162" s="83"/>
      <c r="O162" s="81">
        <v>35690</v>
      </c>
      <c r="P162" s="81">
        <v>13045</v>
      </c>
      <c r="Q162" s="81">
        <v>-90621.2</v>
      </c>
    </row>
    <row r="163" spans="1:17" x14ac:dyDescent="0.25">
      <c r="A163" s="66" t="s">
        <v>1068</v>
      </c>
      <c r="B163" s="95" t="s">
        <v>1849</v>
      </c>
      <c r="C163" s="81">
        <v>1095185.5264000001</v>
      </c>
      <c r="D163" s="81">
        <v>902719.5</v>
      </c>
      <c r="E163" s="81">
        <v>-192466.02640000009</v>
      </c>
      <c r="F163" s="87">
        <v>0.82426200000000005</v>
      </c>
      <c r="G163" s="83"/>
      <c r="H163" s="81">
        <v>890052.5</v>
      </c>
      <c r="I163" s="81">
        <v>-83486.75</v>
      </c>
      <c r="J163" s="83"/>
      <c r="K163" s="81">
        <v>976</v>
      </c>
      <c r="L163" s="84">
        <v>931</v>
      </c>
      <c r="M163" s="84">
        <v>-45</v>
      </c>
      <c r="N163" s="83"/>
      <c r="O163" s="81">
        <v>12667</v>
      </c>
      <c r="P163" s="81">
        <v>-285</v>
      </c>
      <c r="Q163" s="81">
        <v>-83771.75</v>
      </c>
    </row>
    <row r="164" spans="1:17" x14ac:dyDescent="0.25">
      <c r="A164" s="66" t="s">
        <v>1155</v>
      </c>
      <c r="B164" s="95" t="s">
        <v>1850</v>
      </c>
      <c r="C164" s="81">
        <v>11926.0635</v>
      </c>
      <c r="D164" s="81">
        <v>10330.049999999999</v>
      </c>
      <c r="E164" s="81">
        <v>-1596.0135000000009</v>
      </c>
      <c r="F164" s="87">
        <v>0.866174</v>
      </c>
      <c r="G164" s="83"/>
      <c r="H164" s="81">
        <v>10330.049999999999</v>
      </c>
      <c r="I164" s="81">
        <v>-2737.35</v>
      </c>
      <c r="J164" s="83"/>
      <c r="K164" s="81">
        <v>10</v>
      </c>
      <c r="L164" s="84">
        <v>9</v>
      </c>
      <c r="M164" s="84">
        <v>-1</v>
      </c>
      <c r="N164" s="83"/>
      <c r="O164" s="81">
        <v>0</v>
      </c>
      <c r="P164" s="81">
        <v>-3970</v>
      </c>
      <c r="Q164" s="81">
        <v>-6707.35</v>
      </c>
    </row>
    <row r="165" spans="1:17" x14ac:dyDescent="0.25">
      <c r="A165" s="66" t="s">
        <v>1078</v>
      </c>
      <c r="B165" s="95" t="s">
        <v>1851</v>
      </c>
      <c r="C165" s="81">
        <v>-177262</v>
      </c>
      <c r="D165" s="81">
        <v>0</v>
      </c>
      <c r="E165" s="81">
        <v>177262</v>
      </c>
      <c r="F165" s="87">
        <v>0</v>
      </c>
      <c r="G165" s="83"/>
      <c r="H165" s="81">
        <v>0</v>
      </c>
      <c r="I165" s="81">
        <v>0</v>
      </c>
      <c r="J165" s="83"/>
      <c r="K165" s="81">
        <v>0</v>
      </c>
      <c r="L165" s="84">
        <v>0</v>
      </c>
      <c r="M165" s="84">
        <v>0</v>
      </c>
      <c r="N165" s="83"/>
      <c r="O165" s="81">
        <v>0</v>
      </c>
      <c r="P165" s="81">
        <v>0</v>
      </c>
      <c r="Q165" s="81">
        <v>0</v>
      </c>
    </row>
    <row r="166" spans="1:17" x14ac:dyDescent="0.25">
      <c r="A166" s="66" t="s">
        <v>1094</v>
      </c>
      <c r="B166" s="95" t="s">
        <v>1852</v>
      </c>
      <c r="C166" s="81">
        <v>628738.30550000002</v>
      </c>
      <c r="D166" s="81">
        <v>546830.05000000005</v>
      </c>
      <c r="E166" s="81">
        <v>-81908.25549999997</v>
      </c>
      <c r="F166" s="87">
        <v>0.869726</v>
      </c>
      <c r="G166" s="83"/>
      <c r="H166" s="81">
        <v>524735.05000000005</v>
      </c>
      <c r="I166" s="81">
        <v>-37513.699999999997</v>
      </c>
      <c r="J166" s="83"/>
      <c r="K166" s="81">
        <v>682</v>
      </c>
      <c r="L166" s="84">
        <v>677</v>
      </c>
      <c r="M166" s="84">
        <v>-5</v>
      </c>
      <c r="N166" s="83"/>
      <c r="O166" s="81">
        <v>22095</v>
      </c>
      <c r="P166" s="81">
        <v>-15381</v>
      </c>
      <c r="Q166" s="81">
        <v>-52894.7</v>
      </c>
    </row>
    <row r="167" spans="1:17" x14ac:dyDescent="0.25">
      <c r="A167" s="66" t="s">
        <v>125</v>
      </c>
      <c r="B167" s="95" t="s">
        <v>1853</v>
      </c>
      <c r="C167" s="81">
        <v>1926054.1588000001</v>
      </c>
      <c r="D167" s="81">
        <v>1585606.4</v>
      </c>
      <c r="E167" s="81">
        <v>-340447.75880000019</v>
      </c>
      <c r="F167" s="87">
        <v>0.823241</v>
      </c>
      <c r="G167" s="83"/>
      <c r="H167" s="81">
        <v>1556357.4</v>
      </c>
      <c r="I167" s="81">
        <v>-139648.15</v>
      </c>
      <c r="J167" s="83"/>
      <c r="K167" s="81">
        <v>1739</v>
      </c>
      <c r="L167" s="84">
        <v>1808</v>
      </c>
      <c r="M167" s="84">
        <v>69</v>
      </c>
      <c r="N167" s="83"/>
      <c r="O167" s="81">
        <v>29249</v>
      </c>
      <c r="P167" s="81">
        <v>-4278.01</v>
      </c>
      <c r="Q167" s="81">
        <v>-143926.16</v>
      </c>
    </row>
    <row r="168" spans="1:17" x14ac:dyDescent="0.25">
      <c r="A168" s="66" t="s">
        <v>1320</v>
      </c>
      <c r="B168" s="95" t="s">
        <v>1854</v>
      </c>
      <c r="C168" s="81">
        <v>811372.65350000001</v>
      </c>
      <c r="D168" s="81">
        <v>616562.1</v>
      </c>
      <c r="E168" s="81">
        <v>-194810.55350000004</v>
      </c>
      <c r="F168" s="87">
        <v>0.75990000000000002</v>
      </c>
      <c r="G168" s="83"/>
      <c r="H168" s="81">
        <v>610687.1</v>
      </c>
      <c r="I168" s="81">
        <v>-72901.600000000006</v>
      </c>
      <c r="J168" s="83"/>
      <c r="K168" s="81">
        <v>599</v>
      </c>
      <c r="L168" s="84">
        <v>527</v>
      </c>
      <c r="M168" s="84">
        <v>-72</v>
      </c>
      <c r="N168" s="83"/>
      <c r="O168" s="81">
        <v>5875</v>
      </c>
      <c r="P168" s="81">
        <v>-6370</v>
      </c>
      <c r="Q168" s="81">
        <v>-79271.600000000006</v>
      </c>
    </row>
    <row r="169" spans="1:17" x14ac:dyDescent="0.25">
      <c r="A169" s="66" t="s">
        <v>69</v>
      </c>
      <c r="B169" s="95" t="s">
        <v>1855</v>
      </c>
      <c r="C169" s="81">
        <v>981005.0699</v>
      </c>
      <c r="D169" s="81">
        <v>705431.9</v>
      </c>
      <c r="E169" s="81">
        <v>-275573.16989999998</v>
      </c>
      <c r="F169" s="87">
        <v>0.71909100000000004</v>
      </c>
      <c r="G169" s="83"/>
      <c r="H169" s="81">
        <v>700622.9</v>
      </c>
      <c r="I169" s="81">
        <v>-149148.95000000001</v>
      </c>
      <c r="J169" s="83"/>
      <c r="K169" s="81">
        <v>813</v>
      </c>
      <c r="L169" s="84">
        <v>808</v>
      </c>
      <c r="M169" s="84">
        <v>-5</v>
      </c>
      <c r="N169" s="83"/>
      <c r="O169" s="81">
        <v>4809</v>
      </c>
      <c r="P169" s="81">
        <v>-5736</v>
      </c>
      <c r="Q169" s="81">
        <v>-154884.95000000001</v>
      </c>
    </row>
    <row r="170" spans="1:17" ht="13.8" thickBot="1" x14ac:dyDescent="0.3">
      <c r="A170" s="66" t="s">
        <v>1388</v>
      </c>
      <c r="B170" s="95" t="s">
        <v>1856</v>
      </c>
      <c r="C170" s="81">
        <v>2811094.2916000001</v>
      </c>
      <c r="D170" s="81">
        <v>2728371.3</v>
      </c>
      <c r="E170" s="81">
        <v>-82722.9916000003</v>
      </c>
      <c r="F170" s="87">
        <v>0.97057300000000002</v>
      </c>
      <c r="G170" s="83"/>
      <c r="H170" s="81">
        <v>2702081.3</v>
      </c>
      <c r="I170" s="81">
        <v>-365867.18</v>
      </c>
      <c r="J170" s="83"/>
      <c r="K170" s="81">
        <v>2318</v>
      </c>
      <c r="L170" s="84">
        <v>2017</v>
      </c>
      <c r="M170" s="84">
        <v>-301</v>
      </c>
      <c r="N170" s="83"/>
      <c r="O170" s="81">
        <v>26290</v>
      </c>
      <c r="P170" s="81">
        <v>-12745</v>
      </c>
      <c r="Q170" s="81">
        <v>-378612.18</v>
      </c>
    </row>
    <row r="171" spans="1:17" ht="13.8" thickBot="1" x14ac:dyDescent="0.3">
      <c r="A171" s="66" t="s">
        <v>1484</v>
      </c>
      <c r="B171" s="110" t="s">
        <v>1857</v>
      </c>
      <c r="C171" s="111">
        <v>16759814.372500002</v>
      </c>
      <c r="D171" s="111">
        <v>14903818.900000002</v>
      </c>
      <c r="E171" s="111">
        <v>-1855995.4725000006</v>
      </c>
      <c r="F171" s="112">
        <v>0.8892591868114379</v>
      </c>
      <c r="G171" s="83"/>
      <c r="H171" s="111">
        <v>14596419.900000002</v>
      </c>
      <c r="I171" s="111">
        <v>-960557.62999999989</v>
      </c>
      <c r="J171" s="83"/>
      <c r="K171" s="111">
        <v>14612</v>
      </c>
      <c r="L171" s="111">
        <v>14196</v>
      </c>
      <c r="M171" s="111">
        <v>-416</v>
      </c>
      <c r="N171" s="83"/>
      <c r="O171" s="111">
        <v>307399</v>
      </c>
      <c r="P171" s="111">
        <v>-57238.78</v>
      </c>
      <c r="Q171" s="111">
        <v>-1017796.4099999999</v>
      </c>
    </row>
    <row r="172" spans="1:17" x14ac:dyDescent="0.25">
      <c r="C172" s="99"/>
      <c r="D172" s="99"/>
      <c r="E172" s="99"/>
      <c r="F172" s="100"/>
      <c r="G172" s="99"/>
      <c r="H172" s="99"/>
      <c r="I172" s="99"/>
      <c r="J172" s="99"/>
      <c r="K172" s="99"/>
      <c r="L172" s="101"/>
      <c r="M172" s="101"/>
      <c r="N172" s="99"/>
      <c r="O172" s="99"/>
      <c r="P172" s="99"/>
      <c r="Q172" s="99"/>
    </row>
    <row r="173" spans="1:17" x14ac:dyDescent="0.25">
      <c r="A173" s="66" t="s">
        <v>1035</v>
      </c>
      <c r="B173" s="95" t="s">
        <v>1858</v>
      </c>
      <c r="C173" s="81">
        <v>1098510.0336</v>
      </c>
      <c r="D173" s="81">
        <v>1002090</v>
      </c>
      <c r="E173" s="81">
        <v>-96420.033599999966</v>
      </c>
      <c r="F173" s="87">
        <v>0.91222700000000001</v>
      </c>
      <c r="G173" s="83"/>
      <c r="H173" s="81">
        <v>976013</v>
      </c>
      <c r="I173" s="81">
        <v>-731.15</v>
      </c>
      <c r="J173" s="83"/>
      <c r="K173" s="81">
        <v>1078</v>
      </c>
      <c r="L173" s="84">
        <v>983</v>
      </c>
      <c r="M173" s="84">
        <v>-95</v>
      </c>
      <c r="N173" s="83"/>
      <c r="O173" s="81">
        <v>26077</v>
      </c>
      <c r="P173" s="81">
        <v>6577</v>
      </c>
      <c r="Q173" s="81">
        <v>5845.85</v>
      </c>
    </row>
    <row r="174" spans="1:17" x14ac:dyDescent="0.25">
      <c r="A174" s="66" t="s">
        <v>1384</v>
      </c>
      <c r="B174" s="95" t="s">
        <v>1859</v>
      </c>
      <c r="C174" s="81">
        <v>7594.3624</v>
      </c>
      <c r="D174" s="81">
        <v>1690</v>
      </c>
      <c r="E174" s="81">
        <v>-5904.3624</v>
      </c>
      <c r="F174" s="87">
        <v>0.22253300000000001</v>
      </c>
      <c r="G174" s="83"/>
      <c r="H174" s="81">
        <v>1690</v>
      </c>
      <c r="I174" s="81">
        <v>-11705</v>
      </c>
      <c r="J174" s="83"/>
      <c r="K174" s="81">
        <v>6</v>
      </c>
      <c r="L174" s="84">
        <v>1</v>
      </c>
      <c r="M174" s="84">
        <v>-5</v>
      </c>
      <c r="N174" s="83"/>
      <c r="O174" s="81">
        <v>0</v>
      </c>
      <c r="P174" s="81">
        <v>-90</v>
      </c>
      <c r="Q174" s="81">
        <v>-11795</v>
      </c>
    </row>
    <row r="175" spans="1:17" x14ac:dyDescent="0.25">
      <c r="A175" s="66" t="s">
        <v>1037</v>
      </c>
      <c r="B175" s="95" t="s">
        <v>1860</v>
      </c>
      <c r="C175" s="81">
        <v>1618227.3289999999</v>
      </c>
      <c r="D175" s="81">
        <v>1486043.93</v>
      </c>
      <c r="E175" s="81">
        <v>-132183.39899999998</v>
      </c>
      <c r="F175" s="87">
        <v>0.91831600000000002</v>
      </c>
      <c r="G175" s="83"/>
      <c r="H175" s="81">
        <v>1399175.9</v>
      </c>
      <c r="I175" s="81">
        <v>18726.150000000001</v>
      </c>
      <c r="J175" s="83"/>
      <c r="K175" s="81">
        <v>1545</v>
      </c>
      <c r="L175" s="84">
        <v>1592</v>
      </c>
      <c r="M175" s="84">
        <v>47</v>
      </c>
      <c r="N175" s="83"/>
      <c r="O175" s="81">
        <v>86868.03</v>
      </c>
      <c r="P175" s="81">
        <v>-2971.99</v>
      </c>
      <c r="Q175" s="81">
        <v>15754.160000000002</v>
      </c>
    </row>
    <row r="176" spans="1:17" x14ac:dyDescent="0.25">
      <c r="A176" s="66" t="s">
        <v>1145</v>
      </c>
      <c r="B176" s="95" t="s">
        <v>1861</v>
      </c>
      <c r="C176" s="81">
        <v>371199.37449999998</v>
      </c>
      <c r="D176" s="81">
        <v>224276.5</v>
      </c>
      <c r="E176" s="81">
        <v>-146922.87449999998</v>
      </c>
      <c r="F176" s="87">
        <v>0.60419400000000001</v>
      </c>
      <c r="G176" s="83"/>
      <c r="H176" s="81">
        <v>210791.5</v>
      </c>
      <c r="I176" s="81">
        <v>-49694.55</v>
      </c>
      <c r="J176" s="83"/>
      <c r="K176" s="81">
        <v>142</v>
      </c>
      <c r="L176" s="84">
        <v>107</v>
      </c>
      <c r="M176" s="84">
        <v>-35</v>
      </c>
      <c r="N176" s="83"/>
      <c r="O176" s="81">
        <v>13485</v>
      </c>
      <c r="P176" s="81">
        <v>-4838</v>
      </c>
      <c r="Q176" s="81">
        <v>-54532.55</v>
      </c>
    </row>
    <row r="177" spans="1:17" x14ac:dyDescent="0.25">
      <c r="A177" s="66" t="s">
        <v>1041</v>
      </c>
      <c r="B177" s="95" t="s">
        <v>1862</v>
      </c>
      <c r="C177" s="81">
        <v>585225.73930000002</v>
      </c>
      <c r="D177" s="81">
        <v>543832</v>
      </c>
      <c r="E177" s="81">
        <v>-41393.739300000016</v>
      </c>
      <c r="F177" s="87">
        <v>0.92926900000000001</v>
      </c>
      <c r="G177" s="83"/>
      <c r="H177" s="81">
        <v>532560</v>
      </c>
      <c r="I177" s="81">
        <v>9794.2999999999993</v>
      </c>
      <c r="J177" s="83"/>
      <c r="K177" s="81">
        <v>603</v>
      </c>
      <c r="L177" s="84">
        <v>654</v>
      </c>
      <c r="M177" s="84">
        <v>51</v>
      </c>
      <c r="N177" s="83"/>
      <c r="O177" s="81">
        <v>11272</v>
      </c>
      <c r="P177" s="81">
        <v>-6338</v>
      </c>
      <c r="Q177" s="81">
        <v>3456.2999999999993</v>
      </c>
    </row>
    <row r="178" spans="1:17" x14ac:dyDescent="0.25">
      <c r="A178" s="66" t="s">
        <v>1147</v>
      </c>
      <c r="B178" s="95" t="s">
        <v>1863</v>
      </c>
      <c r="C178" s="81">
        <v>71323.775200000004</v>
      </c>
      <c r="D178" s="81">
        <v>58639.5</v>
      </c>
      <c r="E178" s="81">
        <v>-12684.275200000004</v>
      </c>
      <c r="F178" s="87">
        <v>0.82215899999999997</v>
      </c>
      <c r="G178" s="83"/>
      <c r="H178" s="81">
        <v>57724.5</v>
      </c>
      <c r="I178" s="81">
        <v>-14561.55</v>
      </c>
      <c r="J178" s="83"/>
      <c r="K178" s="81">
        <v>74</v>
      </c>
      <c r="L178" s="84">
        <v>62</v>
      </c>
      <c r="M178" s="84">
        <v>-12</v>
      </c>
      <c r="N178" s="83"/>
      <c r="O178" s="81">
        <v>915</v>
      </c>
      <c r="P178" s="81">
        <v>-130</v>
      </c>
      <c r="Q178" s="81">
        <v>-14691.55</v>
      </c>
    </row>
    <row r="179" spans="1:17" x14ac:dyDescent="0.25">
      <c r="A179" s="66" t="s">
        <v>1043</v>
      </c>
      <c r="B179" s="95" t="s">
        <v>1864</v>
      </c>
      <c r="C179" s="81">
        <v>938910.01939999999</v>
      </c>
      <c r="D179" s="81">
        <v>1010896.5</v>
      </c>
      <c r="E179" s="81">
        <v>71986.48060000001</v>
      </c>
      <c r="F179" s="87">
        <v>1.07667</v>
      </c>
      <c r="G179" s="83"/>
      <c r="H179" s="81">
        <v>976986.5</v>
      </c>
      <c r="I179" s="81">
        <v>164800.15</v>
      </c>
      <c r="J179" s="83"/>
      <c r="K179" s="81">
        <v>1030</v>
      </c>
      <c r="L179" s="84">
        <v>1238</v>
      </c>
      <c r="M179" s="84">
        <v>208</v>
      </c>
      <c r="N179" s="83"/>
      <c r="O179" s="81">
        <v>33910</v>
      </c>
      <c r="P179" s="81">
        <v>8468</v>
      </c>
      <c r="Q179" s="81">
        <v>173268.15</v>
      </c>
    </row>
    <row r="180" spans="1:17" x14ac:dyDescent="0.25">
      <c r="A180" s="66" t="s">
        <v>1149</v>
      </c>
      <c r="B180" s="95" t="s">
        <v>1865</v>
      </c>
      <c r="C180" s="81">
        <v>110737.6112</v>
      </c>
      <c r="D180" s="81">
        <v>12490</v>
      </c>
      <c r="E180" s="81">
        <v>-98247.611199999999</v>
      </c>
      <c r="F180" s="87">
        <v>0.112789</v>
      </c>
      <c r="G180" s="83"/>
      <c r="H180" s="81">
        <v>12300</v>
      </c>
      <c r="I180" s="81">
        <v>-25655</v>
      </c>
      <c r="J180" s="83"/>
      <c r="K180" s="81">
        <v>19</v>
      </c>
      <c r="L180" s="84">
        <v>7</v>
      </c>
      <c r="M180" s="84">
        <v>-12</v>
      </c>
      <c r="N180" s="83"/>
      <c r="O180" s="81">
        <v>190</v>
      </c>
      <c r="P180" s="81">
        <v>-1420</v>
      </c>
      <c r="Q180" s="81">
        <v>-27075</v>
      </c>
    </row>
    <row r="181" spans="1:17" x14ac:dyDescent="0.25">
      <c r="A181" s="66" t="s">
        <v>1049</v>
      </c>
      <c r="B181" s="95" t="s">
        <v>1866</v>
      </c>
      <c r="C181" s="81">
        <v>1299934.9909999999</v>
      </c>
      <c r="D181" s="81">
        <v>1059824.3500000001</v>
      </c>
      <c r="E181" s="81">
        <v>-240110.64099999983</v>
      </c>
      <c r="F181" s="87">
        <v>0.81528999999999996</v>
      </c>
      <c r="G181" s="83"/>
      <c r="H181" s="81">
        <v>1016711.35</v>
      </c>
      <c r="I181" s="81">
        <v>-94432.87</v>
      </c>
      <c r="J181" s="83"/>
      <c r="K181" s="81">
        <v>1247</v>
      </c>
      <c r="L181" s="84">
        <v>1228</v>
      </c>
      <c r="M181" s="84">
        <v>-19</v>
      </c>
      <c r="N181" s="83"/>
      <c r="O181" s="81">
        <v>43113</v>
      </c>
      <c r="P181" s="81">
        <v>-9973.02</v>
      </c>
      <c r="Q181" s="81">
        <v>-104405.89</v>
      </c>
    </row>
    <row r="182" spans="1:17" x14ac:dyDescent="0.25">
      <c r="A182" s="66" t="s">
        <v>1339</v>
      </c>
      <c r="B182" s="95" t="s">
        <v>1867</v>
      </c>
      <c r="C182" s="81">
        <v>914306.94609999994</v>
      </c>
      <c r="D182" s="81">
        <v>605337.62</v>
      </c>
      <c r="E182" s="81">
        <v>-308969.32609999995</v>
      </c>
      <c r="F182" s="87">
        <v>0.66207300000000002</v>
      </c>
      <c r="G182" s="83"/>
      <c r="H182" s="81">
        <v>532542.6</v>
      </c>
      <c r="I182" s="81">
        <v>-217648.1</v>
      </c>
      <c r="J182" s="83"/>
      <c r="K182" s="81">
        <v>836</v>
      </c>
      <c r="L182" s="84">
        <v>543</v>
      </c>
      <c r="M182" s="84">
        <v>-293</v>
      </c>
      <c r="N182" s="83"/>
      <c r="O182" s="81">
        <v>72795.02</v>
      </c>
      <c r="P182" s="81">
        <v>-27245</v>
      </c>
      <c r="Q182" s="81">
        <v>-244893.1</v>
      </c>
    </row>
    <row r="183" spans="1:17" x14ac:dyDescent="0.25">
      <c r="A183" s="66" t="s">
        <v>1051</v>
      </c>
      <c r="B183" s="95" t="s">
        <v>1868</v>
      </c>
      <c r="C183" s="81">
        <v>1940882.7148</v>
      </c>
      <c r="D183" s="81">
        <v>1580704.55</v>
      </c>
      <c r="E183" s="81">
        <v>-360178.16479999991</v>
      </c>
      <c r="F183" s="87">
        <v>0.81442599999999998</v>
      </c>
      <c r="G183" s="83"/>
      <c r="H183" s="81">
        <v>1545939.45</v>
      </c>
      <c r="I183" s="81">
        <v>-200643.7</v>
      </c>
      <c r="J183" s="83"/>
      <c r="K183" s="81">
        <v>2049</v>
      </c>
      <c r="L183" s="84">
        <v>1816</v>
      </c>
      <c r="M183" s="84">
        <v>-233</v>
      </c>
      <c r="N183" s="83"/>
      <c r="O183" s="81">
        <v>34765.1</v>
      </c>
      <c r="P183" s="81">
        <v>-9948.25</v>
      </c>
      <c r="Q183" s="81">
        <v>-210591.95</v>
      </c>
    </row>
    <row r="184" spans="1:17" x14ac:dyDescent="0.25">
      <c r="A184" s="66" t="s">
        <v>1228</v>
      </c>
      <c r="B184" s="95" t="s">
        <v>1869</v>
      </c>
      <c r="C184" s="81">
        <v>220844.17540000001</v>
      </c>
      <c r="D184" s="81">
        <v>67886</v>
      </c>
      <c r="E184" s="81">
        <v>-152958.17540000001</v>
      </c>
      <c r="F184" s="87">
        <v>0.30739300000000003</v>
      </c>
      <c r="G184" s="83"/>
      <c r="H184" s="81">
        <v>61796</v>
      </c>
      <c r="I184" s="81">
        <v>-28352</v>
      </c>
      <c r="J184" s="83"/>
      <c r="K184" s="81">
        <v>65</v>
      </c>
      <c r="L184" s="84">
        <v>39</v>
      </c>
      <c r="M184" s="84">
        <v>-26</v>
      </c>
      <c r="N184" s="83"/>
      <c r="O184" s="81">
        <v>6090</v>
      </c>
      <c r="P184" s="81">
        <v>910</v>
      </c>
      <c r="Q184" s="81">
        <v>-27442</v>
      </c>
    </row>
    <row r="185" spans="1:17" x14ac:dyDescent="0.25">
      <c r="A185" s="66" t="s">
        <v>1053</v>
      </c>
      <c r="B185" s="95" t="s">
        <v>1870</v>
      </c>
      <c r="C185" s="81">
        <v>558827.80709999998</v>
      </c>
      <c r="D185" s="81">
        <v>556862.35</v>
      </c>
      <c r="E185" s="81">
        <v>-1965.4570999999996</v>
      </c>
      <c r="F185" s="87">
        <v>0.99648300000000001</v>
      </c>
      <c r="G185" s="83"/>
      <c r="H185" s="81">
        <v>542003.35</v>
      </c>
      <c r="I185" s="81">
        <v>33347.35</v>
      </c>
      <c r="J185" s="83"/>
      <c r="K185" s="81">
        <v>683</v>
      </c>
      <c r="L185" s="84">
        <v>716</v>
      </c>
      <c r="M185" s="84">
        <v>33</v>
      </c>
      <c r="N185" s="83"/>
      <c r="O185" s="81">
        <v>14859</v>
      </c>
      <c r="P185" s="81">
        <v>8686</v>
      </c>
      <c r="Q185" s="81">
        <v>42033.35</v>
      </c>
    </row>
    <row r="186" spans="1:17" x14ac:dyDescent="0.25">
      <c r="A186" s="66" t="s">
        <v>545</v>
      </c>
      <c r="B186" s="95" t="s">
        <v>1871</v>
      </c>
      <c r="C186" s="81">
        <v>1363789.57</v>
      </c>
      <c r="D186" s="81">
        <v>1092030</v>
      </c>
      <c r="E186" s="81">
        <v>-271759.57000000007</v>
      </c>
      <c r="F186" s="87">
        <v>0.800732</v>
      </c>
      <c r="G186" s="83"/>
      <c r="H186" s="81">
        <v>1064392</v>
      </c>
      <c r="I186" s="81">
        <v>-152936.95000000001</v>
      </c>
      <c r="J186" s="83"/>
      <c r="K186" s="81">
        <v>1333</v>
      </c>
      <c r="L186" s="84">
        <v>1269</v>
      </c>
      <c r="M186" s="84">
        <v>-64</v>
      </c>
      <c r="N186" s="83"/>
      <c r="O186" s="81">
        <v>27638</v>
      </c>
      <c r="P186" s="81">
        <v>5984</v>
      </c>
      <c r="Q186" s="81">
        <v>-146952.95000000001</v>
      </c>
    </row>
    <row r="187" spans="1:17" x14ac:dyDescent="0.25">
      <c r="A187" s="66" t="s">
        <v>1076</v>
      </c>
      <c r="B187" s="95" t="s">
        <v>1872</v>
      </c>
      <c r="C187" s="81">
        <v>1551076.6296999999</v>
      </c>
      <c r="D187" s="81">
        <v>1302909.45</v>
      </c>
      <c r="E187" s="81">
        <v>-248167.17969999998</v>
      </c>
      <c r="F187" s="87">
        <v>0.84000300000000006</v>
      </c>
      <c r="G187" s="83"/>
      <c r="H187" s="81">
        <v>1229411.45</v>
      </c>
      <c r="I187" s="81">
        <v>-113116.2</v>
      </c>
      <c r="J187" s="83"/>
      <c r="K187" s="81">
        <v>1390</v>
      </c>
      <c r="L187" s="84">
        <v>1252</v>
      </c>
      <c r="M187" s="84">
        <v>-138</v>
      </c>
      <c r="N187" s="83"/>
      <c r="O187" s="81">
        <v>73498</v>
      </c>
      <c r="P187" s="81">
        <v>-17194.02</v>
      </c>
      <c r="Q187" s="81">
        <v>-130310.22</v>
      </c>
    </row>
    <row r="188" spans="1:17" x14ac:dyDescent="0.25">
      <c r="A188" s="66" t="s">
        <v>1432</v>
      </c>
      <c r="B188" s="95" t="s">
        <v>1873</v>
      </c>
      <c r="C188" s="81">
        <v>88246.405400000003</v>
      </c>
      <c r="D188" s="81">
        <v>100893</v>
      </c>
      <c r="E188" s="81">
        <v>12646.594599999997</v>
      </c>
      <c r="F188" s="87">
        <v>1.14331</v>
      </c>
      <c r="G188" s="83"/>
      <c r="H188" s="81">
        <v>100098</v>
      </c>
      <c r="I188" s="81">
        <v>28962.65</v>
      </c>
      <c r="J188" s="83"/>
      <c r="K188" s="81">
        <v>74</v>
      </c>
      <c r="L188" s="84">
        <v>91</v>
      </c>
      <c r="M188" s="84">
        <v>17</v>
      </c>
      <c r="N188" s="83"/>
      <c r="O188" s="81">
        <v>795</v>
      </c>
      <c r="P188" s="81">
        <v>-395</v>
      </c>
      <c r="Q188" s="81">
        <v>28567.65</v>
      </c>
    </row>
    <row r="189" spans="1:17" x14ac:dyDescent="0.25">
      <c r="A189" s="66" t="s">
        <v>1102</v>
      </c>
      <c r="B189" s="95" t="s">
        <v>1874</v>
      </c>
      <c r="C189" s="81">
        <v>709676.78619999997</v>
      </c>
      <c r="D189" s="81">
        <v>780959.75</v>
      </c>
      <c r="E189" s="81">
        <v>71282.963800000027</v>
      </c>
      <c r="F189" s="87">
        <v>1.100444</v>
      </c>
      <c r="G189" s="83"/>
      <c r="H189" s="81">
        <v>748005.75</v>
      </c>
      <c r="I189" s="81">
        <v>131217.25</v>
      </c>
      <c r="J189" s="83"/>
      <c r="K189" s="81">
        <v>786</v>
      </c>
      <c r="L189" s="84">
        <v>900</v>
      </c>
      <c r="M189" s="84">
        <v>114</v>
      </c>
      <c r="N189" s="83"/>
      <c r="O189" s="81">
        <v>32954</v>
      </c>
      <c r="P189" s="81">
        <v>3223</v>
      </c>
      <c r="Q189" s="81">
        <v>134440.25</v>
      </c>
    </row>
    <row r="190" spans="1:17" x14ac:dyDescent="0.25">
      <c r="A190" s="66" t="s">
        <v>1317</v>
      </c>
      <c r="B190" s="95" t="s">
        <v>1875</v>
      </c>
      <c r="C190" s="81">
        <v>94844.495500000005</v>
      </c>
      <c r="D190" s="81">
        <v>24769</v>
      </c>
      <c r="E190" s="81">
        <v>-70075.495500000005</v>
      </c>
      <c r="F190" s="87">
        <v>0.261154</v>
      </c>
      <c r="G190" s="83"/>
      <c r="H190" s="81">
        <v>19724</v>
      </c>
      <c r="I190" s="81">
        <v>-6381</v>
      </c>
      <c r="J190" s="83"/>
      <c r="K190" s="81">
        <v>24</v>
      </c>
      <c r="L190" s="84">
        <v>15</v>
      </c>
      <c r="M190" s="84">
        <v>-9</v>
      </c>
      <c r="N190" s="83"/>
      <c r="O190" s="81">
        <v>5045</v>
      </c>
      <c r="P190" s="81">
        <v>1700</v>
      </c>
      <c r="Q190" s="81">
        <v>-4681</v>
      </c>
    </row>
    <row r="191" spans="1:17" x14ac:dyDescent="0.25">
      <c r="A191" s="66" t="s">
        <v>1111</v>
      </c>
      <c r="B191" s="95" t="s">
        <v>1851</v>
      </c>
      <c r="C191" s="81">
        <v>-177262</v>
      </c>
      <c r="D191" s="81">
        <v>0</v>
      </c>
      <c r="E191" s="81">
        <v>177262</v>
      </c>
      <c r="F191" s="87">
        <v>0</v>
      </c>
      <c r="G191" s="83"/>
      <c r="H191" s="81">
        <v>0</v>
      </c>
      <c r="I191" s="81">
        <v>0</v>
      </c>
      <c r="J191" s="83"/>
      <c r="K191" s="81">
        <v>0</v>
      </c>
      <c r="L191" s="84">
        <v>0</v>
      </c>
      <c r="M191" s="84">
        <v>0</v>
      </c>
      <c r="N191" s="83"/>
      <c r="O191" s="81">
        <v>0</v>
      </c>
      <c r="P191" s="81">
        <v>0</v>
      </c>
      <c r="Q191" s="81">
        <v>0</v>
      </c>
    </row>
    <row r="192" spans="1:17" x14ac:dyDescent="0.25">
      <c r="A192" s="66" t="s">
        <v>133</v>
      </c>
      <c r="B192" s="95" t="s">
        <v>1876</v>
      </c>
      <c r="C192" s="81">
        <v>1748760.5392</v>
      </c>
      <c r="D192" s="81">
        <v>1427804.3</v>
      </c>
      <c r="E192" s="81">
        <v>-320956.23919999995</v>
      </c>
      <c r="F192" s="87">
        <v>0.81646600000000003</v>
      </c>
      <c r="G192" s="83"/>
      <c r="H192" s="81">
        <v>1394404.3</v>
      </c>
      <c r="I192" s="81">
        <v>-153856.85</v>
      </c>
      <c r="J192" s="83"/>
      <c r="K192" s="81">
        <v>1849</v>
      </c>
      <c r="L192" s="84">
        <v>1694</v>
      </c>
      <c r="M192" s="84">
        <v>-155</v>
      </c>
      <c r="N192" s="83"/>
      <c r="O192" s="81">
        <v>33400</v>
      </c>
      <c r="P192" s="81">
        <v>-12587</v>
      </c>
      <c r="Q192" s="81">
        <v>-166443.85</v>
      </c>
    </row>
    <row r="193" spans="1:17" x14ac:dyDescent="0.25">
      <c r="A193" s="66" t="s">
        <v>1266</v>
      </c>
      <c r="B193" s="95" t="s">
        <v>1877</v>
      </c>
      <c r="C193" s="81">
        <v>572748.37080000003</v>
      </c>
      <c r="D193" s="81">
        <v>355982.25</v>
      </c>
      <c r="E193" s="81">
        <v>-216766.12080000003</v>
      </c>
      <c r="F193" s="87">
        <v>0.621533</v>
      </c>
      <c r="G193" s="83"/>
      <c r="H193" s="81">
        <v>347387.25</v>
      </c>
      <c r="I193" s="81">
        <v>-128926.5</v>
      </c>
      <c r="J193" s="83"/>
      <c r="K193" s="81">
        <v>289</v>
      </c>
      <c r="L193" s="84">
        <v>233</v>
      </c>
      <c r="M193" s="84">
        <v>-56</v>
      </c>
      <c r="N193" s="83"/>
      <c r="O193" s="81">
        <v>8595</v>
      </c>
      <c r="P193" s="81">
        <v>1220</v>
      </c>
      <c r="Q193" s="81">
        <v>-127706.5</v>
      </c>
    </row>
    <row r="194" spans="1:17" x14ac:dyDescent="0.25">
      <c r="A194" s="66" t="s">
        <v>1307</v>
      </c>
      <c r="B194" s="95" t="s">
        <v>1878</v>
      </c>
      <c r="C194" s="81">
        <v>1048456.743</v>
      </c>
      <c r="D194" s="81">
        <v>901218.5</v>
      </c>
      <c r="E194" s="81">
        <v>-147238.24300000002</v>
      </c>
      <c r="F194" s="87">
        <v>0.85956699999999997</v>
      </c>
      <c r="G194" s="83"/>
      <c r="H194" s="81">
        <v>890331.5</v>
      </c>
      <c r="I194" s="81">
        <v>-64623.4</v>
      </c>
      <c r="J194" s="83"/>
      <c r="K194" s="81">
        <v>935</v>
      </c>
      <c r="L194" s="84">
        <v>1010</v>
      </c>
      <c r="M194" s="84">
        <v>75</v>
      </c>
      <c r="N194" s="83"/>
      <c r="O194" s="81">
        <v>10887</v>
      </c>
      <c r="P194" s="81">
        <v>-4606</v>
      </c>
      <c r="Q194" s="81">
        <v>-69229.399999999994</v>
      </c>
    </row>
    <row r="195" spans="1:17" x14ac:dyDescent="0.25">
      <c r="A195" s="66" t="s">
        <v>1346</v>
      </c>
      <c r="B195" s="95" t="s">
        <v>1879</v>
      </c>
      <c r="C195" s="81">
        <v>545697.15830000001</v>
      </c>
      <c r="D195" s="81">
        <v>424321.37</v>
      </c>
      <c r="E195" s="81">
        <v>-121375.78830000001</v>
      </c>
      <c r="F195" s="87">
        <v>0.77757699999999996</v>
      </c>
      <c r="G195" s="83"/>
      <c r="H195" s="81">
        <v>412507</v>
      </c>
      <c r="I195" s="81">
        <v>-40572.699999999997</v>
      </c>
      <c r="J195" s="83"/>
      <c r="K195" s="81">
        <v>485</v>
      </c>
      <c r="L195" s="84">
        <v>546</v>
      </c>
      <c r="M195" s="84">
        <v>61</v>
      </c>
      <c r="N195" s="83"/>
      <c r="O195" s="81">
        <v>11814.37</v>
      </c>
      <c r="P195" s="81">
        <v>-6881.63</v>
      </c>
      <c r="Q195" s="81">
        <v>-47454.329999999994</v>
      </c>
    </row>
    <row r="196" spans="1:17" ht="13.8" thickBot="1" x14ac:dyDescent="0.3">
      <c r="A196" s="66" t="s">
        <v>1348</v>
      </c>
      <c r="B196" s="95" t="s">
        <v>1880</v>
      </c>
      <c r="C196" s="81">
        <v>280037.44549999997</v>
      </c>
      <c r="D196" s="81">
        <v>243428.45</v>
      </c>
      <c r="E196" s="81">
        <v>-36608.995499999961</v>
      </c>
      <c r="F196" s="87">
        <v>0.86927100000000002</v>
      </c>
      <c r="G196" s="83"/>
      <c r="H196" s="81">
        <v>215526.45</v>
      </c>
      <c r="I196" s="81">
        <v>-2101.85</v>
      </c>
      <c r="J196" s="83"/>
      <c r="K196" s="81">
        <v>152</v>
      </c>
      <c r="L196" s="84">
        <v>134</v>
      </c>
      <c r="M196" s="84">
        <v>-18</v>
      </c>
      <c r="N196" s="83"/>
      <c r="O196" s="81">
        <v>27902</v>
      </c>
      <c r="P196" s="81">
        <v>-4165</v>
      </c>
      <c r="Q196" s="81">
        <v>-6266.85</v>
      </c>
    </row>
    <row r="197" spans="1:17" ht="13.8" thickBot="1" x14ac:dyDescent="0.3">
      <c r="A197" s="66" t="s">
        <v>1486</v>
      </c>
      <c r="B197" s="110" t="s">
        <v>1881</v>
      </c>
      <c r="C197" s="111">
        <v>17562597.022600003</v>
      </c>
      <c r="D197" s="111">
        <v>14864889.369999997</v>
      </c>
      <c r="E197" s="111">
        <v>-2697707.6526000006</v>
      </c>
      <c r="F197" s="112">
        <v>0.84639471889444795</v>
      </c>
      <c r="G197" s="83"/>
      <c r="H197" s="111">
        <v>14288021.849999998</v>
      </c>
      <c r="I197" s="111">
        <v>-919091.5199999999</v>
      </c>
      <c r="J197" s="83"/>
      <c r="K197" s="111">
        <v>16694</v>
      </c>
      <c r="L197" s="111">
        <v>16130</v>
      </c>
      <c r="M197" s="111">
        <v>-564</v>
      </c>
      <c r="N197" s="83"/>
      <c r="O197" s="111">
        <v>576867.5199999999</v>
      </c>
      <c r="P197" s="111">
        <v>-72014.91</v>
      </c>
      <c r="Q197" s="111">
        <v>-991106.42999999993</v>
      </c>
    </row>
    <row r="198" spans="1:17" x14ac:dyDescent="0.25">
      <c r="C198" s="99"/>
      <c r="D198" s="99"/>
      <c r="E198" s="99"/>
      <c r="F198" s="100"/>
      <c r="G198" s="99"/>
      <c r="H198" s="99"/>
      <c r="I198" s="99"/>
      <c r="J198" s="99"/>
      <c r="K198" s="99"/>
      <c r="L198" s="101"/>
      <c r="M198" s="101"/>
      <c r="N198" s="99"/>
      <c r="O198" s="99"/>
      <c r="P198" s="99"/>
      <c r="Q198" s="99"/>
    </row>
    <row r="199" spans="1:17" x14ac:dyDescent="0.25">
      <c r="A199" s="66" t="s">
        <v>378</v>
      </c>
      <c r="B199" s="95" t="s">
        <v>1882</v>
      </c>
      <c r="C199" s="81">
        <v>203961.23370000001</v>
      </c>
      <c r="D199" s="81">
        <v>174092.35</v>
      </c>
      <c r="E199" s="81">
        <v>-29868.883700000006</v>
      </c>
      <c r="F199" s="87">
        <v>0.85355599999999998</v>
      </c>
      <c r="G199" s="83"/>
      <c r="H199" s="81">
        <v>170561.35</v>
      </c>
      <c r="I199" s="81">
        <v>22864.25</v>
      </c>
      <c r="J199" s="83"/>
      <c r="K199" s="81">
        <v>139</v>
      </c>
      <c r="L199" s="84">
        <v>173</v>
      </c>
      <c r="M199" s="84">
        <v>34</v>
      </c>
      <c r="N199" s="83"/>
      <c r="O199" s="81">
        <v>3531</v>
      </c>
      <c r="P199" s="81">
        <v>-3234</v>
      </c>
      <c r="Q199" s="81">
        <v>19630.25</v>
      </c>
    </row>
    <row r="200" spans="1:17" x14ac:dyDescent="0.25">
      <c r="A200" s="66" t="s">
        <v>380</v>
      </c>
      <c r="B200" s="95" t="s">
        <v>1883</v>
      </c>
      <c r="C200" s="81">
        <v>9402.3171999999995</v>
      </c>
      <c r="D200" s="81">
        <v>122620</v>
      </c>
      <c r="E200" s="81">
        <v>113217.6828</v>
      </c>
      <c r="F200" s="87">
        <v>13.041466</v>
      </c>
      <c r="G200" s="83"/>
      <c r="H200" s="81">
        <v>112450</v>
      </c>
      <c r="I200" s="81">
        <v>111780</v>
      </c>
      <c r="J200" s="83"/>
      <c r="K200" s="81">
        <v>1</v>
      </c>
      <c r="L200" s="84">
        <v>136</v>
      </c>
      <c r="M200" s="84">
        <v>135</v>
      </c>
      <c r="N200" s="83"/>
      <c r="O200" s="81">
        <v>10170</v>
      </c>
      <c r="P200" s="81">
        <v>894</v>
      </c>
      <c r="Q200" s="81">
        <v>112674</v>
      </c>
    </row>
    <row r="201" spans="1:17" x14ac:dyDescent="0.25">
      <c r="A201" s="66" t="s">
        <v>1163</v>
      </c>
      <c r="B201" s="95" t="s">
        <v>1884</v>
      </c>
      <c r="C201" s="81">
        <v>252351.95189999999</v>
      </c>
      <c r="D201" s="81">
        <v>306122</v>
      </c>
      <c r="E201" s="81">
        <v>53770.048100000015</v>
      </c>
      <c r="F201" s="87">
        <v>1.213076</v>
      </c>
      <c r="G201" s="83"/>
      <c r="H201" s="81">
        <v>301713</v>
      </c>
      <c r="I201" s="81">
        <v>101355.75</v>
      </c>
      <c r="J201" s="83"/>
      <c r="K201" s="81">
        <v>217</v>
      </c>
      <c r="L201" s="84">
        <v>398</v>
      </c>
      <c r="M201" s="84">
        <v>181</v>
      </c>
      <c r="N201" s="83"/>
      <c r="O201" s="81">
        <v>4409</v>
      </c>
      <c r="P201" s="81">
        <v>-313</v>
      </c>
      <c r="Q201" s="81">
        <v>101042.75</v>
      </c>
    </row>
    <row r="202" spans="1:17" x14ac:dyDescent="0.25">
      <c r="A202" s="66" t="s">
        <v>387</v>
      </c>
      <c r="B202" s="95" t="s">
        <v>1885</v>
      </c>
      <c r="C202" s="81">
        <v>893717.53630000004</v>
      </c>
      <c r="D202" s="81">
        <v>893592.85</v>
      </c>
      <c r="E202" s="81">
        <v>-124.68630000005942</v>
      </c>
      <c r="F202" s="87">
        <v>0.99985999999999997</v>
      </c>
      <c r="G202" s="83"/>
      <c r="H202" s="81">
        <v>886277.85</v>
      </c>
      <c r="I202" s="81">
        <v>143292.35</v>
      </c>
      <c r="J202" s="83"/>
      <c r="K202" s="81">
        <v>850</v>
      </c>
      <c r="L202" s="84">
        <v>1050</v>
      </c>
      <c r="M202" s="84">
        <v>200</v>
      </c>
      <c r="N202" s="83"/>
      <c r="O202" s="81">
        <v>7315</v>
      </c>
      <c r="P202" s="81">
        <v>-4643</v>
      </c>
      <c r="Q202" s="81">
        <v>138649.35</v>
      </c>
    </row>
    <row r="203" spans="1:17" x14ac:dyDescent="0.25">
      <c r="A203" s="66" t="s">
        <v>389</v>
      </c>
      <c r="B203" s="95" t="s">
        <v>1886</v>
      </c>
      <c r="C203" s="81">
        <v>235785.5362</v>
      </c>
      <c r="D203" s="81">
        <v>252487</v>
      </c>
      <c r="E203" s="81">
        <v>16701.463799999998</v>
      </c>
      <c r="F203" s="87">
        <v>1.0708329999999999</v>
      </c>
      <c r="G203" s="83"/>
      <c r="H203" s="81">
        <v>231035</v>
      </c>
      <c r="I203" s="81">
        <v>41325</v>
      </c>
      <c r="J203" s="83"/>
      <c r="K203" s="81">
        <v>209</v>
      </c>
      <c r="L203" s="84">
        <v>256</v>
      </c>
      <c r="M203" s="84">
        <v>47</v>
      </c>
      <c r="N203" s="83"/>
      <c r="O203" s="81">
        <v>21452</v>
      </c>
      <c r="P203" s="81">
        <v>13182</v>
      </c>
      <c r="Q203" s="81">
        <v>54507</v>
      </c>
    </row>
    <row r="204" spans="1:17" x14ac:dyDescent="0.25">
      <c r="A204" s="66" t="s">
        <v>390</v>
      </c>
      <c r="B204" s="95" t="s">
        <v>1887</v>
      </c>
      <c r="C204" s="81">
        <v>155647.02309999999</v>
      </c>
      <c r="D204" s="81">
        <v>158692.01</v>
      </c>
      <c r="E204" s="81">
        <v>3044.9869000000181</v>
      </c>
      <c r="F204" s="87">
        <v>1.019563</v>
      </c>
      <c r="G204" s="83"/>
      <c r="H204" s="81">
        <v>151270</v>
      </c>
      <c r="I204" s="81">
        <v>81577</v>
      </c>
      <c r="J204" s="83"/>
      <c r="K204" s="81">
        <v>76</v>
      </c>
      <c r="L204" s="84">
        <v>178</v>
      </c>
      <c r="M204" s="84">
        <v>102</v>
      </c>
      <c r="N204" s="83"/>
      <c r="O204" s="81">
        <v>7422.01</v>
      </c>
      <c r="P204" s="81">
        <v>-2841.99</v>
      </c>
      <c r="Q204" s="81">
        <v>78735.009999999995</v>
      </c>
    </row>
    <row r="205" spans="1:17" x14ac:dyDescent="0.25">
      <c r="A205" s="66" t="s">
        <v>391</v>
      </c>
      <c r="B205" s="95" t="s">
        <v>1888</v>
      </c>
      <c r="C205" s="81">
        <v>332107.50719999999</v>
      </c>
      <c r="D205" s="81">
        <v>316023.5</v>
      </c>
      <c r="E205" s="81">
        <v>-16084.007199999993</v>
      </c>
      <c r="F205" s="87">
        <v>0.95157000000000003</v>
      </c>
      <c r="G205" s="83"/>
      <c r="H205" s="81">
        <v>302871.5</v>
      </c>
      <c r="I205" s="81">
        <v>65024.5</v>
      </c>
      <c r="J205" s="83"/>
      <c r="K205" s="81">
        <v>242</v>
      </c>
      <c r="L205" s="84">
        <v>372</v>
      </c>
      <c r="M205" s="84">
        <v>130</v>
      </c>
      <c r="N205" s="83"/>
      <c r="O205" s="81">
        <v>13152</v>
      </c>
      <c r="P205" s="81">
        <v>-2279</v>
      </c>
      <c r="Q205" s="81">
        <v>62745.5</v>
      </c>
    </row>
    <row r="206" spans="1:17" x14ac:dyDescent="0.25">
      <c r="A206" s="66" t="s">
        <v>1224</v>
      </c>
      <c r="B206" s="95" t="s">
        <v>1889</v>
      </c>
      <c r="C206" s="81">
        <v>277387.35550000001</v>
      </c>
      <c r="D206" s="81">
        <v>181974</v>
      </c>
      <c r="E206" s="81">
        <v>-95413.355500000005</v>
      </c>
      <c r="F206" s="87">
        <v>0.65602800000000006</v>
      </c>
      <c r="G206" s="83"/>
      <c r="H206" s="81">
        <v>173510</v>
      </c>
      <c r="I206" s="81">
        <v>-18745</v>
      </c>
      <c r="J206" s="83"/>
      <c r="K206" s="81">
        <v>202</v>
      </c>
      <c r="L206" s="84">
        <v>188</v>
      </c>
      <c r="M206" s="84">
        <v>-14</v>
      </c>
      <c r="N206" s="83"/>
      <c r="O206" s="81">
        <v>8464</v>
      </c>
      <c r="P206" s="81">
        <v>-5398.01</v>
      </c>
      <c r="Q206" s="81">
        <v>-24143.010000000002</v>
      </c>
    </row>
    <row r="207" spans="1:17" x14ac:dyDescent="0.25">
      <c r="A207" s="66" t="s">
        <v>392</v>
      </c>
      <c r="B207" s="95" t="s">
        <v>1890</v>
      </c>
      <c r="C207" s="81">
        <v>745872.27249999996</v>
      </c>
      <c r="D207" s="81">
        <v>849942</v>
      </c>
      <c r="E207" s="81">
        <v>104069.72750000004</v>
      </c>
      <c r="F207" s="87">
        <v>1.1395280000000001</v>
      </c>
      <c r="G207" s="83"/>
      <c r="H207" s="81">
        <v>830038</v>
      </c>
      <c r="I207" s="81">
        <v>196761.2</v>
      </c>
      <c r="J207" s="83"/>
      <c r="K207" s="81">
        <v>676</v>
      </c>
      <c r="L207" s="84">
        <v>968</v>
      </c>
      <c r="M207" s="84">
        <v>292</v>
      </c>
      <c r="N207" s="83"/>
      <c r="O207" s="81">
        <v>19904</v>
      </c>
      <c r="P207" s="81">
        <v>2635</v>
      </c>
      <c r="Q207" s="81">
        <v>199396.2</v>
      </c>
    </row>
    <row r="208" spans="1:17" x14ac:dyDescent="0.25">
      <c r="A208" s="66" t="s">
        <v>395</v>
      </c>
      <c r="B208" s="95" t="s">
        <v>1891</v>
      </c>
      <c r="C208" s="81">
        <v>680698.60979999998</v>
      </c>
      <c r="D208" s="81">
        <v>666455.01</v>
      </c>
      <c r="E208" s="81">
        <v>-14243.599799999967</v>
      </c>
      <c r="F208" s="87">
        <v>0.97907500000000003</v>
      </c>
      <c r="G208" s="83"/>
      <c r="H208" s="81">
        <v>627222</v>
      </c>
      <c r="I208" s="81">
        <v>214733.75</v>
      </c>
      <c r="J208" s="83"/>
      <c r="K208" s="81">
        <v>402</v>
      </c>
      <c r="L208" s="84">
        <v>754</v>
      </c>
      <c r="M208" s="84">
        <v>352</v>
      </c>
      <c r="N208" s="83"/>
      <c r="O208" s="81">
        <v>39233.01</v>
      </c>
      <c r="P208" s="81">
        <v>-22071.39</v>
      </c>
      <c r="Q208" s="81">
        <v>192662.36</v>
      </c>
    </row>
    <row r="209" spans="1:17" x14ac:dyDescent="0.25">
      <c r="A209" s="66" t="s">
        <v>1312</v>
      </c>
      <c r="B209" s="95" t="s">
        <v>1892</v>
      </c>
      <c r="C209" s="81">
        <v>106354.6078</v>
      </c>
      <c r="D209" s="81">
        <v>106397.95</v>
      </c>
      <c r="E209" s="81">
        <v>43.342199999999139</v>
      </c>
      <c r="F209" s="87">
        <v>1.000408</v>
      </c>
      <c r="G209" s="83"/>
      <c r="H209" s="81">
        <v>106142.95</v>
      </c>
      <c r="I209" s="81">
        <v>7527.2</v>
      </c>
      <c r="J209" s="83"/>
      <c r="K209" s="81">
        <v>72</v>
      </c>
      <c r="L209" s="84">
        <v>74</v>
      </c>
      <c r="M209" s="84">
        <v>2</v>
      </c>
      <c r="N209" s="83"/>
      <c r="O209" s="81">
        <v>255</v>
      </c>
      <c r="P209" s="81">
        <v>-75</v>
      </c>
      <c r="Q209" s="81">
        <v>7452.2</v>
      </c>
    </row>
    <row r="210" spans="1:17" x14ac:dyDescent="0.25">
      <c r="A210" s="66" t="s">
        <v>1268</v>
      </c>
      <c r="B210" s="95" t="s">
        <v>1893</v>
      </c>
      <c r="C210" s="81">
        <v>346702.2378</v>
      </c>
      <c r="D210" s="81">
        <v>345196</v>
      </c>
      <c r="E210" s="81">
        <v>-1506.2378000000026</v>
      </c>
      <c r="F210" s="87">
        <v>0.99565599999999999</v>
      </c>
      <c r="G210" s="83"/>
      <c r="H210" s="81">
        <v>322940</v>
      </c>
      <c r="I210" s="81">
        <v>55440</v>
      </c>
      <c r="J210" s="83"/>
      <c r="K210" s="81">
        <v>297</v>
      </c>
      <c r="L210" s="84">
        <v>351</v>
      </c>
      <c r="M210" s="84">
        <v>54</v>
      </c>
      <c r="N210" s="83"/>
      <c r="O210" s="81">
        <v>22256</v>
      </c>
      <c r="P210" s="81">
        <v>7298</v>
      </c>
      <c r="Q210" s="81">
        <v>62738</v>
      </c>
    </row>
    <row r="211" spans="1:17" x14ac:dyDescent="0.25">
      <c r="A211" s="66" t="s">
        <v>1270</v>
      </c>
      <c r="B211" s="95" t="s">
        <v>1894</v>
      </c>
      <c r="C211" s="81">
        <v>111269.4976</v>
      </c>
      <c r="D211" s="81">
        <v>81554.100000000006</v>
      </c>
      <c r="E211" s="81">
        <v>-29715.397599999997</v>
      </c>
      <c r="F211" s="87">
        <v>0.73294199999999998</v>
      </c>
      <c r="G211" s="83"/>
      <c r="H211" s="81">
        <v>79989.100000000006</v>
      </c>
      <c r="I211" s="81">
        <v>32135.7</v>
      </c>
      <c r="J211" s="83"/>
      <c r="K211" s="81">
        <v>43</v>
      </c>
      <c r="L211" s="84">
        <v>78</v>
      </c>
      <c r="M211" s="84">
        <v>35</v>
      </c>
      <c r="N211" s="83"/>
      <c r="O211" s="81">
        <v>1565</v>
      </c>
      <c r="P211" s="81">
        <v>-5545</v>
      </c>
      <c r="Q211" s="81">
        <v>26590.7</v>
      </c>
    </row>
    <row r="212" spans="1:17" x14ac:dyDescent="0.25">
      <c r="A212" s="66" t="s">
        <v>396</v>
      </c>
      <c r="B212" s="95" t="s">
        <v>1895</v>
      </c>
      <c r="C212" s="81">
        <v>910051.03379999998</v>
      </c>
      <c r="D212" s="81">
        <v>874820</v>
      </c>
      <c r="E212" s="81">
        <v>-35231.033799999976</v>
      </c>
      <c r="F212" s="87">
        <v>0.961287</v>
      </c>
      <c r="G212" s="83"/>
      <c r="H212" s="81">
        <v>824055</v>
      </c>
      <c r="I212" s="81">
        <v>136425.60000000001</v>
      </c>
      <c r="J212" s="83"/>
      <c r="K212" s="81">
        <v>675</v>
      </c>
      <c r="L212" s="84">
        <v>827</v>
      </c>
      <c r="M212" s="84">
        <v>152</v>
      </c>
      <c r="N212" s="83"/>
      <c r="O212" s="81">
        <v>50765</v>
      </c>
      <c r="P212" s="81">
        <v>7774.99</v>
      </c>
      <c r="Q212" s="81">
        <v>144200.59</v>
      </c>
    </row>
    <row r="213" spans="1:17" x14ac:dyDescent="0.25">
      <c r="A213" s="66" t="s">
        <v>398</v>
      </c>
      <c r="B213" s="95" t="s">
        <v>1896</v>
      </c>
      <c r="C213" s="81">
        <v>563993.47970000003</v>
      </c>
      <c r="D213" s="81">
        <v>568263.25</v>
      </c>
      <c r="E213" s="81">
        <v>4269.7702999999747</v>
      </c>
      <c r="F213" s="87">
        <v>1.007571</v>
      </c>
      <c r="G213" s="83"/>
      <c r="H213" s="81">
        <v>556312.25</v>
      </c>
      <c r="I213" s="81">
        <v>115586.8</v>
      </c>
      <c r="J213" s="83"/>
      <c r="K213" s="81">
        <v>470</v>
      </c>
      <c r="L213" s="84">
        <v>633</v>
      </c>
      <c r="M213" s="84">
        <v>163</v>
      </c>
      <c r="N213" s="83"/>
      <c r="O213" s="81">
        <v>11951</v>
      </c>
      <c r="P213" s="81">
        <v>-2610</v>
      </c>
      <c r="Q213" s="81">
        <v>112976.8</v>
      </c>
    </row>
    <row r="214" spans="1:17" x14ac:dyDescent="0.25">
      <c r="A214" s="66" t="s">
        <v>399</v>
      </c>
      <c r="B214" s="95" t="s">
        <v>1897</v>
      </c>
      <c r="C214" s="81">
        <v>724336.18039999995</v>
      </c>
      <c r="D214" s="81">
        <v>661805.25</v>
      </c>
      <c r="E214" s="81">
        <v>-62530.930399999954</v>
      </c>
      <c r="F214" s="87">
        <v>0.91367100000000001</v>
      </c>
      <c r="G214" s="83"/>
      <c r="H214" s="81">
        <v>647008.25</v>
      </c>
      <c r="I214" s="81">
        <v>127460.45</v>
      </c>
      <c r="J214" s="83"/>
      <c r="K214" s="81">
        <v>434</v>
      </c>
      <c r="L214" s="84">
        <v>609</v>
      </c>
      <c r="M214" s="84">
        <v>175</v>
      </c>
      <c r="N214" s="83"/>
      <c r="O214" s="81">
        <v>14797</v>
      </c>
      <c r="P214" s="81">
        <v>-5287.01</v>
      </c>
      <c r="Q214" s="81">
        <v>122173.44</v>
      </c>
    </row>
    <row r="215" spans="1:17" x14ac:dyDescent="0.25">
      <c r="A215" s="66" t="s">
        <v>400</v>
      </c>
      <c r="B215" s="95" t="s">
        <v>1898</v>
      </c>
      <c r="C215" s="81">
        <v>649172.04669999995</v>
      </c>
      <c r="D215" s="81">
        <v>743567</v>
      </c>
      <c r="E215" s="81">
        <v>94394.953300000052</v>
      </c>
      <c r="F215" s="87">
        <v>1.145408</v>
      </c>
      <c r="G215" s="83"/>
      <c r="H215" s="81">
        <v>740172</v>
      </c>
      <c r="I215" s="81">
        <v>263315.8</v>
      </c>
      <c r="J215" s="83"/>
      <c r="K215" s="81">
        <v>510</v>
      </c>
      <c r="L215" s="84">
        <v>922</v>
      </c>
      <c r="M215" s="84">
        <v>412</v>
      </c>
      <c r="N215" s="83"/>
      <c r="O215" s="81">
        <v>3395</v>
      </c>
      <c r="P215" s="81">
        <v>1726</v>
      </c>
      <c r="Q215" s="81">
        <v>265041.8</v>
      </c>
    </row>
    <row r="216" spans="1:17" x14ac:dyDescent="0.25">
      <c r="A216" s="66" t="s">
        <v>1322</v>
      </c>
      <c r="B216" s="95" t="s">
        <v>1899</v>
      </c>
      <c r="C216" s="81">
        <v>490555.73019999999</v>
      </c>
      <c r="D216" s="81">
        <v>486677</v>
      </c>
      <c r="E216" s="81">
        <v>-3878.7301999999909</v>
      </c>
      <c r="F216" s="87">
        <v>0.992093</v>
      </c>
      <c r="G216" s="83"/>
      <c r="H216" s="81">
        <v>463184</v>
      </c>
      <c r="I216" s="81">
        <v>141009.04999999999</v>
      </c>
      <c r="J216" s="83"/>
      <c r="K216" s="81">
        <v>320</v>
      </c>
      <c r="L216" s="84">
        <v>582</v>
      </c>
      <c r="M216" s="84">
        <v>262</v>
      </c>
      <c r="N216" s="83"/>
      <c r="O216" s="81">
        <v>23493</v>
      </c>
      <c r="P216" s="81">
        <v>-10145.4</v>
      </c>
      <c r="Q216" s="81">
        <v>130863.65</v>
      </c>
    </row>
    <row r="217" spans="1:17" ht="13.8" thickBot="1" x14ac:dyDescent="0.3">
      <c r="A217" s="66" t="s">
        <v>401</v>
      </c>
      <c r="B217" s="95" t="s">
        <v>1900</v>
      </c>
      <c r="C217" s="81">
        <v>347762.0024</v>
      </c>
      <c r="D217" s="81">
        <v>342062</v>
      </c>
      <c r="E217" s="81">
        <v>-5700.0023999999976</v>
      </c>
      <c r="F217" s="87">
        <v>0.98360899999999996</v>
      </c>
      <c r="G217" s="83"/>
      <c r="H217" s="81">
        <v>335643</v>
      </c>
      <c r="I217" s="81">
        <v>98216.6</v>
      </c>
      <c r="J217" s="83"/>
      <c r="K217" s="81">
        <v>226</v>
      </c>
      <c r="L217" s="84">
        <v>393</v>
      </c>
      <c r="M217" s="84">
        <v>167</v>
      </c>
      <c r="N217" s="83"/>
      <c r="O217" s="81">
        <v>6419</v>
      </c>
      <c r="P217" s="81">
        <v>1309</v>
      </c>
      <c r="Q217" s="81">
        <v>99525.6</v>
      </c>
    </row>
    <row r="218" spans="1:17" ht="13.8" thickBot="1" x14ac:dyDescent="0.3">
      <c r="A218" s="66" t="s">
        <v>1488</v>
      </c>
      <c r="B218" s="110" t="s">
        <v>1901</v>
      </c>
      <c r="C218" s="111">
        <v>8037128.1597999996</v>
      </c>
      <c r="D218" s="111">
        <v>8132343.2699999996</v>
      </c>
      <c r="E218" s="111">
        <v>95215.110200000141</v>
      </c>
      <c r="F218" s="112">
        <v>1.0118469070427725</v>
      </c>
      <c r="G218" s="83"/>
      <c r="H218" s="111">
        <v>7862395.25</v>
      </c>
      <c r="I218" s="111">
        <v>1937086.0000000002</v>
      </c>
      <c r="J218" s="83"/>
      <c r="K218" s="111">
        <v>6061</v>
      </c>
      <c r="L218" s="111">
        <v>8942</v>
      </c>
      <c r="M218" s="111">
        <v>2881</v>
      </c>
      <c r="N218" s="83"/>
      <c r="O218" s="111">
        <v>269948.02</v>
      </c>
      <c r="P218" s="111">
        <v>-29623.810000000005</v>
      </c>
      <c r="Q218" s="111">
        <v>1907462.19</v>
      </c>
    </row>
    <row r="219" spans="1:17" x14ac:dyDescent="0.25">
      <c r="C219" s="99"/>
      <c r="D219" s="99"/>
      <c r="E219" s="99"/>
      <c r="F219" s="100"/>
      <c r="G219" s="99"/>
      <c r="H219" s="99"/>
      <c r="I219" s="99"/>
      <c r="J219" s="99"/>
      <c r="K219" s="99"/>
      <c r="L219" s="101"/>
      <c r="M219" s="101"/>
      <c r="N219" s="99"/>
      <c r="O219" s="99"/>
      <c r="P219" s="99"/>
      <c r="Q219" s="99"/>
    </row>
    <row r="220" spans="1:17" x14ac:dyDescent="0.25">
      <c r="A220" s="66" t="s">
        <v>99</v>
      </c>
      <c r="B220" s="95" t="s">
        <v>1902</v>
      </c>
      <c r="C220" s="81">
        <v>174775.34150000001</v>
      </c>
      <c r="D220" s="81">
        <v>128058</v>
      </c>
      <c r="E220" s="81">
        <v>-46717.34150000001</v>
      </c>
      <c r="F220" s="87">
        <v>0.73270100000000005</v>
      </c>
      <c r="G220" s="83"/>
      <c r="H220" s="81">
        <v>101515</v>
      </c>
      <c r="I220" s="81">
        <v>-17928.55</v>
      </c>
      <c r="J220" s="83"/>
      <c r="K220" s="81">
        <v>151</v>
      </c>
      <c r="L220" s="84">
        <v>144</v>
      </c>
      <c r="M220" s="84">
        <v>-7</v>
      </c>
      <c r="N220" s="83"/>
      <c r="O220" s="81">
        <v>26543</v>
      </c>
      <c r="P220" s="81">
        <v>-3628</v>
      </c>
      <c r="Q220" s="81">
        <v>-21556.55</v>
      </c>
    </row>
    <row r="221" spans="1:17" x14ac:dyDescent="0.25">
      <c r="A221" s="66" t="s">
        <v>1391</v>
      </c>
      <c r="B221" s="95" t="s">
        <v>1903</v>
      </c>
      <c r="C221" s="81">
        <v>1293319.5774000001</v>
      </c>
      <c r="D221" s="81">
        <v>1197638.55</v>
      </c>
      <c r="E221" s="81">
        <v>-95681.027400000021</v>
      </c>
      <c r="F221" s="87">
        <v>0.92601900000000004</v>
      </c>
      <c r="G221" s="83"/>
      <c r="H221" s="81">
        <v>1110441.55</v>
      </c>
      <c r="I221" s="81">
        <v>-112121.25</v>
      </c>
      <c r="J221" s="83"/>
      <c r="K221" s="81">
        <v>1165</v>
      </c>
      <c r="L221" s="84">
        <v>1041</v>
      </c>
      <c r="M221" s="84">
        <v>-124</v>
      </c>
      <c r="N221" s="83"/>
      <c r="O221" s="81">
        <v>87197</v>
      </c>
      <c r="P221" s="81">
        <v>-14023</v>
      </c>
      <c r="Q221" s="81">
        <v>-126144.25</v>
      </c>
    </row>
    <row r="222" spans="1:17" ht="13.8" thickBot="1" x14ac:dyDescent="0.3">
      <c r="A222" s="66" t="s">
        <v>379</v>
      </c>
      <c r="B222" s="95" t="s">
        <v>1904</v>
      </c>
      <c r="C222" s="81">
        <v>97481.084000000003</v>
      </c>
      <c r="D222" s="81">
        <v>225328</v>
      </c>
      <c r="E222" s="81">
        <v>127846.916</v>
      </c>
      <c r="F222" s="87">
        <v>2.3115049999999999</v>
      </c>
      <c r="G222" s="83"/>
      <c r="H222" s="81">
        <v>200665</v>
      </c>
      <c r="I222" s="81">
        <v>126793</v>
      </c>
      <c r="J222" s="83"/>
      <c r="K222" s="81">
        <v>74</v>
      </c>
      <c r="L222" s="84">
        <v>251</v>
      </c>
      <c r="M222" s="84">
        <v>177</v>
      </c>
      <c r="N222" s="83"/>
      <c r="O222" s="81">
        <v>24663</v>
      </c>
      <c r="P222" s="81">
        <v>-543</v>
      </c>
      <c r="Q222" s="81">
        <v>126250</v>
      </c>
    </row>
    <row r="223" spans="1:17" ht="13.8" thickBot="1" x14ac:dyDescent="0.3">
      <c r="A223" s="66" t="s">
        <v>1490</v>
      </c>
      <c r="B223" s="110" t="s">
        <v>1905</v>
      </c>
      <c r="C223" s="111">
        <v>1565576.0029000002</v>
      </c>
      <c r="D223" s="111">
        <v>1551024.55</v>
      </c>
      <c r="E223" s="111">
        <v>-14551.452900000033</v>
      </c>
      <c r="F223" s="112">
        <v>0.99070536794569808</v>
      </c>
      <c r="G223" s="83"/>
      <c r="H223" s="111">
        <v>1412621.55</v>
      </c>
      <c r="I223" s="111">
        <v>-3256.8000000000029</v>
      </c>
      <c r="J223" s="83"/>
      <c r="K223" s="111">
        <v>1390</v>
      </c>
      <c r="L223" s="111">
        <v>1436</v>
      </c>
      <c r="M223" s="111">
        <v>46</v>
      </c>
      <c r="N223" s="83"/>
      <c r="O223" s="111">
        <v>138403</v>
      </c>
      <c r="P223" s="111">
        <v>-18194</v>
      </c>
      <c r="Q223" s="111">
        <v>-21450.799999999988</v>
      </c>
    </row>
    <row r="224" spans="1:17" x14ac:dyDescent="0.25">
      <c r="C224" s="99"/>
      <c r="D224" s="99"/>
      <c r="E224" s="99"/>
      <c r="F224" s="100"/>
      <c r="G224" s="99"/>
      <c r="H224" s="99"/>
      <c r="I224" s="99"/>
      <c r="J224" s="99"/>
      <c r="K224" s="99"/>
      <c r="L224" s="101"/>
      <c r="M224" s="101"/>
      <c r="N224" s="99"/>
      <c r="O224" s="99"/>
      <c r="P224" s="99"/>
      <c r="Q224" s="99"/>
    </row>
    <row r="225" spans="1:17" x14ac:dyDescent="0.25">
      <c r="A225" s="66" t="s">
        <v>1065</v>
      </c>
      <c r="B225" s="95" t="s">
        <v>1844</v>
      </c>
      <c r="C225" s="81">
        <v>954084.24419999996</v>
      </c>
      <c r="D225" s="81">
        <v>702511.02</v>
      </c>
      <c r="E225" s="81">
        <v>-251573.22419999994</v>
      </c>
      <c r="F225" s="87">
        <v>0.73631999999999997</v>
      </c>
      <c r="G225" s="83"/>
      <c r="H225" s="81">
        <v>677859</v>
      </c>
      <c r="I225" s="81">
        <v>-91405.05</v>
      </c>
      <c r="J225" s="83"/>
      <c r="K225" s="81">
        <v>814</v>
      </c>
      <c r="L225" s="84">
        <v>771</v>
      </c>
      <c r="M225" s="84">
        <v>-43</v>
      </c>
      <c r="N225" s="83"/>
      <c r="O225" s="81">
        <v>24652.02</v>
      </c>
      <c r="P225" s="81">
        <v>-1752.98</v>
      </c>
      <c r="Q225" s="81">
        <v>-93158.03</v>
      </c>
    </row>
    <row r="226" spans="1:17" x14ac:dyDescent="0.25">
      <c r="A226" s="66" t="s">
        <v>1448</v>
      </c>
      <c r="B226" s="95" t="s">
        <v>1906</v>
      </c>
      <c r="C226" s="81">
        <v>61094.676299999999</v>
      </c>
      <c r="D226" s="81">
        <v>60484</v>
      </c>
      <c r="E226" s="81">
        <v>-610.67629999999917</v>
      </c>
      <c r="F226" s="87">
        <v>0.990004</v>
      </c>
      <c r="G226" s="83"/>
      <c r="H226" s="81">
        <v>60269</v>
      </c>
      <c r="I226" s="81">
        <v>9352.35</v>
      </c>
      <c r="J226" s="83"/>
      <c r="K226" s="81">
        <v>60</v>
      </c>
      <c r="L226" s="84">
        <v>68</v>
      </c>
      <c r="M226" s="84">
        <v>8</v>
      </c>
      <c r="N226" s="83"/>
      <c r="O226" s="81">
        <v>215</v>
      </c>
      <c r="P226" s="81">
        <v>-1235</v>
      </c>
      <c r="Q226" s="81">
        <v>8117.35</v>
      </c>
    </row>
    <row r="227" spans="1:17" x14ac:dyDescent="0.25">
      <c r="A227" s="66" t="s">
        <v>1450</v>
      </c>
      <c r="B227" s="95" t="s">
        <v>1907</v>
      </c>
      <c r="C227" s="81">
        <v>1096972.0604000001</v>
      </c>
      <c r="D227" s="81">
        <v>1040608.02</v>
      </c>
      <c r="E227" s="81">
        <v>-56364.040400000056</v>
      </c>
      <c r="F227" s="87">
        <v>0.94861899999999999</v>
      </c>
      <c r="G227" s="83"/>
      <c r="H227" s="81">
        <v>945800.8</v>
      </c>
      <c r="I227" s="81">
        <v>-48578.15</v>
      </c>
      <c r="J227" s="83"/>
      <c r="K227" s="81">
        <v>924</v>
      </c>
      <c r="L227" s="84">
        <v>800</v>
      </c>
      <c r="M227" s="84">
        <v>-124</v>
      </c>
      <c r="N227" s="83"/>
      <c r="O227" s="81">
        <v>94807.22</v>
      </c>
      <c r="P227" s="81">
        <v>5891.01</v>
      </c>
      <c r="Q227" s="81">
        <v>-42687.14</v>
      </c>
    </row>
    <row r="228" spans="1:17" x14ac:dyDescent="0.25">
      <c r="A228" s="66" t="s">
        <v>1525</v>
      </c>
      <c r="B228" s="95" t="s">
        <v>1908</v>
      </c>
      <c r="C228" s="81">
        <v>93879.421900000001</v>
      </c>
      <c r="D228" s="81">
        <v>103078.25</v>
      </c>
      <c r="E228" s="81">
        <v>9198.8280999999988</v>
      </c>
      <c r="F228" s="87">
        <v>1.0979859999999999</v>
      </c>
      <c r="G228" s="83"/>
      <c r="H228" s="81">
        <v>99318.25</v>
      </c>
      <c r="I228" s="81">
        <v>16620.55</v>
      </c>
      <c r="J228" s="83"/>
      <c r="K228" s="81">
        <v>87</v>
      </c>
      <c r="L228" s="84">
        <v>116</v>
      </c>
      <c r="M228" s="84">
        <v>29</v>
      </c>
      <c r="N228" s="83"/>
      <c r="O228" s="81">
        <v>3760</v>
      </c>
      <c r="P228" s="81">
        <v>2510</v>
      </c>
      <c r="Q228" s="81">
        <v>19130.55</v>
      </c>
    </row>
    <row r="229" spans="1:17" x14ac:dyDescent="0.25">
      <c r="A229" s="66" t="s">
        <v>1527</v>
      </c>
      <c r="B229" s="95" t="s">
        <v>1909</v>
      </c>
      <c r="C229" s="81">
        <v>7220.7345999999998</v>
      </c>
      <c r="D229" s="81">
        <v>2705</v>
      </c>
      <c r="E229" s="81">
        <v>-4515.7345999999998</v>
      </c>
      <c r="F229" s="87">
        <v>0.374616</v>
      </c>
      <c r="G229" s="83"/>
      <c r="H229" s="81">
        <v>2705</v>
      </c>
      <c r="I229" s="81">
        <v>-9145</v>
      </c>
      <c r="J229" s="83"/>
      <c r="K229" s="81">
        <v>9</v>
      </c>
      <c r="L229" s="84">
        <v>2</v>
      </c>
      <c r="M229" s="84">
        <v>-7</v>
      </c>
      <c r="N229" s="83"/>
      <c r="O229" s="81">
        <v>0</v>
      </c>
      <c r="P229" s="81">
        <v>0</v>
      </c>
      <c r="Q229" s="81">
        <v>-9145</v>
      </c>
    </row>
    <row r="230" spans="1:17" x14ac:dyDescent="0.25">
      <c r="A230" s="66" t="s">
        <v>1529</v>
      </c>
      <c r="B230" s="95" t="s">
        <v>1910</v>
      </c>
      <c r="C230" s="81">
        <v>61083.178599999999</v>
      </c>
      <c r="D230" s="81">
        <v>56285</v>
      </c>
      <c r="E230" s="81">
        <v>-4798.1785999999993</v>
      </c>
      <c r="F230" s="87">
        <v>0.92144800000000004</v>
      </c>
      <c r="G230" s="83"/>
      <c r="H230" s="81">
        <v>53675</v>
      </c>
      <c r="I230" s="81">
        <v>7035.5</v>
      </c>
      <c r="J230" s="83"/>
      <c r="K230" s="81">
        <v>42</v>
      </c>
      <c r="L230" s="84">
        <v>58</v>
      </c>
      <c r="M230" s="84">
        <v>16</v>
      </c>
      <c r="N230" s="83"/>
      <c r="O230" s="81">
        <v>2610</v>
      </c>
      <c r="P230" s="81">
        <v>645</v>
      </c>
      <c r="Q230" s="81">
        <v>7680.5</v>
      </c>
    </row>
    <row r="231" spans="1:17" ht="13.8" thickBot="1" x14ac:dyDescent="0.3">
      <c r="A231" s="66" t="s">
        <v>1531</v>
      </c>
      <c r="B231" s="95" t="s">
        <v>1911</v>
      </c>
      <c r="C231" s="81">
        <v>27280.0239</v>
      </c>
      <c r="D231" s="81">
        <v>39565.199999999997</v>
      </c>
      <c r="E231" s="81">
        <v>12285.176099999997</v>
      </c>
      <c r="F231" s="87">
        <v>1.4503360000000001</v>
      </c>
      <c r="G231" s="83"/>
      <c r="H231" s="81">
        <v>38590.199999999997</v>
      </c>
      <c r="I231" s="81">
        <v>10217.5</v>
      </c>
      <c r="J231" s="83"/>
      <c r="K231" s="81">
        <v>30</v>
      </c>
      <c r="L231" s="84">
        <v>38</v>
      </c>
      <c r="M231" s="84">
        <v>8</v>
      </c>
      <c r="N231" s="83"/>
      <c r="O231" s="81">
        <v>975</v>
      </c>
      <c r="P231" s="81">
        <v>975</v>
      </c>
      <c r="Q231" s="81">
        <v>11192.5</v>
      </c>
    </row>
    <row r="232" spans="1:17" ht="13.8" thickBot="1" x14ac:dyDescent="0.3">
      <c r="A232" s="66" t="s">
        <v>1492</v>
      </c>
      <c r="B232" s="110" t="s">
        <v>1912</v>
      </c>
      <c r="C232" s="111">
        <v>2301614.3399</v>
      </c>
      <c r="D232" s="111">
        <v>2005236.49</v>
      </c>
      <c r="E232" s="111">
        <v>-296377.84990000003</v>
      </c>
      <c r="F232" s="112">
        <v>0.87123044692497142</v>
      </c>
      <c r="G232" s="83"/>
      <c r="H232" s="111">
        <v>1878217.25</v>
      </c>
      <c r="I232" s="111">
        <v>-105902.3</v>
      </c>
      <c r="J232" s="83"/>
      <c r="K232" s="111">
        <v>1966</v>
      </c>
      <c r="L232" s="111">
        <v>1853</v>
      </c>
      <c r="M232" s="111">
        <v>-113</v>
      </c>
      <c r="N232" s="83"/>
      <c r="O232" s="111">
        <v>127019.24</v>
      </c>
      <c r="P232" s="111">
        <v>7033.0300000000007</v>
      </c>
      <c r="Q232" s="111">
        <v>-98869.26999999999</v>
      </c>
    </row>
    <row r="233" spans="1:17" x14ac:dyDescent="0.25">
      <c r="C233" s="99"/>
      <c r="D233" s="99"/>
      <c r="E233" s="99"/>
      <c r="F233" s="100"/>
      <c r="G233" s="99"/>
      <c r="H233" s="99"/>
      <c r="I233" s="99"/>
      <c r="J233" s="99"/>
      <c r="K233" s="99"/>
      <c r="L233" s="101"/>
      <c r="M233" s="101"/>
      <c r="N233" s="99"/>
      <c r="O233" s="99"/>
      <c r="P233" s="99"/>
      <c r="Q233" s="99"/>
    </row>
    <row r="234" spans="1:17" x14ac:dyDescent="0.25">
      <c r="A234" s="66" t="s">
        <v>1438</v>
      </c>
      <c r="B234" s="95" t="s">
        <v>1913</v>
      </c>
      <c r="C234" s="81">
        <v>216777.0644</v>
      </c>
      <c r="D234" s="81">
        <v>157087</v>
      </c>
      <c r="E234" s="81">
        <v>-59690.064400000003</v>
      </c>
      <c r="F234" s="87">
        <v>0.72464799999999996</v>
      </c>
      <c r="G234" s="83"/>
      <c r="H234" s="81">
        <v>142515</v>
      </c>
      <c r="I234" s="81">
        <v>-19501</v>
      </c>
      <c r="J234" s="83"/>
      <c r="K234" s="81">
        <v>210</v>
      </c>
      <c r="L234" s="84">
        <v>211</v>
      </c>
      <c r="M234" s="84">
        <v>1</v>
      </c>
      <c r="N234" s="83"/>
      <c r="O234" s="81">
        <v>14572</v>
      </c>
      <c r="P234" s="81">
        <v>-3814</v>
      </c>
      <c r="Q234" s="81">
        <v>-23315</v>
      </c>
    </row>
    <row r="235" spans="1:17" x14ac:dyDescent="0.25">
      <c r="A235" s="66" t="s">
        <v>1440</v>
      </c>
      <c r="B235" s="95" t="s">
        <v>1914</v>
      </c>
      <c r="C235" s="81">
        <v>1986326.3791</v>
      </c>
      <c r="D235" s="81">
        <v>2003660.74</v>
      </c>
      <c r="E235" s="81">
        <v>17334.360899999971</v>
      </c>
      <c r="F235" s="87">
        <v>1.0087269999999999</v>
      </c>
      <c r="G235" s="83"/>
      <c r="H235" s="81">
        <v>1913138.54</v>
      </c>
      <c r="I235" s="81">
        <v>181776.89</v>
      </c>
      <c r="J235" s="83"/>
      <c r="K235" s="81">
        <v>1399</v>
      </c>
      <c r="L235" s="84">
        <v>1445</v>
      </c>
      <c r="M235" s="84">
        <v>46</v>
      </c>
      <c r="N235" s="83"/>
      <c r="O235" s="81">
        <v>90522.2</v>
      </c>
      <c r="P235" s="81">
        <v>4784.68</v>
      </c>
      <c r="Q235" s="81">
        <v>186561.57</v>
      </c>
    </row>
    <row r="236" spans="1:17" x14ac:dyDescent="0.25">
      <c r="A236" s="66" t="s">
        <v>87</v>
      </c>
      <c r="B236" s="95" t="s">
        <v>1915</v>
      </c>
      <c r="C236" s="81">
        <v>327123.44089999999</v>
      </c>
      <c r="D236" s="81">
        <v>166391.5</v>
      </c>
      <c r="E236" s="81">
        <v>-160731.94089999999</v>
      </c>
      <c r="F236" s="87">
        <v>0.50865000000000005</v>
      </c>
      <c r="G236" s="83"/>
      <c r="H236" s="81">
        <v>161726.5</v>
      </c>
      <c r="I236" s="81">
        <v>-117341.85</v>
      </c>
      <c r="J236" s="83"/>
      <c r="K236" s="81">
        <v>330</v>
      </c>
      <c r="L236" s="84">
        <v>232</v>
      </c>
      <c r="M236" s="84">
        <v>-98</v>
      </c>
      <c r="N236" s="83"/>
      <c r="O236" s="81">
        <v>4665</v>
      </c>
      <c r="P236" s="81">
        <v>-8971.35</v>
      </c>
      <c r="Q236" s="81">
        <v>-126313.20000000001</v>
      </c>
    </row>
    <row r="237" spans="1:17" x14ac:dyDescent="0.25">
      <c r="A237" s="66" t="s">
        <v>1443</v>
      </c>
      <c r="B237" s="95" t="s">
        <v>1916</v>
      </c>
      <c r="C237" s="81">
        <v>2371972.3541999999</v>
      </c>
      <c r="D237" s="81">
        <v>2178578.17</v>
      </c>
      <c r="E237" s="81">
        <v>-193394.18420000002</v>
      </c>
      <c r="F237" s="87">
        <v>0.91846700000000003</v>
      </c>
      <c r="G237" s="83"/>
      <c r="H237" s="81">
        <v>2069643.01</v>
      </c>
      <c r="I237" s="81">
        <v>124301.58</v>
      </c>
      <c r="J237" s="83"/>
      <c r="K237" s="81">
        <v>1494</v>
      </c>
      <c r="L237" s="84">
        <v>1538</v>
      </c>
      <c r="M237" s="84">
        <v>44</v>
      </c>
      <c r="N237" s="83"/>
      <c r="O237" s="81">
        <v>108935.16</v>
      </c>
      <c r="P237" s="81">
        <v>15875.39</v>
      </c>
      <c r="Q237" s="81">
        <v>140176.97</v>
      </c>
    </row>
    <row r="238" spans="1:17" x14ac:dyDescent="0.25">
      <c r="A238" s="66" t="s">
        <v>17</v>
      </c>
      <c r="B238" s="95" t="s">
        <v>1917</v>
      </c>
      <c r="C238" s="81">
        <v>237292.1924</v>
      </c>
      <c r="D238" s="81">
        <v>263170</v>
      </c>
      <c r="E238" s="81">
        <v>25877.8076</v>
      </c>
      <c r="F238" s="87">
        <v>1.1090549999999999</v>
      </c>
      <c r="G238" s="83"/>
      <c r="H238" s="81">
        <v>259878</v>
      </c>
      <c r="I238" s="81">
        <v>70754.149999999994</v>
      </c>
      <c r="J238" s="83"/>
      <c r="K238" s="81">
        <v>228</v>
      </c>
      <c r="L238" s="84">
        <v>284</v>
      </c>
      <c r="M238" s="84">
        <v>56</v>
      </c>
      <c r="N238" s="83"/>
      <c r="O238" s="81">
        <v>3292</v>
      </c>
      <c r="P238" s="81">
        <v>-1116</v>
      </c>
      <c r="Q238" s="81">
        <v>69638.149999999994</v>
      </c>
    </row>
    <row r="239" spans="1:17" ht="13.8" thickBot="1" x14ac:dyDescent="0.3">
      <c r="A239" s="66" t="s">
        <v>1446</v>
      </c>
      <c r="B239" s="95" t="s">
        <v>1918</v>
      </c>
      <c r="C239" s="81">
        <v>2056016.3629000001</v>
      </c>
      <c r="D239" s="81">
        <v>1937750.84</v>
      </c>
      <c r="E239" s="81">
        <v>-118265.52289999998</v>
      </c>
      <c r="F239" s="87">
        <v>0.94247800000000004</v>
      </c>
      <c r="G239" s="83"/>
      <c r="H239" s="81">
        <v>1851925.84</v>
      </c>
      <c r="I239" s="81">
        <v>19942.16</v>
      </c>
      <c r="J239" s="83"/>
      <c r="K239" s="81">
        <v>1712</v>
      </c>
      <c r="L239" s="84">
        <v>1802</v>
      </c>
      <c r="M239" s="84">
        <v>90</v>
      </c>
      <c r="N239" s="83"/>
      <c r="O239" s="81">
        <v>85825</v>
      </c>
      <c r="P239" s="81">
        <v>7429.7</v>
      </c>
      <c r="Q239" s="81">
        <v>27371.86</v>
      </c>
    </row>
    <row r="240" spans="1:17" ht="13.8" thickBot="1" x14ac:dyDescent="0.3">
      <c r="A240" s="66" t="s">
        <v>1494</v>
      </c>
      <c r="B240" s="110" t="s">
        <v>1919</v>
      </c>
      <c r="C240" s="111">
        <v>7195507.7938999999</v>
      </c>
      <c r="D240" s="111">
        <v>6706638.25</v>
      </c>
      <c r="E240" s="111">
        <v>-488869.54389999999</v>
      </c>
      <c r="F240" s="112">
        <v>0.93205906269541672</v>
      </c>
      <c r="G240" s="83"/>
      <c r="H240" s="111">
        <v>6398826.8899999997</v>
      </c>
      <c r="I240" s="111">
        <v>259931.93</v>
      </c>
      <c r="J240" s="83"/>
      <c r="K240" s="111">
        <v>5373</v>
      </c>
      <c r="L240" s="111">
        <v>5512</v>
      </c>
      <c r="M240" s="111">
        <v>139</v>
      </c>
      <c r="N240" s="83"/>
      <c r="O240" s="111">
        <v>307811.36</v>
      </c>
      <c r="P240" s="111">
        <v>14188.419999999998</v>
      </c>
      <c r="Q240" s="111">
        <v>274120.34999999998</v>
      </c>
    </row>
    <row r="241" spans="1:17" x14ac:dyDescent="0.25">
      <c r="C241" s="99"/>
      <c r="D241" s="99"/>
      <c r="E241" s="99"/>
      <c r="F241" s="100"/>
      <c r="G241" s="99"/>
      <c r="H241" s="99"/>
      <c r="I241" s="99"/>
      <c r="J241" s="99"/>
      <c r="K241" s="99"/>
      <c r="L241" s="101"/>
      <c r="M241" s="101"/>
      <c r="N241" s="99"/>
      <c r="O241" s="99"/>
      <c r="P241" s="99"/>
      <c r="Q241" s="99"/>
    </row>
    <row r="242" spans="1:17" x14ac:dyDescent="0.25">
      <c r="A242" s="66" t="s">
        <v>145</v>
      </c>
      <c r="B242" s="95" t="s">
        <v>1920</v>
      </c>
      <c r="C242" s="81">
        <v>125797.2706</v>
      </c>
      <c r="D242" s="81">
        <v>125383</v>
      </c>
      <c r="E242" s="81">
        <v>-414.27060000000347</v>
      </c>
      <c r="F242" s="87">
        <v>0.99670700000000001</v>
      </c>
      <c r="G242" s="83"/>
      <c r="H242" s="81">
        <v>120933</v>
      </c>
      <c r="I242" s="81">
        <v>14161.7</v>
      </c>
      <c r="J242" s="83"/>
      <c r="K242" s="81">
        <v>137</v>
      </c>
      <c r="L242" s="84">
        <v>126</v>
      </c>
      <c r="M242" s="84">
        <v>-11</v>
      </c>
      <c r="N242" s="83"/>
      <c r="O242" s="81">
        <v>4450</v>
      </c>
      <c r="P242" s="81">
        <v>-1011</v>
      </c>
      <c r="Q242" s="81">
        <v>13150.7</v>
      </c>
    </row>
    <row r="243" spans="1:17" ht="13.8" thickBot="1" x14ac:dyDescent="0.3">
      <c r="A243" s="66" t="s">
        <v>1505</v>
      </c>
      <c r="B243" s="95" t="s">
        <v>1921</v>
      </c>
      <c r="C243" s="81">
        <v>670526.55550000002</v>
      </c>
      <c r="D243" s="81">
        <v>689194.02</v>
      </c>
      <c r="E243" s="81">
        <v>18667.464500000002</v>
      </c>
      <c r="F243" s="87">
        <v>1.0278400000000001</v>
      </c>
      <c r="G243" s="83"/>
      <c r="H243" s="81">
        <v>648629.02</v>
      </c>
      <c r="I243" s="81">
        <v>81702.12</v>
      </c>
      <c r="J243" s="83"/>
      <c r="K243" s="81">
        <v>497</v>
      </c>
      <c r="L243" s="84">
        <v>495</v>
      </c>
      <c r="M243" s="84">
        <v>-2</v>
      </c>
      <c r="N243" s="83"/>
      <c r="O243" s="81">
        <v>40565</v>
      </c>
      <c r="P243" s="81">
        <v>-9747.7999999999993</v>
      </c>
      <c r="Q243" s="81">
        <v>71954.319999999992</v>
      </c>
    </row>
    <row r="244" spans="1:17" ht="13.8" thickBot="1" x14ac:dyDescent="0.3">
      <c r="A244" s="66" t="s">
        <v>1549</v>
      </c>
      <c r="B244" s="110" t="s">
        <v>1922</v>
      </c>
      <c r="C244" s="111">
        <v>796323.82610000006</v>
      </c>
      <c r="D244" s="111">
        <v>814577.02</v>
      </c>
      <c r="E244" s="111">
        <v>18253.193899999998</v>
      </c>
      <c r="F244" s="112">
        <v>1.0229218231349362</v>
      </c>
      <c r="G244" s="83"/>
      <c r="H244" s="111">
        <v>769562.02</v>
      </c>
      <c r="I244" s="111">
        <v>95863.819999999992</v>
      </c>
      <c r="J244" s="83"/>
      <c r="K244" s="111">
        <v>634</v>
      </c>
      <c r="L244" s="111">
        <v>621</v>
      </c>
      <c r="M244" s="111">
        <v>-13</v>
      </c>
      <c r="N244" s="83"/>
      <c r="O244" s="111">
        <v>45015</v>
      </c>
      <c r="P244" s="111">
        <v>-10758.8</v>
      </c>
      <c r="Q244" s="111">
        <v>85105.01999999999</v>
      </c>
    </row>
    <row r="245" spans="1:17" x14ac:dyDescent="0.25">
      <c r="C245" s="99"/>
      <c r="D245" s="99"/>
      <c r="E245" s="99"/>
      <c r="F245" s="100"/>
      <c r="G245" s="99"/>
      <c r="H245" s="99"/>
      <c r="I245" s="99"/>
      <c r="J245" s="99"/>
      <c r="K245" s="99"/>
      <c r="L245" s="101"/>
      <c r="M245" s="101"/>
      <c r="N245" s="99"/>
      <c r="O245" s="99"/>
      <c r="P245" s="99"/>
      <c r="Q245" s="99"/>
    </row>
    <row r="246" spans="1:17" x14ac:dyDescent="0.25">
      <c r="A246" s="66" t="s">
        <v>1509</v>
      </c>
      <c r="B246" s="95" t="s">
        <v>1923</v>
      </c>
      <c r="C246" s="81">
        <v>7380.0680000000002</v>
      </c>
      <c r="D246" s="81">
        <v>2400</v>
      </c>
      <c r="E246" s="81">
        <v>-4980.0680000000002</v>
      </c>
      <c r="F246" s="87">
        <v>0.32519999999999999</v>
      </c>
      <c r="G246" s="83"/>
      <c r="H246" s="81">
        <v>2400</v>
      </c>
      <c r="I246" s="81">
        <v>-1217</v>
      </c>
      <c r="J246" s="83"/>
      <c r="K246" s="81">
        <v>5</v>
      </c>
      <c r="L246" s="84">
        <v>2</v>
      </c>
      <c r="M246" s="84">
        <v>-3</v>
      </c>
      <c r="N246" s="83"/>
      <c r="O246" s="81">
        <v>0</v>
      </c>
      <c r="P246" s="81">
        <v>0</v>
      </c>
      <c r="Q246" s="81">
        <v>-1217</v>
      </c>
    </row>
    <row r="247" spans="1:17" x14ac:dyDescent="0.25">
      <c r="A247" s="66" t="s">
        <v>1511</v>
      </c>
      <c r="B247" s="95" t="s">
        <v>1924</v>
      </c>
      <c r="C247" s="81">
        <v>22933.716400000001</v>
      </c>
      <c r="D247" s="81">
        <v>11071</v>
      </c>
      <c r="E247" s="81">
        <v>-11862.716400000001</v>
      </c>
      <c r="F247" s="87">
        <v>0.48273899999999997</v>
      </c>
      <c r="G247" s="83"/>
      <c r="H247" s="81">
        <v>10791</v>
      </c>
      <c r="I247" s="81">
        <v>-78</v>
      </c>
      <c r="J247" s="83"/>
      <c r="K247" s="81">
        <v>9</v>
      </c>
      <c r="L247" s="84">
        <v>8</v>
      </c>
      <c r="M247" s="84">
        <v>-1</v>
      </c>
      <c r="N247" s="83"/>
      <c r="O247" s="81">
        <v>280</v>
      </c>
      <c r="P247" s="81">
        <v>-900</v>
      </c>
      <c r="Q247" s="81">
        <v>-978</v>
      </c>
    </row>
    <row r="248" spans="1:17" x14ac:dyDescent="0.25">
      <c r="A248" s="66" t="s">
        <v>1513</v>
      </c>
      <c r="B248" s="95" t="s">
        <v>1925</v>
      </c>
      <c r="C248" s="81">
        <v>38775.578099999999</v>
      </c>
      <c r="D248" s="81">
        <v>22010</v>
      </c>
      <c r="E248" s="81">
        <v>-16765.578099999999</v>
      </c>
      <c r="F248" s="87">
        <v>0.56762500000000005</v>
      </c>
      <c r="G248" s="83"/>
      <c r="H248" s="81">
        <v>22010</v>
      </c>
      <c r="I248" s="81">
        <v>-3574</v>
      </c>
      <c r="J248" s="83"/>
      <c r="K248" s="81">
        <v>34</v>
      </c>
      <c r="L248" s="84">
        <v>35</v>
      </c>
      <c r="M248" s="84">
        <v>1</v>
      </c>
      <c r="N248" s="83"/>
      <c r="O248" s="81">
        <v>0</v>
      </c>
      <c r="P248" s="81">
        <v>0</v>
      </c>
      <c r="Q248" s="81">
        <v>-3574</v>
      </c>
    </row>
    <row r="249" spans="1:17" x14ac:dyDescent="0.25">
      <c r="A249" s="66" t="s">
        <v>1515</v>
      </c>
      <c r="B249" s="95" t="s">
        <v>1926</v>
      </c>
      <c r="C249" s="81">
        <v>3407.0149999999999</v>
      </c>
      <c r="D249" s="81">
        <v>0</v>
      </c>
      <c r="E249" s="81">
        <v>-3407.0149999999999</v>
      </c>
      <c r="F249" s="87">
        <v>0</v>
      </c>
      <c r="G249" s="83"/>
      <c r="H249" s="81">
        <v>0</v>
      </c>
      <c r="I249" s="81">
        <v>-7280</v>
      </c>
      <c r="J249" s="83"/>
      <c r="K249" s="81">
        <v>3</v>
      </c>
      <c r="L249" s="84">
        <v>0</v>
      </c>
      <c r="M249" s="84">
        <v>-3</v>
      </c>
      <c r="N249" s="83"/>
      <c r="O249" s="81">
        <v>0</v>
      </c>
      <c r="P249" s="81">
        <v>-915</v>
      </c>
      <c r="Q249" s="81">
        <v>-8195</v>
      </c>
    </row>
    <row r="250" spans="1:17" x14ac:dyDescent="0.25">
      <c r="A250" s="66" t="s">
        <v>1517</v>
      </c>
      <c r="B250" s="95" t="s">
        <v>1927</v>
      </c>
      <c r="C250" s="81">
        <v>66128.018200000006</v>
      </c>
      <c r="D250" s="81">
        <v>58762</v>
      </c>
      <c r="E250" s="81">
        <v>-7366.0182000000059</v>
      </c>
      <c r="F250" s="87">
        <v>0.88861000000000001</v>
      </c>
      <c r="G250" s="83"/>
      <c r="H250" s="81">
        <v>56555</v>
      </c>
      <c r="I250" s="81">
        <v>-21430.65</v>
      </c>
      <c r="J250" s="83"/>
      <c r="K250" s="81">
        <v>88</v>
      </c>
      <c r="L250" s="84">
        <v>75</v>
      </c>
      <c r="M250" s="84">
        <v>-13</v>
      </c>
      <c r="N250" s="83"/>
      <c r="O250" s="81">
        <v>2207</v>
      </c>
      <c r="P250" s="81">
        <v>111</v>
      </c>
      <c r="Q250" s="81">
        <v>-21319.65</v>
      </c>
    </row>
    <row r="251" spans="1:17" x14ac:dyDescent="0.25">
      <c r="A251" s="66" t="s">
        <v>1519</v>
      </c>
      <c r="B251" s="95" t="s">
        <v>1928</v>
      </c>
      <c r="C251" s="81">
        <v>28748.6459</v>
      </c>
      <c r="D251" s="81">
        <v>27430</v>
      </c>
      <c r="E251" s="81">
        <v>-1318.6458999999995</v>
      </c>
      <c r="F251" s="87">
        <v>0.95413199999999998</v>
      </c>
      <c r="G251" s="83"/>
      <c r="H251" s="81">
        <v>27325</v>
      </c>
      <c r="I251" s="81">
        <v>8444</v>
      </c>
      <c r="J251" s="83"/>
      <c r="K251" s="81">
        <v>12</v>
      </c>
      <c r="L251" s="84">
        <v>14</v>
      </c>
      <c r="M251" s="84">
        <v>2</v>
      </c>
      <c r="N251" s="83"/>
      <c r="O251" s="81">
        <v>105</v>
      </c>
      <c r="P251" s="81">
        <v>-1415</v>
      </c>
      <c r="Q251" s="81">
        <v>7029</v>
      </c>
    </row>
    <row r="252" spans="1:17" x14ac:dyDescent="0.25">
      <c r="A252" s="66" t="s">
        <v>1521</v>
      </c>
      <c r="B252" s="95" t="s">
        <v>1929</v>
      </c>
      <c r="C252" s="81">
        <v>33944.269200000002</v>
      </c>
      <c r="D252" s="81">
        <v>23440</v>
      </c>
      <c r="E252" s="81">
        <v>-10504.269200000002</v>
      </c>
      <c r="F252" s="87">
        <v>0.69054400000000005</v>
      </c>
      <c r="G252" s="83"/>
      <c r="H252" s="81">
        <v>23440</v>
      </c>
      <c r="I252" s="81">
        <v>-14683.25</v>
      </c>
      <c r="J252" s="83"/>
      <c r="K252" s="81">
        <v>40</v>
      </c>
      <c r="L252" s="84">
        <v>28</v>
      </c>
      <c r="M252" s="84">
        <v>-12</v>
      </c>
      <c r="N252" s="83"/>
      <c r="O252" s="81">
        <v>0</v>
      </c>
      <c r="P252" s="81">
        <v>-1861</v>
      </c>
      <c r="Q252" s="81">
        <v>-16544.25</v>
      </c>
    </row>
    <row r="253" spans="1:17" x14ac:dyDescent="0.25">
      <c r="A253" s="66" t="s">
        <v>1543</v>
      </c>
      <c r="B253" s="95" t="s">
        <v>1930</v>
      </c>
      <c r="C253" s="81">
        <v>8612.3165000000008</v>
      </c>
      <c r="D253" s="81">
        <v>8380</v>
      </c>
      <c r="E253" s="81">
        <v>-232.31650000000081</v>
      </c>
      <c r="F253" s="87">
        <v>0.97302500000000003</v>
      </c>
      <c r="G253" s="83"/>
      <c r="H253" s="81">
        <v>8380</v>
      </c>
      <c r="I253" s="81">
        <v>950</v>
      </c>
      <c r="J253" s="83"/>
      <c r="K253" s="81">
        <v>5</v>
      </c>
      <c r="L253" s="84">
        <v>7</v>
      </c>
      <c r="M253" s="84">
        <v>2</v>
      </c>
      <c r="N253" s="83"/>
      <c r="O253" s="81">
        <v>0</v>
      </c>
      <c r="P253" s="81">
        <v>0</v>
      </c>
      <c r="Q253" s="81">
        <v>950</v>
      </c>
    </row>
    <row r="254" spans="1:17" ht="13.8" thickBot="1" x14ac:dyDescent="0.3">
      <c r="A254" s="66" t="s">
        <v>1545</v>
      </c>
      <c r="B254" s="95" t="s">
        <v>1931</v>
      </c>
      <c r="C254" s="81">
        <v>28774.733899999999</v>
      </c>
      <c r="D254" s="81">
        <v>11865</v>
      </c>
      <c r="E254" s="81">
        <v>-16909.733899999999</v>
      </c>
      <c r="F254" s="87">
        <v>0.41234100000000001</v>
      </c>
      <c r="G254" s="83"/>
      <c r="H254" s="81">
        <v>6745</v>
      </c>
      <c r="I254" s="81">
        <v>-10130</v>
      </c>
      <c r="J254" s="83"/>
      <c r="K254" s="81">
        <v>8</v>
      </c>
      <c r="L254" s="84">
        <v>7</v>
      </c>
      <c r="M254" s="84">
        <v>-1</v>
      </c>
      <c r="N254" s="83"/>
      <c r="O254" s="81">
        <v>5120</v>
      </c>
      <c r="P254" s="81">
        <v>1295</v>
      </c>
      <c r="Q254" s="81">
        <v>-8835</v>
      </c>
    </row>
    <row r="255" spans="1:17" ht="13.8" thickBot="1" x14ac:dyDescent="0.3">
      <c r="A255" s="66" t="s">
        <v>1551</v>
      </c>
      <c r="B255" s="110" t="s">
        <v>1932</v>
      </c>
      <c r="C255" s="111">
        <v>238704.36119999998</v>
      </c>
      <c r="D255" s="111">
        <v>165358</v>
      </c>
      <c r="E255" s="111">
        <v>-73346.361200000014</v>
      </c>
      <c r="F255" s="112">
        <v>0.69273137352297365</v>
      </c>
      <c r="G255" s="83"/>
      <c r="H255" s="111">
        <v>157646</v>
      </c>
      <c r="I255" s="111">
        <v>-48998.9</v>
      </c>
      <c r="J255" s="83"/>
      <c r="K255" s="111">
        <v>204</v>
      </c>
      <c r="L255" s="111">
        <v>176</v>
      </c>
      <c r="M255" s="111">
        <v>-28</v>
      </c>
      <c r="N255" s="83"/>
      <c r="O255" s="111">
        <v>7712</v>
      </c>
      <c r="P255" s="111">
        <v>-3685</v>
      </c>
      <c r="Q255" s="111">
        <v>-52683.9</v>
      </c>
    </row>
    <row r="256" spans="1:17" x14ac:dyDescent="0.25">
      <c r="C256" s="99"/>
      <c r="D256" s="99"/>
      <c r="E256" s="99"/>
      <c r="F256" s="100"/>
      <c r="G256" s="99"/>
      <c r="H256" s="99"/>
      <c r="I256" s="99"/>
      <c r="J256" s="99"/>
      <c r="K256" s="99"/>
      <c r="L256" s="101"/>
      <c r="M256" s="101"/>
      <c r="N256" s="99"/>
      <c r="O256" s="99"/>
      <c r="P256" s="99"/>
      <c r="Q256" s="99"/>
    </row>
    <row r="257" spans="1:19" ht="13.8" thickBot="1" x14ac:dyDescent="0.3">
      <c r="A257" s="66" t="s">
        <v>1507</v>
      </c>
      <c r="B257" s="95" t="s">
        <v>1933</v>
      </c>
      <c r="C257" s="81">
        <v>52813.360099999998</v>
      </c>
      <c r="D257" s="81">
        <v>39775</v>
      </c>
      <c r="E257" s="81">
        <v>-13038.360099999998</v>
      </c>
      <c r="F257" s="87">
        <v>0.75312400000000002</v>
      </c>
      <c r="G257" s="83"/>
      <c r="H257" s="81">
        <v>38220</v>
      </c>
      <c r="I257" s="81">
        <v>-14750.45</v>
      </c>
      <c r="J257" s="83"/>
      <c r="K257" s="81">
        <v>60</v>
      </c>
      <c r="L257" s="84">
        <v>48</v>
      </c>
      <c r="M257" s="84">
        <v>-12</v>
      </c>
      <c r="N257" s="83"/>
      <c r="O257" s="81">
        <v>1555</v>
      </c>
      <c r="P257" s="81">
        <v>950</v>
      </c>
      <c r="Q257" s="81">
        <v>-13800.45</v>
      </c>
    </row>
    <row r="258" spans="1:19" ht="13.8" thickBot="1" x14ac:dyDescent="0.3">
      <c r="A258" s="66" t="s">
        <v>1553</v>
      </c>
      <c r="B258" s="110" t="s">
        <v>1934</v>
      </c>
      <c r="C258" s="111">
        <v>52813.360099999998</v>
      </c>
      <c r="D258" s="111">
        <v>39775</v>
      </c>
      <c r="E258" s="111">
        <v>-13038.360099999998</v>
      </c>
      <c r="F258" s="112">
        <v>0.75312382936226019</v>
      </c>
      <c r="G258" s="83"/>
      <c r="H258" s="111">
        <v>38220</v>
      </c>
      <c r="I258" s="111">
        <v>-14750.45</v>
      </c>
      <c r="J258" s="83"/>
      <c r="K258" s="111">
        <v>60</v>
      </c>
      <c r="L258" s="111">
        <v>48</v>
      </c>
      <c r="M258" s="111">
        <v>-12</v>
      </c>
      <c r="N258" s="83"/>
      <c r="O258" s="111">
        <v>1555</v>
      </c>
      <c r="P258" s="111">
        <v>950</v>
      </c>
      <c r="Q258" s="111">
        <v>-13800.45</v>
      </c>
    </row>
    <row r="259" spans="1:19" x14ac:dyDescent="0.25">
      <c r="C259" s="99"/>
      <c r="D259" s="99"/>
      <c r="E259" s="99"/>
      <c r="F259" s="100"/>
      <c r="G259" s="99"/>
      <c r="H259" s="99"/>
      <c r="I259" s="99"/>
      <c r="J259" s="99"/>
      <c r="K259" s="99"/>
      <c r="L259" s="101"/>
      <c r="M259" s="101"/>
      <c r="N259" s="99"/>
      <c r="O259" s="99"/>
      <c r="P259" s="99"/>
      <c r="Q259" s="99"/>
    </row>
    <row r="260" spans="1:19" x14ac:dyDescent="0.25">
      <c r="A260" s="66" t="s">
        <v>1533</v>
      </c>
      <c r="B260" s="95" t="s">
        <v>1935</v>
      </c>
      <c r="C260" s="81">
        <v>121355.47259999999</v>
      </c>
      <c r="D260" s="81">
        <v>93522</v>
      </c>
      <c r="E260" s="81">
        <v>-27833.472599999994</v>
      </c>
      <c r="F260" s="87">
        <v>0.77064500000000002</v>
      </c>
      <c r="G260" s="83"/>
      <c r="H260" s="81">
        <v>91552</v>
      </c>
      <c r="I260" s="81">
        <v>3267.6</v>
      </c>
      <c r="J260" s="83"/>
      <c r="K260" s="81">
        <v>82</v>
      </c>
      <c r="L260" s="84">
        <v>74</v>
      </c>
      <c r="M260" s="84">
        <v>-8</v>
      </c>
      <c r="N260" s="83"/>
      <c r="O260" s="81">
        <v>1970</v>
      </c>
      <c r="P260" s="81">
        <v>865</v>
      </c>
      <c r="Q260" s="81">
        <v>4132.6000000000004</v>
      </c>
    </row>
    <row r="261" spans="1:19" x14ac:dyDescent="0.25">
      <c r="A261" s="66" t="s">
        <v>1535</v>
      </c>
      <c r="B261" s="95" t="s">
        <v>1936</v>
      </c>
      <c r="C261" s="81">
        <v>15719.002</v>
      </c>
      <c r="D261" s="81">
        <v>10800</v>
      </c>
      <c r="E261" s="81">
        <v>-4919.0020000000004</v>
      </c>
      <c r="F261" s="87">
        <v>0.68706699999999998</v>
      </c>
      <c r="G261" s="83"/>
      <c r="H261" s="81">
        <v>10800</v>
      </c>
      <c r="I261" s="81">
        <v>-6683.5</v>
      </c>
      <c r="J261" s="83"/>
      <c r="K261" s="81">
        <v>17</v>
      </c>
      <c r="L261" s="84">
        <v>9</v>
      </c>
      <c r="M261" s="84">
        <v>-8</v>
      </c>
      <c r="N261" s="83"/>
      <c r="O261" s="81">
        <v>0</v>
      </c>
      <c r="P261" s="81">
        <v>0</v>
      </c>
      <c r="Q261" s="81">
        <v>-6683.5</v>
      </c>
    </row>
    <row r="262" spans="1:19" x14ac:dyDescent="0.25">
      <c r="A262" s="66" t="s">
        <v>1537</v>
      </c>
      <c r="B262" s="95" t="s">
        <v>1937</v>
      </c>
      <c r="C262" s="81">
        <v>40574.221599999997</v>
      </c>
      <c r="D262" s="81">
        <v>45769</v>
      </c>
      <c r="E262" s="81">
        <v>5194.7784000000029</v>
      </c>
      <c r="F262" s="87">
        <v>1.128031</v>
      </c>
      <c r="G262" s="83"/>
      <c r="H262" s="81">
        <v>44794</v>
      </c>
      <c r="I262" s="81">
        <v>9889</v>
      </c>
      <c r="J262" s="83"/>
      <c r="K262" s="81">
        <v>35</v>
      </c>
      <c r="L262" s="84">
        <v>49</v>
      </c>
      <c r="M262" s="84">
        <v>14</v>
      </c>
      <c r="N262" s="83"/>
      <c r="O262" s="81">
        <v>975</v>
      </c>
      <c r="P262" s="81">
        <v>975</v>
      </c>
      <c r="Q262" s="81">
        <v>10864</v>
      </c>
    </row>
    <row r="263" spans="1:19" x14ac:dyDescent="0.25">
      <c r="A263" s="66" t="s">
        <v>1539</v>
      </c>
      <c r="B263" s="95" t="s">
        <v>1938</v>
      </c>
      <c r="C263" s="81">
        <v>11480.8207</v>
      </c>
      <c r="D263" s="81">
        <v>240</v>
      </c>
      <c r="E263" s="81">
        <v>-11240.8207</v>
      </c>
      <c r="F263" s="87">
        <v>2.0903999999999999E-2</v>
      </c>
      <c r="G263" s="83"/>
      <c r="H263" s="81">
        <v>0</v>
      </c>
      <c r="I263" s="81">
        <v>-7085</v>
      </c>
      <c r="J263" s="83"/>
      <c r="K263" s="81">
        <v>6</v>
      </c>
      <c r="L263" s="84">
        <v>0</v>
      </c>
      <c r="M263" s="84">
        <v>-6</v>
      </c>
      <c r="N263" s="83"/>
      <c r="O263" s="81">
        <v>240</v>
      </c>
      <c r="P263" s="81">
        <v>-730</v>
      </c>
      <c r="Q263" s="81">
        <v>-7815</v>
      </c>
    </row>
    <row r="264" spans="1:19" ht="13.8" thickBot="1" x14ac:dyDescent="0.3">
      <c r="A264" s="66" t="s">
        <v>1541</v>
      </c>
      <c r="B264" s="95" t="s">
        <v>1939</v>
      </c>
      <c r="C264" s="81">
        <v>17331.4781</v>
      </c>
      <c r="D264" s="81">
        <v>19680</v>
      </c>
      <c r="E264" s="81">
        <v>2348.5218999999997</v>
      </c>
      <c r="F264" s="87">
        <v>1.1355059999999999</v>
      </c>
      <c r="G264" s="83"/>
      <c r="H264" s="81">
        <v>19470</v>
      </c>
      <c r="I264" s="81">
        <v>8952.85</v>
      </c>
      <c r="J264" s="83"/>
      <c r="K264" s="81">
        <v>11</v>
      </c>
      <c r="L264" s="84">
        <v>20</v>
      </c>
      <c r="M264" s="84">
        <v>9</v>
      </c>
      <c r="N264" s="83"/>
      <c r="O264" s="81">
        <v>210</v>
      </c>
      <c r="P264" s="81">
        <v>210</v>
      </c>
      <c r="Q264" s="81">
        <v>9162.85</v>
      </c>
    </row>
    <row r="265" spans="1:19" ht="13.8" thickBot="1" x14ac:dyDescent="0.3">
      <c r="A265" s="66" t="s">
        <v>1555</v>
      </c>
      <c r="B265" s="110" t="s">
        <v>1940</v>
      </c>
      <c r="C265" s="111">
        <v>206460.995</v>
      </c>
      <c r="D265" s="111">
        <v>170011</v>
      </c>
      <c r="E265" s="111">
        <v>-36449.994999999988</v>
      </c>
      <c r="F265" s="112">
        <v>0.82345335979805778</v>
      </c>
      <c r="G265" s="83"/>
      <c r="H265" s="111">
        <v>166616</v>
      </c>
      <c r="I265" s="111">
        <v>8340.9500000000007</v>
      </c>
      <c r="J265" s="83"/>
      <c r="K265" s="111">
        <v>151</v>
      </c>
      <c r="L265" s="111">
        <v>152</v>
      </c>
      <c r="M265" s="111">
        <v>1</v>
      </c>
      <c r="N265" s="83"/>
      <c r="O265" s="111">
        <v>3395</v>
      </c>
      <c r="P265" s="111">
        <v>1320</v>
      </c>
      <c r="Q265" s="111">
        <v>9660.9500000000007</v>
      </c>
    </row>
    <row r="266" spans="1:19" x14ac:dyDescent="0.25">
      <c r="C266" s="99"/>
      <c r="D266" s="99"/>
      <c r="E266" s="99"/>
      <c r="F266" s="100"/>
      <c r="G266" s="99"/>
      <c r="H266" s="99"/>
      <c r="I266" s="99"/>
      <c r="J266" s="99"/>
      <c r="K266" s="99"/>
      <c r="L266" s="101"/>
      <c r="M266" s="101"/>
      <c r="N266" s="99"/>
      <c r="O266" s="99"/>
      <c r="P266" s="99"/>
      <c r="Q266" s="99"/>
    </row>
    <row r="267" spans="1:19" x14ac:dyDescent="0.25">
      <c r="A267" s="66" t="s">
        <v>1523</v>
      </c>
      <c r="B267" s="95" t="s">
        <v>1941</v>
      </c>
      <c r="C267" s="81">
        <v>132091.77420000001</v>
      </c>
      <c r="D267" s="81">
        <v>104365</v>
      </c>
      <c r="E267" s="81">
        <v>-27726.774200000014</v>
      </c>
      <c r="F267" s="87">
        <v>0.79009499999999999</v>
      </c>
      <c r="G267" s="83"/>
      <c r="H267" s="81">
        <v>103240</v>
      </c>
      <c r="I267" s="81">
        <v>-9996.35</v>
      </c>
      <c r="J267" s="83"/>
      <c r="K267" s="81">
        <v>140</v>
      </c>
      <c r="L267" s="84">
        <v>125</v>
      </c>
      <c r="M267" s="84">
        <v>-15</v>
      </c>
      <c r="N267" s="83"/>
      <c r="O267" s="81">
        <v>1125</v>
      </c>
      <c r="P267" s="81">
        <v>-74</v>
      </c>
      <c r="Q267" s="81">
        <v>-10070.35</v>
      </c>
    </row>
    <row r="268" spans="1:19" ht="13.8" thickBot="1" x14ac:dyDescent="0.3">
      <c r="A268" s="66" t="s">
        <v>1561</v>
      </c>
      <c r="B268" s="95" t="s">
        <v>1942</v>
      </c>
      <c r="C268" s="81">
        <v>4492.6000000000004</v>
      </c>
      <c r="D268" s="81">
        <v>13390</v>
      </c>
      <c r="E268" s="81">
        <v>8897.4</v>
      </c>
      <c r="F268" s="87">
        <v>2.9804569999999999</v>
      </c>
      <c r="G268" s="83"/>
      <c r="H268" s="81">
        <v>13390</v>
      </c>
      <c r="I268" s="81">
        <v>6870</v>
      </c>
      <c r="J268" s="83"/>
      <c r="K268" s="81">
        <v>7</v>
      </c>
      <c r="L268" s="84">
        <v>11</v>
      </c>
      <c r="M268" s="84">
        <v>4</v>
      </c>
      <c r="N268" s="83"/>
      <c r="O268" s="81">
        <v>0</v>
      </c>
      <c r="P268" s="81">
        <v>-565</v>
      </c>
      <c r="Q268" s="81">
        <v>6305</v>
      </c>
    </row>
    <row r="269" spans="1:19" ht="13.8" thickBot="1" x14ac:dyDescent="0.3">
      <c r="A269" s="66" t="s">
        <v>1557</v>
      </c>
      <c r="B269" s="110" t="s">
        <v>1943</v>
      </c>
      <c r="C269" s="111">
        <v>136584.37420000002</v>
      </c>
      <c r="D269" s="111">
        <v>117755</v>
      </c>
      <c r="E269" s="111">
        <v>-18829.374200000013</v>
      </c>
      <c r="F269" s="112">
        <v>0.86214108084993502</v>
      </c>
      <c r="G269" s="83"/>
      <c r="H269" s="111">
        <v>116630</v>
      </c>
      <c r="I269" s="111">
        <v>-3126.3500000000004</v>
      </c>
      <c r="J269" s="83"/>
      <c r="K269" s="111">
        <v>147</v>
      </c>
      <c r="L269" s="111">
        <v>136</v>
      </c>
      <c r="M269" s="111">
        <v>-11</v>
      </c>
      <c r="N269" s="83"/>
      <c r="O269" s="111">
        <v>1125</v>
      </c>
      <c r="P269" s="111">
        <v>-639</v>
      </c>
      <c r="Q269" s="111">
        <v>-3765.3500000000004</v>
      </c>
    </row>
    <row r="270" spans="1:19" x14ac:dyDescent="0.25">
      <c r="C270" s="99"/>
      <c r="D270" s="99"/>
      <c r="E270" s="99"/>
      <c r="F270" s="100"/>
      <c r="G270" s="99"/>
      <c r="H270" s="99"/>
      <c r="I270" s="99"/>
      <c r="J270" s="99"/>
      <c r="K270" s="99"/>
      <c r="L270" s="101"/>
      <c r="M270" s="101"/>
      <c r="N270" s="99"/>
      <c r="O270" s="99"/>
      <c r="P270" s="99"/>
      <c r="Q270" s="99"/>
    </row>
    <row r="271" spans="1:19" x14ac:dyDescent="0.25">
      <c r="C271" s="99"/>
      <c r="D271" s="99"/>
      <c r="E271" s="99"/>
      <c r="F271" s="100"/>
      <c r="G271" s="99"/>
      <c r="H271" s="99"/>
      <c r="I271" s="99"/>
      <c r="J271" s="99"/>
      <c r="K271" s="99"/>
      <c r="L271" s="101"/>
      <c r="M271" s="101"/>
      <c r="N271" s="99"/>
      <c r="O271" s="99"/>
      <c r="P271" s="99"/>
      <c r="Q271" s="99"/>
    </row>
    <row r="272" spans="1:19" ht="13.8" thickBot="1" x14ac:dyDescent="0.3">
      <c r="B272" s="88" t="s">
        <v>1944</v>
      </c>
      <c r="C272" s="89">
        <v>193518954.0961</v>
      </c>
      <c r="D272" s="89">
        <v>184624009.68000001</v>
      </c>
      <c r="E272" s="89">
        <v>-8894944.416100001</v>
      </c>
      <c r="F272" s="90">
        <v>0.95403579738404931</v>
      </c>
      <c r="G272" s="91"/>
      <c r="H272" s="89">
        <v>173385408.33000001</v>
      </c>
      <c r="I272" s="89">
        <v>-3963063.0099999993</v>
      </c>
      <c r="J272" s="91"/>
      <c r="K272" s="89">
        <v>129859</v>
      </c>
      <c r="L272" s="92">
        <v>124453</v>
      </c>
      <c r="M272" s="92">
        <v>-5406</v>
      </c>
      <c r="N272" s="91"/>
      <c r="O272" s="89">
        <v>11238601.35</v>
      </c>
      <c r="P272" s="89">
        <v>-449727.23000000004</v>
      </c>
      <c r="Q272" s="89">
        <v>-4412790.24</v>
      </c>
      <c r="S272" s="113"/>
    </row>
    <row r="273" spans="2:19" ht="13.8" thickBot="1" x14ac:dyDescent="0.3">
      <c r="B273" s="102" t="s">
        <v>1945</v>
      </c>
      <c r="C273" s="103">
        <v>152439529.4822</v>
      </c>
      <c r="D273" s="103">
        <v>139449462.13999999</v>
      </c>
      <c r="E273" s="103">
        <v>-12990067.342199998</v>
      </c>
      <c r="F273" s="104">
        <v>0.91478544058536471</v>
      </c>
      <c r="G273" s="105"/>
      <c r="H273" s="103">
        <v>132530849.40000001</v>
      </c>
      <c r="I273" s="103">
        <v>-6423914.29</v>
      </c>
      <c r="J273" s="105"/>
      <c r="K273" s="103">
        <v>103685</v>
      </c>
      <c r="L273" s="103">
        <v>97000</v>
      </c>
      <c r="M273" s="103">
        <v>-6685</v>
      </c>
      <c r="N273" s="105"/>
      <c r="O273" s="103">
        <v>6918612.7400000002</v>
      </c>
      <c r="P273" s="103">
        <v>-138415.86000000002</v>
      </c>
      <c r="Q273" s="103">
        <v>-6562330.1499999994</v>
      </c>
      <c r="S273" s="113"/>
    </row>
    <row r="274" spans="2:19" ht="13.8" thickBot="1" x14ac:dyDescent="0.3">
      <c r="B274" s="106" t="s">
        <v>1946</v>
      </c>
      <c r="C274" s="107">
        <v>210808800.4368</v>
      </c>
      <c r="D274" s="107">
        <v>196740500.0018</v>
      </c>
      <c r="E274" s="107">
        <v>-14068300.435000001</v>
      </c>
      <c r="F274" s="108">
        <v>0.93326511793696387</v>
      </c>
      <c r="G274" s="105"/>
      <c r="H274" s="107">
        <v>180262094.98630002</v>
      </c>
      <c r="I274" s="107">
        <v>-5714433.7264</v>
      </c>
      <c r="J274" s="105"/>
      <c r="K274" s="107">
        <v>148719</v>
      </c>
      <c r="L274" s="107">
        <v>140520</v>
      </c>
      <c r="M274" s="107">
        <v>-8199</v>
      </c>
      <c r="N274" s="105"/>
      <c r="O274" s="107">
        <v>16478405.015499998</v>
      </c>
      <c r="P274" s="107">
        <v>141665.76070000001</v>
      </c>
      <c r="Q274" s="107">
        <v>-5572767.9657000005</v>
      </c>
      <c r="S274" s="113"/>
    </row>
    <row r="275" spans="2:19" ht="13.8" thickBot="1" x14ac:dyDescent="0.3">
      <c r="B275" s="110" t="s">
        <v>1947</v>
      </c>
      <c r="C275" s="111">
        <v>54853124.608199999</v>
      </c>
      <c r="D275" s="111">
        <v>49471426.850000001</v>
      </c>
      <c r="E275" s="111">
        <v>-5381697.7582000019</v>
      </c>
      <c r="F275" s="112">
        <v>0.90188894804735542</v>
      </c>
      <c r="G275" s="83"/>
      <c r="H275" s="111">
        <v>47685176.710000001</v>
      </c>
      <c r="I275" s="111">
        <v>245538.75000000029</v>
      </c>
      <c r="J275" s="83"/>
      <c r="K275" s="111">
        <v>47292</v>
      </c>
      <c r="L275" s="111">
        <v>49202</v>
      </c>
      <c r="M275" s="111">
        <v>1910</v>
      </c>
      <c r="N275" s="83"/>
      <c r="O275" s="111">
        <v>1786250.1400000001</v>
      </c>
      <c r="P275" s="111">
        <v>-168662.84999999998</v>
      </c>
      <c r="Q275" s="111">
        <v>76875.900000000081</v>
      </c>
      <c r="S275" s="113"/>
    </row>
    <row r="276" spans="2:19" ht="14.4" customHeight="1" thickBot="1" x14ac:dyDescent="0.3">
      <c r="B276" s="114" t="s">
        <v>551</v>
      </c>
      <c r="C276" s="115">
        <v>611620408.62329996</v>
      </c>
      <c r="D276" s="115">
        <v>570285398.67180002</v>
      </c>
      <c r="E276" s="115">
        <v>-41335009.951500006</v>
      </c>
      <c r="F276" s="116">
        <v>0.93241721602367522</v>
      </c>
      <c r="G276" s="83"/>
      <c r="H276" s="115">
        <v>533863529.42629999</v>
      </c>
      <c r="I276" s="115">
        <v>-15855872.2764</v>
      </c>
      <c r="J276" s="83"/>
      <c r="K276" s="115">
        <v>429555</v>
      </c>
      <c r="L276" s="115">
        <v>411175</v>
      </c>
      <c r="M276" s="115">
        <v>-18380</v>
      </c>
      <c r="N276" s="83"/>
      <c r="O276" s="115">
        <v>36421869.245499998</v>
      </c>
      <c r="P276" s="115">
        <v>-615140.17930000008</v>
      </c>
      <c r="Q276" s="115">
        <v>-16471012.455700001</v>
      </c>
    </row>
    <row r="278" spans="2:19" x14ac:dyDescent="0.25">
      <c r="B278" s="67" t="s">
        <v>1948</v>
      </c>
      <c r="C278" s="81">
        <v>611962706</v>
      </c>
      <c r="D278" s="81">
        <v>570528401</v>
      </c>
      <c r="I278" s="81">
        <v>-18711210</v>
      </c>
      <c r="M278" s="81">
        <v>-19905</v>
      </c>
      <c r="P278" s="81">
        <v>-1005648</v>
      </c>
      <c r="Q278" s="81">
        <v>-1005648</v>
      </c>
    </row>
    <row r="279" spans="2:19" x14ac:dyDescent="0.25">
      <c r="B279" s="67" t="s">
        <v>1949</v>
      </c>
      <c r="C279" s="118">
        <v>342297.37670004368</v>
      </c>
      <c r="D279" s="118">
        <v>243002.32819998264</v>
      </c>
      <c r="I279" s="118">
        <v>-2855337.7236000001</v>
      </c>
      <c r="M279" s="118">
        <v>-1525</v>
      </c>
      <c r="P279" s="118">
        <v>-390507.82069999992</v>
      </c>
      <c r="Q279" s="118">
        <v>15465364.455700001</v>
      </c>
    </row>
    <row r="280" spans="2:19" x14ac:dyDescent="0.25">
      <c r="B280" s="67" t="s">
        <v>1016</v>
      </c>
      <c r="C280" s="81"/>
      <c r="D280" s="81">
        <v>7178</v>
      </c>
      <c r="I280" s="81">
        <v>6064</v>
      </c>
      <c r="M280" s="81">
        <v>-4</v>
      </c>
      <c r="P280" s="81">
        <v>-2098</v>
      </c>
      <c r="Q280" s="81">
        <v>-2098</v>
      </c>
    </row>
    <row r="281" spans="2:19" x14ac:dyDescent="0.25">
      <c r="B281" s="67" t="s">
        <v>1950</v>
      </c>
      <c r="C281" s="81">
        <v>33932</v>
      </c>
      <c r="D281" s="81">
        <v>211380</v>
      </c>
      <c r="I281" s="81">
        <v>-1873162</v>
      </c>
      <c r="M281" s="81">
        <v>-1364</v>
      </c>
      <c r="P281" s="81">
        <v>-135221</v>
      </c>
      <c r="Q281" s="81">
        <v>-135221</v>
      </c>
    </row>
    <row r="282" spans="2:19" x14ac:dyDescent="0.25">
      <c r="B282" s="67" t="s">
        <v>1951</v>
      </c>
      <c r="C282" s="81"/>
      <c r="D282" s="81">
        <v>-115</v>
      </c>
      <c r="I282" s="81"/>
      <c r="M282" s="81"/>
      <c r="P282" s="81">
        <v>-695</v>
      </c>
      <c r="Q282" s="81">
        <v>-695</v>
      </c>
    </row>
    <row r="283" spans="2:19" x14ac:dyDescent="0.25">
      <c r="B283" s="67" t="s">
        <v>1952</v>
      </c>
      <c r="C283" s="81">
        <v>308366</v>
      </c>
      <c r="D283" s="81">
        <v>24560</v>
      </c>
      <c r="I283" s="81">
        <v>-244388</v>
      </c>
      <c r="M283" s="81">
        <v>-157</v>
      </c>
      <c r="P283" s="81">
        <v>-21745</v>
      </c>
      <c r="Q283" s="81">
        <v>-21745</v>
      </c>
    </row>
    <row r="284" spans="2:19" x14ac:dyDescent="0.25">
      <c r="B284" s="67" t="s">
        <v>1953</v>
      </c>
      <c r="C284" s="81"/>
      <c r="D284" s="81"/>
      <c r="I284" s="81">
        <v>-71996</v>
      </c>
      <c r="M284" s="81"/>
      <c r="P284" s="81">
        <v>-32900</v>
      </c>
      <c r="Q284" s="81">
        <v>-32900</v>
      </c>
    </row>
    <row r="285" spans="2:19" x14ac:dyDescent="0.25">
      <c r="B285" s="67" t="s">
        <v>1954</v>
      </c>
      <c r="C285" s="81"/>
      <c r="D285" s="81"/>
      <c r="I285" s="81">
        <v>-56043</v>
      </c>
      <c r="M285" s="81"/>
      <c r="P285" s="81">
        <v>-25100</v>
      </c>
      <c r="Q285" s="81">
        <v>-25100</v>
      </c>
    </row>
    <row r="286" spans="2:19" x14ac:dyDescent="0.25">
      <c r="B286" s="67" t="s">
        <v>1955</v>
      </c>
      <c r="C286" s="81"/>
      <c r="D286" s="81"/>
      <c r="I286" s="81">
        <v>-67057</v>
      </c>
      <c r="M286" s="81"/>
      <c r="P286" s="81">
        <v>-42395</v>
      </c>
      <c r="Q286" s="81">
        <v>-42395</v>
      </c>
    </row>
    <row r="287" spans="2:19" x14ac:dyDescent="0.25">
      <c r="B287" s="67" t="s">
        <v>1956</v>
      </c>
      <c r="C287" s="81"/>
      <c r="D287" s="81"/>
      <c r="I287" s="81">
        <v>-21036</v>
      </c>
      <c r="M287" s="81"/>
      <c r="P287" s="81">
        <v>-342</v>
      </c>
      <c r="Q287" s="81">
        <v>-342</v>
      </c>
    </row>
    <row r="288" spans="2:19" x14ac:dyDescent="0.25">
      <c r="B288" s="67" t="s">
        <v>1957</v>
      </c>
      <c r="C288" s="81"/>
      <c r="D288" s="81"/>
      <c r="I288" s="81">
        <v>-68947</v>
      </c>
      <c r="M288" s="81"/>
      <c r="P288" s="81">
        <v>-24986</v>
      </c>
      <c r="Q288" s="81">
        <v>-24986</v>
      </c>
    </row>
    <row r="289" spans="2:17" x14ac:dyDescent="0.25">
      <c r="B289" s="67" t="s">
        <v>1958</v>
      </c>
      <c r="C289" s="81"/>
      <c r="D289" s="81"/>
      <c r="I289" s="81">
        <v>-157412</v>
      </c>
      <c r="M289" s="81"/>
      <c r="P289" s="81">
        <v>-10693</v>
      </c>
      <c r="Q289" s="81">
        <v>-10693</v>
      </c>
    </row>
    <row r="290" spans="2:17" x14ac:dyDescent="0.25">
      <c r="B290" s="67" t="s">
        <v>1959</v>
      </c>
      <c r="C290" s="81"/>
      <c r="D290" s="81"/>
      <c r="I290" s="81">
        <v>-169527</v>
      </c>
      <c r="M290" s="81"/>
      <c r="P290" s="81">
        <v>-42806</v>
      </c>
      <c r="Q290" s="81">
        <v>-42806</v>
      </c>
    </row>
    <row r="291" spans="2:17" x14ac:dyDescent="0.25">
      <c r="B291" s="67" t="s">
        <v>1960</v>
      </c>
      <c r="C291" s="81"/>
      <c r="D291" s="81"/>
      <c r="I291" s="81">
        <v>-100447</v>
      </c>
      <c r="M291" s="81"/>
      <c r="P291" s="81">
        <v>-31134</v>
      </c>
      <c r="Q291" s="81">
        <v>-31134</v>
      </c>
    </row>
    <row r="292" spans="2:17" x14ac:dyDescent="0.25">
      <c r="B292" s="67" t="s">
        <v>1961</v>
      </c>
      <c r="C292" s="81"/>
      <c r="D292" s="81"/>
      <c r="I292" s="81">
        <v>-29676</v>
      </c>
      <c r="M292" s="81"/>
      <c r="P292" s="81">
        <v>-17524</v>
      </c>
      <c r="Q292" s="81">
        <v>-17524</v>
      </c>
    </row>
    <row r="293" spans="2:17" x14ac:dyDescent="0.25">
      <c r="B293" s="67" t="s">
        <v>1962</v>
      </c>
      <c r="C293" s="81"/>
      <c r="D293" s="81"/>
      <c r="I293" s="81">
        <v>-1711</v>
      </c>
      <c r="M293" s="81"/>
      <c r="P293" s="81">
        <v>-2868</v>
      </c>
      <c r="Q293" s="81">
        <v>-2868</v>
      </c>
    </row>
    <row r="294" spans="2:17" x14ac:dyDescent="0.25">
      <c r="C294" s="81"/>
      <c r="D294" s="81"/>
      <c r="I294" s="81"/>
      <c r="M294" s="81"/>
      <c r="P294" s="81"/>
      <c r="Q294" s="81"/>
    </row>
    <row r="295" spans="2:17" x14ac:dyDescent="0.25">
      <c r="C295" s="118">
        <v>-0.62329995632171631</v>
      </c>
      <c r="D295" s="118">
        <v>-0.67180001735687256</v>
      </c>
      <c r="I295" s="118">
        <v>0.27639999985694885</v>
      </c>
      <c r="M295" s="118">
        <v>0</v>
      </c>
      <c r="P295" s="118">
        <v>-0.82069999992381781</v>
      </c>
      <c r="Q295" s="118">
        <v>15855871.455700001</v>
      </c>
    </row>
  </sheetData>
  <pageMargins left="0.25" right="0.25" top="0.75" bottom="0.75" header="0.3" footer="0.3"/>
  <pageSetup paperSize="17" scale="69" fitToHeight="0" orientation="landscape" r:id="rId1"/>
  <headerFooter>
    <oddFooter>&amp;L&amp;F&amp;C&amp;A&amp;R&amp;D</oddFooter>
  </headerFooter>
  <rowBreaks count="5" manualBreakCount="5">
    <brk id="42" max="16383" man="1"/>
    <brk id="81" max="16383" man="1"/>
    <brk id="126" max="16383" man="1"/>
    <brk id="171" max="16383" man="1"/>
    <brk id="233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6325-F910-4490-8786-6646B418634D}">
  <dimension ref="A1:R206"/>
  <sheetViews>
    <sheetView workbookViewId="0">
      <pane ySplit="5" topLeftCell="A88" activePane="bottomLeft" state="frozen"/>
      <selection pane="bottomLeft" activeCell="E89" sqref="E89"/>
    </sheetView>
  </sheetViews>
  <sheetFormatPr defaultRowHeight="14.4" x14ac:dyDescent="0.3"/>
  <cols>
    <col min="1" max="1" width="25.5546875" bestFit="1" customWidth="1"/>
    <col min="2" max="2" width="25.5546875" customWidth="1"/>
    <col min="3" max="3" width="26" bestFit="1" customWidth="1"/>
    <col min="4" max="4" width="5.6640625" bestFit="1" customWidth="1"/>
    <col min="5" max="5" width="7.33203125" bestFit="1" customWidth="1"/>
    <col min="6" max="6" width="9.77734375" bestFit="1" customWidth="1"/>
    <col min="7" max="8" width="9.6640625" bestFit="1" customWidth="1"/>
    <col min="9" max="9" width="10.109375" bestFit="1" customWidth="1"/>
    <col min="10" max="11" width="8.77734375" bestFit="1" customWidth="1"/>
    <col min="12" max="12" width="10.109375" bestFit="1" customWidth="1"/>
    <col min="13" max="17" width="15.21875" bestFit="1" customWidth="1"/>
    <col min="18" max="18" width="19.88671875" customWidth="1"/>
  </cols>
  <sheetData>
    <row r="1" spans="1:18" ht="15" customHeight="1" x14ac:dyDescent="0.3">
      <c r="A1" s="119" t="s">
        <v>1963</v>
      </c>
      <c r="B1" s="119"/>
    </row>
    <row r="2" spans="1:18" ht="15" customHeight="1" x14ac:dyDescent="0.3">
      <c r="A2" s="211" t="s">
        <v>1964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</row>
    <row r="3" spans="1:18" ht="15" customHeight="1" x14ac:dyDescent="0.3"/>
    <row r="4" spans="1:18" ht="15" customHeight="1" x14ac:dyDescent="0.3">
      <c r="A4" s="120" t="s">
        <v>181</v>
      </c>
      <c r="B4" s="120"/>
      <c r="C4" s="121"/>
      <c r="D4" s="122" t="s">
        <v>1731</v>
      </c>
      <c r="E4" s="122" t="s">
        <v>1731</v>
      </c>
      <c r="F4" s="122" t="s">
        <v>1731</v>
      </c>
      <c r="G4" s="122" t="s">
        <v>1731</v>
      </c>
      <c r="H4" s="122" t="s">
        <v>1731</v>
      </c>
      <c r="I4" s="122" t="s">
        <v>1731</v>
      </c>
      <c r="J4" s="122" t="s">
        <v>1965</v>
      </c>
      <c r="K4" s="122" t="s">
        <v>1965</v>
      </c>
      <c r="L4" s="122" t="s">
        <v>1965</v>
      </c>
      <c r="M4" s="123" t="s">
        <v>1714</v>
      </c>
      <c r="N4" s="123" t="s">
        <v>1714</v>
      </c>
      <c r="O4" s="123" t="s">
        <v>1714</v>
      </c>
      <c r="P4" s="123" t="s">
        <v>1714</v>
      </c>
      <c r="Q4" s="123" t="s">
        <v>1714</v>
      </c>
    </row>
    <row r="5" spans="1:18" ht="15" customHeight="1" x14ac:dyDescent="0.3">
      <c r="A5" s="124"/>
      <c r="B5" s="124"/>
      <c r="C5" s="124"/>
      <c r="D5" s="122" t="s">
        <v>182</v>
      </c>
      <c r="E5" s="122" t="s">
        <v>183</v>
      </c>
      <c r="F5" s="122" t="s">
        <v>1727</v>
      </c>
      <c r="G5" s="122" t="s">
        <v>1966</v>
      </c>
      <c r="H5" s="122" t="s">
        <v>1967</v>
      </c>
      <c r="I5" s="122" t="s">
        <v>1968</v>
      </c>
      <c r="J5" s="122" t="s">
        <v>1966</v>
      </c>
      <c r="K5" s="122" t="s">
        <v>1967</v>
      </c>
      <c r="L5" s="122" t="s">
        <v>1968</v>
      </c>
      <c r="M5" s="122" t="s">
        <v>1966</v>
      </c>
      <c r="N5" s="122" t="s">
        <v>1967</v>
      </c>
      <c r="O5" s="122" t="s">
        <v>1968</v>
      </c>
      <c r="P5" s="122" t="s">
        <v>1718</v>
      </c>
      <c r="Q5" s="123" t="s">
        <v>1969</v>
      </c>
    </row>
    <row r="6" spans="1:18" ht="15" customHeight="1" x14ac:dyDescent="0.3">
      <c r="A6" s="125" t="s">
        <v>1970</v>
      </c>
      <c r="B6" s="125" t="s">
        <v>131</v>
      </c>
      <c r="C6" s="125" t="s">
        <v>189</v>
      </c>
      <c r="D6" s="126">
        <v>2800</v>
      </c>
      <c r="E6" s="126">
        <v>2776</v>
      </c>
      <c r="F6" s="126">
        <v>24</v>
      </c>
      <c r="G6" s="127">
        <v>3825519.34</v>
      </c>
      <c r="H6" s="127">
        <v>3684734.67</v>
      </c>
      <c r="I6" s="127">
        <v>140784.67000000001</v>
      </c>
      <c r="J6" s="127">
        <v>273583.75</v>
      </c>
      <c r="K6" s="127">
        <v>255613.58</v>
      </c>
      <c r="L6" s="127">
        <v>17970.169999999998</v>
      </c>
      <c r="M6" s="127">
        <v>4099103.09</v>
      </c>
      <c r="N6" s="127">
        <v>3940348.25</v>
      </c>
      <c r="O6" s="127">
        <v>158754.84</v>
      </c>
      <c r="P6" s="127">
        <v>4092598.44</v>
      </c>
      <c r="Q6" s="128">
        <v>1.0015890000000001</v>
      </c>
    </row>
    <row r="7" spans="1:18" ht="15" customHeight="1" x14ac:dyDescent="0.3">
      <c r="A7" s="129"/>
      <c r="B7" s="125" t="s">
        <v>569</v>
      </c>
      <c r="C7" s="125" t="s">
        <v>568</v>
      </c>
      <c r="D7" s="126">
        <v>2439</v>
      </c>
      <c r="E7" s="126">
        <v>2741</v>
      </c>
      <c r="F7" s="126">
        <v>-302</v>
      </c>
      <c r="G7" s="127">
        <v>2781034.99</v>
      </c>
      <c r="H7" s="127">
        <v>3326384.35</v>
      </c>
      <c r="I7" s="130">
        <v>-545349.36</v>
      </c>
      <c r="J7" s="127">
        <v>208843.08</v>
      </c>
      <c r="K7" s="127">
        <v>186111.34</v>
      </c>
      <c r="L7" s="127">
        <v>22731.74</v>
      </c>
      <c r="M7" s="127">
        <v>2989878.07</v>
      </c>
      <c r="N7" s="127">
        <v>3512495.69</v>
      </c>
      <c r="O7" s="130">
        <v>-522617.62</v>
      </c>
      <c r="P7" s="127">
        <v>3397086.3</v>
      </c>
      <c r="Q7" s="128">
        <v>0.88012999999999997</v>
      </c>
    </row>
    <row r="8" spans="1:18" ht="15" customHeight="1" x14ac:dyDescent="0.3">
      <c r="A8" s="129"/>
      <c r="B8" s="125" t="s">
        <v>1281</v>
      </c>
      <c r="C8" s="125" t="s">
        <v>1280</v>
      </c>
      <c r="D8" s="126">
        <v>2</v>
      </c>
      <c r="E8" s="126">
        <v>76</v>
      </c>
      <c r="F8" s="126">
        <v>-74</v>
      </c>
      <c r="G8" s="127">
        <v>2955</v>
      </c>
      <c r="H8" s="127">
        <v>105057</v>
      </c>
      <c r="I8" s="130">
        <v>-102102</v>
      </c>
      <c r="J8" s="127">
        <v>7515.01</v>
      </c>
      <c r="K8" s="127">
        <v>6805</v>
      </c>
      <c r="L8" s="127">
        <v>710.01</v>
      </c>
      <c r="M8" s="127">
        <v>10470.01</v>
      </c>
      <c r="N8" s="127">
        <v>111862</v>
      </c>
      <c r="O8" s="130">
        <v>-101391.99</v>
      </c>
      <c r="P8" s="127">
        <v>0</v>
      </c>
      <c r="Q8" s="131" t="s">
        <v>1971</v>
      </c>
    </row>
    <row r="9" spans="1:18" ht="15" customHeight="1" x14ac:dyDescent="0.3">
      <c r="A9" s="129"/>
      <c r="B9" s="125" t="s">
        <v>119</v>
      </c>
      <c r="C9" s="125" t="s">
        <v>201</v>
      </c>
      <c r="D9" s="126">
        <v>2894</v>
      </c>
      <c r="E9" s="126">
        <v>2936</v>
      </c>
      <c r="F9" s="126">
        <v>-42</v>
      </c>
      <c r="G9" s="127">
        <v>4099971.59</v>
      </c>
      <c r="H9" s="127">
        <v>4126672.09</v>
      </c>
      <c r="I9" s="130">
        <v>-26700.5</v>
      </c>
      <c r="J9" s="127">
        <v>358064.84</v>
      </c>
      <c r="K9" s="127">
        <v>403182.48</v>
      </c>
      <c r="L9" s="130">
        <v>-45117.64</v>
      </c>
      <c r="M9" s="127">
        <v>4458036.43</v>
      </c>
      <c r="N9" s="127">
        <v>4529854.57</v>
      </c>
      <c r="O9" s="130">
        <v>-71818.14</v>
      </c>
      <c r="P9" s="127">
        <v>4679901.75</v>
      </c>
      <c r="Q9" s="128">
        <v>0.95259199999999999</v>
      </c>
    </row>
    <row r="10" spans="1:18" ht="15" customHeight="1" x14ac:dyDescent="0.3">
      <c r="A10" s="129"/>
      <c r="B10" s="125" t="s">
        <v>665</v>
      </c>
      <c r="C10" s="125" t="s">
        <v>664</v>
      </c>
      <c r="D10" s="126">
        <v>1809</v>
      </c>
      <c r="E10" s="126">
        <v>1709</v>
      </c>
      <c r="F10" s="126">
        <v>100</v>
      </c>
      <c r="G10" s="127">
        <v>2473752.85</v>
      </c>
      <c r="H10" s="127">
        <v>2214886.75</v>
      </c>
      <c r="I10" s="127">
        <v>258866.1</v>
      </c>
      <c r="J10" s="127">
        <v>266328.07</v>
      </c>
      <c r="K10" s="127">
        <v>310296.03999999998</v>
      </c>
      <c r="L10" s="130">
        <v>-43967.97</v>
      </c>
      <c r="M10" s="127">
        <v>2740080.92</v>
      </c>
      <c r="N10" s="127">
        <v>2525182.79</v>
      </c>
      <c r="O10" s="127">
        <v>214898.13</v>
      </c>
      <c r="P10" s="127">
        <v>2643791.8199999998</v>
      </c>
      <c r="Q10" s="128">
        <v>1.036421</v>
      </c>
    </row>
    <row r="11" spans="1:18" ht="15" customHeight="1" x14ac:dyDescent="0.3">
      <c r="A11" s="129"/>
      <c r="B11" s="125" t="s">
        <v>135</v>
      </c>
      <c r="C11" s="125" t="s">
        <v>726</v>
      </c>
      <c r="D11" s="126">
        <v>1849</v>
      </c>
      <c r="E11" s="126">
        <v>1939</v>
      </c>
      <c r="F11" s="126">
        <v>-90</v>
      </c>
      <c r="G11" s="127">
        <v>2712150.62</v>
      </c>
      <c r="H11" s="127">
        <v>2944015.7</v>
      </c>
      <c r="I11" s="130">
        <v>-231865.08</v>
      </c>
      <c r="J11" s="127">
        <v>219907.04</v>
      </c>
      <c r="K11" s="127">
        <v>255429.07</v>
      </c>
      <c r="L11" s="130">
        <v>-35522.03</v>
      </c>
      <c r="M11" s="127">
        <v>2932057.66</v>
      </c>
      <c r="N11" s="127">
        <v>3199444.77</v>
      </c>
      <c r="O11" s="130">
        <v>-267387.11</v>
      </c>
      <c r="P11" s="127">
        <v>3333186.36</v>
      </c>
      <c r="Q11" s="128">
        <v>0.87965599999999999</v>
      </c>
    </row>
    <row r="12" spans="1:18" ht="15" customHeight="1" x14ac:dyDescent="0.3">
      <c r="A12" s="129"/>
      <c r="B12" s="125" t="s">
        <v>105</v>
      </c>
      <c r="C12" s="125" t="s">
        <v>228</v>
      </c>
      <c r="D12" s="126">
        <v>4469</v>
      </c>
      <c r="E12" s="126">
        <v>4532</v>
      </c>
      <c r="F12" s="126">
        <v>-63</v>
      </c>
      <c r="G12" s="127">
        <v>6730817.7000000002</v>
      </c>
      <c r="H12" s="127">
        <v>6919920.6500000004</v>
      </c>
      <c r="I12" s="130">
        <v>-189102.95</v>
      </c>
      <c r="J12" s="127">
        <v>440586.07</v>
      </c>
      <c r="K12" s="127">
        <v>468329.25</v>
      </c>
      <c r="L12" s="130">
        <v>-27743.18</v>
      </c>
      <c r="M12" s="127">
        <v>7171403.7699999996</v>
      </c>
      <c r="N12" s="127">
        <v>7388249.9000000004</v>
      </c>
      <c r="O12" s="130">
        <v>-216846.13</v>
      </c>
      <c r="P12" s="127">
        <v>7484542.8499999996</v>
      </c>
      <c r="Q12" s="128">
        <v>0.95816199999999996</v>
      </c>
    </row>
    <row r="13" spans="1:18" ht="15" customHeight="1" x14ac:dyDescent="0.3">
      <c r="A13" s="129"/>
      <c r="B13" s="125" t="s">
        <v>157</v>
      </c>
      <c r="C13" s="125" t="s">
        <v>249</v>
      </c>
      <c r="D13" s="126">
        <v>1808</v>
      </c>
      <c r="E13" s="126">
        <v>2024</v>
      </c>
      <c r="F13" s="126">
        <v>-216</v>
      </c>
      <c r="G13" s="127">
        <v>2397071.9</v>
      </c>
      <c r="H13" s="127">
        <v>2594524.7000000002</v>
      </c>
      <c r="I13" s="130">
        <v>-197452.79999999999</v>
      </c>
      <c r="J13" s="127">
        <v>183040</v>
      </c>
      <c r="K13" s="127">
        <v>204292</v>
      </c>
      <c r="L13" s="130">
        <v>-21252</v>
      </c>
      <c r="M13" s="127">
        <v>2580111.9</v>
      </c>
      <c r="N13" s="127">
        <v>2798816.7</v>
      </c>
      <c r="O13" s="130">
        <v>-218704.8</v>
      </c>
      <c r="P13" s="127">
        <v>2907640.13</v>
      </c>
      <c r="Q13" s="128">
        <v>0.88735600000000003</v>
      </c>
    </row>
    <row r="14" spans="1:18" ht="15" customHeight="1" x14ac:dyDescent="0.3">
      <c r="A14" s="129"/>
      <c r="B14" s="125" t="s">
        <v>960</v>
      </c>
      <c r="C14" s="125" t="s">
        <v>959</v>
      </c>
      <c r="D14" s="126">
        <v>372</v>
      </c>
      <c r="E14" s="126">
        <v>325</v>
      </c>
      <c r="F14" s="126">
        <v>47</v>
      </c>
      <c r="G14" s="127">
        <v>461551.1</v>
      </c>
      <c r="H14" s="127">
        <v>430328.6</v>
      </c>
      <c r="I14" s="127">
        <v>31222.5</v>
      </c>
      <c r="J14" s="127">
        <v>26030</v>
      </c>
      <c r="K14" s="127">
        <v>17065</v>
      </c>
      <c r="L14" s="127">
        <v>8965</v>
      </c>
      <c r="M14" s="127">
        <v>487581.1</v>
      </c>
      <c r="N14" s="127">
        <v>447393.6</v>
      </c>
      <c r="O14" s="127">
        <v>40187.5</v>
      </c>
      <c r="P14" s="127">
        <v>530524.11</v>
      </c>
      <c r="Q14" s="128">
        <v>0.91905499999999996</v>
      </c>
    </row>
    <row r="15" spans="1:18" ht="15" customHeight="1" x14ac:dyDescent="0.3">
      <c r="A15" s="129"/>
      <c r="B15" s="125" t="s">
        <v>966</v>
      </c>
      <c r="C15" s="125" t="s">
        <v>965</v>
      </c>
      <c r="D15" s="126">
        <v>1214</v>
      </c>
      <c r="E15" s="126">
        <v>1187</v>
      </c>
      <c r="F15" s="126">
        <v>27</v>
      </c>
      <c r="G15" s="127">
        <v>1447781.67</v>
      </c>
      <c r="H15" s="127">
        <v>1492353.1</v>
      </c>
      <c r="I15" s="130">
        <v>-44571.43</v>
      </c>
      <c r="J15" s="127">
        <v>94034</v>
      </c>
      <c r="K15" s="127">
        <v>106467.65</v>
      </c>
      <c r="L15" s="130">
        <v>-12433.65</v>
      </c>
      <c r="M15" s="127">
        <v>1541815.67</v>
      </c>
      <c r="N15" s="127">
        <v>1598820.75</v>
      </c>
      <c r="O15" s="130">
        <v>-57005.08</v>
      </c>
      <c r="P15" s="127">
        <v>1671247.69</v>
      </c>
      <c r="Q15" s="128">
        <v>0.92255399999999999</v>
      </c>
    </row>
    <row r="16" spans="1:18" ht="15" customHeight="1" x14ac:dyDescent="0.3">
      <c r="A16" s="129"/>
      <c r="B16" s="125" t="s">
        <v>168</v>
      </c>
      <c r="C16" s="125" t="s">
        <v>1318</v>
      </c>
      <c r="D16" s="126">
        <v>2505</v>
      </c>
      <c r="E16" s="126">
        <v>2680</v>
      </c>
      <c r="F16" s="126">
        <v>-175</v>
      </c>
      <c r="G16" s="127">
        <v>3589444.4</v>
      </c>
      <c r="H16" s="127">
        <v>3984800.51</v>
      </c>
      <c r="I16" s="130">
        <v>-395356.11</v>
      </c>
      <c r="J16" s="127">
        <v>181386.89</v>
      </c>
      <c r="K16" s="127">
        <v>191221.3</v>
      </c>
      <c r="L16" s="130">
        <v>-9834.41</v>
      </c>
      <c r="M16" s="127">
        <v>3770831.29</v>
      </c>
      <c r="N16" s="127">
        <v>4176021.81</v>
      </c>
      <c r="O16" s="130">
        <v>-405190.52</v>
      </c>
      <c r="P16" s="127">
        <v>4347168.0199999996</v>
      </c>
      <c r="Q16" s="128">
        <v>0.86742200000000003</v>
      </c>
    </row>
    <row r="17" spans="1:17" ht="15" customHeight="1" x14ac:dyDescent="0.3">
      <c r="A17" s="129"/>
      <c r="B17" s="125" t="s">
        <v>143</v>
      </c>
      <c r="C17" s="125" t="s">
        <v>282</v>
      </c>
      <c r="D17" s="126">
        <v>2336</v>
      </c>
      <c r="E17" s="126">
        <v>2554</v>
      </c>
      <c r="F17" s="126">
        <v>-218</v>
      </c>
      <c r="G17" s="127">
        <v>3309468.75</v>
      </c>
      <c r="H17" s="127">
        <v>3623026</v>
      </c>
      <c r="I17" s="130">
        <v>-313557.25</v>
      </c>
      <c r="J17" s="127">
        <v>208765.43</v>
      </c>
      <c r="K17" s="127">
        <v>236100.15</v>
      </c>
      <c r="L17" s="130">
        <v>-27334.720000000001</v>
      </c>
      <c r="M17" s="127">
        <v>3518234.18</v>
      </c>
      <c r="N17" s="127">
        <v>3859126.15</v>
      </c>
      <c r="O17" s="130">
        <v>-340891.97</v>
      </c>
      <c r="P17" s="127">
        <v>3948414.89</v>
      </c>
      <c r="Q17" s="128">
        <v>0.89105000000000001</v>
      </c>
    </row>
    <row r="18" spans="1:17" ht="15" customHeight="1" x14ac:dyDescent="0.3">
      <c r="A18" s="129"/>
      <c r="B18" s="143"/>
      <c r="C18" s="132" t="s">
        <v>1970</v>
      </c>
      <c r="D18" s="133">
        <v>24497</v>
      </c>
      <c r="E18" s="133">
        <v>25479</v>
      </c>
      <c r="F18" s="133">
        <v>-982</v>
      </c>
      <c r="G18" s="134">
        <v>33831519.909999996</v>
      </c>
      <c r="H18" s="134">
        <v>35446704.119999997</v>
      </c>
      <c r="I18" s="135">
        <v>-1615184.21</v>
      </c>
      <c r="J18" s="134">
        <v>2468084.1800000002</v>
      </c>
      <c r="K18" s="134">
        <v>2640912.86</v>
      </c>
      <c r="L18" s="135">
        <v>-172828.68</v>
      </c>
      <c r="M18" s="134">
        <v>36299604.090000004</v>
      </c>
      <c r="N18" s="134">
        <v>38087616.979999997</v>
      </c>
      <c r="O18" s="135">
        <v>-1788012.89</v>
      </c>
      <c r="P18" s="134">
        <v>39036102.359999999</v>
      </c>
      <c r="Q18" s="128">
        <v>0.929898</v>
      </c>
    </row>
    <row r="19" spans="1:17" ht="15" customHeight="1" x14ac:dyDescent="0.3">
      <c r="A19" s="136"/>
      <c r="B19" s="136"/>
      <c r="C19" s="137"/>
      <c r="D19" s="138"/>
      <c r="E19" s="138"/>
      <c r="F19" s="138"/>
      <c r="G19" s="139"/>
      <c r="H19" s="139"/>
      <c r="I19" s="140"/>
      <c r="J19" s="139"/>
      <c r="K19" s="139"/>
      <c r="L19" s="140"/>
      <c r="M19" s="139"/>
      <c r="N19" s="139"/>
      <c r="O19" s="140"/>
      <c r="P19" s="139"/>
      <c r="Q19" s="141"/>
    </row>
    <row r="20" spans="1:17" ht="15" customHeight="1" x14ac:dyDescent="0.3">
      <c r="A20" s="136"/>
      <c r="B20" s="136"/>
      <c r="C20" s="137"/>
      <c r="D20" s="138"/>
      <c r="E20" s="138"/>
      <c r="F20" s="138"/>
      <c r="G20" s="139"/>
      <c r="H20" s="139"/>
      <c r="I20" s="140"/>
      <c r="J20" s="139"/>
      <c r="K20" s="139"/>
      <c r="L20" s="140"/>
      <c r="M20" s="139"/>
      <c r="N20" s="139"/>
      <c r="O20" s="140"/>
      <c r="P20" s="139"/>
      <c r="Q20" s="141"/>
    </row>
    <row r="21" spans="1:17" ht="15" customHeight="1" x14ac:dyDescent="0.3">
      <c r="A21" s="125" t="s">
        <v>1466</v>
      </c>
      <c r="B21" s="125" t="s">
        <v>174</v>
      </c>
      <c r="C21" s="125" t="s">
        <v>1356</v>
      </c>
      <c r="D21" s="126">
        <v>352</v>
      </c>
      <c r="E21" s="126">
        <v>330</v>
      </c>
      <c r="F21" s="126">
        <v>22</v>
      </c>
      <c r="G21" s="127">
        <v>420168.65</v>
      </c>
      <c r="H21" s="127">
        <v>375474.1</v>
      </c>
      <c r="I21" s="127">
        <v>44694.55</v>
      </c>
      <c r="J21" s="127">
        <v>18220</v>
      </c>
      <c r="K21" s="127">
        <v>16001</v>
      </c>
      <c r="L21" s="127">
        <v>2219</v>
      </c>
      <c r="M21" s="127">
        <v>438388.65</v>
      </c>
      <c r="N21" s="127">
        <v>391475.1</v>
      </c>
      <c r="O21" s="127">
        <v>46913.55</v>
      </c>
      <c r="P21" s="127">
        <v>447429.97</v>
      </c>
      <c r="Q21" s="128">
        <v>0.97979300000000003</v>
      </c>
    </row>
    <row r="22" spans="1:17" ht="15" customHeight="1" x14ac:dyDescent="0.3">
      <c r="A22" s="129"/>
      <c r="B22" s="125" t="s">
        <v>541</v>
      </c>
      <c r="C22" s="125" t="s">
        <v>540</v>
      </c>
      <c r="D22" s="126">
        <v>1281</v>
      </c>
      <c r="E22" s="126">
        <v>1332</v>
      </c>
      <c r="F22" s="126">
        <v>-51</v>
      </c>
      <c r="G22" s="127">
        <v>1665545.5</v>
      </c>
      <c r="H22" s="127">
        <v>1745036.4</v>
      </c>
      <c r="I22" s="130">
        <v>-79490.899999999994</v>
      </c>
      <c r="J22" s="127">
        <v>65115</v>
      </c>
      <c r="K22" s="127">
        <v>76650</v>
      </c>
      <c r="L22" s="130">
        <v>-11535</v>
      </c>
      <c r="M22" s="127">
        <v>1730660.5</v>
      </c>
      <c r="N22" s="127">
        <v>1821686.4</v>
      </c>
      <c r="O22" s="130">
        <v>-91025.9</v>
      </c>
      <c r="P22" s="127">
        <v>1828146.16</v>
      </c>
      <c r="Q22" s="128">
        <v>0.94667500000000004</v>
      </c>
    </row>
    <row r="23" spans="1:17" ht="15" customHeight="1" x14ac:dyDescent="0.3">
      <c r="A23" s="129"/>
      <c r="B23" s="125" t="s">
        <v>547</v>
      </c>
      <c r="C23" s="125" t="s">
        <v>546</v>
      </c>
      <c r="D23" s="126">
        <v>32</v>
      </c>
      <c r="E23" s="126">
        <v>219</v>
      </c>
      <c r="F23" s="126">
        <v>-187</v>
      </c>
      <c r="G23" s="127">
        <v>28427</v>
      </c>
      <c r="H23" s="127">
        <v>184479.45</v>
      </c>
      <c r="I23" s="130">
        <v>-156052.45000000001</v>
      </c>
      <c r="J23" s="127">
        <v>7300</v>
      </c>
      <c r="K23" s="127">
        <v>8865.01</v>
      </c>
      <c r="L23" s="130">
        <v>-1565.01</v>
      </c>
      <c r="M23" s="127">
        <v>35727</v>
      </c>
      <c r="N23" s="127">
        <v>193344.46</v>
      </c>
      <c r="O23" s="130">
        <v>-157617.46</v>
      </c>
      <c r="P23" s="127">
        <v>0</v>
      </c>
      <c r="Q23" s="131" t="s">
        <v>1971</v>
      </c>
    </row>
    <row r="24" spans="1:17" ht="15" customHeight="1" x14ac:dyDescent="0.3">
      <c r="A24" s="129"/>
      <c r="B24" s="125" t="s">
        <v>623</v>
      </c>
      <c r="C24" s="125" t="s">
        <v>622</v>
      </c>
      <c r="D24" s="126">
        <v>1381</v>
      </c>
      <c r="E24" s="126">
        <v>1416</v>
      </c>
      <c r="F24" s="126">
        <v>-35</v>
      </c>
      <c r="G24" s="127">
        <v>1647800.28</v>
      </c>
      <c r="H24" s="127">
        <v>1591029.92</v>
      </c>
      <c r="I24" s="127">
        <v>56770.36</v>
      </c>
      <c r="J24" s="127">
        <v>91650</v>
      </c>
      <c r="K24" s="127">
        <v>72142</v>
      </c>
      <c r="L24" s="127">
        <v>19508</v>
      </c>
      <c r="M24" s="127">
        <v>1739450.28</v>
      </c>
      <c r="N24" s="127">
        <v>1663171.92</v>
      </c>
      <c r="O24" s="127">
        <v>76278.36</v>
      </c>
      <c r="P24" s="127">
        <v>1779962.7</v>
      </c>
      <c r="Q24" s="128">
        <v>0.97724</v>
      </c>
    </row>
    <row r="25" spans="1:17" ht="15" customHeight="1" x14ac:dyDescent="0.3">
      <c r="A25" s="129"/>
      <c r="B25" s="125" t="s">
        <v>354</v>
      </c>
      <c r="C25" s="125" t="s">
        <v>225</v>
      </c>
      <c r="D25" s="126">
        <v>1655</v>
      </c>
      <c r="E25" s="126">
        <v>1634</v>
      </c>
      <c r="F25" s="126">
        <v>21</v>
      </c>
      <c r="G25" s="127">
        <v>4443042.13</v>
      </c>
      <c r="H25" s="127">
        <v>4370130.05</v>
      </c>
      <c r="I25" s="127">
        <v>72912.08</v>
      </c>
      <c r="J25" s="127">
        <v>21480</v>
      </c>
      <c r="K25" s="127">
        <v>14150</v>
      </c>
      <c r="L25" s="127">
        <v>7330</v>
      </c>
      <c r="M25" s="127">
        <v>4464522.13</v>
      </c>
      <c r="N25" s="127">
        <v>4384280.05</v>
      </c>
      <c r="O25" s="127">
        <v>80242.080000000002</v>
      </c>
      <c r="P25" s="127">
        <v>4428333</v>
      </c>
      <c r="Q25" s="128">
        <v>1.0081720000000001</v>
      </c>
    </row>
    <row r="26" spans="1:17" ht="15" customHeight="1" x14ac:dyDescent="0.3">
      <c r="A26" s="129"/>
      <c r="B26" s="125" t="s">
        <v>113</v>
      </c>
      <c r="C26" s="125" t="s">
        <v>244</v>
      </c>
      <c r="D26" s="126">
        <v>2265</v>
      </c>
      <c r="E26" s="126">
        <v>2403</v>
      </c>
      <c r="F26" s="126">
        <v>-138</v>
      </c>
      <c r="G26" s="127">
        <v>3476940.35</v>
      </c>
      <c r="H26" s="127">
        <v>3736748.62</v>
      </c>
      <c r="I26" s="130">
        <v>-259808.27</v>
      </c>
      <c r="J26" s="127">
        <v>66990</v>
      </c>
      <c r="K26" s="127">
        <v>77996.009999999995</v>
      </c>
      <c r="L26" s="130">
        <v>-11006.01</v>
      </c>
      <c r="M26" s="127">
        <v>3543930.35</v>
      </c>
      <c r="N26" s="127">
        <v>3814744.63</v>
      </c>
      <c r="O26" s="130">
        <v>-270814.28000000003</v>
      </c>
      <c r="P26" s="127">
        <v>3977233.9969000001</v>
      </c>
      <c r="Q26" s="128">
        <v>0.89105400000000001</v>
      </c>
    </row>
    <row r="27" spans="1:17" ht="15" customHeight="1" x14ac:dyDescent="0.3">
      <c r="A27" s="129"/>
      <c r="B27" s="125" t="s">
        <v>363</v>
      </c>
      <c r="C27" s="125" t="s">
        <v>245</v>
      </c>
      <c r="D27" s="126">
        <v>1</v>
      </c>
      <c r="E27" s="126">
        <v>67</v>
      </c>
      <c r="F27" s="126">
        <v>-66</v>
      </c>
      <c r="G27" s="127">
        <v>1240</v>
      </c>
      <c r="H27" s="127">
        <v>57740.05</v>
      </c>
      <c r="I27" s="130">
        <v>-56500.05</v>
      </c>
      <c r="J27" s="127">
        <v>205</v>
      </c>
      <c r="K27" s="127">
        <v>3850.02</v>
      </c>
      <c r="L27" s="130">
        <v>-3645.02</v>
      </c>
      <c r="M27" s="127">
        <v>1445</v>
      </c>
      <c r="N27" s="127">
        <v>61590.07</v>
      </c>
      <c r="O27" s="130">
        <v>-60145.07</v>
      </c>
      <c r="P27" s="127">
        <v>0</v>
      </c>
      <c r="Q27" s="131" t="s">
        <v>1971</v>
      </c>
    </row>
    <row r="28" spans="1:17" ht="15" customHeight="1" x14ac:dyDescent="0.3">
      <c r="A28" s="129"/>
      <c r="B28" s="125" t="s">
        <v>1114</v>
      </c>
      <c r="C28" s="125" t="s">
        <v>1214</v>
      </c>
      <c r="D28" s="126">
        <v>1080</v>
      </c>
      <c r="E28" s="126">
        <v>1171</v>
      </c>
      <c r="F28" s="126">
        <v>-91</v>
      </c>
      <c r="G28" s="127">
        <v>1364078.16</v>
      </c>
      <c r="H28" s="127">
        <v>1513030.6</v>
      </c>
      <c r="I28" s="130">
        <v>-148952.44</v>
      </c>
      <c r="J28" s="127">
        <v>36075.01</v>
      </c>
      <c r="K28" s="127">
        <v>53481.25</v>
      </c>
      <c r="L28" s="130">
        <v>-17406.240000000002</v>
      </c>
      <c r="M28" s="127">
        <v>1400153.17</v>
      </c>
      <c r="N28" s="127">
        <v>1566511.85</v>
      </c>
      <c r="O28" s="130">
        <v>-166358.68</v>
      </c>
      <c r="P28" s="127">
        <v>1706376.0038999999</v>
      </c>
      <c r="Q28" s="128">
        <v>0.82054199999999999</v>
      </c>
    </row>
    <row r="29" spans="1:17" ht="15" customHeight="1" x14ac:dyDescent="0.3">
      <c r="A29" s="129"/>
      <c r="B29" s="143"/>
      <c r="C29" s="132" t="s">
        <v>1466</v>
      </c>
      <c r="D29" s="133">
        <v>8047</v>
      </c>
      <c r="E29" s="133">
        <v>8572</v>
      </c>
      <c r="F29" s="133">
        <v>-525</v>
      </c>
      <c r="G29" s="134">
        <v>13047242.07</v>
      </c>
      <c r="H29" s="134">
        <v>13573669.189999999</v>
      </c>
      <c r="I29" s="135">
        <v>-526427.12</v>
      </c>
      <c r="J29" s="134">
        <v>307035.01</v>
      </c>
      <c r="K29" s="134">
        <v>323135.28999999998</v>
      </c>
      <c r="L29" s="135">
        <v>-16100.28</v>
      </c>
      <c r="M29" s="134">
        <v>13354277.08</v>
      </c>
      <c r="N29" s="134">
        <v>13896804.48</v>
      </c>
      <c r="O29" s="135">
        <v>-542527.4</v>
      </c>
      <c r="P29" s="134">
        <v>14167481.830800001</v>
      </c>
      <c r="Q29" s="128">
        <v>0.94260100000000002</v>
      </c>
    </row>
    <row r="30" spans="1:17" ht="15" customHeight="1" x14ac:dyDescent="0.3">
      <c r="A30" s="136"/>
      <c r="B30" s="136"/>
      <c r="C30" s="137"/>
      <c r="D30" s="138"/>
      <c r="E30" s="138"/>
      <c r="F30" s="138"/>
      <c r="G30" s="139"/>
      <c r="H30" s="139"/>
      <c r="I30" s="140"/>
      <c r="J30" s="139"/>
      <c r="K30" s="139"/>
      <c r="L30" s="140"/>
      <c r="M30" s="139"/>
      <c r="N30" s="139"/>
      <c r="O30" s="140"/>
      <c r="P30" s="139"/>
      <c r="Q30" s="141"/>
    </row>
    <row r="31" spans="1:17" ht="15" customHeight="1" x14ac:dyDescent="0.3">
      <c r="A31" s="136"/>
      <c r="B31" s="136"/>
      <c r="C31" s="137"/>
      <c r="D31" s="138"/>
      <c r="E31" s="138"/>
      <c r="F31" s="138"/>
      <c r="G31" s="139"/>
      <c r="H31" s="139"/>
      <c r="I31" s="140"/>
      <c r="J31" s="139"/>
      <c r="K31" s="139"/>
      <c r="L31" s="140"/>
      <c r="M31" s="139"/>
      <c r="N31" s="139"/>
      <c r="O31" s="140"/>
      <c r="P31" s="139"/>
      <c r="Q31" s="141"/>
    </row>
    <row r="32" spans="1:17" ht="15" customHeight="1" x14ac:dyDescent="0.3">
      <c r="A32" s="125" t="s">
        <v>1468</v>
      </c>
      <c r="B32" s="125" t="s">
        <v>478</v>
      </c>
      <c r="C32" s="125" t="s">
        <v>477</v>
      </c>
      <c r="D32" s="126">
        <v>3299</v>
      </c>
      <c r="E32" s="126">
        <v>3476</v>
      </c>
      <c r="F32" s="126">
        <v>-177</v>
      </c>
      <c r="G32" s="127">
        <v>4764630.01</v>
      </c>
      <c r="H32" s="127">
        <v>4986004.38</v>
      </c>
      <c r="I32" s="130">
        <v>-221374.37</v>
      </c>
      <c r="J32" s="127">
        <v>396999.39</v>
      </c>
      <c r="K32" s="127">
        <v>440785.09</v>
      </c>
      <c r="L32" s="130">
        <v>-43785.7</v>
      </c>
      <c r="M32" s="127">
        <v>5161629.4000000004</v>
      </c>
      <c r="N32" s="127">
        <v>5426789.4699999997</v>
      </c>
      <c r="O32" s="130">
        <v>-265160.07</v>
      </c>
      <c r="P32" s="127">
        <v>5665840.3277000003</v>
      </c>
      <c r="Q32" s="128">
        <v>0.91100899999999996</v>
      </c>
    </row>
    <row r="33" spans="1:17" ht="15" customHeight="1" x14ac:dyDescent="0.3">
      <c r="A33" s="129"/>
      <c r="B33" s="125" t="s">
        <v>527</v>
      </c>
      <c r="C33" s="125" t="s">
        <v>526</v>
      </c>
      <c r="D33" s="126">
        <v>2910</v>
      </c>
      <c r="E33" s="126">
        <v>2664</v>
      </c>
      <c r="F33" s="126">
        <v>246</v>
      </c>
      <c r="G33" s="127">
        <v>4140912.4</v>
      </c>
      <c r="H33" s="127">
        <v>3920852.45</v>
      </c>
      <c r="I33" s="127">
        <v>220059.95</v>
      </c>
      <c r="J33" s="127">
        <v>514392.07</v>
      </c>
      <c r="K33" s="127">
        <v>403614.07</v>
      </c>
      <c r="L33" s="127">
        <v>110778</v>
      </c>
      <c r="M33" s="127">
        <v>4655304.47</v>
      </c>
      <c r="N33" s="127">
        <v>4324466.5199999996</v>
      </c>
      <c r="O33" s="127">
        <v>330837.95</v>
      </c>
      <c r="P33" s="127">
        <v>4559237.2741</v>
      </c>
      <c r="Q33" s="128">
        <v>1.0210710000000001</v>
      </c>
    </row>
    <row r="34" spans="1:17" ht="15" customHeight="1" x14ac:dyDescent="0.3">
      <c r="A34" s="129"/>
      <c r="B34" s="125" t="s">
        <v>531</v>
      </c>
      <c r="C34" s="125" t="s">
        <v>530</v>
      </c>
      <c r="D34" s="126">
        <v>4</v>
      </c>
      <c r="E34" s="126">
        <v>96</v>
      </c>
      <c r="F34" s="126">
        <v>-92</v>
      </c>
      <c r="G34" s="127">
        <v>12385</v>
      </c>
      <c r="H34" s="127">
        <v>220990</v>
      </c>
      <c r="I34" s="130">
        <v>-208605</v>
      </c>
      <c r="J34" s="127">
        <v>9185</v>
      </c>
      <c r="K34" s="127">
        <v>16922.009999999998</v>
      </c>
      <c r="L34" s="130">
        <v>-7737.01</v>
      </c>
      <c r="M34" s="127">
        <v>21570</v>
      </c>
      <c r="N34" s="127">
        <v>237912.01</v>
      </c>
      <c r="O34" s="130">
        <v>-216342.01</v>
      </c>
      <c r="P34" s="127">
        <v>0</v>
      </c>
      <c r="Q34" s="131" t="s">
        <v>1971</v>
      </c>
    </row>
    <row r="35" spans="1:17" ht="15" customHeight="1" x14ac:dyDescent="0.3">
      <c r="A35" s="129"/>
      <c r="B35" s="125" t="s">
        <v>563</v>
      </c>
      <c r="C35" s="125" t="s">
        <v>562</v>
      </c>
      <c r="D35" s="126">
        <v>2152</v>
      </c>
      <c r="E35" s="126">
        <v>2118</v>
      </c>
      <c r="F35" s="126">
        <v>34</v>
      </c>
      <c r="G35" s="127">
        <v>3115269.05</v>
      </c>
      <c r="H35" s="127">
        <v>3266693.5</v>
      </c>
      <c r="I35" s="130">
        <v>-151424.45000000001</v>
      </c>
      <c r="J35" s="127">
        <v>250422.54</v>
      </c>
      <c r="K35" s="127">
        <v>246545.01</v>
      </c>
      <c r="L35" s="127">
        <v>3877.53</v>
      </c>
      <c r="M35" s="127">
        <v>3365691.59</v>
      </c>
      <c r="N35" s="127">
        <v>3513238.51</v>
      </c>
      <c r="O35" s="130">
        <v>-147546.92000000001</v>
      </c>
      <c r="P35" s="127">
        <v>3666523.72</v>
      </c>
      <c r="Q35" s="128">
        <v>0.91795199999999999</v>
      </c>
    </row>
    <row r="36" spans="1:17" ht="15" customHeight="1" x14ac:dyDescent="0.3">
      <c r="A36" s="129"/>
      <c r="B36" s="125" t="s">
        <v>575</v>
      </c>
      <c r="C36" s="125" t="s">
        <v>574</v>
      </c>
      <c r="D36" s="126">
        <v>2915</v>
      </c>
      <c r="E36" s="126">
        <v>2968</v>
      </c>
      <c r="F36" s="126">
        <v>-53</v>
      </c>
      <c r="G36" s="127">
        <v>3526401.19</v>
      </c>
      <c r="H36" s="127">
        <v>3499090.86</v>
      </c>
      <c r="I36" s="127">
        <v>27310.33</v>
      </c>
      <c r="J36" s="127">
        <v>285049.45</v>
      </c>
      <c r="K36" s="127">
        <v>280281.78999999998</v>
      </c>
      <c r="L36" s="127">
        <v>4767.66</v>
      </c>
      <c r="M36" s="127">
        <v>3811450.64</v>
      </c>
      <c r="N36" s="127">
        <v>3779372.65</v>
      </c>
      <c r="O36" s="127">
        <v>32077.99</v>
      </c>
      <c r="P36" s="127">
        <v>3882536.4394</v>
      </c>
      <c r="Q36" s="128">
        <v>0.98169099999999998</v>
      </c>
    </row>
    <row r="37" spans="1:17" ht="15" customHeight="1" x14ac:dyDescent="0.3">
      <c r="A37" s="129"/>
      <c r="B37" s="125" t="s">
        <v>1283</v>
      </c>
      <c r="C37" s="125" t="s">
        <v>1282</v>
      </c>
      <c r="D37" s="126">
        <v>283</v>
      </c>
      <c r="E37" s="126">
        <v>366</v>
      </c>
      <c r="F37" s="126">
        <v>-83</v>
      </c>
      <c r="G37" s="127">
        <v>206355.7</v>
      </c>
      <c r="H37" s="127">
        <v>345091.6</v>
      </c>
      <c r="I37" s="130">
        <v>-138735.9</v>
      </c>
      <c r="J37" s="127">
        <v>14660</v>
      </c>
      <c r="K37" s="127">
        <v>24845</v>
      </c>
      <c r="L37" s="130">
        <v>-10185</v>
      </c>
      <c r="M37" s="127">
        <v>221015.7</v>
      </c>
      <c r="N37" s="127">
        <v>369936.6</v>
      </c>
      <c r="O37" s="130">
        <v>-148920.9</v>
      </c>
      <c r="P37" s="127">
        <v>0</v>
      </c>
      <c r="Q37" s="131" t="s">
        <v>1971</v>
      </c>
    </row>
    <row r="38" spans="1:17" ht="15" customHeight="1" x14ac:dyDescent="0.3">
      <c r="A38" s="129"/>
      <c r="B38" s="125" t="s">
        <v>717</v>
      </c>
      <c r="C38" s="125" t="s">
        <v>716</v>
      </c>
      <c r="D38" s="126">
        <v>2226</v>
      </c>
      <c r="E38" s="126">
        <v>2154</v>
      </c>
      <c r="F38" s="126">
        <v>72</v>
      </c>
      <c r="G38" s="127">
        <v>2506753.9</v>
      </c>
      <c r="H38" s="127">
        <v>2379578.7999999998</v>
      </c>
      <c r="I38" s="127">
        <v>127175.1</v>
      </c>
      <c r="J38" s="127">
        <v>157061.07</v>
      </c>
      <c r="K38" s="127">
        <v>110646.25</v>
      </c>
      <c r="L38" s="127">
        <v>46414.82</v>
      </c>
      <c r="M38" s="127">
        <v>2663814.9700000002</v>
      </c>
      <c r="N38" s="127">
        <v>2490225.0499999998</v>
      </c>
      <c r="O38" s="127">
        <v>173589.92</v>
      </c>
      <c r="P38" s="127">
        <v>2599592.6897</v>
      </c>
      <c r="Q38" s="128">
        <v>1.024705</v>
      </c>
    </row>
    <row r="39" spans="1:17" ht="15" customHeight="1" x14ac:dyDescent="0.3">
      <c r="A39" s="129"/>
      <c r="B39" s="125" t="s">
        <v>74</v>
      </c>
      <c r="C39" s="125" t="s">
        <v>243</v>
      </c>
      <c r="D39" s="126">
        <v>2636</v>
      </c>
      <c r="E39" s="126">
        <v>2432</v>
      </c>
      <c r="F39" s="126">
        <v>204</v>
      </c>
      <c r="G39" s="127">
        <v>3448399.35</v>
      </c>
      <c r="H39" s="127">
        <v>3256881.95</v>
      </c>
      <c r="I39" s="127">
        <v>191517.4</v>
      </c>
      <c r="J39" s="127">
        <v>157935</v>
      </c>
      <c r="K39" s="127">
        <v>175166.26</v>
      </c>
      <c r="L39" s="130">
        <v>-17231.259999999998</v>
      </c>
      <c r="M39" s="127">
        <v>3606334.35</v>
      </c>
      <c r="N39" s="127">
        <v>3432048.21</v>
      </c>
      <c r="O39" s="127">
        <v>174286.14</v>
      </c>
      <c r="P39" s="127">
        <v>3597574.8179000001</v>
      </c>
      <c r="Q39" s="128">
        <v>1.002435</v>
      </c>
    </row>
    <row r="40" spans="1:17" ht="15" customHeight="1" x14ac:dyDescent="0.3">
      <c r="A40" s="129"/>
      <c r="B40" s="125" t="s">
        <v>931</v>
      </c>
      <c r="C40" s="125" t="s">
        <v>1179</v>
      </c>
      <c r="D40" s="126">
        <v>2901</v>
      </c>
      <c r="E40" s="126">
        <v>2932</v>
      </c>
      <c r="F40" s="126">
        <v>-31</v>
      </c>
      <c r="G40" s="127">
        <v>4056676.25</v>
      </c>
      <c r="H40" s="127">
        <v>4062013.15</v>
      </c>
      <c r="I40" s="130">
        <v>-5336.9</v>
      </c>
      <c r="J40" s="127">
        <v>381685.52</v>
      </c>
      <c r="K40" s="127">
        <v>312734.03999999998</v>
      </c>
      <c r="L40" s="127">
        <v>68951.48</v>
      </c>
      <c r="M40" s="127">
        <v>4438361.7699999996</v>
      </c>
      <c r="N40" s="127">
        <v>4374747.1900000004</v>
      </c>
      <c r="O40" s="127">
        <v>63614.58</v>
      </c>
      <c r="P40" s="127">
        <v>4544542.67</v>
      </c>
      <c r="Q40" s="128">
        <v>0.97663599999999995</v>
      </c>
    </row>
    <row r="41" spans="1:17" ht="15" customHeight="1" x14ac:dyDescent="0.3">
      <c r="A41" s="129"/>
      <c r="B41" s="125" t="s">
        <v>1132</v>
      </c>
      <c r="C41" s="125" t="s">
        <v>1180</v>
      </c>
      <c r="D41" s="126">
        <v>58</v>
      </c>
      <c r="E41" s="126">
        <v>140</v>
      </c>
      <c r="F41" s="126">
        <v>-82</v>
      </c>
      <c r="G41" s="127">
        <v>86724.35</v>
      </c>
      <c r="H41" s="127">
        <v>214027.9</v>
      </c>
      <c r="I41" s="130">
        <v>-127303.55</v>
      </c>
      <c r="J41" s="127">
        <v>25452</v>
      </c>
      <c r="K41" s="127">
        <v>35571</v>
      </c>
      <c r="L41" s="130">
        <v>-10119</v>
      </c>
      <c r="M41" s="127">
        <v>112176.35</v>
      </c>
      <c r="N41" s="127">
        <v>249598.9</v>
      </c>
      <c r="O41" s="130">
        <v>-137422.54999999999</v>
      </c>
      <c r="P41" s="127">
        <v>0</v>
      </c>
      <c r="Q41" s="131" t="s">
        <v>1971</v>
      </c>
    </row>
    <row r="42" spans="1:17" ht="15" customHeight="1" x14ac:dyDescent="0.3">
      <c r="A42" s="129"/>
      <c r="B42" s="125" t="s">
        <v>138</v>
      </c>
      <c r="C42" s="125" t="s">
        <v>998</v>
      </c>
      <c r="D42" s="126">
        <v>4164</v>
      </c>
      <c r="E42" s="126">
        <v>4074</v>
      </c>
      <c r="F42" s="126">
        <v>90</v>
      </c>
      <c r="G42" s="127">
        <v>6601817.7000000002</v>
      </c>
      <c r="H42" s="127">
        <v>6528756.5</v>
      </c>
      <c r="I42" s="127">
        <v>73061.2</v>
      </c>
      <c r="J42" s="127">
        <v>684627.01</v>
      </c>
      <c r="K42" s="127">
        <v>723589.09</v>
      </c>
      <c r="L42" s="130">
        <v>-38962.080000000002</v>
      </c>
      <c r="M42" s="127">
        <v>7286444.71</v>
      </c>
      <c r="N42" s="127">
        <v>7252345.5899999999</v>
      </c>
      <c r="O42" s="127">
        <v>34099.120000000003</v>
      </c>
      <c r="P42" s="127">
        <v>7333893.54</v>
      </c>
      <c r="Q42" s="128">
        <v>0.99353000000000002</v>
      </c>
    </row>
    <row r="43" spans="1:17" ht="15" customHeight="1" x14ac:dyDescent="0.3">
      <c r="A43" s="129"/>
      <c r="B43" s="125" t="s">
        <v>1134</v>
      </c>
      <c r="C43" s="125" t="s">
        <v>1133</v>
      </c>
      <c r="D43" s="126">
        <v>49</v>
      </c>
      <c r="E43" s="126">
        <v>50</v>
      </c>
      <c r="F43" s="126">
        <v>-1</v>
      </c>
      <c r="G43" s="127">
        <v>73390</v>
      </c>
      <c r="H43" s="127">
        <v>71802</v>
      </c>
      <c r="I43" s="127">
        <v>1588</v>
      </c>
      <c r="J43" s="127">
        <v>0</v>
      </c>
      <c r="K43" s="127">
        <v>420</v>
      </c>
      <c r="L43" s="130">
        <v>-420</v>
      </c>
      <c r="M43" s="127">
        <v>73390</v>
      </c>
      <c r="N43" s="127">
        <v>72222</v>
      </c>
      <c r="O43" s="127">
        <v>1168</v>
      </c>
      <c r="P43" s="127">
        <v>0</v>
      </c>
      <c r="Q43" s="131" t="s">
        <v>1971</v>
      </c>
    </row>
    <row r="44" spans="1:17" ht="15" customHeight="1" x14ac:dyDescent="0.3">
      <c r="A44" s="129"/>
      <c r="B44" s="125" t="s">
        <v>1019</v>
      </c>
      <c r="C44" s="125" t="s">
        <v>1018</v>
      </c>
      <c r="D44" s="126">
        <v>2750</v>
      </c>
      <c r="E44" s="126">
        <v>2768</v>
      </c>
      <c r="F44" s="126">
        <v>-18</v>
      </c>
      <c r="G44" s="127">
        <v>3434183</v>
      </c>
      <c r="H44" s="127">
        <v>3350454.58</v>
      </c>
      <c r="I44" s="127">
        <v>83728.42</v>
      </c>
      <c r="J44" s="127">
        <v>322714.62</v>
      </c>
      <c r="K44" s="127">
        <v>373939.78</v>
      </c>
      <c r="L44" s="130">
        <v>-51225.16</v>
      </c>
      <c r="M44" s="127">
        <v>3756897.62</v>
      </c>
      <c r="N44" s="127">
        <v>3724394.36</v>
      </c>
      <c r="O44" s="127">
        <v>32503.26</v>
      </c>
      <c r="P44" s="127">
        <v>3894198.43</v>
      </c>
      <c r="Q44" s="128">
        <v>0.96474199999999999</v>
      </c>
    </row>
    <row r="45" spans="1:17" ht="15" customHeight="1" x14ac:dyDescent="0.3">
      <c r="A45" s="129"/>
      <c r="B45" s="125" t="s">
        <v>64</v>
      </c>
      <c r="C45" s="125" t="s">
        <v>326</v>
      </c>
      <c r="D45" s="126">
        <v>4416</v>
      </c>
      <c r="E45" s="126">
        <v>4377</v>
      </c>
      <c r="F45" s="126">
        <v>39</v>
      </c>
      <c r="G45" s="127">
        <v>4781475.01</v>
      </c>
      <c r="H45" s="127">
        <v>4696249.67</v>
      </c>
      <c r="I45" s="127">
        <v>85225.34</v>
      </c>
      <c r="J45" s="127">
        <v>130100.01</v>
      </c>
      <c r="K45" s="127">
        <v>128534</v>
      </c>
      <c r="L45" s="127">
        <v>1566.01</v>
      </c>
      <c r="M45" s="127">
        <v>4911575.0199999996</v>
      </c>
      <c r="N45" s="127">
        <v>4824783.67</v>
      </c>
      <c r="O45" s="127">
        <v>86791.35</v>
      </c>
      <c r="P45" s="127">
        <v>4974563.09</v>
      </c>
      <c r="Q45" s="128">
        <v>0.98733800000000005</v>
      </c>
    </row>
    <row r="46" spans="1:17" ht="15" customHeight="1" x14ac:dyDescent="0.3">
      <c r="A46" s="129"/>
      <c r="B46" s="125" t="s">
        <v>407</v>
      </c>
      <c r="C46" s="125" t="s">
        <v>327</v>
      </c>
      <c r="D46" s="126">
        <v>14</v>
      </c>
      <c r="E46" s="126">
        <v>254</v>
      </c>
      <c r="F46" s="126">
        <v>-240</v>
      </c>
      <c r="G46" s="127">
        <v>14391.05</v>
      </c>
      <c r="H46" s="127">
        <v>178608.8</v>
      </c>
      <c r="I46" s="130">
        <v>-164217.75</v>
      </c>
      <c r="J46" s="127">
        <v>0</v>
      </c>
      <c r="K46" s="127">
        <v>330</v>
      </c>
      <c r="L46" s="130">
        <v>-330</v>
      </c>
      <c r="M46" s="127">
        <v>14391.05</v>
      </c>
      <c r="N46" s="127">
        <v>178938.8</v>
      </c>
      <c r="O46" s="130">
        <v>-164547.75</v>
      </c>
      <c r="P46" s="127">
        <v>0</v>
      </c>
      <c r="Q46" s="131" t="s">
        <v>1971</v>
      </c>
    </row>
    <row r="47" spans="1:17" ht="15" customHeight="1" x14ac:dyDescent="0.3">
      <c r="A47" s="129"/>
      <c r="B47" s="143"/>
      <c r="C47" s="132" t="s">
        <v>1468</v>
      </c>
      <c r="D47" s="133">
        <v>30777</v>
      </c>
      <c r="E47" s="133">
        <v>30869</v>
      </c>
      <c r="F47" s="133">
        <v>-92</v>
      </c>
      <c r="G47" s="134">
        <v>40769763.960000001</v>
      </c>
      <c r="H47" s="134">
        <v>40977096.140000001</v>
      </c>
      <c r="I47" s="135">
        <v>-207332.18</v>
      </c>
      <c r="J47" s="134">
        <v>3330283.68</v>
      </c>
      <c r="K47" s="134">
        <v>3273923.39</v>
      </c>
      <c r="L47" s="134">
        <v>56360.29</v>
      </c>
      <c r="M47" s="134">
        <v>44100047.640000001</v>
      </c>
      <c r="N47" s="134">
        <v>44251019.530000001</v>
      </c>
      <c r="O47" s="135">
        <v>-150971.89000000001</v>
      </c>
      <c r="P47" s="134">
        <v>44718502.998800002</v>
      </c>
      <c r="Q47" s="128">
        <v>0.98616999999999999</v>
      </c>
    </row>
    <row r="48" spans="1:17" ht="15" customHeight="1" x14ac:dyDescent="0.3">
      <c r="A48" s="136"/>
      <c r="B48" s="136"/>
      <c r="C48" s="137"/>
      <c r="D48" s="138"/>
      <c r="E48" s="138"/>
      <c r="F48" s="138"/>
      <c r="G48" s="139"/>
      <c r="H48" s="139"/>
      <c r="I48" s="140"/>
      <c r="J48" s="139"/>
      <c r="K48" s="139"/>
      <c r="L48" s="140"/>
      <c r="M48" s="139"/>
      <c r="N48" s="139"/>
      <c r="O48" s="140"/>
      <c r="P48" s="139"/>
      <c r="Q48" s="141"/>
    </row>
    <row r="49" spans="1:17" ht="15" customHeight="1" x14ac:dyDescent="0.3">
      <c r="A49" s="136"/>
      <c r="B49" s="136"/>
      <c r="C49" s="137"/>
      <c r="D49" s="138"/>
      <c r="E49" s="138"/>
      <c r="F49" s="138"/>
      <c r="G49" s="139"/>
      <c r="H49" s="139"/>
      <c r="I49" s="140"/>
      <c r="J49" s="139"/>
      <c r="K49" s="139"/>
      <c r="L49" s="140"/>
      <c r="M49" s="139"/>
      <c r="N49" s="139"/>
      <c r="O49" s="140"/>
      <c r="P49" s="139"/>
      <c r="Q49" s="141"/>
    </row>
    <row r="50" spans="1:17" ht="15" customHeight="1" x14ac:dyDescent="0.3">
      <c r="A50" s="125" t="s">
        <v>1470</v>
      </c>
      <c r="B50" s="125" t="s">
        <v>107</v>
      </c>
      <c r="C50" s="125" t="s">
        <v>185</v>
      </c>
      <c r="D50" s="126">
        <v>4266</v>
      </c>
      <c r="E50" s="126">
        <v>4302</v>
      </c>
      <c r="F50" s="126">
        <v>-36</v>
      </c>
      <c r="G50" s="127">
        <v>5989733.8099999996</v>
      </c>
      <c r="H50" s="127">
        <v>6204165.2300000004</v>
      </c>
      <c r="I50" s="130">
        <v>-214431.42</v>
      </c>
      <c r="J50" s="127">
        <v>252738.45</v>
      </c>
      <c r="K50" s="127">
        <v>263395.53000000003</v>
      </c>
      <c r="L50" s="130">
        <v>-10657.08</v>
      </c>
      <c r="M50" s="127">
        <v>6242472.2599999998</v>
      </c>
      <c r="N50" s="127">
        <v>6467560.7599999998</v>
      </c>
      <c r="O50" s="130">
        <v>-225088.5</v>
      </c>
      <c r="P50" s="127">
        <v>6679101</v>
      </c>
      <c r="Q50" s="128">
        <v>0.93462800000000001</v>
      </c>
    </row>
    <row r="51" spans="1:17" ht="15" customHeight="1" x14ac:dyDescent="0.3">
      <c r="A51" s="129"/>
      <c r="B51" s="125" t="s">
        <v>352</v>
      </c>
      <c r="C51" s="125" t="s">
        <v>215</v>
      </c>
      <c r="D51" s="126">
        <v>4215</v>
      </c>
      <c r="E51" s="126">
        <v>4257</v>
      </c>
      <c r="F51" s="126">
        <v>-42</v>
      </c>
      <c r="G51" s="127">
        <v>5763715.9100000001</v>
      </c>
      <c r="H51" s="127">
        <v>5845292.0099999998</v>
      </c>
      <c r="I51" s="130">
        <v>-81576.100000000006</v>
      </c>
      <c r="J51" s="127">
        <v>412892.76</v>
      </c>
      <c r="K51" s="127">
        <v>413470</v>
      </c>
      <c r="L51" s="130">
        <v>-577.24</v>
      </c>
      <c r="M51" s="127">
        <v>6176608.6699999999</v>
      </c>
      <c r="N51" s="127">
        <v>6258762.0099999998</v>
      </c>
      <c r="O51" s="130">
        <v>-82153.34</v>
      </c>
      <c r="P51" s="127">
        <v>6453723.3600000003</v>
      </c>
      <c r="Q51" s="128">
        <v>0.95706100000000005</v>
      </c>
    </row>
    <row r="52" spans="1:17" ht="15" customHeight="1" x14ac:dyDescent="0.3">
      <c r="A52" s="129"/>
      <c r="B52" s="125" t="s">
        <v>689</v>
      </c>
      <c r="C52" s="125" t="s">
        <v>688</v>
      </c>
      <c r="D52" s="126">
        <v>608</v>
      </c>
      <c r="E52" s="126">
        <v>626</v>
      </c>
      <c r="F52" s="126">
        <v>-18</v>
      </c>
      <c r="G52" s="127">
        <v>813662.7</v>
      </c>
      <c r="H52" s="127">
        <v>840067.37</v>
      </c>
      <c r="I52" s="130">
        <v>-26404.67</v>
      </c>
      <c r="J52" s="127">
        <v>46091</v>
      </c>
      <c r="K52" s="127">
        <v>49885</v>
      </c>
      <c r="L52" s="130">
        <v>-3794</v>
      </c>
      <c r="M52" s="127">
        <v>859753.7</v>
      </c>
      <c r="N52" s="127">
        <v>889952.37</v>
      </c>
      <c r="O52" s="130">
        <v>-30198.67</v>
      </c>
      <c r="P52" s="127">
        <v>919590.59</v>
      </c>
      <c r="Q52" s="128">
        <v>0.93493099999999996</v>
      </c>
    </row>
    <row r="53" spans="1:17" ht="15" customHeight="1" x14ac:dyDescent="0.3">
      <c r="A53" s="129"/>
      <c r="B53" s="125" t="s">
        <v>10</v>
      </c>
      <c r="C53" s="125" t="s">
        <v>217</v>
      </c>
      <c r="D53" s="126">
        <v>4780</v>
      </c>
      <c r="E53" s="126">
        <v>4396</v>
      </c>
      <c r="F53" s="126">
        <v>384</v>
      </c>
      <c r="G53" s="127">
        <v>7251457.2699999996</v>
      </c>
      <c r="H53" s="127">
        <v>6515308.3499999996</v>
      </c>
      <c r="I53" s="127">
        <v>736148.92</v>
      </c>
      <c r="J53" s="127">
        <v>422327.06</v>
      </c>
      <c r="K53" s="127">
        <v>364976.53</v>
      </c>
      <c r="L53" s="127">
        <v>57350.53</v>
      </c>
      <c r="M53" s="127">
        <v>7673784.3300000001</v>
      </c>
      <c r="N53" s="127">
        <v>6880284.8799999999</v>
      </c>
      <c r="O53" s="127">
        <v>793499.45</v>
      </c>
      <c r="P53" s="127">
        <v>7244918.3200000003</v>
      </c>
      <c r="Q53" s="128">
        <v>1.0591950000000001</v>
      </c>
    </row>
    <row r="54" spans="1:17" ht="15" customHeight="1" x14ac:dyDescent="0.3">
      <c r="A54" s="129"/>
      <c r="B54" s="125" t="s">
        <v>361</v>
      </c>
      <c r="C54" s="125" t="s">
        <v>240</v>
      </c>
      <c r="D54" s="126">
        <v>4612</v>
      </c>
      <c r="E54" s="126">
        <v>4702</v>
      </c>
      <c r="F54" s="126">
        <v>-90</v>
      </c>
      <c r="G54" s="127">
        <v>6434783.6900000004</v>
      </c>
      <c r="H54" s="127">
        <v>6522154.8399999999</v>
      </c>
      <c r="I54" s="130">
        <v>-87371.15</v>
      </c>
      <c r="J54" s="127">
        <v>508761.75</v>
      </c>
      <c r="K54" s="127">
        <v>462817.03</v>
      </c>
      <c r="L54" s="127">
        <v>45944.72</v>
      </c>
      <c r="M54" s="127">
        <v>6943545.4400000004</v>
      </c>
      <c r="N54" s="127">
        <v>6984971.8700000001</v>
      </c>
      <c r="O54" s="130">
        <v>-41426.43</v>
      </c>
      <c r="P54" s="127">
        <v>6987712.1200000001</v>
      </c>
      <c r="Q54" s="128">
        <v>0.99367899999999998</v>
      </c>
    </row>
    <row r="55" spans="1:17" ht="15" customHeight="1" x14ac:dyDescent="0.3">
      <c r="A55" s="129"/>
      <c r="B55" s="125" t="s">
        <v>1208</v>
      </c>
      <c r="C55" s="125" t="s">
        <v>1207</v>
      </c>
      <c r="D55" s="126">
        <v>18</v>
      </c>
      <c r="E55" s="126">
        <v>183</v>
      </c>
      <c r="F55" s="126">
        <v>-165</v>
      </c>
      <c r="G55" s="127">
        <v>32115</v>
      </c>
      <c r="H55" s="127">
        <v>206180.85</v>
      </c>
      <c r="I55" s="130">
        <v>-174065.85</v>
      </c>
      <c r="J55" s="127">
        <v>3950</v>
      </c>
      <c r="K55" s="127">
        <v>19415</v>
      </c>
      <c r="L55" s="130">
        <v>-15465</v>
      </c>
      <c r="M55" s="127">
        <v>36065</v>
      </c>
      <c r="N55" s="127">
        <v>225595.85</v>
      </c>
      <c r="O55" s="130">
        <v>-189530.85</v>
      </c>
      <c r="P55" s="127">
        <v>0</v>
      </c>
      <c r="Q55" s="131" t="s">
        <v>1971</v>
      </c>
    </row>
    <row r="56" spans="1:17" ht="15" customHeight="1" x14ac:dyDescent="0.3">
      <c r="A56" s="129"/>
      <c r="B56" s="125" t="s">
        <v>97</v>
      </c>
      <c r="C56" s="125" t="s">
        <v>247</v>
      </c>
      <c r="D56" s="126">
        <v>2600</v>
      </c>
      <c r="E56" s="126">
        <v>2736</v>
      </c>
      <c r="F56" s="126">
        <v>-136</v>
      </c>
      <c r="G56" s="127">
        <v>3939413.27</v>
      </c>
      <c r="H56" s="127">
        <v>4452356.43</v>
      </c>
      <c r="I56" s="130">
        <v>-512943.16</v>
      </c>
      <c r="J56" s="127">
        <v>166519.16</v>
      </c>
      <c r="K56" s="127">
        <v>151480.24</v>
      </c>
      <c r="L56" s="127">
        <v>15038.92</v>
      </c>
      <c r="M56" s="127">
        <v>4105932.43</v>
      </c>
      <c r="N56" s="127">
        <v>4603836.67</v>
      </c>
      <c r="O56" s="130">
        <v>-497904.24</v>
      </c>
      <c r="P56" s="127">
        <v>4802733.8899999997</v>
      </c>
      <c r="Q56" s="128">
        <v>0.85491600000000001</v>
      </c>
    </row>
    <row r="57" spans="1:17" ht="15" customHeight="1" x14ac:dyDescent="0.3">
      <c r="A57" s="129"/>
      <c r="B57" s="125" t="s">
        <v>91</v>
      </c>
      <c r="C57" s="125" t="s">
        <v>1182</v>
      </c>
      <c r="D57" s="126">
        <v>2674</v>
      </c>
      <c r="E57" s="126">
        <v>2817</v>
      </c>
      <c r="F57" s="126">
        <v>-143</v>
      </c>
      <c r="G57" s="127">
        <v>3740272.69</v>
      </c>
      <c r="H57" s="127">
        <v>3785434.92</v>
      </c>
      <c r="I57" s="130">
        <v>-45162.23</v>
      </c>
      <c r="J57" s="127">
        <v>274711.53000000003</v>
      </c>
      <c r="K57" s="127">
        <v>301515.89</v>
      </c>
      <c r="L57" s="130">
        <v>-26804.36</v>
      </c>
      <c r="M57" s="127">
        <v>4014984.22</v>
      </c>
      <c r="N57" s="127">
        <v>4086950.81</v>
      </c>
      <c r="O57" s="130">
        <v>-71966.59</v>
      </c>
      <c r="P57" s="127">
        <v>4337481.87</v>
      </c>
      <c r="Q57" s="128">
        <v>0.92564900000000006</v>
      </c>
    </row>
    <row r="58" spans="1:17" ht="15" customHeight="1" x14ac:dyDescent="0.3">
      <c r="A58" s="129"/>
      <c r="B58" s="125" t="s">
        <v>840</v>
      </c>
      <c r="C58" s="125" t="s">
        <v>1172</v>
      </c>
      <c r="D58" s="126">
        <v>5</v>
      </c>
      <c r="E58" s="126">
        <v>42</v>
      </c>
      <c r="F58" s="126">
        <v>-37</v>
      </c>
      <c r="G58" s="127">
        <v>8815</v>
      </c>
      <c r="H58" s="127">
        <v>41038.699999999997</v>
      </c>
      <c r="I58" s="130">
        <v>-32223.7</v>
      </c>
      <c r="J58" s="127">
        <v>2055</v>
      </c>
      <c r="K58" s="127">
        <v>14054</v>
      </c>
      <c r="L58" s="130">
        <v>-11999</v>
      </c>
      <c r="M58" s="127">
        <v>10870</v>
      </c>
      <c r="N58" s="127">
        <v>55092.7</v>
      </c>
      <c r="O58" s="130">
        <v>-44222.7</v>
      </c>
      <c r="P58" s="127">
        <v>0</v>
      </c>
      <c r="Q58" s="131" t="s">
        <v>1971</v>
      </c>
    </row>
    <row r="59" spans="1:17" ht="15" customHeight="1" x14ac:dyDescent="0.3">
      <c r="A59" s="129"/>
      <c r="B59" s="125" t="s">
        <v>1081</v>
      </c>
      <c r="C59" s="125" t="s">
        <v>1080</v>
      </c>
      <c r="D59" s="126">
        <v>3405</v>
      </c>
      <c r="E59" s="126">
        <v>3689</v>
      </c>
      <c r="F59" s="126">
        <v>-284</v>
      </c>
      <c r="G59" s="127">
        <v>5044001.72</v>
      </c>
      <c r="H59" s="127">
        <v>5624593.7300000004</v>
      </c>
      <c r="I59" s="130">
        <v>-580592.01</v>
      </c>
      <c r="J59" s="127">
        <v>200962.79</v>
      </c>
      <c r="K59" s="127">
        <v>221222.01</v>
      </c>
      <c r="L59" s="130">
        <v>-20259.22</v>
      </c>
      <c r="M59" s="127">
        <v>5244964.51</v>
      </c>
      <c r="N59" s="127">
        <v>5845815.7400000002</v>
      </c>
      <c r="O59" s="130">
        <v>-600851.23</v>
      </c>
      <c r="P59" s="127">
        <v>6056541.6600000001</v>
      </c>
      <c r="Q59" s="128">
        <v>0.86599999999999999</v>
      </c>
    </row>
    <row r="60" spans="1:17" ht="15" customHeight="1" x14ac:dyDescent="0.3">
      <c r="A60" s="129"/>
      <c r="B60" s="125" t="s">
        <v>535</v>
      </c>
      <c r="C60" s="125" t="s">
        <v>1293</v>
      </c>
      <c r="D60" s="126">
        <v>2823</v>
      </c>
      <c r="E60" s="126">
        <v>2888</v>
      </c>
      <c r="F60" s="126">
        <v>-65</v>
      </c>
      <c r="G60" s="127">
        <v>3999568.55</v>
      </c>
      <c r="H60" s="127">
        <v>4126220.3</v>
      </c>
      <c r="I60" s="130">
        <v>-126651.75</v>
      </c>
      <c r="J60" s="127">
        <v>344329.94</v>
      </c>
      <c r="K60" s="127">
        <v>386667.01</v>
      </c>
      <c r="L60" s="130">
        <v>-42337.07</v>
      </c>
      <c r="M60" s="127">
        <v>4343898.49</v>
      </c>
      <c r="N60" s="127">
        <v>4512887.3099999996</v>
      </c>
      <c r="O60" s="130">
        <v>-168988.82</v>
      </c>
      <c r="P60" s="127">
        <v>4654116.3099999996</v>
      </c>
      <c r="Q60" s="128">
        <v>0.93334499999999998</v>
      </c>
    </row>
    <row r="61" spans="1:17" ht="15" customHeight="1" x14ac:dyDescent="0.3">
      <c r="A61" s="129"/>
      <c r="B61" s="125" t="s">
        <v>1218</v>
      </c>
      <c r="C61" s="125" t="s">
        <v>1309</v>
      </c>
      <c r="D61" s="126">
        <v>91</v>
      </c>
      <c r="E61" s="126">
        <v>117</v>
      </c>
      <c r="F61" s="126">
        <v>-26</v>
      </c>
      <c r="G61" s="127">
        <v>130474.75</v>
      </c>
      <c r="H61" s="127">
        <v>175999</v>
      </c>
      <c r="I61" s="130">
        <v>-45524.25</v>
      </c>
      <c r="J61" s="127">
        <v>193608.01</v>
      </c>
      <c r="K61" s="127">
        <v>216808.01</v>
      </c>
      <c r="L61" s="130">
        <v>-23200</v>
      </c>
      <c r="M61" s="127">
        <v>324082.76</v>
      </c>
      <c r="N61" s="127">
        <v>392807.01</v>
      </c>
      <c r="O61" s="130">
        <v>-68724.25</v>
      </c>
      <c r="P61" s="127">
        <v>0</v>
      </c>
      <c r="Q61" s="131" t="s">
        <v>1971</v>
      </c>
    </row>
    <row r="62" spans="1:17" ht="15" customHeight="1" x14ac:dyDescent="0.3">
      <c r="A62" s="129"/>
      <c r="B62" s="125" t="s">
        <v>170</v>
      </c>
      <c r="C62" s="125" t="s">
        <v>329</v>
      </c>
      <c r="D62" s="126">
        <v>2173</v>
      </c>
      <c r="E62" s="126">
        <v>2367</v>
      </c>
      <c r="F62" s="126">
        <v>-194</v>
      </c>
      <c r="G62" s="127">
        <v>2855995.15</v>
      </c>
      <c r="H62" s="127">
        <v>3124974.55</v>
      </c>
      <c r="I62" s="130">
        <v>-268979.40000000002</v>
      </c>
      <c r="J62" s="127">
        <v>96487.02</v>
      </c>
      <c r="K62" s="127">
        <v>90051</v>
      </c>
      <c r="L62" s="127">
        <v>6436.02</v>
      </c>
      <c r="M62" s="127">
        <v>2952482.17</v>
      </c>
      <c r="N62" s="127">
        <v>3215025.55</v>
      </c>
      <c r="O62" s="130">
        <v>-262543.38</v>
      </c>
      <c r="P62" s="127">
        <v>3373592.99</v>
      </c>
      <c r="Q62" s="128">
        <v>0.87517400000000001</v>
      </c>
    </row>
    <row r="63" spans="1:17" ht="15" customHeight="1" x14ac:dyDescent="0.3">
      <c r="A63" s="129"/>
      <c r="B63" s="143"/>
      <c r="C63" s="132" t="s">
        <v>1470</v>
      </c>
      <c r="D63" s="133">
        <v>32270</v>
      </c>
      <c r="E63" s="133">
        <v>33122</v>
      </c>
      <c r="F63" s="133">
        <v>-852</v>
      </c>
      <c r="G63" s="134">
        <v>46004009.509999998</v>
      </c>
      <c r="H63" s="134">
        <v>47463786.280000001</v>
      </c>
      <c r="I63" s="135">
        <v>-1459776.77</v>
      </c>
      <c r="J63" s="134">
        <v>2925434.47</v>
      </c>
      <c r="K63" s="134">
        <v>2955757.25</v>
      </c>
      <c r="L63" s="135">
        <v>-30322.78</v>
      </c>
      <c r="M63" s="134">
        <v>48929443.979999997</v>
      </c>
      <c r="N63" s="134">
        <v>50419543.530000001</v>
      </c>
      <c r="O63" s="135">
        <v>-1490099.55</v>
      </c>
      <c r="P63" s="134">
        <v>51509512.109999999</v>
      </c>
      <c r="Q63" s="128">
        <v>0.94991099999999995</v>
      </c>
    </row>
    <row r="64" spans="1:17" ht="15" customHeight="1" x14ac:dyDescent="0.3">
      <c r="A64" s="136"/>
      <c r="B64" s="136"/>
      <c r="C64" s="137"/>
      <c r="D64" s="138"/>
      <c r="E64" s="138"/>
      <c r="F64" s="138"/>
      <c r="G64" s="139"/>
      <c r="H64" s="139"/>
      <c r="I64" s="140"/>
      <c r="J64" s="139"/>
      <c r="K64" s="139"/>
      <c r="L64" s="140"/>
      <c r="M64" s="139"/>
      <c r="N64" s="139"/>
      <c r="O64" s="140"/>
      <c r="P64" s="139"/>
      <c r="Q64" s="141"/>
    </row>
    <row r="65" spans="1:17" ht="15" customHeight="1" x14ac:dyDescent="0.3">
      <c r="A65" s="136"/>
      <c r="B65" s="136"/>
      <c r="C65" s="137"/>
      <c r="D65" s="138"/>
      <c r="E65" s="138"/>
      <c r="F65" s="138"/>
      <c r="G65" s="139"/>
      <c r="H65" s="139"/>
      <c r="I65" s="140"/>
      <c r="J65" s="139"/>
      <c r="K65" s="139"/>
      <c r="L65" s="140"/>
      <c r="M65" s="139"/>
      <c r="N65" s="139"/>
      <c r="O65" s="140"/>
      <c r="P65" s="139"/>
      <c r="Q65" s="141"/>
    </row>
    <row r="66" spans="1:17" ht="15" customHeight="1" x14ac:dyDescent="0.3">
      <c r="A66" s="125" t="s">
        <v>1495</v>
      </c>
      <c r="B66" s="125" t="s">
        <v>76</v>
      </c>
      <c r="C66" s="125" t="s">
        <v>206</v>
      </c>
      <c r="D66" s="126">
        <v>2198</v>
      </c>
      <c r="E66" s="126">
        <v>2286</v>
      </c>
      <c r="F66" s="126">
        <v>-88</v>
      </c>
      <c r="G66" s="127">
        <v>3224406.65</v>
      </c>
      <c r="H66" s="127">
        <v>3217851.05</v>
      </c>
      <c r="I66" s="127">
        <v>6555.6</v>
      </c>
      <c r="J66" s="127">
        <v>149613.51999999999</v>
      </c>
      <c r="K66" s="127">
        <v>167207</v>
      </c>
      <c r="L66" s="130">
        <v>-17593.48</v>
      </c>
      <c r="M66" s="127">
        <v>3374020.17</v>
      </c>
      <c r="N66" s="127">
        <v>3385058.05</v>
      </c>
      <c r="O66" s="130">
        <v>-11037.88</v>
      </c>
      <c r="P66" s="127">
        <v>3523441</v>
      </c>
      <c r="Q66" s="128">
        <v>0.957592</v>
      </c>
    </row>
    <row r="67" spans="1:17" ht="15" customHeight="1" x14ac:dyDescent="0.3">
      <c r="A67" s="129"/>
      <c r="B67" s="125" t="s">
        <v>47</v>
      </c>
      <c r="C67" s="125" t="s">
        <v>614</v>
      </c>
      <c r="D67" s="126">
        <v>2847</v>
      </c>
      <c r="E67" s="126">
        <v>2945</v>
      </c>
      <c r="F67" s="126">
        <v>-98</v>
      </c>
      <c r="G67" s="127">
        <v>3576493.68</v>
      </c>
      <c r="H67" s="127">
        <v>3472676.35</v>
      </c>
      <c r="I67" s="127">
        <v>103817.33</v>
      </c>
      <c r="J67" s="127">
        <v>246906.4</v>
      </c>
      <c r="K67" s="127">
        <v>286890.71000000002</v>
      </c>
      <c r="L67" s="130">
        <v>-39984.31</v>
      </c>
      <c r="M67" s="127">
        <v>3823400.08</v>
      </c>
      <c r="N67" s="127">
        <v>3759567.06</v>
      </c>
      <c r="O67" s="127">
        <v>63833.02</v>
      </c>
      <c r="P67" s="127">
        <v>3974369</v>
      </c>
      <c r="Q67" s="128">
        <v>0.96201400000000004</v>
      </c>
    </row>
    <row r="68" spans="1:17" ht="15" customHeight="1" x14ac:dyDescent="0.3">
      <c r="A68" s="129"/>
      <c r="B68" s="125" t="s">
        <v>153</v>
      </c>
      <c r="C68" s="125" t="s">
        <v>212</v>
      </c>
      <c r="D68" s="126">
        <v>3869</v>
      </c>
      <c r="E68" s="126">
        <v>3883</v>
      </c>
      <c r="F68" s="126">
        <v>-14</v>
      </c>
      <c r="G68" s="127">
        <v>4863079.4000000004</v>
      </c>
      <c r="H68" s="127">
        <v>4874572.9000000004</v>
      </c>
      <c r="I68" s="130">
        <v>-11493.5</v>
      </c>
      <c r="J68" s="127">
        <v>222088.01</v>
      </c>
      <c r="K68" s="127">
        <v>283559</v>
      </c>
      <c r="L68" s="130">
        <v>-61470.99</v>
      </c>
      <c r="M68" s="127">
        <v>5085167.41</v>
      </c>
      <c r="N68" s="127">
        <v>5158131.9000000004</v>
      </c>
      <c r="O68" s="130">
        <v>-72964.490000000005</v>
      </c>
      <c r="P68" s="127">
        <v>5287662.7699999996</v>
      </c>
      <c r="Q68" s="128">
        <v>0.961704</v>
      </c>
    </row>
    <row r="69" spans="1:17" ht="15" customHeight="1" x14ac:dyDescent="0.3">
      <c r="A69" s="129"/>
      <c r="B69" s="125" t="s">
        <v>355</v>
      </c>
      <c r="C69" s="125" t="s">
        <v>757</v>
      </c>
      <c r="D69" s="126">
        <v>3421</v>
      </c>
      <c r="E69" s="126">
        <v>3553</v>
      </c>
      <c r="F69" s="126">
        <v>-132</v>
      </c>
      <c r="G69" s="127">
        <v>5374096.5300000003</v>
      </c>
      <c r="H69" s="127">
        <v>5640743.2199999997</v>
      </c>
      <c r="I69" s="130">
        <v>-266646.69</v>
      </c>
      <c r="J69" s="127">
        <v>229001.03</v>
      </c>
      <c r="K69" s="127">
        <v>220923</v>
      </c>
      <c r="L69" s="127">
        <v>8078.03</v>
      </c>
      <c r="M69" s="127">
        <v>5603097.5599999996</v>
      </c>
      <c r="N69" s="127">
        <v>5861666.2199999997</v>
      </c>
      <c r="O69" s="130">
        <v>-258568.66</v>
      </c>
      <c r="P69" s="127">
        <v>6072314</v>
      </c>
      <c r="Q69" s="128">
        <v>0.92272900000000002</v>
      </c>
    </row>
    <row r="70" spans="1:17" ht="15" customHeight="1" x14ac:dyDescent="0.3">
      <c r="A70" s="129"/>
      <c r="B70" s="125" t="s">
        <v>364</v>
      </c>
      <c r="C70" s="125" t="s">
        <v>909</v>
      </c>
      <c r="D70" s="126">
        <v>3434</v>
      </c>
      <c r="E70" s="126">
        <v>3448</v>
      </c>
      <c r="F70" s="126">
        <v>-14</v>
      </c>
      <c r="G70" s="127">
        <v>4707665.7</v>
      </c>
      <c r="H70" s="127">
        <v>4721315</v>
      </c>
      <c r="I70" s="130">
        <v>-13649.3</v>
      </c>
      <c r="J70" s="127">
        <v>214352.89</v>
      </c>
      <c r="K70" s="127">
        <v>195310.09</v>
      </c>
      <c r="L70" s="127">
        <v>19042.8</v>
      </c>
      <c r="M70" s="127">
        <v>4922018.59</v>
      </c>
      <c r="N70" s="127">
        <v>4916625.09</v>
      </c>
      <c r="O70" s="127">
        <v>5393.5</v>
      </c>
      <c r="P70" s="127">
        <v>5139158</v>
      </c>
      <c r="Q70" s="128">
        <v>0.95774800000000004</v>
      </c>
    </row>
    <row r="71" spans="1:17" ht="15" customHeight="1" x14ac:dyDescent="0.3">
      <c r="A71" s="129"/>
      <c r="B71" s="125" t="s">
        <v>912</v>
      </c>
      <c r="C71" s="125" t="s">
        <v>911</v>
      </c>
      <c r="D71" s="126">
        <v>3719</v>
      </c>
      <c r="E71" s="126">
        <v>3544</v>
      </c>
      <c r="F71" s="126">
        <v>175</v>
      </c>
      <c r="G71" s="127">
        <v>4283510.3</v>
      </c>
      <c r="H71" s="127">
        <v>3998174.85</v>
      </c>
      <c r="I71" s="127">
        <v>285335.45</v>
      </c>
      <c r="J71" s="127">
        <v>113140.57</v>
      </c>
      <c r="K71" s="127">
        <v>110865</v>
      </c>
      <c r="L71" s="127">
        <v>2275.5700000000002</v>
      </c>
      <c r="M71" s="127">
        <v>4396650.87</v>
      </c>
      <c r="N71" s="127">
        <v>4109039.85</v>
      </c>
      <c r="O71" s="127">
        <v>287611.02</v>
      </c>
      <c r="P71" s="127">
        <v>4262023.2300000004</v>
      </c>
      <c r="Q71" s="128">
        <v>1.0315879999999999</v>
      </c>
    </row>
    <row r="72" spans="1:17" ht="15" customHeight="1" x14ac:dyDescent="0.3">
      <c r="A72" s="129"/>
      <c r="B72" s="125" t="s">
        <v>49</v>
      </c>
      <c r="C72" s="125" t="s">
        <v>255</v>
      </c>
      <c r="D72" s="126">
        <v>2419</v>
      </c>
      <c r="E72" s="126">
        <v>2396</v>
      </c>
      <c r="F72" s="126">
        <v>23</v>
      </c>
      <c r="G72" s="127">
        <v>3933708.85</v>
      </c>
      <c r="H72" s="127">
        <v>3721327.05</v>
      </c>
      <c r="I72" s="127">
        <v>212381.8</v>
      </c>
      <c r="J72" s="127">
        <v>118970</v>
      </c>
      <c r="K72" s="127">
        <v>108794.02</v>
      </c>
      <c r="L72" s="127">
        <v>10175.98</v>
      </c>
      <c r="M72" s="127">
        <v>4052678.85</v>
      </c>
      <c r="N72" s="127">
        <v>3830121.07</v>
      </c>
      <c r="O72" s="127">
        <v>222557.78</v>
      </c>
      <c r="P72" s="127">
        <v>3999018</v>
      </c>
      <c r="Q72" s="128">
        <v>1.0134190000000001</v>
      </c>
    </row>
    <row r="73" spans="1:17" ht="15" customHeight="1" x14ac:dyDescent="0.3">
      <c r="A73" s="129"/>
      <c r="B73" s="125" t="s">
        <v>943</v>
      </c>
      <c r="C73" s="125" t="s">
        <v>942</v>
      </c>
      <c r="D73" s="126">
        <v>3501</v>
      </c>
      <c r="E73" s="126">
        <v>3609</v>
      </c>
      <c r="F73" s="126">
        <v>-108</v>
      </c>
      <c r="G73" s="127">
        <v>4889256.4000000004</v>
      </c>
      <c r="H73" s="127">
        <v>4963211.88</v>
      </c>
      <c r="I73" s="130">
        <v>-73955.48</v>
      </c>
      <c r="J73" s="127">
        <v>511926.33</v>
      </c>
      <c r="K73" s="127">
        <v>419353.17</v>
      </c>
      <c r="L73" s="127">
        <v>92573.16</v>
      </c>
      <c r="M73" s="127">
        <v>5401182.7300000004</v>
      </c>
      <c r="N73" s="127">
        <v>5382565.0499999998</v>
      </c>
      <c r="O73" s="127">
        <v>18617.68</v>
      </c>
      <c r="P73" s="127">
        <v>5554282.6228</v>
      </c>
      <c r="Q73" s="128">
        <v>0.97243599999999997</v>
      </c>
    </row>
    <row r="74" spans="1:17" ht="15" customHeight="1" x14ac:dyDescent="0.3">
      <c r="A74" s="129"/>
      <c r="B74" s="125" t="s">
        <v>970</v>
      </c>
      <c r="C74" s="125" t="s">
        <v>1236</v>
      </c>
      <c r="D74" s="126">
        <v>3602</v>
      </c>
      <c r="E74" s="126">
        <v>3466</v>
      </c>
      <c r="F74" s="126">
        <v>136</v>
      </c>
      <c r="G74" s="127">
        <v>4975230.49</v>
      </c>
      <c r="H74" s="127">
        <v>4682824.66</v>
      </c>
      <c r="I74" s="127">
        <v>292405.83</v>
      </c>
      <c r="J74" s="127">
        <v>404546.07</v>
      </c>
      <c r="K74" s="127">
        <v>414089.02</v>
      </c>
      <c r="L74" s="130">
        <v>-9542.9500000000007</v>
      </c>
      <c r="M74" s="127">
        <v>5379776.5599999996</v>
      </c>
      <c r="N74" s="127">
        <v>5096913.68</v>
      </c>
      <c r="O74" s="127">
        <v>282862.88</v>
      </c>
      <c r="P74" s="127">
        <v>5313176.08</v>
      </c>
      <c r="Q74" s="128">
        <v>1.012535</v>
      </c>
    </row>
    <row r="75" spans="1:17" ht="15" customHeight="1" x14ac:dyDescent="0.3">
      <c r="A75" s="129"/>
      <c r="B75" s="125" t="s">
        <v>149</v>
      </c>
      <c r="C75" s="125" t="s">
        <v>262</v>
      </c>
      <c r="D75" s="126">
        <v>494</v>
      </c>
      <c r="E75" s="126">
        <v>521</v>
      </c>
      <c r="F75" s="126">
        <v>-27</v>
      </c>
      <c r="G75" s="127">
        <v>762978.9</v>
      </c>
      <c r="H75" s="127">
        <v>768950</v>
      </c>
      <c r="I75" s="130">
        <v>-5971.1</v>
      </c>
      <c r="J75" s="127">
        <v>25440</v>
      </c>
      <c r="K75" s="127">
        <v>26455</v>
      </c>
      <c r="L75" s="130">
        <v>-1015</v>
      </c>
      <c r="M75" s="127">
        <v>788418.9</v>
      </c>
      <c r="N75" s="127">
        <v>795405</v>
      </c>
      <c r="O75" s="130">
        <v>-6986.1</v>
      </c>
      <c r="P75" s="127">
        <v>833186</v>
      </c>
      <c r="Q75" s="128">
        <v>0.94626999999999994</v>
      </c>
    </row>
    <row r="76" spans="1:17" ht="15" customHeight="1" x14ac:dyDescent="0.3">
      <c r="A76" s="129"/>
      <c r="B76" s="143"/>
      <c r="C76" s="132" t="s">
        <v>1495</v>
      </c>
      <c r="D76" s="133">
        <v>29504</v>
      </c>
      <c r="E76" s="133">
        <v>29651</v>
      </c>
      <c r="F76" s="133">
        <v>-147</v>
      </c>
      <c r="G76" s="134">
        <v>40590426.899999999</v>
      </c>
      <c r="H76" s="134">
        <v>40061646.960000001</v>
      </c>
      <c r="I76" s="134">
        <v>528779.93999999994</v>
      </c>
      <c r="J76" s="134">
        <v>2235984.8199999998</v>
      </c>
      <c r="K76" s="134">
        <v>2233446.0099999998</v>
      </c>
      <c r="L76" s="134">
        <v>2538.81</v>
      </c>
      <c r="M76" s="134">
        <v>42826411.719999999</v>
      </c>
      <c r="N76" s="134">
        <v>42295092.969999999</v>
      </c>
      <c r="O76" s="134">
        <v>531318.75</v>
      </c>
      <c r="P76" s="134">
        <v>43958630.702799998</v>
      </c>
      <c r="Q76" s="128">
        <v>0.974244</v>
      </c>
    </row>
    <row r="77" spans="1:17" ht="15" customHeight="1" x14ac:dyDescent="0.3">
      <c r="A77" s="136"/>
      <c r="B77" s="136"/>
      <c r="C77" s="137"/>
      <c r="D77" s="138"/>
      <c r="E77" s="138"/>
      <c r="F77" s="138"/>
      <c r="G77" s="139"/>
      <c r="H77" s="139"/>
      <c r="I77" s="140"/>
      <c r="J77" s="139"/>
      <c r="K77" s="139"/>
      <c r="L77" s="140"/>
      <c r="M77" s="139"/>
      <c r="N77" s="139"/>
      <c r="O77" s="140"/>
      <c r="P77" s="139"/>
      <c r="Q77" s="141"/>
    </row>
    <row r="78" spans="1:17" ht="15" customHeight="1" x14ac:dyDescent="0.3">
      <c r="A78" s="136"/>
      <c r="B78" s="136"/>
      <c r="C78" s="137"/>
      <c r="D78" s="138"/>
      <c r="E78" s="138"/>
      <c r="F78" s="138"/>
      <c r="G78" s="139"/>
      <c r="H78" s="139"/>
      <c r="I78" s="140"/>
      <c r="J78" s="139"/>
      <c r="K78" s="139"/>
      <c r="L78" s="140"/>
      <c r="M78" s="139"/>
      <c r="N78" s="139"/>
      <c r="O78" s="140"/>
      <c r="P78" s="139"/>
      <c r="Q78" s="141"/>
    </row>
    <row r="79" spans="1:17" ht="15" customHeight="1" x14ac:dyDescent="0.3">
      <c r="A79" s="125" t="s">
        <v>1474</v>
      </c>
      <c r="B79" s="125" t="s">
        <v>67</v>
      </c>
      <c r="C79" s="125" t="s">
        <v>190</v>
      </c>
      <c r="D79" s="126">
        <v>3120</v>
      </c>
      <c r="E79" s="126">
        <v>3203</v>
      </c>
      <c r="F79" s="126">
        <v>-83</v>
      </c>
      <c r="G79" s="127">
        <v>3497825.95</v>
      </c>
      <c r="H79" s="127">
        <v>3608776.95</v>
      </c>
      <c r="I79" s="130">
        <v>-110951</v>
      </c>
      <c r="J79" s="127">
        <v>132060.01</v>
      </c>
      <c r="K79" s="127">
        <v>111324.02</v>
      </c>
      <c r="L79" s="127">
        <v>20735.990000000002</v>
      </c>
      <c r="M79" s="127">
        <v>3629885.96</v>
      </c>
      <c r="N79" s="127">
        <v>3720100.97</v>
      </c>
      <c r="O79" s="130">
        <v>-90215.01</v>
      </c>
      <c r="P79" s="127">
        <v>3893164</v>
      </c>
      <c r="Q79" s="128">
        <v>0.93237400000000004</v>
      </c>
    </row>
    <row r="80" spans="1:17" ht="15" customHeight="1" x14ac:dyDescent="0.3">
      <c r="A80" s="129"/>
      <c r="B80" s="125" t="s">
        <v>469</v>
      </c>
      <c r="C80" s="125" t="s">
        <v>468</v>
      </c>
      <c r="D80" s="126">
        <v>0</v>
      </c>
      <c r="E80" s="126">
        <v>2</v>
      </c>
      <c r="F80" s="126">
        <v>-2</v>
      </c>
      <c r="G80" s="127">
        <v>0</v>
      </c>
      <c r="H80" s="127">
        <v>5720</v>
      </c>
      <c r="I80" s="130">
        <v>-5720</v>
      </c>
      <c r="J80" s="127">
        <v>920</v>
      </c>
      <c r="K80" s="127">
        <v>2185</v>
      </c>
      <c r="L80" s="130">
        <v>-1265</v>
      </c>
      <c r="M80" s="127">
        <v>920</v>
      </c>
      <c r="N80" s="127">
        <v>7905</v>
      </c>
      <c r="O80" s="130">
        <v>-6985</v>
      </c>
      <c r="P80" s="127">
        <v>0</v>
      </c>
      <c r="Q80" s="131" t="s">
        <v>1971</v>
      </c>
    </row>
    <row r="81" spans="1:17" ht="15" customHeight="1" x14ac:dyDescent="0.3">
      <c r="A81" s="129"/>
      <c r="B81" s="125" t="s">
        <v>141</v>
      </c>
      <c r="C81" s="125" t="s">
        <v>202</v>
      </c>
      <c r="D81" s="126">
        <v>7457</v>
      </c>
      <c r="E81" s="126">
        <v>7291</v>
      </c>
      <c r="F81" s="126">
        <v>166</v>
      </c>
      <c r="G81" s="127">
        <v>12611027.09</v>
      </c>
      <c r="H81" s="127">
        <v>12336377.5</v>
      </c>
      <c r="I81" s="127">
        <v>274649.59000000003</v>
      </c>
      <c r="J81" s="127">
        <v>290501.01</v>
      </c>
      <c r="K81" s="127">
        <v>342936.01</v>
      </c>
      <c r="L81" s="130">
        <v>-52435</v>
      </c>
      <c r="M81" s="127">
        <v>12901528.1</v>
      </c>
      <c r="N81" s="127">
        <v>12679313.51</v>
      </c>
      <c r="O81" s="127">
        <v>222214.59</v>
      </c>
      <c r="P81" s="127">
        <v>12841658</v>
      </c>
      <c r="Q81" s="128">
        <v>1.0046619999999999</v>
      </c>
    </row>
    <row r="82" spans="1:17" ht="15" customHeight="1" x14ac:dyDescent="0.3">
      <c r="A82" s="129"/>
      <c r="B82" s="125" t="s">
        <v>155</v>
      </c>
      <c r="C82" s="125" t="s">
        <v>700</v>
      </c>
      <c r="D82" s="126">
        <v>4082</v>
      </c>
      <c r="E82" s="126">
        <v>4022</v>
      </c>
      <c r="F82" s="126">
        <v>60</v>
      </c>
      <c r="G82" s="127">
        <v>4888460.5</v>
      </c>
      <c r="H82" s="127">
        <v>4760678.51</v>
      </c>
      <c r="I82" s="127">
        <v>127781.99</v>
      </c>
      <c r="J82" s="127">
        <v>246685.72</v>
      </c>
      <c r="K82" s="127">
        <v>244113.02</v>
      </c>
      <c r="L82" s="127">
        <v>2572.6999999999998</v>
      </c>
      <c r="M82" s="127">
        <v>5135146.22</v>
      </c>
      <c r="N82" s="127">
        <v>5004791.53</v>
      </c>
      <c r="O82" s="127">
        <v>130354.69</v>
      </c>
      <c r="P82" s="127">
        <v>5202632</v>
      </c>
      <c r="Q82" s="128">
        <v>0.98702900000000005</v>
      </c>
    </row>
    <row r="83" spans="1:17" ht="15" customHeight="1" x14ac:dyDescent="0.3">
      <c r="A83" s="129"/>
      <c r="B83" s="125" t="s">
        <v>66</v>
      </c>
      <c r="C83" s="125" t="s">
        <v>434</v>
      </c>
      <c r="D83" s="126">
        <v>4511</v>
      </c>
      <c r="E83" s="126">
        <v>4711</v>
      </c>
      <c r="F83" s="126">
        <v>-200</v>
      </c>
      <c r="G83" s="127">
        <v>5765155.1799999997</v>
      </c>
      <c r="H83" s="127">
        <v>6051524.5099999998</v>
      </c>
      <c r="I83" s="130">
        <v>-286369.33</v>
      </c>
      <c r="J83" s="127">
        <v>226562.36</v>
      </c>
      <c r="K83" s="127">
        <v>239478.22</v>
      </c>
      <c r="L83" s="130">
        <v>-12915.86</v>
      </c>
      <c r="M83" s="127">
        <v>5991717.54</v>
      </c>
      <c r="N83" s="127">
        <v>6291002.7300000004</v>
      </c>
      <c r="O83" s="130">
        <v>-299285.19</v>
      </c>
      <c r="P83" s="127">
        <v>6539155.2199999997</v>
      </c>
      <c r="Q83" s="128">
        <v>0.91628299999999996</v>
      </c>
    </row>
    <row r="84" spans="1:17" ht="15" customHeight="1" x14ac:dyDescent="0.3">
      <c r="A84" s="129"/>
      <c r="B84" s="125" t="s">
        <v>93</v>
      </c>
      <c r="C84" s="125" t="s">
        <v>231</v>
      </c>
      <c r="D84" s="126">
        <v>3259</v>
      </c>
      <c r="E84" s="126">
        <v>2916</v>
      </c>
      <c r="F84" s="126">
        <v>343</v>
      </c>
      <c r="G84" s="127">
        <v>4186111.1</v>
      </c>
      <c r="H84" s="127">
        <v>3894661.45</v>
      </c>
      <c r="I84" s="127">
        <v>291449.65000000002</v>
      </c>
      <c r="J84" s="127">
        <v>115907.5</v>
      </c>
      <c r="K84" s="127">
        <v>106485</v>
      </c>
      <c r="L84" s="127">
        <v>9422.5</v>
      </c>
      <c r="M84" s="127">
        <v>4302018.5999999996</v>
      </c>
      <c r="N84" s="127">
        <v>4001146.45</v>
      </c>
      <c r="O84" s="127">
        <v>300872.15000000002</v>
      </c>
      <c r="P84" s="127">
        <v>4173967.53</v>
      </c>
      <c r="Q84" s="128">
        <v>1.0306789999999999</v>
      </c>
    </row>
    <row r="85" spans="1:17" ht="15" customHeight="1" x14ac:dyDescent="0.3">
      <c r="A85" s="129"/>
      <c r="B85" s="125" t="s">
        <v>773</v>
      </c>
      <c r="C85" s="125" t="s">
        <v>1360</v>
      </c>
      <c r="D85" s="126">
        <v>4164</v>
      </c>
      <c r="E85" s="126">
        <v>4152</v>
      </c>
      <c r="F85" s="126">
        <v>12</v>
      </c>
      <c r="G85" s="127">
        <v>4433207.8600000003</v>
      </c>
      <c r="H85" s="127">
        <v>4367842.24</v>
      </c>
      <c r="I85" s="127">
        <v>65365.62</v>
      </c>
      <c r="J85" s="127">
        <v>189852.32</v>
      </c>
      <c r="K85" s="127">
        <v>186047.02</v>
      </c>
      <c r="L85" s="127">
        <v>3805.3</v>
      </c>
      <c r="M85" s="127">
        <v>4623060.18</v>
      </c>
      <c r="N85" s="127">
        <v>4553889.26</v>
      </c>
      <c r="O85" s="127">
        <v>69170.92</v>
      </c>
      <c r="P85" s="127">
        <v>4718487.96</v>
      </c>
      <c r="Q85" s="128">
        <v>0.97977599999999998</v>
      </c>
    </row>
    <row r="86" spans="1:17" ht="15" customHeight="1" x14ac:dyDescent="0.3">
      <c r="A86" s="129"/>
      <c r="B86" s="125" t="s">
        <v>1245</v>
      </c>
      <c r="C86" s="125" t="s">
        <v>1328</v>
      </c>
      <c r="D86" s="126">
        <v>0</v>
      </c>
      <c r="E86" s="126">
        <v>77</v>
      </c>
      <c r="F86" s="126">
        <v>-77</v>
      </c>
      <c r="G86" s="127">
        <v>0</v>
      </c>
      <c r="H86" s="127">
        <v>97555</v>
      </c>
      <c r="I86" s="130">
        <v>-97555</v>
      </c>
      <c r="J86" s="127">
        <v>570</v>
      </c>
      <c r="K86" s="127">
        <v>925</v>
      </c>
      <c r="L86" s="130">
        <v>-355</v>
      </c>
      <c r="M86" s="127">
        <v>570</v>
      </c>
      <c r="N86" s="127">
        <v>98480</v>
      </c>
      <c r="O86" s="130">
        <v>-97910</v>
      </c>
      <c r="P86" s="127">
        <v>0</v>
      </c>
      <c r="Q86" s="131" t="s">
        <v>1971</v>
      </c>
    </row>
    <row r="87" spans="1:17" ht="15" customHeight="1" x14ac:dyDescent="0.3">
      <c r="A87" s="129"/>
      <c r="B87" s="125" t="s">
        <v>57</v>
      </c>
      <c r="C87" s="125" t="s">
        <v>233</v>
      </c>
      <c r="D87" s="126">
        <v>4595</v>
      </c>
      <c r="E87" s="126">
        <v>4097</v>
      </c>
      <c r="F87" s="126">
        <v>498</v>
      </c>
      <c r="G87" s="127">
        <v>5254981.75</v>
      </c>
      <c r="H87" s="127">
        <v>4802090.25</v>
      </c>
      <c r="I87" s="127">
        <v>452891.5</v>
      </c>
      <c r="J87" s="127">
        <v>252457.02</v>
      </c>
      <c r="K87" s="127">
        <v>236086.06</v>
      </c>
      <c r="L87" s="127">
        <v>16370.96</v>
      </c>
      <c r="M87" s="127">
        <v>5507438.7699999996</v>
      </c>
      <c r="N87" s="127">
        <v>5038176.3099999996</v>
      </c>
      <c r="O87" s="127">
        <v>469262.46</v>
      </c>
      <c r="P87" s="127">
        <v>5217819.78</v>
      </c>
      <c r="Q87" s="128">
        <v>1.0555060000000001</v>
      </c>
    </row>
    <row r="88" spans="1:17" ht="15" customHeight="1" x14ac:dyDescent="0.3">
      <c r="A88" s="129"/>
      <c r="B88" s="125" t="s">
        <v>59</v>
      </c>
      <c r="C88" s="125" t="s">
        <v>879</v>
      </c>
      <c r="D88" s="126">
        <v>3054</v>
      </c>
      <c r="E88" s="126">
        <v>2923</v>
      </c>
      <c r="F88" s="126">
        <v>131</v>
      </c>
      <c r="G88" s="127">
        <v>3225885.01</v>
      </c>
      <c r="H88" s="127">
        <v>3255002.09</v>
      </c>
      <c r="I88" s="130">
        <v>-29117.08</v>
      </c>
      <c r="J88" s="127">
        <v>385530.53</v>
      </c>
      <c r="K88" s="127">
        <v>424731</v>
      </c>
      <c r="L88" s="130">
        <v>-39200.47</v>
      </c>
      <c r="M88" s="127">
        <v>3611415.54</v>
      </c>
      <c r="N88" s="127">
        <v>3679733.09</v>
      </c>
      <c r="O88" s="130">
        <v>-68317.55</v>
      </c>
      <c r="P88" s="127">
        <v>3860607.78</v>
      </c>
      <c r="Q88" s="128">
        <v>0.93545299999999998</v>
      </c>
    </row>
    <row r="89" spans="1:17" ht="15" customHeight="1" x14ac:dyDescent="0.3">
      <c r="A89" s="129"/>
      <c r="B89" s="125" t="s">
        <v>890</v>
      </c>
      <c r="C89" s="125" t="s">
        <v>1122</v>
      </c>
      <c r="D89" s="126">
        <v>2872</v>
      </c>
      <c r="E89" s="126">
        <v>3131</v>
      </c>
      <c r="F89" s="126">
        <v>-259</v>
      </c>
      <c r="G89" s="127">
        <v>3561856.8</v>
      </c>
      <c r="H89" s="127">
        <v>4044228.95</v>
      </c>
      <c r="I89" s="130">
        <v>-482372.15</v>
      </c>
      <c r="J89" s="127">
        <v>169424.92</v>
      </c>
      <c r="K89" s="127">
        <v>220288.51</v>
      </c>
      <c r="L89" s="130">
        <v>-50863.59</v>
      </c>
      <c r="M89" s="127">
        <v>3731281.72</v>
      </c>
      <c r="N89" s="127">
        <v>4264517.46</v>
      </c>
      <c r="O89" s="130">
        <v>-533235.74</v>
      </c>
      <c r="P89" s="127">
        <v>4459594.93</v>
      </c>
      <c r="Q89" s="128">
        <v>0.83668600000000004</v>
      </c>
    </row>
    <row r="90" spans="1:17" ht="15" customHeight="1" x14ac:dyDescent="0.3">
      <c r="A90" s="129"/>
      <c r="B90" s="125" t="s">
        <v>984</v>
      </c>
      <c r="C90" s="125" t="s">
        <v>1331</v>
      </c>
      <c r="D90" s="126">
        <v>3474</v>
      </c>
      <c r="E90" s="126">
        <v>3782</v>
      </c>
      <c r="F90" s="126">
        <v>-308</v>
      </c>
      <c r="G90" s="127">
        <v>4521766.29</v>
      </c>
      <c r="H90" s="127">
        <v>4910710.45</v>
      </c>
      <c r="I90" s="130">
        <v>-388944.16</v>
      </c>
      <c r="J90" s="127">
        <v>230172.98</v>
      </c>
      <c r="K90" s="127">
        <v>217906.91</v>
      </c>
      <c r="L90" s="127">
        <v>12266.07</v>
      </c>
      <c r="M90" s="127">
        <v>4751939.2699999996</v>
      </c>
      <c r="N90" s="127">
        <v>5128617.3600000003</v>
      </c>
      <c r="O90" s="130">
        <v>-376678.09</v>
      </c>
      <c r="P90" s="127">
        <v>5345189.1500000004</v>
      </c>
      <c r="Q90" s="128">
        <v>0.88901200000000002</v>
      </c>
    </row>
    <row r="91" spans="1:17" ht="15" customHeight="1" x14ac:dyDescent="0.3">
      <c r="A91" s="129"/>
      <c r="B91" s="125" t="s">
        <v>986</v>
      </c>
      <c r="C91" s="125" t="s">
        <v>1332</v>
      </c>
      <c r="D91" s="126">
        <v>46</v>
      </c>
      <c r="E91" s="126">
        <v>212</v>
      </c>
      <c r="F91" s="126">
        <v>-166</v>
      </c>
      <c r="G91" s="127">
        <v>80403</v>
      </c>
      <c r="H91" s="127">
        <v>287127.09999999998</v>
      </c>
      <c r="I91" s="130">
        <v>-206724.1</v>
      </c>
      <c r="J91" s="127">
        <v>9460</v>
      </c>
      <c r="K91" s="127">
        <v>22885</v>
      </c>
      <c r="L91" s="130">
        <v>-13425</v>
      </c>
      <c r="M91" s="127">
        <v>89863</v>
      </c>
      <c r="N91" s="127">
        <v>310012.09999999998</v>
      </c>
      <c r="O91" s="130">
        <v>-220149.1</v>
      </c>
      <c r="P91" s="127">
        <v>0</v>
      </c>
      <c r="Q91" s="131" t="s">
        <v>1971</v>
      </c>
    </row>
    <row r="92" spans="1:17" ht="15" customHeight="1" x14ac:dyDescent="0.3">
      <c r="A92" s="129"/>
      <c r="B92" s="125" t="s">
        <v>117</v>
      </c>
      <c r="C92" s="125" t="s">
        <v>279</v>
      </c>
      <c r="D92" s="126">
        <v>4753</v>
      </c>
      <c r="E92" s="126">
        <v>4657</v>
      </c>
      <c r="F92" s="126">
        <v>96</v>
      </c>
      <c r="G92" s="127">
        <v>6250850.2699999996</v>
      </c>
      <c r="H92" s="127">
        <v>6250008.6299999999</v>
      </c>
      <c r="I92" s="127">
        <v>841.64</v>
      </c>
      <c r="J92" s="127">
        <v>152069.01</v>
      </c>
      <c r="K92" s="127">
        <v>152757</v>
      </c>
      <c r="L92" s="130">
        <v>-687.99</v>
      </c>
      <c r="M92" s="127">
        <v>6402919.2800000003</v>
      </c>
      <c r="N92" s="127">
        <v>6402765.6299999999</v>
      </c>
      <c r="O92" s="127">
        <v>153.65</v>
      </c>
      <c r="P92" s="127">
        <v>6586096.5599999996</v>
      </c>
      <c r="Q92" s="128">
        <v>0.97218700000000002</v>
      </c>
    </row>
    <row r="93" spans="1:17" ht="15" customHeight="1" x14ac:dyDescent="0.3">
      <c r="A93" s="129"/>
      <c r="B93" s="125" t="s">
        <v>101</v>
      </c>
      <c r="C93" s="125" t="s">
        <v>286</v>
      </c>
      <c r="D93" s="126">
        <v>4269</v>
      </c>
      <c r="E93" s="126">
        <v>4001</v>
      </c>
      <c r="F93" s="126">
        <v>268</v>
      </c>
      <c r="G93" s="127">
        <v>6479254.8399999999</v>
      </c>
      <c r="H93" s="127">
        <v>6123952.9500000002</v>
      </c>
      <c r="I93" s="127">
        <v>355301.89</v>
      </c>
      <c r="J93" s="127">
        <v>344478.35</v>
      </c>
      <c r="K93" s="127">
        <v>394647.92</v>
      </c>
      <c r="L93" s="130">
        <v>-50169.57</v>
      </c>
      <c r="M93" s="127">
        <v>6823733.1900000004</v>
      </c>
      <c r="N93" s="127">
        <v>6518600.8700000001</v>
      </c>
      <c r="O93" s="127">
        <v>305132.32</v>
      </c>
      <c r="P93" s="127">
        <v>6864673.2699999996</v>
      </c>
      <c r="Q93" s="128">
        <v>0.99403600000000003</v>
      </c>
    </row>
    <row r="94" spans="1:17" ht="15" customHeight="1" x14ac:dyDescent="0.3">
      <c r="A94" s="129"/>
      <c r="B94" s="125" t="s">
        <v>377</v>
      </c>
      <c r="C94" s="125" t="s">
        <v>287</v>
      </c>
      <c r="D94" s="126">
        <v>132</v>
      </c>
      <c r="E94" s="126">
        <v>702</v>
      </c>
      <c r="F94" s="126">
        <v>-570</v>
      </c>
      <c r="G94" s="127">
        <v>265868.55</v>
      </c>
      <c r="H94" s="127">
        <v>1217555.3500000001</v>
      </c>
      <c r="I94" s="130">
        <v>-951686.8</v>
      </c>
      <c r="J94" s="127">
        <v>21490</v>
      </c>
      <c r="K94" s="127">
        <v>109170</v>
      </c>
      <c r="L94" s="130">
        <v>-87680</v>
      </c>
      <c r="M94" s="127">
        <v>287358.55</v>
      </c>
      <c r="N94" s="127">
        <v>1326725.3500000001</v>
      </c>
      <c r="O94" s="130">
        <v>-1039366.8</v>
      </c>
      <c r="P94" s="127">
        <v>0</v>
      </c>
      <c r="Q94" s="131" t="s">
        <v>1971</v>
      </c>
    </row>
    <row r="95" spans="1:17" ht="15" customHeight="1" x14ac:dyDescent="0.3">
      <c r="A95" s="129"/>
      <c r="B95" s="125" t="s">
        <v>12</v>
      </c>
      <c r="C95" s="125" t="s">
        <v>289</v>
      </c>
      <c r="D95" s="126">
        <v>5085</v>
      </c>
      <c r="E95" s="126">
        <v>4864</v>
      </c>
      <c r="F95" s="126">
        <v>221</v>
      </c>
      <c r="G95" s="127">
        <v>6780597.2999999998</v>
      </c>
      <c r="H95" s="127">
        <v>6580979.7000000002</v>
      </c>
      <c r="I95" s="127">
        <v>199617.6</v>
      </c>
      <c r="J95" s="127">
        <v>375479.13</v>
      </c>
      <c r="K95" s="127">
        <v>437029.16</v>
      </c>
      <c r="L95" s="130">
        <v>-61550.03</v>
      </c>
      <c r="M95" s="127">
        <v>7156076.4299999997</v>
      </c>
      <c r="N95" s="127">
        <v>7018008.8600000003</v>
      </c>
      <c r="O95" s="127">
        <v>138067.57</v>
      </c>
      <c r="P95" s="127">
        <v>7298277.04</v>
      </c>
      <c r="Q95" s="128">
        <v>0.98051600000000005</v>
      </c>
    </row>
    <row r="96" spans="1:17" ht="15" customHeight="1" x14ac:dyDescent="0.3">
      <c r="A96" s="129"/>
      <c r="B96" s="125" t="s">
        <v>1010</v>
      </c>
      <c r="C96" s="125" t="s">
        <v>1009</v>
      </c>
      <c r="D96" s="126">
        <v>1</v>
      </c>
      <c r="E96" s="126">
        <v>269</v>
      </c>
      <c r="F96" s="126">
        <v>-268</v>
      </c>
      <c r="G96" s="127">
        <v>1855</v>
      </c>
      <c r="H96" s="127">
        <v>361040</v>
      </c>
      <c r="I96" s="130">
        <v>-359185</v>
      </c>
      <c r="J96" s="127">
        <v>0</v>
      </c>
      <c r="K96" s="127">
        <v>18695</v>
      </c>
      <c r="L96" s="130">
        <v>-18695</v>
      </c>
      <c r="M96" s="127">
        <v>1855</v>
      </c>
      <c r="N96" s="127">
        <v>379735</v>
      </c>
      <c r="O96" s="130">
        <v>-377880</v>
      </c>
      <c r="P96" s="127">
        <v>0</v>
      </c>
      <c r="Q96" s="131" t="s">
        <v>1971</v>
      </c>
    </row>
    <row r="97" spans="1:17" ht="15" customHeight="1" x14ac:dyDescent="0.3">
      <c r="A97" s="129"/>
      <c r="B97" s="143"/>
      <c r="C97" s="132" t="s">
        <v>1474</v>
      </c>
      <c r="D97" s="133">
        <v>54874</v>
      </c>
      <c r="E97" s="133">
        <v>55012</v>
      </c>
      <c r="F97" s="133">
        <v>-138</v>
      </c>
      <c r="G97" s="134">
        <v>71805106.489999995</v>
      </c>
      <c r="H97" s="134">
        <v>72955831.629999995</v>
      </c>
      <c r="I97" s="135">
        <v>-1150725.1399999999</v>
      </c>
      <c r="J97" s="134">
        <v>3143620.86</v>
      </c>
      <c r="K97" s="134">
        <v>3467689.85</v>
      </c>
      <c r="L97" s="135">
        <v>-324068.99</v>
      </c>
      <c r="M97" s="134">
        <v>74948727.349999994</v>
      </c>
      <c r="N97" s="134">
        <v>76423521.480000004</v>
      </c>
      <c r="O97" s="135">
        <v>-1474794.13</v>
      </c>
      <c r="P97" s="134">
        <v>77001323.219999999</v>
      </c>
      <c r="Q97" s="128">
        <v>0.97334299999999996</v>
      </c>
    </row>
    <row r="98" spans="1:17" ht="15" customHeight="1" x14ac:dyDescent="0.3">
      <c r="A98" s="136"/>
      <c r="B98" s="136"/>
      <c r="C98" s="137"/>
      <c r="D98" s="138"/>
      <c r="E98" s="138"/>
      <c r="F98" s="138"/>
      <c r="G98" s="139"/>
      <c r="H98" s="139"/>
      <c r="I98" s="140"/>
      <c r="J98" s="139"/>
      <c r="K98" s="139"/>
      <c r="L98" s="140"/>
      <c r="M98" s="139"/>
      <c r="N98" s="139"/>
      <c r="O98" s="140"/>
      <c r="P98" s="139"/>
      <c r="Q98" s="141"/>
    </row>
    <row r="99" spans="1:17" ht="15" customHeight="1" x14ac:dyDescent="0.3">
      <c r="A99" s="136"/>
      <c r="B99" s="136"/>
      <c r="C99" s="137"/>
      <c r="D99" s="138"/>
      <c r="E99" s="138"/>
      <c r="F99" s="138"/>
      <c r="G99" s="139"/>
      <c r="H99" s="139"/>
      <c r="I99" s="140"/>
      <c r="J99" s="139"/>
      <c r="K99" s="139"/>
      <c r="L99" s="140"/>
      <c r="M99" s="139"/>
      <c r="N99" s="139"/>
      <c r="O99" s="140"/>
      <c r="P99" s="139"/>
      <c r="Q99" s="141"/>
    </row>
    <row r="100" spans="1:17" ht="15" customHeight="1" x14ac:dyDescent="0.3">
      <c r="A100" s="125" t="s">
        <v>1476</v>
      </c>
      <c r="B100" s="125" t="s">
        <v>78</v>
      </c>
      <c r="C100" s="125" t="s">
        <v>492</v>
      </c>
      <c r="D100" s="126">
        <v>3196</v>
      </c>
      <c r="E100" s="126">
        <v>2820</v>
      </c>
      <c r="F100" s="126">
        <v>376</v>
      </c>
      <c r="G100" s="127">
        <v>3193714.88</v>
      </c>
      <c r="H100" s="127">
        <v>2824355.18</v>
      </c>
      <c r="I100" s="127">
        <v>369359.7</v>
      </c>
      <c r="J100" s="127">
        <v>439490.92</v>
      </c>
      <c r="K100" s="127">
        <v>364944.87</v>
      </c>
      <c r="L100" s="127">
        <v>74546.05</v>
      </c>
      <c r="M100" s="127">
        <v>3633205.8</v>
      </c>
      <c r="N100" s="127">
        <v>3189300.05</v>
      </c>
      <c r="O100" s="127">
        <v>443905.75</v>
      </c>
      <c r="P100" s="127">
        <v>3407574.45</v>
      </c>
      <c r="Q100" s="128">
        <v>1.0662149999999999</v>
      </c>
    </row>
    <row r="101" spans="1:17" ht="15" customHeight="1" x14ac:dyDescent="0.3">
      <c r="A101" s="129"/>
      <c r="B101" s="125" t="s">
        <v>343</v>
      </c>
      <c r="C101" s="125" t="s">
        <v>1310</v>
      </c>
      <c r="D101" s="126">
        <v>3</v>
      </c>
      <c r="E101" s="126">
        <v>144</v>
      </c>
      <c r="F101" s="126">
        <v>-141</v>
      </c>
      <c r="G101" s="127">
        <v>9170</v>
      </c>
      <c r="H101" s="127">
        <v>273825</v>
      </c>
      <c r="I101" s="130">
        <v>-264655</v>
      </c>
      <c r="J101" s="127">
        <v>0</v>
      </c>
      <c r="K101" s="127">
        <v>15378</v>
      </c>
      <c r="L101" s="130">
        <v>-15378</v>
      </c>
      <c r="M101" s="127">
        <v>9170</v>
      </c>
      <c r="N101" s="127">
        <v>289203</v>
      </c>
      <c r="O101" s="130">
        <v>-280033</v>
      </c>
      <c r="P101" s="127">
        <v>289119.78000000003</v>
      </c>
      <c r="Q101" s="128">
        <v>3.1717000000000002E-2</v>
      </c>
    </row>
    <row r="102" spans="1:17" ht="15" customHeight="1" x14ac:dyDescent="0.3">
      <c r="A102" s="129"/>
      <c r="B102" s="125" t="s">
        <v>71</v>
      </c>
      <c r="C102" s="125" t="s">
        <v>552</v>
      </c>
      <c r="D102" s="126">
        <v>4426</v>
      </c>
      <c r="E102" s="126">
        <v>4213</v>
      </c>
      <c r="F102" s="126">
        <v>213</v>
      </c>
      <c r="G102" s="127">
        <v>5216526.82</v>
      </c>
      <c r="H102" s="127">
        <v>4919720.59</v>
      </c>
      <c r="I102" s="127">
        <v>296806.23</v>
      </c>
      <c r="J102" s="127">
        <v>172673.5</v>
      </c>
      <c r="K102" s="127">
        <v>169904</v>
      </c>
      <c r="L102" s="127">
        <v>2769.5</v>
      </c>
      <c r="M102" s="127">
        <v>5389200.3200000003</v>
      </c>
      <c r="N102" s="127">
        <v>5089624.59</v>
      </c>
      <c r="O102" s="127">
        <v>299575.73</v>
      </c>
      <c r="P102" s="127">
        <v>5262856</v>
      </c>
      <c r="Q102" s="128">
        <v>1.0240069999999999</v>
      </c>
    </row>
    <row r="103" spans="1:17" ht="15" customHeight="1" x14ac:dyDescent="0.3">
      <c r="A103" s="129"/>
      <c r="B103" s="125" t="s">
        <v>172</v>
      </c>
      <c r="C103" s="125" t="s">
        <v>798</v>
      </c>
      <c r="D103" s="126">
        <v>2054</v>
      </c>
      <c r="E103" s="126">
        <v>1979</v>
      </c>
      <c r="F103" s="126">
        <v>75</v>
      </c>
      <c r="G103" s="127">
        <v>2953410.3</v>
      </c>
      <c r="H103" s="127">
        <v>2927925.06</v>
      </c>
      <c r="I103" s="127">
        <v>25485.24</v>
      </c>
      <c r="J103" s="127">
        <v>358023.37</v>
      </c>
      <c r="K103" s="127">
        <v>420014.4</v>
      </c>
      <c r="L103" s="130">
        <v>-61991.03</v>
      </c>
      <c r="M103" s="127">
        <v>3311433.67</v>
      </c>
      <c r="N103" s="127">
        <v>3347939.46</v>
      </c>
      <c r="O103" s="130">
        <v>-36505.79</v>
      </c>
      <c r="P103" s="127">
        <v>3551174.16</v>
      </c>
      <c r="Q103" s="128">
        <v>0.93249000000000004</v>
      </c>
    </row>
    <row r="104" spans="1:17" ht="15" customHeight="1" x14ac:dyDescent="0.3">
      <c r="A104" s="129"/>
      <c r="B104" s="125" t="s">
        <v>360</v>
      </c>
      <c r="C104" s="125" t="s">
        <v>801</v>
      </c>
      <c r="D104" s="126">
        <v>1</v>
      </c>
      <c r="E104" s="126">
        <v>3</v>
      </c>
      <c r="F104" s="126">
        <v>-2</v>
      </c>
      <c r="G104" s="127">
        <v>2620</v>
      </c>
      <c r="H104" s="127">
        <v>3830</v>
      </c>
      <c r="I104" s="130">
        <v>-1210</v>
      </c>
      <c r="J104" s="127">
        <v>140</v>
      </c>
      <c r="K104" s="127">
        <v>0</v>
      </c>
      <c r="L104" s="127">
        <v>140</v>
      </c>
      <c r="M104" s="127">
        <v>2760</v>
      </c>
      <c r="N104" s="127">
        <v>3830</v>
      </c>
      <c r="O104" s="130">
        <v>-1070</v>
      </c>
      <c r="P104" s="127">
        <v>0</v>
      </c>
      <c r="Q104" s="131" t="s">
        <v>1971</v>
      </c>
    </row>
    <row r="105" spans="1:17" ht="15" customHeight="1" x14ac:dyDescent="0.3">
      <c r="A105" s="129"/>
      <c r="B105" s="125" t="s">
        <v>28</v>
      </c>
      <c r="C105" s="125" t="s">
        <v>248</v>
      </c>
      <c r="D105" s="126">
        <v>3838</v>
      </c>
      <c r="E105" s="126">
        <v>3550</v>
      </c>
      <c r="F105" s="126">
        <v>288</v>
      </c>
      <c r="G105" s="127">
        <v>6030181.0199999996</v>
      </c>
      <c r="H105" s="127">
        <v>5385391.6200000001</v>
      </c>
      <c r="I105" s="127">
        <v>644789.4</v>
      </c>
      <c r="J105" s="127">
        <v>634617.01</v>
      </c>
      <c r="K105" s="127">
        <v>647994.96</v>
      </c>
      <c r="L105" s="130">
        <v>-13377.95</v>
      </c>
      <c r="M105" s="127">
        <v>6664798.0300000003</v>
      </c>
      <c r="N105" s="127">
        <v>6033386.5800000001</v>
      </c>
      <c r="O105" s="127">
        <v>631411.44999999995</v>
      </c>
      <c r="P105" s="127">
        <v>6324773</v>
      </c>
      <c r="Q105" s="128">
        <v>1.0537609999999999</v>
      </c>
    </row>
    <row r="106" spans="1:17" ht="15" customHeight="1" x14ac:dyDescent="0.3">
      <c r="A106" s="129"/>
      <c r="B106" s="125" t="s">
        <v>559</v>
      </c>
      <c r="C106" s="125" t="s">
        <v>432</v>
      </c>
      <c r="D106" s="126">
        <v>12</v>
      </c>
      <c r="E106" s="126">
        <v>146</v>
      </c>
      <c r="F106" s="126">
        <v>-134</v>
      </c>
      <c r="G106" s="127">
        <v>15525.95</v>
      </c>
      <c r="H106" s="127">
        <v>167367</v>
      </c>
      <c r="I106" s="130">
        <v>-151841.04999999999</v>
      </c>
      <c r="J106" s="127">
        <v>2965</v>
      </c>
      <c r="K106" s="127">
        <v>4155</v>
      </c>
      <c r="L106" s="130">
        <v>-1190</v>
      </c>
      <c r="M106" s="127">
        <v>18490.95</v>
      </c>
      <c r="N106" s="127">
        <v>171522</v>
      </c>
      <c r="O106" s="130">
        <v>-153031.04999999999</v>
      </c>
      <c r="P106" s="127">
        <v>0</v>
      </c>
      <c r="Q106" s="131" t="s">
        <v>1971</v>
      </c>
    </row>
    <row r="107" spans="1:17" ht="15" customHeight="1" x14ac:dyDescent="0.3">
      <c r="A107" s="129"/>
      <c r="B107" s="125" t="s">
        <v>886</v>
      </c>
      <c r="C107" s="125" t="s">
        <v>885</v>
      </c>
      <c r="D107" s="126">
        <v>2178</v>
      </c>
      <c r="E107" s="126">
        <v>2181</v>
      </c>
      <c r="F107" s="126">
        <v>-3</v>
      </c>
      <c r="G107" s="127">
        <v>2617575.2999999998</v>
      </c>
      <c r="H107" s="127">
        <v>2548236.4900000002</v>
      </c>
      <c r="I107" s="127">
        <v>69338.81</v>
      </c>
      <c r="J107" s="127">
        <v>300865.78000000003</v>
      </c>
      <c r="K107" s="127">
        <v>356157.5</v>
      </c>
      <c r="L107" s="130">
        <v>-55291.72</v>
      </c>
      <c r="M107" s="127">
        <v>2918441.08</v>
      </c>
      <c r="N107" s="127">
        <v>2904393.99</v>
      </c>
      <c r="O107" s="127">
        <v>14047.09</v>
      </c>
      <c r="P107" s="127">
        <v>3091498.93</v>
      </c>
      <c r="Q107" s="128">
        <v>0.944021</v>
      </c>
    </row>
    <row r="108" spans="1:17" ht="15" customHeight="1" x14ac:dyDescent="0.3">
      <c r="A108" s="129"/>
      <c r="B108" s="125" t="s">
        <v>1264</v>
      </c>
      <c r="C108" s="125" t="s">
        <v>1263</v>
      </c>
      <c r="D108" s="126">
        <v>22</v>
      </c>
      <c r="E108" s="126">
        <v>9</v>
      </c>
      <c r="F108" s="126">
        <v>13</v>
      </c>
      <c r="G108" s="127">
        <v>28410</v>
      </c>
      <c r="H108" s="127">
        <v>9845</v>
      </c>
      <c r="I108" s="127">
        <v>18565</v>
      </c>
      <c r="J108" s="127">
        <v>2310</v>
      </c>
      <c r="K108" s="127">
        <v>3165</v>
      </c>
      <c r="L108" s="130">
        <v>-855</v>
      </c>
      <c r="M108" s="127">
        <v>30720</v>
      </c>
      <c r="N108" s="127">
        <v>13010</v>
      </c>
      <c r="O108" s="127">
        <v>17710</v>
      </c>
      <c r="P108" s="127">
        <v>0</v>
      </c>
      <c r="Q108" s="131" t="s">
        <v>1971</v>
      </c>
    </row>
    <row r="109" spans="1:17" ht="15" customHeight="1" x14ac:dyDescent="0.3">
      <c r="A109" s="129"/>
      <c r="B109" s="125" t="s">
        <v>894</v>
      </c>
      <c r="C109" s="125" t="s">
        <v>1211</v>
      </c>
      <c r="D109" s="126">
        <v>2903</v>
      </c>
      <c r="E109" s="126">
        <v>3052</v>
      </c>
      <c r="F109" s="126">
        <v>-149</v>
      </c>
      <c r="G109" s="127">
        <v>4067860.12</v>
      </c>
      <c r="H109" s="127">
        <v>4330701.55</v>
      </c>
      <c r="I109" s="130">
        <v>-262841.43</v>
      </c>
      <c r="J109" s="127">
        <v>452853.03</v>
      </c>
      <c r="K109" s="127">
        <v>542057.62</v>
      </c>
      <c r="L109" s="130">
        <v>-89204.59</v>
      </c>
      <c r="M109" s="127">
        <v>4520713.1500000004</v>
      </c>
      <c r="N109" s="127">
        <v>4872759.17</v>
      </c>
      <c r="O109" s="130">
        <v>-352046.02</v>
      </c>
      <c r="P109" s="127">
        <v>5092544.84</v>
      </c>
      <c r="Q109" s="128">
        <v>0.88771199999999995</v>
      </c>
    </row>
    <row r="110" spans="1:17" ht="15" customHeight="1" x14ac:dyDescent="0.3">
      <c r="A110" s="129"/>
      <c r="B110" s="125" t="s">
        <v>898</v>
      </c>
      <c r="C110" s="125" t="s">
        <v>1290</v>
      </c>
      <c r="D110" s="126">
        <v>2</v>
      </c>
      <c r="E110" s="126">
        <v>1</v>
      </c>
      <c r="F110" s="126">
        <v>1</v>
      </c>
      <c r="G110" s="127">
        <v>6860</v>
      </c>
      <c r="H110" s="127">
        <v>1080</v>
      </c>
      <c r="I110" s="127">
        <v>5780</v>
      </c>
      <c r="J110" s="127">
        <v>40</v>
      </c>
      <c r="K110" s="127">
        <v>235</v>
      </c>
      <c r="L110" s="130">
        <v>-195</v>
      </c>
      <c r="M110" s="127">
        <v>6900</v>
      </c>
      <c r="N110" s="127">
        <v>1315</v>
      </c>
      <c r="O110" s="127">
        <v>5585</v>
      </c>
      <c r="P110" s="127">
        <v>0</v>
      </c>
      <c r="Q110" s="131" t="s">
        <v>1971</v>
      </c>
    </row>
    <row r="111" spans="1:17" ht="15" customHeight="1" x14ac:dyDescent="0.3">
      <c r="A111" s="129"/>
      <c r="B111" s="125" t="s">
        <v>925</v>
      </c>
      <c r="C111" s="125" t="s">
        <v>924</v>
      </c>
      <c r="D111" s="126">
        <v>1642</v>
      </c>
      <c r="E111" s="126">
        <v>1495</v>
      </c>
      <c r="F111" s="126">
        <v>147</v>
      </c>
      <c r="G111" s="127">
        <v>1718523.6</v>
      </c>
      <c r="H111" s="127">
        <v>1471157.4</v>
      </c>
      <c r="I111" s="127">
        <v>247366.2</v>
      </c>
      <c r="J111" s="127">
        <v>135501.04999999999</v>
      </c>
      <c r="K111" s="127">
        <v>125541.02</v>
      </c>
      <c r="L111" s="127">
        <v>9960.0300000000007</v>
      </c>
      <c r="M111" s="127">
        <v>1854024.65</v>
      </c>
      <c r="N111" s="127">
        <v>1596698.42</v>
      </c>
      <c r="O111" s="127">
        <v>257326.23</v>
      </c>
      <c r="P111" s="127">
        <v>1747092</v>
      </c>
      <c r="Q111" s="128">
        <v>1.0612060000000001</v>
      </c>
    </row>
    <row r="112" spans="1:17" ht="15" customHeight="1" x14ac:dyDescent="0.3">
      <c r="A112" s="129"/>
      <c r="B112" s="125" t="s">
        <v>1262</v>
      </c>
      <c r="C112" s="125" t="s">
        <v>1261</v>
      </c>
      <c r="D112" s="126">
        <v>2848</v>
      </c>
      <c r="E112" s="126">
        <v>2306</v>
      </c>
      <c r="F112" s="126">
        <v>542</v>
      </c>
      <c r="G112" s="127">
        <v>3583622.64</v>
      </c>
      <c r="H112" s="127">
        <v>2907912.2</v>
      </c>
      <c r="I112" s="127">
        <v>675710.44</v>
      </c>
      <c r="J112" s="127">
        <v>148025.66</v>
      </c>
      <c r="K112" s="127">
        <v>138820</v>
      </c>
      <c r="L112" s="127">
        <v>9205.66</v>
      </c>
      <c r="M112" s="127">
        <v>3731648.3</v>
      </c>
      <c r="N112" s="127">
        <v>3046732.2</v>
      </c>
      <c r="O112" s="127">
        <v>684916.1</v>
      </c>
      <c r="P112" s="127">
        <v>3140790</v>
      </c>
      <c r="Q112" s="128">
        <v>1.188124</v>
      </c>
    </row>
    <row r="113" spans="1:17" ht="15" customHeight="1" x14ac:dyDescent="0.3">
      <c r="A113" s="129"/>
      <c r="B113" s="125" t="s">
        <v>954</v>
      </c>
      <c r="C113" s="125" t="s">
        <v>953</v>
      </c>
      <c r="D113" s="126">
        <v>1969</v>
      </c>
      <c r="E113" s="126">
        <v>1877</v>
      </c>
      <c r="F113" s="126">
        <v>92</v>
      </c>
      <c r="G113" s="127">
        <v>2334003.6</v>
      </c>
      <c r="H113" s="127">
        <v>2225143.75</v>
      </c>
      <c r="I113" s="127">
        <v>108859.85</v>
      </c>
      <c r="J113" s="127">
        <v>324878</v>
      </c>
      <c r="K113" s="127">
        <v>328452</v>
      </c>
      <c r="L113" s="130">
        <v>-3574</v>
      </c>
      <c r="M113" s="127">
        <v>2658881.6</v>
      </c>
      <c r="N113" s="127">
        <v>2553595.75</v>
      </c>
      <c r="O113" s="127">
        <v>105285.85</v>
      </c>
      <c r="P113" s="127">
        <v>2650608</v>
      </c>
      <c r="Q113" s="128">
        <v>1.0031209999999999</v>
      </c>
    </row>
    <row r="114" spans="1:17" ht="15" customHeight="1" x14ac:dyDescent="0.3">
      <c r="A114" s="129"/>
      <c r="B114" s="125" t="s">
        <v>957</v>
      </c>
      <c r="C114" s="125" t="s">
        <v>956</v>
      </c>
      <c r="D114" s="126">
        <v>0</v>
      </c>
      <c r="E114" s="126">
        <v>23</v>
      </c>
      <c r="F114" s="126">
        <v>-23</v>
      </c>
      <c r="G114" s="127">
        <v>0</v>
      </c>
      <c r="H114" s="127">
        <v>50981</v>
      </c>
      <c r="I114" s="130">
        <v>-50981</v>
      </c>
      <c r="J114" s="127">
        <v>0</v>
      </c>
      <c r="K114" s="127">
        <v>960</v>
      </c>
      <c r="L114" s="130">
        <v>-960</v>
      </c>
      <c r="M114" s="127">
        <v>0</v>
      </c>
      <c r="N114" s="127">
        <v>51941</v>
      </c>
      <c r="O114" s="130">
        <v>-51941</v>
      </c>
      <c r="P114" s="127">
        <v>0</v>
      </c>
      <c r="Q114" s="131" t="s">
        <v>1971</v>
      </c>
    </row>
    <row r="115" spans="1:17" ht="15" customHeight="1" x14ac:dyDescent="0.3">
      <c r="A115" s="129"/>
      <c r="B115" s="125" t="s">
        <v>1099</v>
      </c>
      <c r="C115" s="125" t="s">
        <v>1098</v>
      </c>
      <c r="D115" s="126">
        <v>2268</v>
      </c>
      <c r="E115" s="126">
        <v>2247</v>
      </c>
      <c r="F115" s="126">
        <v>21</v>
      </c>
      <c r="G115" s="127">
        <v>3253637.52</v>
      </c>
      <c r="H115" s="127">
        <v>3121760.69</v>
      </c>
      <c r="I115" s="127">
        <v>131876.82999999999</v>
      </c>
      <c r="J115" s="127">
        <v>327139.59000000003</v>
      </c>
      <c r="K115" s="127">
        <v>334898.14</v>
      </c>
      <c r="L115" s="130">
        <v>-7758.55</v>
      </c>
      <c r="M115" s="127">
        <v>3580777.11</v>
      </c>
      <c r="N115" s="127">
        <v>3456658.83</v>
      </c>
      <c r="O115" s="127">
        <v>124118.28</v>
      </c>
      <c r="P115" s="127">
        <v>3526697</v>
      </c>
      <c r="Q115" s="128">
        <v>1.015334</v>
      </c>
    </row>
    <row r="116" spans="1:17" ht="15" customHeight="1" x14ac:dyDescent="0.3">
      <c r="A116" s="129"/>
      <c r="B116" s="125" t="s">
        <v>1021</v>
      </c>
      <c r="C116" s="125" t="s">
        <v>1020</v>
      </c>
      <c r="D116" s="126">
        <v>6634</v>
      </c>
      <c r="E116" s="126">
        <v>6593</v>
      </c>
      <c r="F116" s="126">
        <v>41</v>
      </c>
      <c r="G116" s="127">
        <v>10242294.52</v>
      </c>
      <c r="H116" s="127">
        <v>9803352.7100000009</v>
      </c>
      <c r="I116" s="127">
        <v>438941.81</v>
      </c>
      <c r="J116" s="127">
        <v>879830.84</v>
      </c>
      <c r="K116" s="127">
        <v>951590.73</v>
      </c>
      <c r="L116" s="130">
        <v>-71759.89</v>
      </c>
      <c r="M116" s="127">
        <v>11122125.359999999</v>
      </c>
      <c r="N116" s="127">
        <v>10754943.439999999</v>
      </c>
      <c r="O116" s="127">
        <v>367181.92</v>
      </c>
      <c r="P116" s="127">
        <v>10898791</v>
      </c>
      <c r="Q116" s="128">
        <v>1.020492</v>
      </c>
    </row>
    <row r="117" spans="1:17" ht="15" customHeight="1" x14ac:dyDescent="0.3">
      <c r="A117" s="129"/>
      <c r="B117" s="125" t="s">
        <v>1023</v>
      </c>
      <c r="C117" s="125" t="s">
        <v>1022</v>
      </c>
      <c r="D117" s="126">
        <v>2</v>
      </c>
      <c r="E117" s="126">
        <v>144</v>
      </c>
      <c r="F117" s="126">
        <v>-142</v>
      </c>
      <c r="G117" s="127">
        <v>3320</v>
      </c>
      <c r="H117" s="127">
        <v>164130</v>
      </c>
      <c r="I117" s="130">
        <v>-160810</v>
      </c>
      <c r="J117" s="127">
        <v>350</v>
      </c>
      <c r="K117" s="127">
        <v>11260</v>
      </c>
      <c r="L117" s="130">
        <v>-10910</v>
      </c>
      <c r="M117" s="127">
        <v>3670</v>
      </c>
      <c r="N117" s="127">
        <v>175390</v>
      </c>
      <c r="O117" s="130">
        <v>-171720</v>
      </c>
      <c r="P117" s="127">
        <v>0</v>
      </c>
      <c r="Q117" s="131" t="s">
        <v>1971</v>
      </c>
    </row>
    <row r="118" spans="1:17" ht="15" customHeight="1" x14ac:dyDescent="0.3">
      <c r="A118" s="129"/>
      <c r="B118" s="125" t="s">
        <v>51</v>
      </c>
      <c r="C118" s="125" t="s">
        <v>1026</v>
      </c>
      <c r="D118" s="126">
        <v>5486</v>
      </c>
      <c r="E118" s="126">
        <v>5292</v>
      </c>
      <c r="F118" s="126">
        <v>194</v>
      </c>
      <c r="G118" s="127">
        <v>6192240.1699999999</v>
      </c>
      <c r="H118" s="127">
        <v>5849062.0800000001</v>
      </c>
      <c r="I118" s="127">
        <v>343178.09</v>
      </c>
      <c r="J118" s="127">
        <v>508506.95</v>
      </c>
      <c r="K118" s="127">
        <v>575347.81000000006</v>
      </c>
      <c r="L118" s="130">
        <v>-66840.86</v>
      </c>
      <c r="M118" s="127">
        <v>6700747.1200000001</v>
      </c>
      <c r="N118" s="127">
        <v>6424409.8899999997</v>
      </c>
      <c r="O118" s="127">
        <v>276337.23</v>
      </c>
      <c r="P118" s="127">
        <v>6591698</v>
      </c>
      <c r="Q118" s="128">
        <v>1.016543</v>
      </c>
    </row>
    <row r="119" spans="1:17" ht="15" customHeight="1" x14ac:dyDescent="0.3">
      <c r="A119" s="129"/>
      <c r="B119" s="125" t="s">
        <v>405</v>
      </c>
      <c r="C119" s="125" t="s">
        <v>1127</v>
      </c>
      <c r="D119" s="126">
        <v>68</v>
      </c>
      <c r="E119" s="126">
        <v>82</v>
      </c>
      <c r="F119" s="126">
        <v>-14</v>
      </c>
      <c r="G119" s="127">
        <v>55940.05</v>
      </c>
      <c r="H119" s="127">
        <v>68971</v>
      </c>
      <c r="I119" s="130">
        <v>-13030.95</v>
      </c>
      <c r="J119" s="127">
        <v>5433</v>
      </c>
      <c r="K119" s="127">
        <v>7860</v>
      </c>
      <c r="L119" s="130">
        <v>-2427</v>
      </c>
      <c r="M119" s="127">
        <v>61373.05</v>
      </c>
      <c r="N119" s="127">
        <v>76831</v>
      </c>
      <c r="O119" s="130">
        <v>-15457.95</v>
      </c>
      <c r="P119" s="127">
        <v>0</v>
      </c>
      <c r="Q119" s="131" t="s">
        <v>1971</v>
      </c>
    </row>
    <row r="120" spans="1:17" ht="15" customHeight="1" x14ac:dyDescent="0.3">
      <c r="A120" s="129"/>
      <c r="B120" s="125" t="s">
        <v>406</v>
      </c>
      <c r="C120" s="125" t="s">
        <v>323</v>
      </c>
      <c r="D120" s="126">
        <v>703</v>
      </c>
      <c r="E120" s="126">
        <v>702</v>
      </c>
      <c r="F120" s="126">
        <v>1</v>
      </c>
      <c r="G120" s="127">
        <v>696941.44</v>
      </c>
      <c r="H120" s="127">
        <v>660011.15</v>
      </c>
      <c r="I120" s="127">
        <v>36930.29</v>
      </c>
      <c r="J120" s="127">
        <v>70409</v>
      </c>
      <c r="K120" s="127">
        <v>90504</v>
      </c>
      <c r="L120" s="130">
        <v>-20095</v>
      </c>
      <c r="M120" s="127">
        <v>767350.44</v>
      </c>
      <c r="N120" s="127">
        <v>750515.15</v>
      </c>
      <c r="O120" s="127">
        <v>16835.29</v>
      </c>
      <c r="P120" s="127">
        <v>825282</v>
      </c>
      <c r="Q120" s="128">
        <v>0.92980399999999996</v>
      </c>
    </row>
    <row r="121" spans="1:17" ht="15" customHeight="1" x14ac:dyDescent="0.3">
      <c r="A121" s="129"/>
      <c r="B121" s="125" t="s">
        <v>159</v>
      </c>
      <c r="C121" s="125" t="s">
        <v>328</v>
      </c>
      <c r="D121" s="126">
        <v>2269</v>
      </c>
      <c r="E121" s="126">
        <v>2560</v>
      </c>
      <c r="F121" s="126">
        <v>-291</v>
      </c>
      <c r="G121" s="127">
        <v>2624384.3199999998</v>
      </c>
      <c r="H121" s="127">
        <v>2686301</v>
      </c>
      <c r="I121" s="130">
        <v>-61916.68</v>
      </c>
      <c r="J121" s="127">
        <v>257122.18</v>
      </c>
      <c r="K121" s="127">
        <v>296274.39</v>
      </c>
      <c r="L121" s="130">
        <v>-39152.21</v>
      </c>
      <c r="M121" s="127">
        <v>2881506.5</v>
      </c>
      <c r="N121" s="127">
        <v>2982575.39</v>
      </c>
      <c r="O121" s="130">
        <v>-101068.89</v>
      </c>
      <c r="P121" s="127">
        <v>3172553.77</v>
      </c>
      <c r="Q121" s="128">
        <v>0.90826099999999999</v>
      </c>
    </row>
    <row r="122" spans="1:17" ht="15" customHeight="1" x14ac:dyDescent="0.3">
      <c r="A122" s="129"/>
      <c r="B122" s="143"/>
      <c r="C122" s="132" t="s">
        <v>1476</v>
      </c>
      <c r="D122" s="133">
        <v>42524</v>
      </c>
      <c r="E122" s="133">
        <v>41419</v>
      </c>
      <c r="F122" s="133">
        <v>1105</v>
      </c>
      <c r="G122" s="134">
        <v>54846762.25</v>
      </c>
      <c r="H122" s="134">
        <v>52401060.469999999</v>
      </c>
      <c r="I122" s="134">
        <v>2445701.7799999998</v>
      </c>
      <c r="J122" s="134">
        <v>5021174.88</v>
      </c>
      <c r="K122" s="134">
        <v>5385514.4400000004</v>
      </c>
      <c r="L122" s="135">
        <v>-364339.56</v>
      </c>
      <c r="M122" s="134">
        <v>59867937.130000003</v>
      </c>
      <c r="N122" s="134">
        <v>57786574.909999996</v>
      </c>
      <c r="O122" s="134">
        <v>2081362.22</v>
      </c>
      <c r="P122" s="134">
        <v>59573052.93</v>
      </c>
      <c r="Q122" s="128">
        <v>1.00495</v>
      </c>
    </row>
    <row r="123" spans="1:17" ht="15" customHeight="1" x14ac:dyDescent="0.3">
      <c r="A123" s="136"/>
      <c r="B123" s="136"/>
      <c r="C123" s="137"/>
      <c r="D123" s="138"/>
      <c r="E123" s="138"/>
      <c r="F123" s="138"/>
      <c r="G123" s="139"/>
      <c r="H123" s="139"/>
      <c r="I123" s="140"/>
      <c r="J123" s="139"/>
      <c r="K123" s="139"/>
      <c r="L123" s="140"/>
      <c r="M123" s="139"/>
      <c r="N123" s="139"/>
      <c r="O123" s="140"/>
      <c r="P123" s="139"/>
      <c r="Q123" s="141"/>
    </row>
    <row r="124" spans="1:17" ht="15" customHeight="1" x14ac:dyDescent="0.3">
      <c r="A124" s="136"/>
      <c r="B124" s="136"/>
      <c r="C124" s="137"/>
      <c r="D124" s="138"/>
      <c r="E124" s="138"/>
      <c r="F124" s="138"/>
      <c r="G124" s="139"/>
      <c r="H124" s="139"/>
      <c r="I124" s="140"/>
      <c r="J124" s="139"/>
      <c r="K124" s="139"/>
      <c r="L124" s="140"/>
      <c r="M124" s="139"/>
      <c r="N124" s="139"/>
      <c r="O124" s="140"/>
      <c r="P124" s="139"/>
      <c r="Q124" s="141"/>
    </row>
    <row r="125" spans="1:17" ht="15" customHeight="1" x14ac:dyDescent="0.3">
      <c r="A125" s="125" t="s">
        <v>1478</v>
      </c>
      <c r="B125" s="125" t="s">
        <v>592</v>
      </c>
      <c r="C125" s="125" t="s">
        <v>591</v>
      </c>
      <c r="D125" s="126">
        <v>4143</v>
      </c>
      <c r="E125" s="126">
        <v>3888</v>
      </c>
      <c r="F125" s="126">
        <v>255</v>
      </c>
      <c r="G125" s="127">
        <v>5513490.0300000003</v>
      </c>
      <c r="H125" s="127">
        <v>5224473.76</v>
      </c>
      <c r="I125" s="127">
        <v>289016.27</v>
      </c>
      <c r="J125" s="127">
        <v>903801.25</v>
      </c>
      <c r="K125" s="127">
        <v>839998.43</v>
      </c>
      <c r="L125" s="127">
        <v>63802.82</v>
      </c>
      <c r="M125" s="127">
        <v>6417291.2800000003</v>
      </c>
      <c r="N125" s="127">
        <v>6064472.1900000004</v>
      </c>
      <c r="O125" s="127">
        <v>352819.09</v>
      </c>
      <c r="P125" s="127">
        <v>6132632</v>
      </c>
      <c r="Q125" s="128">
        <v>1.0464169999999999</v>
      </c>
    </row>
    <row r="126" spans="1:17" ht="15" customHeight="1" x14ac:dyDescent="0.3">
      <c r="A126" s="129"/>
      <c r="B126" s="125" t="s">
        <v>25</v>
      </c>
      <c r="C126" s="125" t="s">
        <v>221</v>
      </c>
      <c r="D126" s="126">
        <v>2172</v>
      </c>
      <c r="E126" s="126">
        <v>2036</v>
      </c>
      <c r="F126" s="126">
        <v>136</v>
      </c>
      <c r="G126" s="127">
        <v>2567656.1</v>
      </c>
      <c r="H126" s="127">
        <v>2361412.7000000002</v>
      </c>
      <c r="I126" s="127">
        <v>206243.4</v>
      </c>
      <c r="J126" s="127">
        <v>507874.77</v>
      </c>
      <c r="K126" s="127">
        <v>517331.52</v>
      </c>
      <c r="L126" s="130">
        <v>-9456.75</v>
      </c>
      <c r="M126" s="127">
        <v>3075530.87</v>
      </c>
      <c r="N126" s="127">
        <v>2878744.22</v>
      </c>
      <c r="O126" s="127">
        <v>196786.65</v>
      </c>
      <c r="P126" s="127">
        <v>3153914.27</v>
      </c>
      <c r="Q126" s="128">
        <v>0.97514699999999999</v>
      </c>
    </row>
    <row r="127" spans="1:17" ht="15" customHeight="1" x14ac:dyDescent="0.3">
      <c r="A127" s="129"/>
      <c r="B127" s="125" t="s">
        <v>723</v>
      </c>
      <c r="C127" s="125" t="s">
        <v>722</v>
      </c>
      <c r="D127" s="126">
        <v>0</v>
      </c>
      <c r="E127" s="126">
        <v>1</v>
      </c>
      <c r="F127" s="126">
        <v>-1</v>
      </c>
      <c r="G127" s="127">
        <v>0</v>
      </c>
      <c r="H127" s="127">
        <v>3855</v>
      </c>
      <c r="I127" s="130">
        <v>-3855</v>
      </c>
      <c r="J127" s="127">
        <v>0</v>
      </c>
      <c r="K127" s="127">
        <v>0</v>
      </c>
      <c r="L127" s="127">
        <v>0</v>
      </c>
      <c r="M127" s="127">
        <v>0</v>
      </c>
      <c r="N127" s="127">
        <v>3855</v>
      </c>
      <c r="O127" s="130">
        <v>-3855</v>
      </c>
      <c r="P127" s="127">
        <v>0</v>
      </c>
      <c r="Q127" s="131" t="s">
        <v>1971</v>
      </c>
    </row>
    <row r="128" spans="1:17" ht="15" customHeight="1" x14ac:dyDescent="0.3">
      <c r="A128" s="129"/>
      <c r="B128" s="125" t="s">
        <v>147</v>
      </c>
      <c r="C128" s="125" t="s">
        <v>1257</v>
      </c>
      <c r="D128" s="126">
        <v>2310</v>
      </c>
      <c r="E128" s="126">
        <v>2285</v>
      </c>
      <c r="F128" s="126">
        <v>25</v>
      </c>
      <c r="G128" s="127">
        <v>3195971.25</v>
      </c>
      <c r="H128" s="127">
        <v>3253142.45</v>
      </c>
      <c r="I128" s="130">
        <v>-57171.199999999997</v>
      </c>
      <c r="J128" s="127">
        <v>192687.05</v>
      </c>
      <c r="K128" s="127">
        <v>208351</v>
      </c>
      <c r="L128" s="130">
        <v>-15663.95</v>
      </c>
      <c r="M128" s="127">
        <v>3388658.3</v>
      </c>
      <c r="N128" s="127">
        <v>3461493.45</v>
      </c>
      <c r="O128" s="130">
        <v>-72835.149999999994</v>
      </c>
      <c r="P128" s="127">
        <v>3622036.92</v>
      </c>
      <c r="Q128" s="128">
        <v>0.93556700000000004</v>
      </c>
    </row>
    <row r="129" spans="1:17" ht="15" customHeight="1" x14ac:dyDescent="0.3">
      <c r="A129" s="129"/>
      <c r="B129" s="125" t="s">
        <v>809</v>
      </c>
      <c r="C129" s="125" t="s">
        <v>808</v>
      </c>
      <c r="D129" s="126">
        <v>2174</v>
      </c>
      <c r="E129" s="126">
        <v>2173</v>
      </c>
      <c r="F129" s="126">
        <v>1</v>
      </c>
      <c r="G129" s="127">
        <v>3145030.25</v>
      </c>
      <c r="H129" s="127">
        <v>3115222.25</v>
      </c>
      <c r="I129" s="127">
        <v>29808</v>
      </c>
      <c r="J129" s="127">
        <v>70492.2</v>
      </c>
      <c r="K129" s="127">
        <v>62742</v>
      </c>
      <c r="L129" s="127">
        <v>7750.2</v>
      </c>
      <c r="M129" s="127">
        <v>3215522.45</v>
      </c>
      <c r="N129" s="127">
        <v>3177964.25</v>
      </c>
      <c r="O129" s="127">
        <v>37558.199999999997</v>
      </c>
      <c r="P129" s="127">
        <v>3364226</v>
      </c>
      <c r="Q129" s="128">
        <v>0.95579899999999995</v>
      </c>
    </row>
    <row r="130" spans="1:17" ht="15" customHeight="1" x14ac:dyDescent="0.3">
      <c r="A130" s="129"/>
      <c r="B130" s="125" t="s">
        <v>902</v>
      </c>
      <c r="C130" s="125" t="s">
        <v>1123</v>
      </c>
      <c r="D130" s="126">
        <v>1607</v>
      </c>
      <c r="E130" s="126">
        <v>1700</v>
      </c>
      <c r="F130" s="126">
        <v>-93</v>
      </c>
      <c r="G130" s="127">
        <v>2039141.46</v>
      </c>
      <c r="H130" s="127">
        <v>2119077.73</v>
      </c>
      <c r="I130" s="130">
        <v>-79936.27</v>
      </c>
      <c r="J130" s="127">
        <v>221687.16</v>
      </c>
      <c r="K130" s="127">
        <v>204649.45</v>
      </c>
      <c r="L130" s="127">
        <v>17037.71</v>
      </c>
      <c r="M130" s="127">
        <v>2260828.62</v>
      </c>
      <c r="N130" s="127">
        <v>2323727.1800000002</v>
      </c>
      <c r="O130" s="130">
        <v>-62898.559999999998</v>
      </c>
      <c r="P130" s="127">
        <v>2449800</v>
      </c>
      <c r="Q130" s="128">
        <v>0.92286299999999999</v>
      </c>
    </row>
    <row r="131" spans="1:17" ht="15" customHeight="1" x14ac:dyDescent="0.3">
      <c r="A131" s="129"/>
      <c r="B131" s="125" t="s">
        <v>38</v>
      </c>
      <c r="C131" s="125" t="s">
        <v>257</v>
      </c>
      <c r="D131" s="126">
        <v>2992</v>
      </c>
      <c r="E131" s="126">
        <v>3067</v>
      </c>
      <c r="F131" s="126">
        <v>-75</v>
      </c>
      <c r="G131" s="127">
        <v>2616301.3816</v>
      </c>
      <c r="H131" s="127">
        <v>3103858.0786000001</v>
      </c>
      <c r="I131" s="130">
        <v>-487556.69699999999</v>
      </c>
      <c r="J131" s="127">
        <v>1290125.575</v>
      </c>
      <c r="K131" s="127">
        <v>1438671.2175</v>
      </c>
      <c r="L131" s="130">
        <v>-148545.64249999999</v>
      </c>
      <c r="M131" s="127">
        <v>3906426.9566000002</v>
      </c>
      <c r="N131" s="127">
        <v>4542529.2960999999</v>
      </c>
      <c r="O131" s="130">
        <v>-636102.3395</v>
      </c>
      <c r="P131" s="127">
        <v>4125205.24</v>
      </c>
      <c r="Q131" s="128">
        <v>0.94696499999999995</v>
      </c>
    </row>
    <row r="132" spans="1:17" ht="15" customHeight="1" x14ac:dyDescent="0.3">
      <c r="A132" s="129"/>
      <c r="B132" s="125" t="s">
        <v>1292</v>
      </c>
      <c r="C132" s="125" t="s">
        <v>1291</v>
      </c>
      <c r="D132" s="126">
        <v>21</v>
      </c>
      <c r="E132" s="126">
        <v>308</v>
      </c>
      <c r="F132" s="126">
        <v>-287</v>
      </c>
      <c r="G132" s="127">
        <v>21914.9607</v>
      </c>
      <c r="H132" s="127">
        <v>374609.49070000002</v>
      </c>
      <c r="I132" s="130">
        <v>-352694.53</v>
      </c>
      <c r="J132" s="127">
        <v>10048.819100000001</v>
      </c>
      <c r="K132" s="127">
        <v>115710.2457</v>
      </c>
      <c r="L132" s="130">
        <v>-105661.42660000001</v>
      </c>
      <c r="M132" s="127">
        <v>31963.7798</v>
      </c>
      <c r="N132" s="127">
        <v>490319.73639999999</v>
      </c>
      <c r="O132" s="130">
        <v>-458355.95659999998</v>
      </c>
      <c r="P132" s="127">
        <v>0</v>
      </c>
      <c r="Q132" s="131" t="s">
        <v>1971</v>
      </c>
    </row>
    <row r="133" spans="1:17" ht="15" customHeight="1" x14ac:dyDescent="0.3">
      <c r="A133" s="129"/>
      <c r="B133" s="125" t="s">
        <v>36</v>
      </c>
      <c r="C133" s="125" t="s">
        <v>258</v>
      </c>
      <c r="D133" s="126">
        <v>1780</v>
      </c>
      <c r="E133" s="126">
        <v>1826</v>
      </c>
      <c r="F133" s="126">
        <v>-46</v>
      </c>
      <c r="G133" s="127">
        <v>1319204.9092999999</v>
      </c>
      <c r="H133" s="127">
        <v>1688159.1768</v>
      </c>
      <c r="I133" s="130">
        <v>-368954.26750000002</v>
      </c>
      <c r="J133" s="127">
        <v>394937.80219999998</v>
      </c>
      <c r="K133" s="127">
        <v>528892.47100000002</v>
      </c>
      <c r="L133" s="130">
        <v>-133954.66880000001</v>
      </c>
      <c r="M133" s="127">
        <v>1714142.7115</v>
      </c>
      <c r="N133" s="127">
        <v>2217051.6477999999</v>
      </c>
      <c r="O133" s="130">
        <v>-502908.9363</v>
      </c>
      <c r="P133" s="127">
        <v>1852740.6</v>
      </c>
      <c r="Q133" s="128">
        <v>0.92519300000000004</v>
      </c>
    </row>
    <row r="134" spans="1:17" ht="15" customHeight="1" x14ac:dyDescent="0.3">
      <c r="A134" s="129"/>
      <c r="B134" s="125" t="s">
        <v>61</v>
      </c>
      <c r="C134" s="125" t="s">
        <v>940</v>
      </c>
      <c r="D134" s="126">
        <v>3029</v>
      </c>
      <c r="E134" s="126">
        <v>3271</v>
      </c>
      <c r="F134" s="126">
        <v>-242</v>
      </c>
      <c r="G134" s="127">
        <v>4038584.33</v>
      </c>
      <c r="H134" s="127">
        <v>4256984.4800000004</v>
      </c>
      <c r="I134" s="130">
        <v>-218400.15</v>
      </c>
      <c r="J134" s="127">
        <v>172625.02</v>
      </c>
      <c r="K134" s="127">
        <v>217913.23</v>
      </c>
      <c r="L134" s="130">
        <v>-45288.21</v>
      </c>
      <c r="M134" s="127">
        <v>4211209.3499999996</v>
      </c>
      <c r="N134" s="127">
        <v>4474897.71</v>
      </c>
      <c r="O134" s="130">
        <v>-263688.36</v>
      </c>
      <c r="P134" s="127">
        <v>4617726</v>
      </c>
      <c r="Q134" s="128">
        <v>0.91196600000000005</v>
      </c>
    </row>
    <row r="135" spans="1:17" ht="15" customHeight="1" x14ac:dyDescent="0.3">
      <c r="A135" s="129"/>
      <c r="B135" s="125" t="s">
        <v>89</v>
      </c>
      <c r="C135" s="125" t="s">
        <v>260</v>
      </c>
      <c r="D135" s="126">
        <v>3710</v>
      </c>
      <c r="E135" s="126">
        <v>3657</v>
      </c>
      <c r="F135" s="126">
        <v>53</v>
      </c>
      <c r="G135" s="127">
        <v>4513905.38</v>
      </c>
      <c r="H135" s="127">
        <v>4525654.95</v>
      </c>
      <c r="I135" s="130">
        <v>-11749.57</v>
      </c>
      <c r="J135" s="127">
        <v>316689.52</v>
      </c>
      <c r="K135" s="127">
        <v>368050.03</v>
      </c>
      <c r="L135" s="130">
        <v>-51360.51</v>
      </c>
      <c r="M135" s="127">
        <v>4830594.9000000004</v>
      </c>
      <c r="N135" s="127">
        <v>4893704.9800000004</v>
      </c>
      <c r="O135" s="130">
        <v>-63110.080000000002</v>
      </c>
      <c r="P135" s="127">
        <v>5106286.08</v>
      </c>
      <c r="Q135" s="128">
        <v>0.94600899999999999</v>
      </c>
    </row>
    <row r="136" spans="1:17" ht="15" customHeight="1" x14ac:dyDescent="0.3">
      <c r="A136" s="129"/>
      <c r="B136" s="125" t="s">
        <v>34</v>
      </c>
      <c r="C136" s="125" t="s">
        <v>1235</v>
      </c>
      <c r="D136" s="126">
        <v>3683</v>
      </c>
      <c r="E136" s="126">
        <v>3421</v>
      </c>
      <c r="F136" s="126">
        <v>262</v>
      </c>
      <c r="G136" s="127">
        <v>3109837.8054999998</v>
      </c>
      <c r="H136" s="127">
        <v>3183102.9145999998</v>
      </c>
      <c r="I136" s="130">
        <v>-73265.109100000001</v>
      </c>
      <c r="J136" s="127">
        <v>788635.74670000002</v>
      </c>
      <c r="K136" s="127">
        <v>996014.17799999996</v>
      </c>
      <c r="L136" s="130">
        <v>-207378.4313</v>
      </c>
      <c r="M136" s="127">
        <v>3898473.5521999998</v>
      </c>
      <c r="N136" s="127">
        <v>4179117.0926000001</v>
      </c>
      <c r="O136" s="130">
        <v>-280643.5404</v>
      </c>
      <c r="P136" s="127">
        <v>3851598.25</v>
      </c>
      <c r="Q136" s="128">
        <v>1.01217</v>
      </c>
    </row>
    <row r="137" spans="1:17" ht="15" customHeight="1" x14ac:dyDescent="0.3">
      <c r="A137" s="129"/>
      <c r="B137" s="143"/>
      <c r="C137" s="132" t="s">
        <v>1478</v>
      </c>
      <c r="D137" s="133">
        <v>27621</v>
      </c>
      <c r="E137" s="133">
        <v>27633</v>
      </c>
      <c r="F137" s="133">
        <v>-12</v>
      </c>
      <c r="G137" s="134">
        <v>32081037.857099999</v>
      </c>
      <c r="H137" s="134">
        <v>33209552.980700001</v>
      </c>
      <c r="I137" s="135">
        <v>-1128515.1236</v>
      </c>
      <c r="J137" s="134">
        <v>4869604.9129999997</v>
      </c>
      <c r="K137" s="134">
        <v>5498323.7721999995</v>
      </c>
      <c r="L137" s="135">
        <v>-628718.85919999995</v>
      </c>
      <c r="M137" s="134">
        <v>36950642.770099998</v>
      </c>
      <c r="N137" s="134">
        <v>38707876.752899997</v>
      </c>
      <c r="O137" s="135">
        <v>-1757233.9828000001</v>
      </c>
      <c r="P137" s="134">
        <v>38276165.359999999</v>
      </c>
      <c r="Q137" s="128">
        <v>0.96536999999999995</v>
      </c>
    </row>
    <row r="138" spans="1:17" ht="15" customHeight="1" x14ac:dyDescent="0.3">
      <c r="A138" s="136"/>
      <c r="B138" s="136"/>
      <c r="C138" s="137"/>
      <c r="D138" s="138"/>
      <c r="E138" s="138"/>
      <c r="F138" s="138"/>
      <c r="G138" s="139"/>
      <c r="H138" s="139"/>
      <c r="I138" s="140"/>
      <c r="J138" s="139"/>
      <c r="K138" s="139"/>
      <c r="L138" s="140"/>
      <c r="M138" s="139"/>
      <c r="N138" s="139"/>
      <c r="O138" s="140"/>
      <c r="P138" s="139"/>
      <c r="Q138" s="141"/>
    </row>
    <row r="139" spans="1:17" ht="15" customHeight="1" x14ac:dyDescent="0.3">
      <c r="A139" s="136"/>
      <c r="B139" s="136"/>
      <c r="C139" s="137"/>
      <c r="D139" s="138"/>
      <c r="E139" s="138"/>
      <c r="F139" s="138"/>
      <c r="G139" s="139"/>
      <c r="H139" s="139"/>
      <c r="I139" s="140"/>
      <c r="J139" s="139"/>
      <c r="K139" s="139"/>
      <c r="L139" s="140"/>
      <c r="M139" s="139"/>
      <c r="N139" s="139"/>
      <c r="O139" s="140"/>
      <c r="P139" s="139"/>
      <c r="Q139" s="141"/>
    </row>
    <row r="140" spans="1:17" ht="15" customHeight="1" x14ac:dyDescent="0.3">
      <c r="A140" s="125" t="s">
        <v>1480</v>
      </c>
      <c r="B140" s="125" t="s">
        <v>164</v>
      </c>
      <c r="C140" s="125" t="s">
        <v>197</v>
      </c>
      <c r="D140" s="126">
        <v>4113</v>
      </c>
      <c r="E140" s="126">
        <v>4389</v>
      </c>
      <c r="F140" s="126">
        <v>-276</v>
      </c>
      <c r="G140" s="127">
        <v>4556146.62</v>
      </c>
      <c r="H140" s="127">
        <v>4781636.46</v>
      </c>
      <c r="I140" s="130">
        <v>-225489.84</v>
      </c>
      <c r="J140" s="127">
        <v>253004</v>
      </c>
      <c r="K140" s="127">
        <v>294140.99</v>
      </c>
      <c r="L140" s="130">
        <v>-41136.99</v>
      </c>
      <c r="M140" s="127">
        <v>4809150.62</v>
      </c>
      <c r="N140" s="127">
        <v>5075777.45</v>
      </c>
      <c r="O140" s="130">
        <v>-266626.83</v>
      </c>
      <c r="P140" s="127">
        <v>5309051</v>
      </c>
      <c r="Q140" s="128">
        <v>0.90583999999999998</v>
      </c>
    </row>
    <row r="141" spans="1:17" ht="15" customHeight="1" x14ac:dyDescent="0.3">
      <c r="A141" s="129"/>
      <c r="B141" s="125" t="s">
        <v>556</v>
      </c>
      <c r="C141" s="125" t="s">
        <v>555</v>
      </c>
      <c r="D141" s="126">
        <v>2048</v>
      </c>
      <c r="E141" s="126">
        <v>2110</v>
      </c>
      <c r="F141" s="126">
        <v>-62</v>
      </c>
      <c r="G141" s="127">
        <v>2191295.9</v>
      </c>
      <c r="H141" s="127">
        <v>2375940.6</v>
      </c>
      <c r="I141" s="130">
        <v>-184644.7</v>
      </c>
      <c r="J141" s="127">
        <v>193850.23999999999</v>
      </c>
      <c r="K141" s="127">
        <v>204162.79</v>
      </c>
      <c r="L141" s="130">
        <v>-10312.549999999999</v>
      </c>
      <c r="M141" s="127">
        <v>2385146.14</v>
      </c>
      <c r="N141" s="127">
        <v>2580103.39</v>
      </c>
      <c r="O141" s="130">
        <v>-194957.25</v>
      </c>
      <c r="P141" s="127">
        <v>2715886</v>
      </c>
      <c r="Q141" s="128">
        <v>0.87822</v>
      </c>
    </row>
    <row r="142" spans="1:17" ht="15" customHeight="1" x14ac:dyDescent="0.3">
      <c r="A142" s="129"/>
      <c r="B142" s="125" t="s">
        <v>639</v>
      </c>
      <c r="C142" s="125" t="s">
        <v>1335</v>
      </c>
      <c r="D142" s="126">
        <v>889</v>
      </c>
      <c r="E142" s="126">
        <v>841</v>
      </c>
      <c r="F142" s="126">
        <v>48</v>
      </c>
      <c r="G142" s="127">
        <v>1014863.644</v>
      </c>
      <c r="H142" s="127">
        <v>1162376.2242999999</v>
      </c>
      <c r="I142" s="130">
        <v>-147512.5803</v>
      </c>
      <c r="J142" s="127">
        <v>208592.16459999999</v>
      </c>
      <c r="K142" s="127">
        <v>249402.39980000001</v>
      </c>
      <c r="L142" s="130">
        <v>-40810.235200000003</v>
      </c>
      <c r="M142" s="127">
        <v>1223455.8086000001</v>
      </c>
      <c r="N142" s="127">
        <v>1411778.6240999999</v>
      </c>
      <c r="O142" s="130">
        <v>-188322.8155</v>
      </c>
      <c r="P142" s="127">
        <v>1311453.3999999999</v>
      </c>
      <c r="Q142" s="128">
        <v>0.93290099999999998</v>
      </c>
    </row>
    <row r="143" spans="1:17" ht="15" customHeight="1" x14ac:dyDescent="0.3">
      <c r="A143" s="129"/>
      <c r="B143" s="125" t="s">
        <v>1285</v>
      </c>
      <c r="C143" s="125" t="s">
        <v>1284</v>
      </c>
      <c r="D143" s="126">
        <v>657</v>
      </c>
      <c r="E143" s="126">
        <v>738</v>
      </c>
      <c r="F143" s="126">
        <v>-81</v>
      </c>
      <c r="G143" s="127">
        <v>978672.33570000005</v>
      </c>
      <c r="H143" s="127">
        <v>1177565.9517000001</v>
      </c>
      <c r="I143" s="130">
        <v>-198893.61600000001</v>
      </c>
      <c r="J143" s="127">
        <v>155471.34570000001</v>
      </c>
      <c r="K143" s="127">
        <v>215473.29759999999</v>
      </c>
      <c r="L143" s="130">
        <v>-60001.9519</v>
      </c>
      <c r="M143" s="127">
        <v>1134143.6813999999</v>
      </c>
      <c r="N143" s="127">
        <v>1393039.2493</v>
      </c>
      <c r="O143" s="130">
        <v>-258895.56789999999</v>
      </c>
      <c r="P143" s="127">
        <v>1429658</v>
      </c>
      <c r="Q143" s="128">
        <v>0.79329700000000003</v>
      </c>
    </row>
    <row r="144" spans="1:17" ht="15" customHeight="1" x14ac:dyDescent="0.3">
      <c r="A144" s="129"/>
      <c r="B144" s="125" t="s">
        <v>22</v>
      </c>
      <c r="C144" s="125" t="s">
        <v>214</v>
      </c>
      <c r="D144" s="126">
        <v>1842</v>
      </c>
      <c r="E144" s="126">
        <v>2158</v>
      </c>
      <c r="F144" s="126">
        <v>-316</v>
      </c>
      <c r="G144" s="127">
        <v>2164211.7763</v>
      </c>
      <c r="H144" s="127">
        <v>2837256.2335000001</v>
      </c>
      <c r="I144" s="130">
        <v>-673044.45719999995</v>
      </c>
      <c r="J144" s="127">
        <v>405357.91259999998</v>
      </c>
      <c r="K144" s="127">
        <v>524941.67689999996</v>
      </c>
      <c r="L144" s="130">
        <v>-119583.7643</v>
      </c>
      <c r="M144" s="127">
        <v>2569569.6889</v>
      </c>
      <c r="N144" s="127">
        <v>3362197.9103999999</v>
      </c>
      <c r="O144" s="130">
        <v>-792628.22149999999</v>
      </c>
      <c r="P144" s="127">
        <v>3051833.21</v>
      </c>
      <c r="Q144" s="128">
        <v>0.84197599999999995</v>
      </c>
    </row>
    <row r="145" spans="1:17" ht="15" customHeight="1" x14ac:dyDescent="0.3">
      <c r="A145" s="129"/>
      <c r="B145" s="125" t="s">
        <v>161</v>
      </c>
      <c r="C145" s="125" t="s">
        <v>754</v>
      </c>
      <c r="D145" s="126">
        <v>4942</v>
      </c>
      <c r="E145" s="126">
        <v>4493</v>
      </c>
      <c r="F145" s="126">
        <v>449</v>
      </c>
      <c r="G145" s="127">
        <v>6647502.4000000004</v>
      </c>
      <c r="H145" s="127">
        <v>6236909.9100000001</v>
      </c>
      <c r="I145" s="127">
        <v>410592.49</v>
      </c>
      <c r="J145" s="127">
        <v>318865.25</v>
      </c>
      <c r="K145" s="127">
        <v>371894.78</v>
      </c>
      <c r="L145" s="130">
        <v>-53029.53</v>
      </c>
      <c r="M145" s="127">
        <v>6966367.6500000004</v>
      </c>
      <c r="N145" s="127">
        <v>6608804.6900000004</v>
      </c>
      <c r="O145" s="127">
        <v>357562.96</v>
      </c>
      <c r="P145" s="127">
        <v>6807284</v>
      </c>
      <c r="Q145" s="128">
        <v>1.0233699999999999</v>
      </c>
    </row>
    <row r="146" spans="1:17" ht="15" customHeight="1" x14ac:dyDescent="0.3">
      <c r="A146" s="129"/>
      <c r="B146" s="125" t="s">
        <v>32</v>
      </c>
      <c r="C146" s="125" t="s">
        <v>234</v>
      </c>
      <c r="D146" s="126">
        <v>2817</v>
      </c>
      <c r="E146" s="126">
        <v>2785</v>
      </c>
      <c r="F146" s="126">
        <v>32</v>
      </c>
      <c r="G146" s="127">
        <v>2928306.7925999998</v>
      </c>
      <c r="H146" s="127">
        <v>3726063.7788</v>
      </c>
      <c r="I146" s="130">
        <v>-797756.98620000004</v>
      </c>
      <c r="J146" s="127">
        <v>253009.69339999999</v>
      </c>
      <c r="K146" s="127">
        <v>324275.1813</v>
      </c>
      <c r="L146" s="130">
        <v>-71265.487899999993</v>
      </c>
      <c r="M146" s="127">
        <v>3181316.486</v>
      </c>
      <c r="N146" s="127">
        <v>4050338.9600999998</v>
      </c>
      <c r="O146" s="130">
        <v>-869022.47409999999</v>
      </c>
      <c r="P146" s="127">
        <v>3300944.18</v>
      </c>
      <c r="Q146" s="128">
        <v>0.96375999999999995</v>
      </c>
    </row>
    <row r="147" spans="1:17" ht="15" customHeight="1" x14ac:dyDescent="0.3">
      <c r="A147" s="129"/>
      <c r="B147" s="125" t="s">
        <v>1287</v>
      </c>
      <c r="C147" s="125" t="s">
        <v>1286</v>
      </c>
      <c r="D147" s="126">
        <v>46</v>
      </c>
      <c r="E147" s="126">
        <v>367</v>
      </c>
      <c r="F147" s="126">
        <v>-321</v>
      </c>
      <c r="G147" s="127">
        <v>84039.3701</v>
      </c>
      <c r="H147" s="127">
        <v>513056.69170000002</v>
      </c>
      <c r="I147" s="130">
        <v>-429017.32160000002</v>
      </c>
      <c r="J147" s="127">
        <v>5444.8980000000001</v>
      </c>
      <c r="K147" s="127">
        <v>20429.143800000002</v>
      </c>
      <c r="L147" s="130">
        <v>-14984.245800000001</v>
      </c>
      <c r="M147" s="127">
        <v>89484.268100000001</v>
      </c>
      <c r="N147" s="127">
        <v>533485.83550000004</v>
      </c>
      <c r="O147" s="130">
        <v>-444001.5674</v>
      </c>
      <c r="P147" s="127">
        <v>0</v>
      </c>
      <c r="Q147" s="131" t="s">
        <v>1971</v>
      </c>
    </row>
    <row r="148" spans="1:17" ht="15" customHeight="1" x14ac:dyDescent="0.3">
      <c r="A148" s="129"/>
      <c r="B148" s="125" t="s">
        <v>30</v>
      </c>
      <c r="C148" s="125" t="s">
        <v>235</v>
      </c>
      <c r="D148" s="126">
        <v>4225</v>
      </c>
      <c r="E148" s="126">
        <v>4171</v>
      </c>
      <c r="F148" s="126">
        <v>54</v>
      </c>
      <c r="G148" s="127">
        <v>3845620.273</v>
      </c>
      <c r="H148" s="127">
        <v>4641099.6294999998</v>
      </c>
      <c r="I148" s="130">
        <v>-795479.35649999999</v>
      </c>
      <c r="J148" s="127">
        <v>797056.4216</v>
      </c>
      <c r="K148" s="127">
        <v>965490.09990000003</v>
      </c>
      <c r="L148" s="130">
        <v>-168433.6783</v>
      </c>
      <c r="M148" s="127">
        <v>4642676.6946</v>
      </c>
      <c r="N148" s="127">
        <v>5606589.7293999996</v>
      </c>
      <c r="O148" s="130">
        <v>-963913.03480000002</v>
      </c>
      <c r="P148" s="127">
        <v>4776823.68</v>
      </c>
      <c r="Q148" s="128">
        <v>0.97191700000000003</v>
      </c>
    </row>
    <row r="149" spans="1:17" ht="15" customHeight="1" x14ac:dyDescent="0.3">
      <c r="A149" s="129"/>
      <c r="B149" s="125" t="s">
        <v>20</v>
      </c>
      <c r="C149" s="125" t="s">
        <v>253</v>
      </c>
      <c r="D149" s="126">
        <v>4415</v>
      </c>
      <c r="E149" s="126">
        <v>4037</v>
      </c>
      <c r="F149" s="126">
        <v>378</v>
      </c>
      <c r="G149" s="127">
        <v>4327508.2540999996</v>
      </c>
      <c r="H149" s="127">
        <v>4579672.9983000001</v>
      </c>
      <c r="I149" s="130">
        <v>-252164.74419999999</v>
      </c>
      <c r="J149" s="127">
        <v>626861.24250000005</v>
      </c>
      <c r="K149" s="127">
        <v>758112.93389999995</v>
      </c>
      <c r="L149" s="130">
        <v>-131251.69140000001</v>
      </c>
      <c r="M149" s="127">
        <v>4954369.4966000002</v>
      </c>
      <c r="N149" s="127">
        <v>5337785.9321999997</v>
      </c>
      <c r="O149" s="130">
        <v>-383416.43560000003</v>
      </c>
      <c r="P149" s="127">
        <v>4710488.9400000004</v>
      </c>
      <c r="Q149" s="128">
        <v>1.051774</v>
      </c>
    </row>
    <row r="150" spans="1:17" ht="15" customHeight="1" x14ac:dyDescent="0.3">
      <c r="A150" s="129"/>
      <c r="B150" s="125" t="s">
        <v>55</v>
      </c>
      <c r="C150" s="125" t="s">
        <v>1352</v>
      </c>
      <c r="D150" s="126">
        <v>1833</v>
      </c>
      <c r="E150" s="126">
        <v>1837</v>
      </c>
      <c r="F150" s="126">
        <v>-4</v>
      </c>
      <c r="G150" s="127">
        <v>1701847.9235</v>
      </c>
      <c r="H150" s="127">
        <v>1798476.4495000001</v>
      </c>
      <c r="I150" s="130">
        <v>-96628.525999999998</v>
      </c>
      <c r="J150" s="127">
        <v>265766.67479999998</v>
      </c>
      <c r="K150" s="127">
        <v>343895.10729999997</v>
      </c>
      <c r="L150" s="130">
        <v>-78128.432499999995</v>
      </c>
      <c r="M150" s="127">
        <v>1967614.5983</v>
      </c>
      <c r="N150" s="127">
        <v>2142371.5567999999</v>
      </c>
      <c r="O150" s="130">
        <v>-174756.95850000001</v>
      </c>
      <c r="P150" s="127">
        <v>2083398.18</v>
      </c>
      <c r="Q150" s="128">
        <v>0.94442599999999999</v>
      </c>
    </row>
    <row r="151" spans="1:17" ht="15" customHeight="1" x14ac:dyDescent="0.3">
      <c r="A151" s="129"/>
      <c r="B151" s="125" t="s">
        <v>95</v>
      </c>
      <c r="C151" s="125" t="s">
        <v>266</v>
      </c>
      <c r="D151" s="126">
        <v>989</v>
      </c>
      <c r="E151" s="126">
        <v>1020</v>
      </c>
      <c r="F151" s="126">
        <v>-31</v>
      </c>
      <c r="G151" s="127">
        <v>1390224.4613999999</v>
      </c>
      <c r="H151" s="127">
        <v>1359184.7675999999</v>
      </c>
      <c r="I151" s="127">
        <v>31039.693800000001</v>
      </c>
      <c r="J151" s="127">
        <v>83499.036300000007</v>
      </c>
      <c r="K151" s="127">
        <v>87614.758400000006</v>
      </c>
      <c r="L151" s="130">
        <v>-4115.7221</v>
      </c>
      <c r="M151" s="127">
        <v>1473723.4976999999</v>
      </c>
      <c r="N151" s="127">
        <v>1446799.5260000001</v>
      </c>
      <c r="O151" s="127">
        <v>26923.971699999998</v>
      </c>
      <c r="P151" s="127">
        <v>1495720.73</v>
      </c>
      <c r="Q151" s="128">
        <v>0.98529299999999997</v>
      </c>
    </row>
    <row r="152" spans="1:17" ht="15" customHeight="1" x14ac:dyDescent="0.3">
      <c r="A152" s="129"/>
      <c r="B152" s="125" t="s">
        <v>374</v>
      </c>
      <c r="C152" s="125" t="s">
        <v>1126</v>
      </c>
      <c r="D152" s="126">
        <v>2285</v>
      </c>
      <c r="E152" s="126">
        <v>2476</v>
      </c>
      <c r="F152" s="126">
        <v>-191</v>
      </c>
      <c r="G152" s="127">
        <v>2866023.1</v>
      </c>
      <c r="H152" s="127">
        <v>3039701.55</v>
      </c>
      <c r="I152" s="130">
        <v>-173678.45</v>
      </c>
      <c r="J152" s="127">
        <v>103705.16</v>
      </c>
      <c r="K152" s="127">
        <v>133199</v>
      </c>
      <c r="L152" s="130">
        <v>-29493.84</v>
      </c>
      <c r="M152" s="127">
        <v>2969728.26</v>
      </c>
      <c r="N152" s="127">
        <v>3172900.55</v>
      </c>
      <c r="O152" s="130">
        <v>-203172.29</v>
      </c>
      <c r="P152" s="127">
        <v>3306382</v>
      </c>
      <c r="Q152" s="128">
        <v>0.89818100000000001</v>
      </c>
    </row>
    <row r="153" spans="1:17" ht="15" customHeight="1" x14ac:dyDescent="0.3">
      <c r="A153" s="129"/>
      <c r="B153" s="143"/>
      <c r="C153" s="132" t="s">
        <v>1480</v>
      </c>
      <c r="D153" s="133">
        <v>31101</v>
      </c>
      <c r="E153" s="133">
        <v>31422</v>
      </c>
      <c r="F153" s="133">
        <v>-321</v>
      </c>
      <c r="G153" s="134">
        <v>34696262.850699998</v>
      </c>
      <c r="H153" s="134">
        <v>38228941.244900003</v>
      </c>
      <c r="I153" s="135">
        <v>-3532678.3942</v>
      </c>
      <c r="J153" s="134">
        <v>3670484.0395</v>
      </c>
      <c r="K153" s="134">
        <v>4493032.1589000002</v>
      </c>
      <c r="L153" s="135">
        <v>-822548.11939999997</v>
      </c>
      <c r="M153" s="134">
        <v>38366746.890199997</v>
      </c>
      <c r="N153" s="134">
        <v>42721973.403800003</v>
      </c>
      <c r="O153" s="135">
        <v>-4355226.5136000002</v>
      </c>
      <c r="P153" s="134">
        <v>40298923.32</v>
      </c>
      <c r="Q153" s="128">
        <v>0.95205399999999996</v>
      </c>
    </row>
    <row r="154" spans="1:17" ht="15" customHeight="1" x14ac:dyDescent="0.3">
      <c r="A154" s="136"/>
      <c r="B154" s="136"/>
      <c r="C154" s="137"/>
      <c r="D154" s="138"/>
      <c r="E154" s="138"/>
      <c r="F154" s="138"/>
      <c r="G154" s="139"/>
      <c r="H154" s="139"/>
      <c r="I154" s="140"/>
      <c r="J154" s="139"/>
      <c r="K154" s="139"/>
      <c r="L154" s="140"/>
      <c r="M154" s="139"/>
      <c r="N154" s="139"/>
      <c r="O154" s="140"/>
      <c r="P154" s="139"/>
      <c r="Q154" s="141"/>
    </row>
    <row r="155" spans="1:17" ht="15" customHeight="1" x14ac:dyDescent="0.3">
      <c r="A155" s="136"/>
      <c r="B155" s="136"/>
      <c r="C155" s="137"/>
      <c r="D155" s="138"/>
      <c r="E155" s="138"/>
      <c r="F155" s="138"/>
      <c r="G155" s="139"/>
      <c r="H155" s="139"/>
      <c r="I155" s="140"/>
      <c r="J155" s="139"/>
      <c r="K155" s="139"/>
      <c r="L155" s="140"/>
      <c r="M155" s="139"/>
      <c r="N155" s="139"/>
      <c r="O155" s="140"/>
      <c r="P155" s="139"/>
      <c r="Q155" s="141"/>
    </row>
    <row r="156" spans="1:17" ht="15" customHeight="1" x14ac:dyDescent="0.3">
      <c r="A156" s="125" t="s">
        <v>1497</v>
      </c>
      <c r="B156" s="125" t="s">
        <v>587</v>
      </c>
      <c r="C156" s="125" t="s">
        <v>586</v>
      </c>
      <c r="D156" s="126">
        <v>3752</v>
      </c>
      <c r="E156" s="126">
        <v>3740</v>
      </c>
      <c r="F156" s="126">
        <v>12</v>
      </c>
      <c r="G156" s="127">
        <v>5634444.8200000003</v>
      </c>
      <c r="H156" s="127">
        <v>5684439.1600000001</v>
      </c>
      <c r="I156" s="130">
        <v>-49994.34</v>
      </c>
      <c r="J156" s="127">
        <v>407232.06</v>
      </c>
      <c r="K156" s="127">
        <v>396085.15</v>
      </c>
      <c r="L156" s="127">
        <v>11146.91</v>
      </c>
      <c r="M156" s="127">
        <v>6041676.8799999999</v>
      </c>
      <c r="N156" s="127">
        <v>6080524.3099999996</v>
      </c>
      <c r="O156" s="130">
        <v>-38847.43</v>
      </c>
      <c r="P156" s="127">
        <v>6288218.3399999999</v>
      </c>
      <c r="Q156" s="128">
        <v>0.96079300000000001</v>
      </c>
    </row>
    <row r="157" spans="1:17" ht="15" customHeight="1" x14ac:dyDescent="0.3">
      <c r="A157" s="129"/>
      <c r="B157" s="125" t="s">
        <v>607</v>
      </c>
      <c r="C157" s="125" t="s">
        <v>606</v>
      </c>
      <c r="D157" s="126">
        <v>3200</v>
      </c>
      <c r="E157" s="126">
        <v>3084</v>
      </c>
      <c r="F157" s="126">
        <v>116</v>
      </c>
      <c r="G157" s="127">
        <v>4132554.7</v>
      </c>
      <c r="H157" s="127">
        <v>3851704.89</v>
      </c>
      <c r="I157" s="127">
        <v>280849.81</v>
      </c>
      <c r="J157" s="127">
        <v>51081</v>
      </c>
      <c r="K157" s="127">
        <v>41945</v>
      </c>
      <c r="L157" s="127">
        <v>9136</v>
      </c>
      <c r="M157" s="127">
        <v>4183635.7</v>
      </c>
      <c r="N157" s="127">
        <v>3893649.89</v>
      </c>
      <c r="O157" s="127">
        <v>289985.81</v>
      </c>
      <c r="P157" s="127">
        <v>4177362</v>
      </c>
      <c r="Q157" s="128">
        <v>1.0015019999999999</v>
      </c>
    </row>
    <row r="158" spans="1:17" ht="15" customHeight="1" x14ac:dyDescent="0.3">
      <c r="A158" s="129"/>
      <c r="B158" s="125" t="s">
        <v>121</v>
      </c>
      <c r="C158" s="125" t="s">
        <v>208</v>
      </c>
      <c r="D158" s="126">
        <v>3572</v>
      </c>
      <c r="E158" s="126">
        <v>3259</v>
      </c>
      <c r="F158" s="126">
        <v>313</v>
      </c>
      <c r="G158" s="127">
        <v>5147013.8099999996</v>
      </c>
      <c r="H158" s="127">
        <v>4685586.01</v>
      </c>
      <c r="I158" s="127">
        <v>461427.8</v>
      </c>
      <c r="J158" s="127">
        <v>281577.71999999997</v>
      </c>
      <c r="K158" s="127">
        <v>291808.93</v>
      </c>
      <c r="L158" s="130">
        <v>-10231.209999999999</v>
      </c>
      <c r="M158" s="127">
        <v>5428591.5300000003</v>
      </c>
      <c r="N158" s="127">
        <v>4977394.9400000004</v>
      </c>
      <c r="O158" s="127">
        <v>451196.59</v>
      </c>
      <c r="P158" s="127">
        <v>5157523.1100000003</v>
      </c>
      <c r="Q158" s="128">
        <v>1.0525580000000001</v>
      </c>
    </row>
    <row r="159" spans="1:17" ht="15" customHeight="1" x14ac:dyDescent="0.3">
      <c r="A159" s="129"/>
      <c r="B159" s="125" t="s">
        <v>627</v>
      </c>
      <c r="C159" s="125" t="s">
        <v>626</v>
      </c>
      <c r="D159" s="126">
        <v>3610</v>
      </c>
      <c r="E159" s="126">
        <v>3519</v>
      </c>
      <c r="F159" s="126">
        <v>91</v>
      </c>
      <c r="G159" s="127">
        <v>5198845.33</v>
      </c>
      <c r="H159" s="127">
        <v>4985934.24</v>
      </c>
      <c r="I159" s="127">
        <v>212911.09</v>
      </c>
      <c r="J159" s="127">
        <v>338688.44</v>
      </c>
      <c r="K159" s="127">
        <v>329523.48</v>
      </c>
      <c r="L159" s="127">
        <v>9164.9599999999991</v>
      </c>
      <c r="M159" s="127">
        <v>5537533.7699999996</v>
      </c>
      <c r="N159" s="127">
        <v>5315457.72</v>
      </c>
      <c r="O159" s="127">
        <v>222076.05</v>
      </c>
      <c r="P159" s="127">
        <v>5520985.2800000003</v>
      </c>
      <c r="Q159" s="128">
        <v>1.0029969999999999</v>
      </c>
    </row>
    <row r="160" spans="1:17" ht="15" customHeight="1" x14ac:dyDescent="0.3">
      <c r="A160" s="129"/>
      <c r="B160" s="125" t="s">
        <v>127</v>
      </c>
      <c r="C160" s="125" t="s">
        <v>220</v>
      </c>
      <c r="D160" s="126">
        <v>3372</v>
      </c>
      <c r="E160" s="126">
        <v>3314</v>
      </c>
      <c r="F160" s="126">
        <v>58</v>
      </c>
      <c r="G160" s="127">
        <v>4237028.7300000004</v>
      </c>
      <c r="H160" s="127">
        <v>4137899.2</v>
      </c>
      <c r="I160" s="127">
        <v>99129.53</v>
      </c>
      <c r="J160" s="127">
        <v>73879</v>
      </c>
      <c r="K160" s="127">
        <v>73133.009999999995</v>
      </c>
      <c r="L160" s="127">
        <v>745.99</v>
      </c>
      <c r="M160" s="127">
        <v>4310907.7300000004</v>
      </c>
      <c r="N160" s="127">
        <v>4211032.21</v>
      </c>
      <c r="O160" s="127">
        <v>99875.520000000004</v>
      </c>
      <c r="P160" s="127">
        <v>4381034.51</v>
      </c>
      <c r="Q160" s="128">
        <v>0.98399300000000001</v>
      </c>
    </row>
    <row r="161" spans="1:17" ht="15" customHeight="1" x14ac:dyDescent="0.3">
      <c r="A161" s="129"/>
      <c r="B161" s="125" t="s">
        <v>84</v>
      </c>
      <c r="C161" s="125" t="s">
        <v>416</v>
      </c>
      <c r="D161" s="126">
        <v>3355</v>
      </c>
      <c r="E161" s="126">
        <v>3419</v>
      </c>
      <c r="F161" s="126">
        <v>-64</v>
      </c>
      <c r="G161" s="127">
        <v>4925499</v>
      </c>
      <c r="H161" s="127">
        <v>4993208.07</v>
      </c>
      <c r="I161" s="130">
        <v>-67709.070000000007</v>
      </c>
      <c r="J161" s="127">
        <v>217096.02</v>
      </c>
      <c r="K161" s="127">
        <v>223116.05</v>
      </c>
      <c r="L161" s="130">
        <v>-6020.03</v>
      </c>
      <c r="M161" s="127">
        <v>5142595.0199999996</v>
      </c>
      <c r="N161" s="127">
        <v>5216324.12</v>
      </c>
      <c r="O161" s="130">
        <v>-73729.100000000006</v>
      </c>
      <c r="P161" s="127">
        <v>5437363</v>
      </c>
      <c r="Q161" s="128">
        <v>0.94578799999999996</v>
      </c>
    </row>
    <row r="162" spans="1:17" ht="15" customHeight="1" x14ac:dyDescent="0.3">
      <c r="A162" s="129"/>
      <c r="B162" s="125" t="s">
        <v>735</v>
      </c>
      <c r="C162" s="125" t="s">
        <v>734</v>
      </c>
      <c r="D162" s="126">
        <v>101</v>
      </c>
      <c r="E162" s="126">
        <v>149</v>
      </c>
      <c r="F162" s="126">
        <v>-48</v>
      </c>
      <c r="G162" s="127">
        <v>181734</v>
      </c>
      <c r="H162" s="127">
        <v>233843.05</v>
      </c>
      <c r="I162" s="130">
        <v>-52109.05</v>
      </c>
      <c r="J162" s="127">
        <v>2040</v>
      </c>
      <c r="K162" s="127">
        <v>8855</v>
      </c>
      <c r="L162" s="130">
        <v>-6815</v>
      </c>
      <c r="M162" s="127">
        <v>183774</v>
      </c>
      <c r="N162" s="127">
        <v>242698.05</v>
      </c>
      <c r="O162" s="130">
        <v>-58924.05</v>
      </c>
      <c r="P162" s="127">
        <v>0</v>
      </c>
      <c r="Q162" s="131" t="s">
        <v>1971</v>
      </c>
    </row>
    <row r="163" spans="1:17" ht="15" customHeight="1" x14ac:dyDescent="0.3">
      <c r="A163" s="129"/>
      <c r="B163" s="125" t="s">
        <v>85</v>
      </c>
      <c r="C163" s="125" t="s">
        <v>241</v>
      </c>
      <c r="D163" s="126">
        <v>4403</v>
      </c>
      <c r="E163" s="126">
        <v>4280</v>
      </c>
      <c r="F163" s="126">
        <v>123</v>
      </c>
      <c r="G163" s="127">
        <v>6162817.8200000003</v>
      </c>
      <c r="H163" s="127">
        <v>5936497.5099999998</v>
      </c>
      <c r="I163" s="127">
        <v>226320.31</v>
      </c>
      <c r="J163" s="127">
        <v>712805.05</v>
      </c>
      <c r="K163" s="127">
        <v>684126.52</v>
      </c>
      <c r="L163" s="127">
        <v>28678.53</v>
      </c>
      <c r="M163" s="127">
        <v>6875622.8700000001</v>
      </c>
      <c r="N163" s="127">
        <v>6620624.0300000003</v>
      </c>
      <c r="O163" s="127">
        <v>254998.84</v>
      </c>
      <c r="P163" s="127">
        <v>6803155.2599999998</v>
      </c>
      <c r="Q163" s="128">
        <v>1.0106520000000001</v>
      </c>
    </row>
    <row r="164" spans="1:17" ht="15" customHeight="1" x14ac:dyDescent="0.3">
      <c r="A164" s="129"/>
      <c r="B164" s="125" t="s">
        <v>115</v>
      </c>
      <c r="C164" s="125" t="s">
        <v>269</v>
      </c>
      <c r="D164" s="126">
        <v>3792</v>
      </c>
      <c r="E164" s="126">
        <v>3890</v>
      </c>
      <c r="F164" s="126">
        <v>-98</v>
      </c>
      <c r="G164" s="127">
        <v>5016340.5999999996</v>
      </c>
      <c r="H164" s="127">
        <v>5083574.26</v>
      </c>
      <c r="I164" s="130">
        <v>-67233.66</v>
      </c>
      <c r="J164" s="127">
        <v>388532</v>
      </c>
      <c r="K164" s="127">
        <v>319335.23</v>
      </c>
      <c r="L164" s="127">
        <v>69196.77</v>
      </c>
      <c r="M164" s="127">
        <v>5404872.5999999996</v>
      </c>
      <c r="N164" s="127">
        <v>5402909.4900000002</v>
      </c>
      <c r="O164" s="127">
        <v>1963.11</v>
      </c>
      <c r="P164" s="127">
        <v>5620863</v>
      </c>
      <c r="Q164" s="128">
        <v>0.96157300000000001</v>
      </c>
    </row>
    <row r="165" spans="1:17" ht="15" customHeight="1" x14ac:dyDescent="0.3">
      <c r="A165" s="129"/>
      <c r="B165" s="125" t="s">
        <v>163</v>
      </c>
      <c r="C165" s="125" t="s">
        <v>997</v>
      </c>
      <c r="D165" s="126">
        <v>3803</v>
      </c>
      <c r="E165" s="126">
        <v>3521</v>
      </c>
      <c r="F165" s="126">
        <v>282</v>
      </c>
      <c r="G165" s="127">
        <v>4824280.28</v>
      </c>
      <c r="H165" s="127">
        <v>4439320.1399999997</v>
      </c>
      <c r="I165" s="127">
        <v>384960.14</v>
      </c>
      <c r="J165" s="127">
        <v>260271.16</v>
      </c>
      <c r="K165" s="127">
        <v>155240.16</v>
      </c>
      <c r="L165" s="127">
        <v>105031</v>
      </c>
      <c r="M165" s="127">
        <v>5084551.4400000004</v>
      </c>
      <c r="N165" s="127">
        <v>4594560.3</v>
      </c>
      <c r="O165" s="127">
        <v>489991.14</v>
      </c>
      <c r="P165" s="127">
        <v>4775947.9241000004</v>
      </c>
      <c r="Q165" s="128">
        <v>1.064616</v>
      </c>
    </row>
    <row r="166" spans="1:17" ht="15" customHeight="1" x14ac:dyDescent="0.3">
      <c r="A166" s="129"/>
      <c r="B166" s="125" t="s">
        <v>111</v>
      </c>
      <c r="C166" s="125" t="s">
        <v>315</v>
      </c>
      <c r="D166" s="126">
        <v>3254</v>
      </c>
      <c r="E166" s="126">
        <v>3210</v>
      </c>
      <c r="F166" s="126">
        <v>44</v>
      </c>
      <c r="G166" s="127">
        <v>4364093.97</v>
      </c>
      <c r="H166" s="127">
        <v>4322286.67</v>
      </c>
      <c r="I166" s="127">
        <v>41807.300000000003</v>
      </c>
      <c r="J166" s="127">
        <v>171276.03</v>
      </c>
      <c r="K166" s="127">
        <v>173023.04</v>
      </c>
      <c r="L166" s="130">
        <v>-1747.01</v>
      </c>
      <c r="M166" s="127">
        <v>4535370</v>
      </c>
      <c r="N166" s="127">
        <v>4495309.71</v>
      </c>
      <c r="O166" s="127">
        <v>40060.29</v>
      </c>
      <c r="P166" s="127">
        <v>4665530</v>
      </c>
      <c r="Q166" s="128">
        <v>0.97210200000000002</v>
      </c>
    </row>
    <row r="167" spans="1:17" ht="15" customHeight="1" x14ac:dyDescent="0.3">
      <c r="A167" s="129"/>
      <c r="B167" s="125" t="s">
        <v>109</v>
      </c>
      <c r="C167" s="125" t="s">
        <v>325</v>
      </c>
      <c r="D167" s="126">
        <v>5625</v>
      </c>
      <c r="E167" s="126">
        <v>5208</v>
      </c>
      <c r="F167" s="126">
        <v>417</v>
      </c>
      <c r="G167" s="127">
        <v>6450923.6399999997</v>
      </c>
      <c r="H167" s="127">
        <v>5975580.6799999997</v>
      </c>
      <c r="I167" s="127">
        <v>475342.96</v>
      </c>
      <c r="J167" s="127">
        <v>460492.66</v>
      </c>
      <c r="K167" s="127">
        <v>395150.26</v>
      </c>
      <c r="L167" s="127">
        <v>65342.400000000001</v>
      </c>
      <c r="M167" s="127">
        <v>6911416.2999999998</v>
      </c>
      <c r="N167" s="127">
        <v>6370730.9400000004</v>
      </c>
      <c r="O167" s="127">
        <v>540685.36</v>
      </c>
      <c r="P167" s="127">
        <v>6642473</v>
      </c>
      <c r="Q167" s="128">
        <v>1.0404880000000001</v>
      </c>
    </row>
    <row r="168" spans="1:17" ht="15" customHeight="1" x14ac:dyDescent="0.3">
      <c r="A168" s="129"/>
      <c r="B168" s="143"/>
      <c r="C168" s="132" t="s">
        <v>1497</v>
      </c>
      <c r="D168" s="133">
        <v>41839</v>
      </c>
      <c r="E168" s="133">
        <v>40593</v>
      </c>
      <c r="F168" s="133">
        <v>1246</v>
      </c>
      <c r="G168" s="134">
        <v>56275576.700000003</v>
      </c>
      <c r="H168" s="134">
        <v>54329873.880000003</v>
      </c>
      <c r="I168" s="134">
        <v>1945702.82</v>
      </c>
      <c r="J168" s="134">
        <v>3364971.14</v>
      </c>
      <c r="K168" s="134">
        <v>3091341.83</v>
      </c>
      <c r="L168" s="134">
        <v>273629.31</v>
      </c>
      <c r="M168" s="134">
        <v>59640547.840000004</v>
      </c>
      <c r="N168" s="134">
        <v>57421215.710000001</v>
      </c>
      <c r="O168" s="134">
        <v>2219332.13</v>
      </c>
      <c r="P168" s="134">
        <v>59470455.424099997</v>
      </c>
      <c r="Q168" s="128">
        <v>1.0028600000000001</v>
      </c>
    </row>
    <row r="169" spans="1:17" ht="15" customHeight="1" x14ac:dyDescent="0.3">
      <c r="A169" s="136"/>
      <c r="B169" s="136"/>
      <c r="C169" s="137"/>
      <c r="D169" s="138"/>
      <c r="E169" s="138"/>
      <c r="F169" s="138"/>
      <c r="G169" s="139"/>
      <c r="H169" s="139"/>
      <c r="I169" s="140"/>
      <c r="J169" s="139"/>
      <c r="K169" s="139"/>
      <c r="L169" s="140"/>
      <c r="M169" s="139"/>
      <c r="N169" s="139"/>
      <c r="O169" s="140"/>
      <c r="P169" s="139"/>
      <c r="Q169" s="141"/>
    </row>
    <row r="170" spans="1:17" ht="15" customHeight="1" x14ac:dyDescent="0.3">
      <c r="A170" s="136"/>
      <c r="B170" s="136"/>
      <c r="C170" s="137"/>
      <c r="D170" s="138"/>
      <c r="E170" s="138"/>
      <c r="F170" s="138"/>
      <c r="G170" s="139"/>
      <c r="H170" s="139"/>
      <c r="I170" s="140"/>
      <c r="J170" s="139"/>
      <c r="K170" s="139"/>
      <c r="L170" s="140"/>
      <c r="M170" s="139"/>
      <c r="N170" s="139"/>
      <c r="O170" s="140"/>
      <c r="P170" s="139"/>
      <c r="Q170" s="141"/>
    </row>
    <row r="171" spans="1:17" ht="15" customHeight="1" x14ac:dyDescent="0.3">
      <c r="A171" s="125" t="s">
        <v>1499</v>
      </c>
      <c r="B171" s="125" t="s">
        <v>488</v>
      </c>
      <c r="C171" s="125" t="s">
        <v>487</v>
      </c>
      <c r="D171" s="126">
        <v>4396</v>
      </c>
      <c r="E171" s="126">
        <v>4180</v>
      </c>
      <c r="F171" s="126">
        <v>216</v>
      </c>
      <c r="G171" s="127">
        <v>6750820.0499999998</v>
      </c>
      <c r="H171" s="127">
        <v>6379369.7999999998</v>
      </c>
      <c r="I171" s="127">
        <v>371450.25</v>
      </c>
      <c r="J171" s="127">
        <v>85970.02</v>
      </c>
      <c r="K171" s="127">
        <v>71976.02</v>
      </c>
      <c r="L171" s="127">
        <v>13994</v>
      </c>
      <c r="M171" s="127">
        <v>6836790.0700000003</v>
      </c>
      <c r="N171" s="127">
        <v>6451345.8200000003</v>
      </c>
      <c r="O171" s="127">
        <v>385444.25</v>
      </c>
      <c r="P171" s="127">
        <v>6655104.5899999999</v>
      </c>
      <c r="Q171" s="128">
        <v>1.0273000000000001</v>
      </c>
    </row>
    <row r="172" spans="1:17" ht="15" customHeight="1" x14ac:dyDescent="0.3">
      <c r="A172" s="129"/>
      <c r="B172" s="125" t="s">
        <v>496</v>
      </c>
      <c r="C172" s="125" t="s">
        <v>495</v>
      </c>
      <c r="D172" s="126">
        <v>3909</v>
      </c>
      <c r="E172" s="126">
        <v>3684</v>
      </c>
      <c r="F172" s="126">
        <v>225</v>
      </c>
      <c r="G172" s="127">
        <v>5390413.6200000001</v>
      </c>
      <c r="H172" s="127">
        <v>5079030.42</v>
      </c>
      <c r="I172" s="127">
        <v>311383.2</v>
      </c>
      <c r="J172" s="127">
        <v>104692.06</v>
      </c>
      <c r="K172" s="127">
        <v>118540.95</v>
      </c>
      <c r="L172" s="130">
        <v>-13848.89</v>
      </c>
      <c r="M172" s="127">
        <v>5495105.6799999997</v>
      </c>
      <c r="N172" s="127">
        <v>5197571.37</v>
      </c>
      <c r="O172" s="127">
        <v>297534.31</v>
      </c>
      <c r="P172" s="127">
        <v>5419019.5758999996</v>
      </c>
      <c r="Q172" s="128">
        <v>1.014041</v>
      </c>
    </row>
    <row r="173" spans="1:17" ht="15" customHeight="1" x14ac:dyDescent="0.3">
      <c r="A173" s="129"/>
      <c r="B173" s="125" t="s">
        <v>346</v>
      </c>
      <c r="C173" s="125" t="s">
        <v>597</v>
      </c>
      <c r="D173" s="126">
        <v>4701</v>
      </c>
      <c r="E173" s="126">
        <v>4825</v>
      </c>
      <c r="F173" s="126">
        <v>-124</v>
      </c>
      <c r="G173" s="127">
        <v>5980932.3499999996</v>
      </c>
      <c r="H173" s="127">
        <v>6200013.2999999998</v>
      </c>
      <c r="I173" s="130">
        <v>-219080.95</v>
      </c>
      <c r="J173" s="127">
        <v>313360.07</v>
      </c>
      <c r="K173" s="127">
        <v>353633.05</v>
      </c>
      <c r="L173" s="130">
        <v>-40272.980000000003</v>
      </c>
      <c r="M173" s="127">
        <v>6294292.4199999999</v>
      </c>
      <c r="N173" s="127">
        <v>6553646.3499999996</v>
      </c>
      <c r="O173" s="130">
        <v>-259353.93</v>
      </c>
      <c r="P173" s="127">
        <v>6677547.4000000004</v>
      </c>
      <c r="Q173" s="128">
        <v>0.94260500000000003</v>
      </c>
    </row>
    <row r="174" spans="1:17" ht="15" customHeight="1" x14ac:dyDescent="0.3">
      <c r="A174" s="129"/>
      <c r="B174" s="125" t="s">
        <v>601</v>
      </c>
      <c r="C174" s="125" t="s">
        <v>600</v>
      </c>
      <c r="D174" s="126">
        <v>2</v>
      </c>
      <c r="E174" s="126">
        <v>2</v>
      </c>
      <c r="F174" s="126">
        <v>0</v>
      </c>
      <c r="G174" s="127">
        <v>3305</v>
      </c>
      <c r="H174" s="127">
        <v>2765</v>
      </c>
      <c r="I174" s="127">
        <v>540</v>
      </c>
      <c r="J174" s="127">
        <v>0</v>
      </c>
      <c r="K174" s="127">
        <v>0</v>
      </c>
      <c r="L174" s="127">
        <v>0</v>
      </c>
      <c r="M174" s="127">
        <v>3305</v>
      </c>
      <c r="N174" s="127">
        <v>2765</v>
      </c>
      <c r="O174" s="127">
        <v>540</v>
      </c>
      <c r="P174" s="127">
        <v>91560.27</v>
      </c>
      <c r="Q174" s="128">
        <v>3.6096000000000003E-2</v>
      </c>
    </row>
    <row r="175" spans="1:17" ht="15" customHeight="1" x14ac:dyDescent="0.3">
      <c r="A175" s="129"/>
      <c r="B175" s="125" t="s">
        <v>103</v>
      </c>
      <c r="C175" s="125" t="s">
        <v>204</v>
      </c>
      <c r="D175" s="126">
        <v>4895</v>
      </c>
      <c r="E175" s="126">
        <v>4768</v>
      </c>
      <c r="F175" s="126">
        <v>127</v>
      </c>
      <c r="G175" s="127">
        <v>6286012.3499999996</v>
      </c>
      <c r="H175" s="127">
        <v>6015448.0099999998</v>
      </c>
      <c r="I175" s="127">
        <v>270564.34000000003</v>
      </c>
      <c r="J175" s="127">
        <v>472332.44</v>
      </c>
      <c r="K175" s="127">
        <v>358247.14</v>
      </c>
      <c r="L175" s="127">
        <v>114085.3</v>
      </c>
      <c r="M175" s="127">
        <v>6758344.79</v>
      </c>
      <c r="N175" s="127">
        <v>6373695.1500000004</v>
      </c>
      <c r="O175" s="127">
        <v>384649.64</v>
      </c>
      <c r="P175" s="127">
        <v>6594843</v>
      </c>
      <c r="Q175" s="128">
        <v>1.0247919999999999</v>
      </c>
    </row>
    <row r="176" spans="1:17" ht="15" customHeight="1" x14ac:dyDescent="0.3">
      <c r="A176" s="129"/>
      <c r="B176" s="125" t="s">
        <v>347</v>
      </c>
      <c r="C176" s="125" t="s">
        <v>205</v>
      </c>
      <c r="D176" s="126">
        <v>1</v>
      </c>
      <c r="E176" s="126">
        <v>93</v>
      </c>
      <c r="F176" s="126">
        <v>-92</v>
      </c>
      <c r="G176" s="127">
        <v>1436</v>
      </c>
      <c r="H176" s="127">
        <v>109571</v>
      </c>
      <c r="I176" s="130">
        <v>-108135</v>
      </c>
      <c r="J176" s="127">
        <v>0</v>
      </c>
      <c r="K176" s="127">
        <v>3560</v>
      </c>
      <c r="L176" s="130">
        <v>-3560</v>
      </c>
      <c r="M176" s="127">
        <v>1436</v>
      </c>
      <c r="N176" s="127">
        <v>113131</v>
      </c>
      <c r="O176" s="130">
        <v>-111695</v>
      </c>
      <c r="P176" s="127">
        <v>0</v>
      </c>
      <c r="Q176" s="131" t="s">
        <v>1971</v>
      </c>
    </row>
    <row r="177" spans="1:17" ht="15" customHeight="1" x14ac:dyDescent="0.3">
      <c r="A177" s="129"/>
      <c r="B177" s="125" t="s">
        <v>769</v>
      </c>
      <c r="C177" s="125" t="s">
        <v>768</v>
      </c>
      <c r="D177" s="126">
        <v>3148</v>
      </c>
      <c r="E177" s="126">
        <v>3215</v>
      </c>
      <c r="F177" s="126">
        <v>-67</v>
      </c>
      <c r="G177" s="127">
        <v>3866143.13</v>
      </c>
      <c r="H177" s="127">
        <v>4099904.52</v>
      </c>
      <c r="I177" s="130">
        <v>-233761.39</v>
      </c>
      <c r="J177" s="127">
        <v>188525.02</v>
      </c>
      <c r="K177" s="127">
        <v>197452.5</v>
      </c>
      <c r="L177" s="130">
        <v>-8927.48</v>
      </c>
      <c r="M177" s="127">
        <v>4054668.15</v>
      </c>
      <c r="N177" s="127">
        <v>4297357.0199999996</v>
      </c>
      <c r="O177" s="130">
        <v>-242688.87</v>
      </c>
      <c r="P177" s="127">
        <v>4459360.32</v>
      </c>
      <c r="Q177" s="128">
        <v>0.90924899999999997</v>
      </c>
    </row>
    <row r="178" spans="1:17" ht="15" customHeight="1" x14ac:dyDescent="0.3">
      <c r="A178" s="129"/>
      <c r="B178" s="125" t="s">
        <v>861</v>
      </c>
      <c r="C178" s="125" t="s">
        <v>1329</v>
      </c>
      <c r="D178" s="126">
        <v>1018</v>
      </c>
      <c r="E178" s="126">
        <v>1140</v>
      </c>
      <c r="F178" s="126">
        <v>-122</v>
      </c>
      <c r="G178" s="127">
        <v>1093748.3600000001</v>
      </c>
      <c r="H178" s="127">
        <v>1135543.05</v>
      </c>
      <c r="I178" s="130">
        <v>-41794.69</v>
      </c>
      <c r="J178" s="127">
        <v>19060</v>
      </c>
      <c r="K178" s="127">
        <v>31271</v>
      </c>
      <c r="L178" s="130">
        <v>-12211</v>
      </c>
      <c r="M178" s="127">
        <v>1112808.3600000001</v>
      </c>
      <c r="N178" s="127">
        <v>1166814.05</v>
      </c>
      <c r="O178" s="130">
        <v>-54005.69</v>
      </c>
      <c r="P178" s="127">
        <v>1278846.1399999999</v>
      </c>
      <c r="Q178" s="128">
        <v>0.870166</v>
      </c>
    </row>
    <row r="179" spans="1:17" ht="15" customHeight="1" x14ac:dyDescent="0.3">
      <c r="A179" s="129"/>
      <c r="B179" s="125" t="s">
        <v>864</v>
      </c>
      <c r="C179" s="125" t="s">
        <v>1330</v>
      </c>
      <c r="D179" s="126">
        <v>1</v>
      </c>
      <c r="E179" s="126">
        <v>0</v>
      </c>
      <c r="F179" s="126">
        <v>1</v>
      </c>
      <c r="G179" s="127">
        <v>2600</v>
      </c>
      <c r="H179" s="127">
        <v>0</v>
      </c>
      <c r="I179" s="127">
        <v>2600</v>
      </c>
      <c r="J179" s="127">
        <v>0</v>
      </c>
      <c r="K179" s="127">
        <v>0</v>
      </c>
      <c r="L179" s="127">
        <v>0</v>
      </c>
      <c r="M179" s="127">
        <v>2600</v>
      </c>
      <c r="N179" s="127">
        <v>0</v>
      </c>
      <c r="O179" s="127">
        <v>2600</v>
      </c>
      <c r="P179" s="127">
        <v>0</v>
      </c>
      <c r="Q179" s="131" t="s">
        <v>1971</v>
      </c>
    </row>
    <row r="180" spans="1:17" ht="15" customHeight="1" x14ac:dyDescent="0.3">
      <c r="A180" s="129"/>
      <c r="B180" s="125" t="s">
        <v>151</v>
      </c>
      <c r="C180" s="125" t="s">
        <v>251</v>
      </c>
      <c r="D180" s="126">
        <v>2653</v>
      </c>
      <c r="E180" s="126">
        <v>2814</v>
      </c>
      <c r="F180" s="126">
        <v>-161</v>
      </c>
      <c r="G180" s="127">
        <v>3853921.56</v>
      </c>
      <c r="H180" s="127">
        <v>4030532.53</v>
      </c>
      <c r="I180" s="130">
        <v>-176610.97</v>
      </c>
      <c r="J180" s="127">
        <v>144973.04999999999</v>
      </c>
      <c r="K180" s="127">
        <v>182973.42</v>
      </c>
      <c r="L180" s="130">
        <v>-38000.370000000003</v>
      </c>
      <c r="M180" s="127">
        <v>3998894.61</v>
      </c>
      <c r="N180" s="127">
        <v>4213505.95</v>
      </c>
      <c r="O180" s="130">
        <v>-214611.34</v>
      </c>
      <c r="P180" s="127">
        <v>4380357</v>
      </c>
      <c r="Q180" s="128">
        <v>0.91291500000000003</v>
      </c>
    </row>
    <row r="181" spans="1:17" ht="15" customHeight="1" x14ac:dyDescent="0.3">
      <c r="A181" s="129"/>
      <c r="B181" s="125" t="s">
        <v>934</v>
      </c>
      <c r="C181" s="125" t="s">
        <v>933</v>
      </c>
      <c r="D181" s="126">
        <v>2837</v>
      </c>
      <c r="E181" s="126">
        <v>2754</v>
      </c>
      <c r="F181" s="126">
        <v>83</v>
      </c>
      <c r="G181" s="127">
        <v>3660917.6</v>
      </c>
      <c r="H181" s="127">
        <v>3544750.2</v>
      </c>
      <c r="I181" s="127">
        <v>116167.4</v>
      </c>
      <c r="J181" s="127">
        <v>61650.01</v>
      </c>
      <c r="K181" s="127">
        <v>89671</v>
      </c>
      <c r="L181" s="130">
        <v>-28020.99</v>
      </c>
      <c r="M181" s="127">
        <v>3722567.61</v>
      </c>
      <c r="N181" s="127">
        <v>3634421.2</v>
      </c>
      <c r="O181" s="127">
        <v>88146.41</v>
      </c>
      <c r="P181" s="127">
        <v>3785489.81</v>
      </c>
      <c r="Q181" s="128">
        <v>0.98337799999999997</v>
      </c>
    </row>
    <row r="182" spans="1:17" ht="15" customHeight="1" x14ac:dyDescent="0.3">
      <c r="A182" s="129"/>
      <c r="B182" s="125" t="s">
        <v>82</v>
      </c>
      <c r="C182" s="125" t="s">
        <v>261</v>
      </c>
      <c r="D182" s="126">
        <v>2496</v>
      </c>
      <c r="E182" s="126">
        <v>2393</v>
      </c>
      <c r="F182" s="126">
        <v>103</v>
      </c>
      <c r="G182" s="127">
        <v>3566519.52</v>
      </c>
      <c r="H182" s="127">
        <v>3466855.66</v>
      </c>
      <c r="I182" s="127">
        <v>99663.86</v>
      </c>
      <c r="J182" s="127">
        <v>56895</v>
      </c>
      <c r="K182" s="127">
        <v>60220</v>
      </c>
      <c r="L182" s="130">
        <v>-3325</v>
      </c>
      <c r="M182" s="127">
        <v>3623414.52</v>
      </c>
      <c r="N182" s="127">
        <v>3527075.66</v>
      </c>
      <c r="O182" s="127">
        <v>96338.86</v>
      </c>
      <c r="P182" s="127">
        <v>3650828.77</v>
      </c>
      <c r="Q182" s="128">
        <v>0.99249100000000001</v>
      </c>
    </row>
    <row r="183" spans="1:17" ht="15" customHeight="1" x14ac:dyDescent="0.3">
      <c r="A183" s="129"/>
      <c r="B183" s="125" t="s">
        <v>1334</v>
      </c>
      <c r="C183" s="125" t="s">
        <v>1333</v>
      </c>
      <c r="D183" s="126">
        <v>23</v>
      </c>
      <c r="E183" s="126">
        <v>53</v>
      </c>
      <c r="F183" s="126">
        <v>-30</v>
      </c>
      <c r="G183" s="127">
        <v>18115.05</v>
      </c>
      <c r="H183" s="127">
        <v>50669.9</v>
      </c>
      <c r="I183" s="130">
        <v>-32554.85</v>
      </c>
      <c r="J183" s="127">
        <v>0</v>
      </c>
      <c r="K183" s="127">
        <v>0</v>
      </c>
      <c r="L183" s="127">
        <v>0</v>
      </c>
      <c r="M183" s="127">
        <v>18115.05</v>
      </c>
      <c r="N183" s="127">
        <v>50669.9</v>
      </c>
      <c r="O183" s="130">
        <v>-32554.85</v>
      </c>
      <c r="P183" s="127">
        <v>48312.94</v>
      </c>
      <c r="Q183" s="128">
        <v>0.37495200000000001</v>
      </c>
    </row>
    <row r="184" spans="1:17" ht="15" customHeight="1" x14ac:dyDescent="0.3">
      <c r="A184" s="129"/>
      <c r="B184" s="125" t="s">
        <v>136</v>
      </c>
      <c r="C184" s="125" t="s">
        <v>979</v>
      </c>
      <c r="D184" s="126">
        <v>3295</v>
      </c>
      <c r="E184" s="126">
        <v>2607</v>
      </c>
      <c r="F184" s="126">
        <v>688</v>
      </c>
      <c r="G184" s="127">
        <v>4404562.8099999996</v>
      </c>
      <c r="H184" s="127">
        <v>3638382.2</v>
      </c>
      <c r="I184" s="127">
        <v>766180.61</v>
      </c>
      <c r="J184" s="127">
        <v>49907.03</v>
      </c>
      <c r="K184" s="127">
        <v>68767.009999999995</v>
      </c>
      <c r="L184" s="130">
        <v>-18859.98</v>
      </c>
      <c r="M184" s="127">
        <v>4454469.84</v>
      </c>
      <c r="N184" s="127">
        <v>3707149.21</v>
      </c>
      <c r="O184" s="127">
        <v>747320.63</v>
      </c>
      <c r="P184" s="127">
        <v>3996032.95</v>
      </c>
      <c r="Q184" s="128">
        <v>1.1147229999999999</v>
      </c>
    </row>
    <row r="185" spans="1:17" ht="15" customHeight="1" x14ac:dyDescent="0.3">
      <c r="A185" s="129"/>
      <c r="B185" s="125" t="s">
        <v>80</v>
      </c>
      <c r="C185" s="125" t="s">
        <v>272</v>
      </c>
      <c r="D185" s="126">
        <v>4154</v>
      </c>
      <c r="E185" s="126">
        <v>4151</v>
      </c>
      <c r="F185" s="126">
        <v>3</v>
      </c>
      <c r="G185" s="127">
        <v>5423825</v>
      </c>
      <c r="H185" s="127">
        <v>5615822.6500000004</v>
      </c>
      <c r="I185" s="130">
        <v>-191997.65</v>
      </c>
      <c r="J185" s="127">
        <v>114993.25</v>
      </c>
      <c r="K185" s="127">
        <v>115488</v>
      </c>
      <c r="L185" s="130">
        <v>-494.75</v>
      </c>
      <c r="M185" s="127">
        <v>5538818.25</v>
      </c>
      <c r="N185" s="127">
        <v>5731310.6500000004</v>
      </c>
      <c r="O185" s="130">
        <v>-192492.4</v>
      </c>
      <c r="P185" s="127">
        <v>5945431.9199999999</v>
      </c>
      <c r="Q185" s="128">
        <v>0.93160900000000002</v>
      </c>
    </row>
    <row r="186" spans="1:17" ht="15" customHeight="1" x14ac:dyDescent="0.3">
      <c r="A186" s="129"/>
      <c r="B186" s="125" t="s">
        <v>369</v>
      </c>
      <c r="C186" s="125" t="s">
        <v>273</v>
      </c>
      <c r="D186" s="126">
        <v>0</v>
      </c>
      <c r="E186" s="126">
        <v>33</v>
      </c>
      <c r="F186" s="126">
        <v>-33</v>
      </c>
      <c r="G186" s="127">
        <v>0</v>
      </c>
      <c r="H186" s="127">
        <v>50333</v>
      </c>
      <c r="I186" s="130">
        <v>-50333</v>
      </c>
      <c r="J186" s="127">
        <v>5520</v>
      </c>
      <c r="K186" s="127">
        <v>8850</v>
      </c>
      <c r="L186" s="130">
        <v>-3330</v>
      </c>
      <c r="M186" s="127">
        <v>5520</v>
      </c>
      <c r="N186" s="127">
        <v>59183</v>
      </c>
      <c r="O186" s="130">
        <v>-53663</v>
      </c>
      <c r="P186" s="127">
        <v>0</v>
      </c>
      <c r="Q186" s="131" t="s">
        <v>1971</v>
      </c>
    </row>
    <row r="187" spans="1:17" ht="15" customHeight="1" x14ac:dyDescent="0.3">
      <c r="A187" s="129"/>
      <c r="B187" s="143"/>
      <c r="C187" s="132" t="s">
        <v>1499</v>
      </c>
      <c r="D187" s="133">
        <v>37529</v>
      </c>
      <c r="E187" s="133">
        <v>36712</v>
      </c>
      <c r="F187" s="133">
        <v>817</v>
      </c>
      <c r="G187" s="134">
        <v>50303272.399999999</v>
      </c>
      <c r="H187" s="134">
        <v>49418991.240000002</v>
      </c>
      <c r="I187" s="134">
        <v>884281.16</v>
      </c>
      <c r="J187" s="134">
        <v>1617877.95</v>
      </c>
      <c r="K187" s="134">
        <v>1660650.09</v>
      </c>
      <c r="L187" s="135">
        <v>-42772.14</v>
      </c>
      <c r="M187" s="134">
        <v>51921150.350000001</v>
      </c>
      <c r="N187" s="134">
        <v>51079641.329999998</v>
      </c>
      <c r="O187" s="134">
        <v>841509.02</v>
      </c>
      <c r="P187" s="134">
        <v>52982734.685900003</v>
      </c>
      <c r="Q187" s="128">
        <v>0.97996399999999995</v>
      </c>
    </row>
    <row r="188" spans="1:17" ht="15" customHeight="1" x14ac:dyDescent="0.3">
      <c r="A188" s="136"/>
      <c r="B188" s="136"/>
      <c r="C188" s="137"/>
      <c r="D188" s="138"/>
      <c r="E188" s="138"/>
      <c r="F188" s="138"/>
      <c r="G188" s="139"/>
      <c r="H188" s="139"/>
      <c r="I188" s="140"/>
      <c r="J188" s="139"/>
      <c r="K188" s="139"/>
      <c r="L188" s="140"/>
      <c r="M188" s="139"/>
      <c r="N188" s="139"/>
      <c r="O188" s="140"/>
      <c r="P188" s="139"/>
      <c r="Q188" s="141"/>
    </row>
    <row r="189" spans="1:17" ht="15" customHeight="1" x14ac:dyDescent="0.3">
      <c r="A189" s="136"/>
      <c r="B189" s="136"/>
      <c r="C189" s="137"/>
      <c r="D189" s="138"/>
      <c r="E189" s="138"/>
      <c r="F189" s="138"/>
      <c r="G189" s="139"/>
      <c r="H189" s="139"/>
      <c r="I189" s="140"/>
      <c r="J189" s="139"/>
      <c r="K189" s="139"/>
      <c r="L189" s="140"/>
      <c r="M189" s="139"/>
      <c r="N189" s="139"/>
      <c r="O189" s="140"/>
      <c r="P189" s="139"/>
      <c r="Q189" s="141"/>
    </row>
    <row r="190" spans="1:17" ht="15" customHeight="1" x14ac:dyDescent="0.3">
      <c r="A190" s="125" t="s">
        <v>1472</v>
      </c>
      <c r="B190" s="125" t="s">
        <v>15</v>
      </c>
      <c r="C190" s="125" t="s">
        <v>191</v>
      </c>
      <c r="D190" s="126">
        <v>4680</v>
      </c>
      <c r="E190" s="126">
        <v>4321</v>
      </c>
      <c r="F190" s="126">
        <v>359</v>
      </c>
      <c r="G190" s="127">
        <v>6963273.1900000004</v>
      </c>
      <c r="H190" s="127">
        <v>6362026.0999999996</v>
      </c>
      <c r="I190" s="127">
        <v>601247.09</v>
      </c>
      <c r="J190" s="127">
        <v>367100.01</v>
      </c>
      <c r="K190" s="127">
        <v>366124.02</v>
      </c>
      <c r="L190" s="127">
        <v>975.99</v>
      </c>
      <c r="M190" s="127">
        <v>7330373.2000000002</v>
      </c>
      <c r="N190" s="127">
        <v>6728150.1200000001</v>
      </c>
      <c r="O190" s="127">
        <v>602223.07999999996</v>
      </c>
      <c r="P190" s="127">
        <v>7005126.71</v>
      </c>
      <c r="Q190" s="128">
        <v>1.04643</v>
      </c>
    </row>
    <row r="191" spans="1:17" ht="15" customHeight="1" x14ac:dyDescent="0.3">
      <c r="A191" s="129"/>
      <c r="B191" s="125" t="s">
        <v>40</v>
      </c>
      <c r="C191" s="125" t="s">
        <v>199</v>
      </c>
      <c r="D191" s="126">
        <v>2619</v>
      </c>
      <c r="E191" s="126">
        <v>2577</v>
      </c>
      <c r="F191" s="126">
        <v>42</v>
      </c>
      <c r="G191" s="127">
        <v>3430393.7</v>
      </c>
      <c r="H191" s="127">
        <v>3447193.28</v>
      </c>
      <c r="I191" s="130">
        <v>-16799.580000000002</v>
      </c>
      <c r="J191" s="127">
        <v>278577.43</v>
      </c>
      <c r="K191" s="127">
        <v>239274.65</v>
      </c>
      <c r="L191" s="127">
        <v>39302.78</v>
      </c>
      <c r="M191" s="127">
        <v>3708971.13</v>
      </c>
      <c r="N191" s="127">
        <v>3686467.93</v>
      </c>
      <c r="O191" s="127">
        <v>22503.200000000001</v>
      </c>
      <c r="P191" s="127">
        <v>3835132</v>
      </c>
      <c r="Q191" s="128">
        <v>0.96710399999999996</v>
      </c>
    </row>
    <row r="192" spans="1:17" ht="15" customHeight="1" x14ac:dyDescent="0.3">
      <c r="A192" s="129"/>
      <c r="B192" s="125" t="s">
        <v>44</v>
      </c>
      <c r="C192" s="125" t="s">
        <v>216</v>
      </c>
      <c r="D192" s="126">
        <v>2650</v>
      </c>
      <c r="E192" s="126">
        <v>2840</v>
      </c>
      <c r="F192" s="126">
        <v>-190</v>
      </c>
      <c r="G192" s="127">
        <v>4023803.63</v>
      </c>
      <c r="H192" s="127">
        <v>4245587.99</v>
      </c>
      <c r="I192" s="130">
        <v>-221784.36</v>
      </c>
      <c r="J192" s="127">
        <v>170559.5</v>
      </c>
      <c r="K192" s="127">
        <v>155393</v>
      </c>
      <c r="L192" s="127">
        <v>15166.5</v>
      </c>
      <c r="M192" s="127">
        <v>4194363.13</v>
      </c>
      <c r="N192" s="127">
        <v>4400980.99</v>
      </c>
      <c r="O192" s="130">
        <v>-206617.86</v>
      </c>
      <c r="P192" s="127">
        <v>4543122.28</v>
      </c>
      <c r="Q192" s="128">
        <v>0.923234</v>
      </c>
    </row>
    <row r="193" spans="1:17" ht="15" customHeight="1" x14ac:dyDescent="0.3">
      <c r="A193" s="129"/>
      <c r="B193" s="125" t="s">
        <v>792</v>
      </c>
      <c r="C193" s="125" t="s">
        <v>791</v>
      </c>
      <c r="D193" s="126">
        <v>2924</v>
      </c>
      <c r="E193" s="126">
        <v>2849</v>
      </c>
      <c r="F193" s="126">
        <v>75</v>
      </c>
      <c r="G193" s="127">
        <v>4320457.3099999996</v>
      </c>
      <c r="H193" s="127">
        <v>4185075.31</v>
      </c>
      <c r="I193" s="127">
        <v>135382</v>
      </c>
      <c r="J193" s="127">
        <v>114868.01</v>
      </c>
      <c r="K193" s="127">
        <v>141832.76</v>
      </c>
      <c r="L193" s="130">
        <v>-26964.75</v>
      </c>
      <c r="M193" s="127">
        <v>4435325.32</v>
      </c>
      <c r="N193" s="127">
        <v>4326908.07</v>
      </c>
      <c r="O193" s="127">
        <v>108417.25</v>
      </c>
      <c r="P193" s="127">
        <v>4431074.1900000004</v>
      </c>
      <c r="Q193" s="128">
        <v>1.0009589999999999</v>
      </c>
    </row>
    <row r="194" spans="1:17" ht="15" customHeight="1" x14ac:dyDescent="0.3">
      <c r="A194" s="129"/>
      <c r="B194" s="125" t="s">
        <v>850</v>
      </c>
      <c r="C194" s="125" t="s">
        <v>849</v>
      </c>
      <c r="D194" s="126">
        <v>2909</v>
      </c>
      <c r="E194" s="126">
        <v>3096</v>
      </c>
      <c r="F194" s="126">
        <v>-187</v>
      </c>
      <c r="G194" s="127">
        <v>3798704.98</v>
      </c>
      <c r="H194" s="127">
        <v>4113247.53</v>
      </c>
      <c r="I194" s="130">
        <v>-314542.55</v>
      </c>
      <c r="J194" s="127">
        <v>71325</v>
      </c>
      <c r="K194" s="127">
        <v>72986</v>
      </c>
      <c r="L194" s="130">
        <v>-1661</v>
      </c>
      <c r="M194" s="127">
        <v>3870029.98</v>
      </c>
      <c r="N194" s="127">
        <v>4186233.53</v>
      </c>
      <c r="O194" s="130">
        <v>-316203.55</v>
      </c>
      <c r="P194" s="127">
        <v>4360758.59</v>
      </c>
      <c r="Q194" s="128">
        <v>0.88746700000000001</v>
      </c>
    </row>
    <row r="195" spans="1:17" ht="15" customHeight="1" x14ac:dyDescent="0.3">
      <c r="A195" s="129"/>
      <c r="B195" s="125" t="s">
        <v>1289</v>
      </c>
      <c r="C195" s="125" t="s">
        <v>1288</v>
      </c>
      <c r="D195" s="126">
        <v>152</v>
      </c>
      <c r="E195" s="126">
        <v>245</v>
      </c>
      <c r="F195" s="126">
        <v>-93</v>
      </c>
      <c r="G195" s="127">
        <v>196720.55</v>
      </c>
      <c r="H195" s="127">
        <v>340927.1</v>
      </c>
      <c r="I195" s="130">
        <v>-144206.54999999999</v>
      </c>
      <c r="J195" s="127">
        <v>4380.01</v>
      </c>
      <c r="K195" s="127">
        <v>11470</v>
      </c>
      <c r="L195" s="130">
        <v>-7089.99</v>
      </c>
      <c r="M195" s="127">
        <v>201100.56</v>
      </c>
      <c r="N195" s="127">
        <v>352397.1</v>
      </c>
      <c r="O195" s="130">
        <v>-151296.54</v>
      </c>
      <c r="P195" s="127">
        <v>0</v>
      </c>
      <c r="Q195" s="131" t="s">
        <v>1971</v>
      </c>
    </row>
    <row r="196" spans="1:17" ht="15" customHeight="1" x14ac:dyDescent="0.3">
      <c r="A196" s="129"/>
      <c r="B196" s="125" t="s">
        <v>176</v>
      </c>
      <c r="C196" s="125" t="s">
        <v>1196</v>
      </c>
      <c r="D196" s="126">
        <v>3221</v>
      </c>
      <c r="E196" s="126">
        <v>2859</v>
      </c>
      <c r="F196" s="126">
        <v>362</v>
      </c>
      <c r="G196" s="127">
        <v>4288519.91</v>
      </c>
      <c r="H196" s="127">
        <v>3908880.79</v>
      </c>
      <c r="I196" s="127">
        <v>379639.12</v>
      </c>
      <c r="J196" s="127">
        <v>193851.12</v>
      </c>
      <c r="K196" s="127">
        <v>175622.01</v>
      </c>
      <c r="L196" s="127">
        <v>18229.11</v>
      </c>
      <c r="M196" s="127">
        <v>4482371.03</v>
      </c>
      <c r="N196" s="127">
        <v>4084502.8</v>
      </c>
      <c r="O196" s="127">
        <v>397868.23</v>
      </c>
      <c r="P196" s="127">
        <v>4280085</v>
      </c>
      <c r="Q196" s="128">
        <v>1.0472619999999999</v>
      </c>
    </row>
    <row r="197" spans="1:17" ht="15" customHeight="1" x14ac:dyDescent="0.3">
      <c r="A197" s="129"/>
      <c r="B197" s="125" t="s">
        <v>857</v>
      </c>
      <c r="C197" s="125" t="s">
        <v>1260</v>
      </c>
      <c r="D197" s="126">
        <v>108</v>
      </c>
      <c r="E197" s="126">
        <v>258</v>
      </c>
      <c r="F197" s="126">
        <v>-150</v>
      </c>
      <c r="G197" s="127">
        <v>179917</v>
      </c>
      <c r="H197" s="127">
        <v>380820.3</v>
      </c>
      <c r="I197" s="130">
        <v>-200903.3</v>
      </c>
      <c r="J197" s="127">
        <v>4145</v>
      </c>
      <c r="K197" s="127">
        <v>6250</v>
      </c>
      <c r="L197" s="130">
        <v>-2105</v>
      </c>
      <c r="M197" s="127">
        <v>184062</v>
      </c>
      <c r="N197" s="127">
        <v>387070.3</v>
      </c>
      <c r="O197" s="130">
        <v>-203008.3</v>
      </c>
      <c r="P197" s="127">
        <v>0</v>
      </c>
      <c r="Q197" s="131" t="s">
        <v>1971</v>
      </c>
    </row>
    <row r="198" spans="1:17" ht="15" customHeight="1" x14ac:dyDescent="0.3">
      <c r="A198" s="129"/>
      <c r="B198" s="125" t="s">
        <v>42</v>
      </c>
      <c r="C198" s="125" t="s">
        <v>267</v>
      </c>
      <c r="D198" s="126">
        <v>3028</v>
      </c>
      <c r="E198" s="126">
        <v>2899</v>
      </c>
      <c r="F198" s="126">
        <v>129</v>
      </c>
      <c r="G198" s="127">
        <v>3899946.64</v>
      </c>
      <c r="H198" s="127">
        <v>3799298.77</v>
      </c>
      <c r="I198" s="127">
        <v>100647.87</v>
      </c>
      <c r="J198" s="127">
        <v>275739.94</v>
      </c>
      <c r="K198" s="127">
        <v>298758.2</v>
      </c>
      <c r="L198" s="130">
        <v>-23018.26</v>
      </c>
      <c r="M198" s="127">
        <v>4175686.58</v>
      </c>
      <c r="N198" s="127">
        <v>4098056.97</v>
      </c>
      <c r="O198" s="127">
        <v>77629.61</v>
      </c>
      <c r="P198" s="127">
        <v>4254724</v>
      </c>
      <c r="Q198" s="128">
        <v>0.98142399999999996</v>
      </c>
    </row>
    <row r="199" spans="1:17" ht="15" customHeight="1" x14ac:dyDescent="0.3">
      <c r="A199" s="129"/>
      <c r="B199" s="125" t="s">
        <v>368</v>
      </c>
      <c r="C199" s="125" t="s">
        <v>268</v>
      </c>
      <c r="D199" s="126">
        <v>0</v>
      </c>
      <c r="E199" s="126">
        <v>21</v>
      </c>
      <c r="F199" s="126">
        <v>-21</v>
      </c>
      <c r="G199" s="127">
        <v>0</v>
      </c>
      <c r="H199" s="127">
        <v>34238.35</v>
      </c>
      <c r="I199" s="130">
        <v>-34238.35</v>
      </c>
      <c r="J199" s="127">
        <v>0</v>
      </c>
      <c r="K199" s="127">
        <v>10850</v>
      </c>
      <c r="L199" s="130">
        <v>-10850</v>
      </c>
      <c r="M199" s="127">
        <v>0</v>
      </c>
      <c r="N199" s="127">
        <v>45088.35</v>
      </c>
      <c r="O199" s="130">
        <v>-45088.35</v>
      </c>
      <c r="P199" s="127">
        <v>0</v>
      </c>
      <c r="Q199" s="131" t="s">
        <v>1971</v>
      </c>
    </row>
    <row r="200" spans="1:17" ht="15" customHeight="1" x14ac:dyDescent="0.3">
      <c r="A200" s="129"/>
      <c r="B200" s="125" t="s">
        <v>1000</v>
      </c>
      <c r="C200" s="125" t="s">
        <v>999</v>
      </c>
      <c r="D200" s="126">
        <v>3522</v>
      </c>
      <c r="E200" s="126">
        <v>3247</v>
      </c>
      <c r="F200" s="126">
        <v>275</v>
      </c>
      <c r="G200" s="127">
        <v>4223121.71</v>
      </c>
      <c r="H200" s="127">
        <v>3948667.57</v>
      </c>
      <c r="I200" s="127">
        <v>274454.14</v>
      </c>
      <c r="J200" s="127">
        <v>686176.55</v>
      </c>
      <c r="K200" s="127">
        <v>628489.1</v>
      </c>
      <c r="L200" s="127">
        <v>57687.45</v>
      </c>
      <c r="M200" s="127">
        <v>4909298.26</v>
      </c>
      <c r="N200" s="127">
        <v>4577156.67</v>
      </c>
      <c r="O200" s="127">
        <v>332141.59000000003</v>
      </c>
      <c r="P200" s="127">
        <v>4762685.12</v>
      </c>
      <c r="Q200" s="128">
        <v>1.0307839999999999</v>
      </c>
    </row>
    <row r="201" spans="1:17" ht="15" customHeight="1" x14ac:dyDescent="0.3">
      <c r="A201" s="129"/>
      <c r="B201" s="125" t="s">
        <v>1002</v>
      </c>
      <c r="C201" s="125" t="s">
        <v>1001</v>
      </c>
      <c r="D201" s="126">
        <v>263</v>
      </c>
      <c r="E201" s="126">
        <v>391</v>
      </c>
      <c r="F201" s="126">
        <v>-128</v>
      </c>
      <c r="G201" s="127">
        <v>418535</v>
      </c>
      <c r="H201" s="127">
        <v>559524</v>
      </c>
      <c r="I201" s="130">
        <v>-140989</v>
      </c>
      <c r="J201" s="127">
        <v>139222</v>
      </c>
      <c r="K201" s="127">
        <v>176695</v>
      </c>
      <c r="L201" s="130">
        <v>-37473</v>
      </c>
      <c r="M201" s="127">
        <v>557757</v>
      </c>
      <c r="N201" s="127">
        <v>736219</v>
      </c>
      <c r="O201" s="130">
        <v>-178462</v>
      </c>
      <c r="P201" s="127">
        <v>0</v>
      </c>
      <c r="Q201" s="131" t="s">
        <v>1971</v>
      </c>
    </row>
    <row r="202" spans="1:17" ht="15" customHeight="1" x14ac:dyDescent="0.3">
      <c r="A202" s="129"/>
      <c r="B202" s="125" t="s">
        <v>8</v>
      </c>
      <c r="C202" s="125" t="s">
        <v>288</v>
      </c>
      <c r="D202" s="126">
        <v>5102</v>
      </c>
      <c r="E202" s="126">
        <v>5190</v>
      </c>
      <c r="F202" s="126">
        <v>-88</v>
      </c>
      <c r="G202" s="127">
        <v>6239394.2400000002</v>
      </c>
      <c r="H202" s="127">
        <v>6429829.8200000003</v>
      </c>
      <c r="I202" s="130">
        <v>-190435.58</v>
      </c>
      <c r="J202" s="127">
        <v>810531.27</v>
      </c>
      <c r="K202" s="127">
        <v>908324.92</v>
      </c>
      <c r="L202" s="130">
        <v>-97793.65</v>
      </c>
      <c r="M202" s="127">
        <v>7049925.5099999998</v>
      </c>
      <c r="N202" s="127">
        <v>7338154.7400000002</v>
      </c>
      <c r="O202" s="130">
        <v>-288229.23</v>
      </c>
      <c r="P202" s="127">
        <v>7746359.5700000003</v>
      </c>
      <c r="Q202" s="128">
        <v>0.91009499999999999</v>
      </c>
    </row>
    <row r="203" spans="1:17" ht="15" customHeight="1" x14ac:dyDescent="0.3">
      <c r="A203" s="129"/>
      <c r="B203" s="125" t="s">
        <v>1006</v>
      </c>
      <c r="C203" s="125" t="s">
        <v>1005</v>
      </c>
      <c r="D203" s="126">
        <v>46</v>
      </c>
      <c r="E203" s="126">
        <v>469</v>
      </c>
      <c r="F203" s="126">
        <v>-423</v>
      </c>
      <c r="G203" s="127">
        <v>49987.15</v>
      </c>
      <c r="H203" s="127">
        <v>353613.8</v>
      </c>
      <c r="I203" s="130">
        <v>-303626.65000000002</v>
      </c>
      <c r="J203" s="127">
        <v>955</v>
      </c>
      <c r="K203" s="127">
        <v>8385.5</v>
      </c>
      <c r="L203" s="130">
        <v>-7430.5</v>
      </c>
      <c r="M203" s="127">
        <v>50942.15</v>
      </c>
      <c r="N203" s="127">
        <v>361999.3</v>
      </c>
      <c r="O203" s="130">
        <v>-311057.15000000002</v>
      </c>
      <c r="P203" s="127">
        <v>167399.09</v>
      </c>
      <c r="Q203" s="128">
        <v>0.30431599999999998</v>
      </c>
    </row>
    <row r="204" spans="1:17" ht="15" customHeight="1" x14ac:dyDescent="0.3">
      <c r="A204" s="129"/>
      <c r="B204" s="125" t="s">
        <v>53</v>
      </c>
      <c r="C204" s="125" t="s">
        <v>324</v>
      </c>
      <c r="D204" s="126">
        <v>3843</v>
      </c>
      <c r="E204" s="126">
        <v>3408</v>
      </c>
      <c r="F204" s="126">
        <v>435</v>
      </c>
      <c r="G204" s="127">
        <v>4683323.3099999996</v>
      </c>
      <c r="H204" s="127">
        <v>4290439.38</v>
      </c>
      <c r="I204" s="127">
        <v>392883.93</v>
      </c>
      <c r="J204" s="127">
        <v>173883.02</v>
      </c>
      <c r="K204" s="127">
        <v>196236.02</v>
      </c>
      <c r="L204" s="130">
        <v>-22353</v>
      </c>
      <c r="M204" s="127">
        <v>4857206.33</v>
      </c>
      <c r="N204" s="127">
        <v>4486675.4000000004</v>
      </c>
      <c r="O204" s="127">
        <v>370530.93</v>
      </c>
      <c r="P204" s="127">
        <v>4755104.41</v>
      </c>
      <c r="Q204" s="128">
        <v>1.0214719999999999</v>
      </c>
    </row>
    <row r="205" spans="1:17" ht="15" customHeight="1" x14ac:dyDescent="0.3">
      <c r="A205" s="129"/>
      <c r="B205" s="143"/>
      <c r="C205" s="132" t="s">
        <v>1472</v>
      </c>
      <c r="D205" s="133">
        <v>35067</v>
      </c>
      <c r="E205" s="133">
        <v>34670</v>
      </c>
      <c r="F205" s="133">
        <v>397</v>
      </c>
      <c r="G205" s="134">
        <v>46716098.32</v>
      </c>
      <c r="H205" s="134">
        <v>46399370.090000004</v>
      </c>
      <c r="I205" s="134">
        <v>316728.23</v>
      </c>
      <c r="J205" s="134">
        <v>3291313.86</v>
      </c>
      <c r="K205" s="134">
        <v>3396691.18</v>
      </c>
      <c r="L205" s="135">
        <v>-105377.32</v>
      </c>
      <c r="M205" s="134">
        <v>50007412.18</v>
      </c>
      <c r="N205" s="134">
        <v>49796061.270000003</v>
      </c>
      <c r="O205" s="134">
        <v>211350.91</v>
      </c>
      <c r="P205" s="134">
        <v>50141570.960000001</v>
      </c>
      <c r="Q205" s="128">
        <v>0.99732399999999999</v>
      </c>
    </row>
    <row r="206" spans="1:17" ht="15" customHeight="1" x14ac:dyDescent="0.3">
      <c r="A206" s="142" t="s">
        <v>339</v>
      </c>
      <c r="B206" s="142"/>
    </row>
  </sheetData>
  <mergeCells count="1">
    <mergeCell ref="A2: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F9CB-9978-4A0F-9BE9-8554CC048A41}">
  <sheetPr>
    <pageSetUpPr fitToPage="1"/>
  </sheetPr>
  <dimension ref="A1:F27"/>
  <sheetViews>
    <sheetView zoomScaleNormal="100" workbookViewId="0">
      <selection activeCell="D16" sqref="D16"/>
    </sheetView>
  </sheetViews>
  <sheetFormatPr defaultRowHeight="14.4" x14ac:dyDescent="0.3"/>
  <cols>
    <col min="2" max="2" width="20.88671875" bestFit="1" customWidth="1"/>
    <col min="3" max="4" width="8.5546875" bestFit="1" customWidth="1"/>
    <col min="5" max="5" width="9.44140625" bestFit="1" customWidth="1"/>
    <col min="6" max="6" width="17.5546875" bestFit="1" customWidth="1"/>
    <col min="9" max="9" width="20.88671875" bestFit="1" customWidth="1"/>
    <col min="10" max="10" width="17.5546875" bestFit="1" customWidth="1"/>
  </cols>
  <sheetData>
    <row r="1" spans="1:6" ht="28.8" x14ac:dyDescent="0.3">
      <c r="B1" s="184" t="s">
        <v>1972</v>
      </c>
      <c r="C1" s="184" t="s">
        <v>2009</v>
      </c>
      <c r="D1" s="184" t="s">
        <v>2010</v>
      </c>
      <c r="E1" s="184" t="s">
        <v>2011</v>
      </c>
      <c r="F1" s="184" t="s">
        <v>2012</v>
      </c>
    </row>
    <row r="2" spans="1:6" x14ac:dyDescent="0.3">
      <c r="A2" t="s">
        <v>1037</v>
      </c>
      <c r="B2" s="185" t="s">
        <v>1036</v>
      </c>
      <c r="C2" s="186">
        <v>1560</v>
      </c>
      <c r="D2" s="186">
        <v>1294</v>
      </c>
      <c r="E2" s="186">
        <v>266</v>
      </c>
      <c r="F2" s="187" t="s">
        <v>2013</v>
      </c>
    </row>
    <row r="3" spans="1:6" x14ac:dyDescent="0.3">
      <c r="A3" t="s">
        <v>1076</v>
      </c>
      <c r="B3" s="185" t="s">
        <v>1189</v>
      </c>
      <c r="C3" s="188">
        <v>1361</v>
      </c>
      <c r="D3" s="188">
        <v>1149</v>
      </c>
      <c r="E3" s="188">
        <v>212</v>
      </c>
      <c r="F3" s="187"/>
    </row>
    <row r="4" spans="1:6" x14ac:dyDescent="0.3">
      <c r="A4" t="s">
        <v>1043</v>
      </c>
      <c r="B4" s="185" t="s">
        <v>1042</v>
      </c>
      <c r="C4" s="188">
        <v>1014</v>
      </c>
      <c r="D4" s="188">
        <v>810</v>
      </c>
      <c r="E4" s="188">
        <v>204</v>
      </c>
      <c r="F4" s="187" t="s">
        <v>2014</v>
      </c>
    </row>
    <row r="5" spans="1:6" x14ac:dyDescent="0.3">
      <c r="A5" t="s">
        <v>1068</v>
      </c>
      <c r="B5" s="185" t="s">
        <v>1067</v>
      </c>
      <c r="C5" s="188">
        <v>1259</v>
      </c>
      <c r="D5" s="188">
        <v>1077</v>
      </c>
      <c r="E5" s="188">
        <v>182</v>
      </c>
      <c r="F5" s="187"/>
    </row>
    <row r="6" spans="1:6" x14ac:dyDescent="0.3">
      <c r="A6" t="s">
        <v>1051</v>
      </c>
      <c r="B6" s="185" t="s">
        <v>1050</v>
      </c>
      <c r="C6" s="188">
        <v>1496</v>
      </c>
      <c r="D6" s="188">
        <v>1317</v>
      </c>
      <c r="E6" s="188">
        <v>179</v>
      </c>
      <c r="F6" s="187" t="s">
        <v>2015</v>
      </c>
    </row>
    <row r="9" spans="1:6" x14ac:dyDescent="0.3">
      <c r="A9" t="s">
        <v>1037</v>
      </c>
      <c r="B9" s="185" t="s">
        <v>1271</v>
      </c>
      <c r="C9" s="188">
        <v>1080</v>
      </c>
      <c r="D9" s="188">
        <v>930</v>
      </c>
      <c r="E9" s="188">
        <v>150</v>
      </c>
      <c r="F9" s="187"/>
    </row>
    <row r="10" spans="1:6" x14ac:dyDescent="0.3">
      <c r="A10" t="s">
        <v>133</v>
      </c>
      <c r="B10" s="185" t="s">
        <v>333</v>
      </c>
      <c r="C10" s="188">
        <v>1954</v>
      </c>
      <c r="D10" s="188">
        <v>1805</v>
      </c>
      <c r="E10" s="188">
        <v>149</v>
      </c>
      <c r="F10" s="187" t="s">
        <v>2016</v>
      </c>
    </row>
    <row r="11" spans="1:6" x14ac:dyDescent="0.3">
      <c r="A11" t="s">
        <v>1049</v>
      </c>
      <c r="B11" s="185" t="s">
        <v>1048</v>
      </c>
      <c r="C11" s="188">
        <v>888</v>
      </c>
      <c r="D11" s="188">
        <v>742</v>
      </c>
      <c r="E11" s="188">
        <v>146</v>
      </c>
      <c r="F11" s="187" t="s">
        <v>2017</v>
      </c>
    </row>
    <row r="12" spans="1:6" x14ac:dyDescent="0.3">
      <c r="A12" t="s">
        <v>375</v>
      </c>
      <c r="B12" s="185" t="s">
        <v>280</v>
      </c>
      <c r="C12" s="188">
        <v>4615</v>
      </c>
      <c r="D12" s="188">
        <v>4476</v>
      </c>
      <c r="E12" s="188">
        <v>139</v>
      </c>
      <c r="F12" s="187" t="s">
        <v>2018</v>
      </c>
    </row>
    <row r="13" spans="1:6" x14ac:dyDescent="0.3">
      <c r="A13" t="s">
        <v>1094</v>
      </c>
      <c r="B13" s="185" t="s">
        <v>1190</v>
      </c>
      <c r="C13" s="188">
        <v>1031</v>
      </c>
      <c r="D13" s="188">
        <v>931</v>
      </c>
      <c r="E13" s="188">
        <v>100</v>
      </c>
      <c r="F13" s="187" t="s">
        <v>2019</v>
      </c>
    </row>
    <row r="14" spans="1:6" x14ac:dyDescent="0.3">
      <c r="A14" t="s">
        <v>166</v>
      </c>
      <c r="B14" s="185" t="s">
        <v>1072</v>
      </c>
      <c r="C14" s="188">
        <v>1580</v>
      </c>
      <c r="D14" s="188">
        <v>1493</v>
      </c>
      <c r="E14" s="188">
        <v>87</v>
      </c>
      <c r="F14" s="187" t="s">
        <v>2020</v>
      </c>
    </row>
    <row r="15" spans="1:6" x14ac:dyDescent="0.3">
      <c r="A15" t="s">
        <v>1041</v>
      </c>
      <c r="B15" s="185" t="s">
        <v>1279</v>
      </c>
      <c r="C15" s="188">
        <v>782</v>
      </c>
      <c r="D15" s="188">
        <v>696</v>
      </c>
      <c r="E15" s="188">
        <v>86</v>
      </c>
      <c r="F15" s="187"/>
    </row>
    <row r="16" spans="1:6" x14ac:dyDescent="0.3">
      <c r="A16" t="s">
        <v>123</v>
      </c>
      <c r="B16" s="185" t="s">
        <v>331</v>
      </c>
      <c r="C16" s="188">
        <v>2418</v>
      </c>
      <c r="D16" s="188">
        <v>2344</v>
      </c>
      <c r="E16" s="188">
        <v>74</v>
      </c>
      <c r="F16" s="187" t="s">
        <v>2021</v>
      </c>
    </row>
    <row r="17" spans="1:6" x14ac:dyDescent="0.3">
      <c r="A17" t="s">
        <v>1033</v>
      </c>
      <c r="B17" s="185" t="s">
        <v>1082</v>
      </c>
      <c r="C17" s="188">
        <v>1184</v>
      </c>
      <c r="D17" s="188">
        <v>1111</v>
      </c>
      <c r="E17" s="188">
        <v>73</v>
      </c>
      <c r="F17" s="187" t="s">
        <v>2022</v>
      </c>
    </row>
    <row r="18" spans="1:6" x14ac:dyDescent="0.3">
      <c r="A18" t="s">
        <v>1102</v>
      </c>
      <c r="B18" s="185" t="s">
        <v>1106</v>
      </c>
      <c r="C18" s="188">
        <v>802</v>
      </c>
      <c r="D18" s="188">
        <v>760</v>
      </c>
      <c r="E18" s="188">
        <v>42</v>
      </c>
      <c r="F18" s="187" t="s">
        <v>2023</v>
      </c>
    </row>
    <row r="19" spans="1:6" x14ac:dyDescent="0.3">
      <c r="A19" t="s">
        <v>1053</v>
      </c>
      <c r="B19" s="185" t="s">
        <v>1052</v>
      </c>
      <c r="C19" s="188">
        <v>1326</v>
      </c>
      <c r="D19" s="188">
        <v>1299</v>
      </c>
      <c r="E19" s="188">
        <v>27</v>
      </c>
      <c r="F19" s="187"/>
    </row>
    <row r="20" spans="1:6" x14ac:dyDescent="0.3">
      <c r="A20" t="s">
        <v>1346</v>
      </c>
      <c r="B20" s="185" t="s">
        <v>1345</v>
      </c>
      <c r="C20" s="188">
        <v>350</v>
      </c>
      <c r="D20" s="188">
        <v>342</v>
      </c>
      <c r="E20" s="188">
        <v>8</v>
      </c>
      <c r="F20" s="187" t="s">
        <v>2024</v>
      </c>
    </row>
    <row r="21" spans="1:6" x14ac:dyDescent="0.3">
      <c r="A21" t="s">
        <v>1307</v>
      </c>
      <c r="B21" s="185" t="s">
        <v>1313</v>
      </c>
      <c r="C21" s="188">
        <v>707</v>
      </c>
      <c r="D21" s="188">
        <v>718</v>
      </c>
      <c r="E21" s="188">
        <v>-11</v>
      </c>
      <c r="F21" s="187"/>
    </row>
    <row r="22" spans="1:6" x14ac:dyDescent="0.3">
      <c r="A22" t="s">
        <v>1065</v>
      </c>
      <c r="B22" s="185" t="s">
        <v>1064</v>
      </c>
      <c r="C22" s="188">
        <v>1789</v>
      </c>
      <c r="D22" s="188">
        <v>1835</v>
      </c>
      <c r="E22" s="188">
        <v>-46</v>
      </c>
      <c r="F22" s="187"/>
    </row>
    <row r="23" spans="1:6" x14ac:dyDescent="0.3">
      <c r="A23" t="s">
        <v>125</v>
      </c>
      <c r="B23" s="185" t="s">
        <v>334</v>
      </c>
      <c r="C23" s="188">
        <v>1510</v>
      </c>
      <c r="D23" s="188">
        <v>1717</v>
      </c>
      <c r="E23" s="188">
        <v>-207</v>
      </c>
      <c r="F23" s="187" t="s">
        <v>2025</v>
      </c>
    </row>
    <row r="24" spans="1:6" x14ac:dyDescent="0.3">
      <c r="A24" t="s">
        <v>545</v>
      </c>
      <c r="B24" s="185" t="s">
        <v>1105</v>
      </c>
      <c r="C24" s="188">
        <v>1339</v>
      </c>
      <c r="D24" s="188">
        <v>1570</v>
      </c>
      <c r="E24" s="188">
        <v>-231</v>
      </c>
      <c r="F24" s="187" t="s">
        <v>2026</v>
      </c>
    </row>
    <row r="27" spans="1:6" x14ac:dyDescent="0.3">
      <c r="D27" s="189"/>
    </row>
  </sheetData>
  <pageMargins left="0.7" right="0.7" top="0.75" bottom="0.75" header="0.3" footer="0.3"/>
  <pageSetup orientation="landscape" copies="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F1B9-AEE8-44C1-852B-D741CC000364}">
  <dimension ref="A1:P208"/>
  <sheetViews>
    <sheetView workbookViewId="0">
      <pane ySplit="3" topLeftCell="A68" activePane="bottomLeft" state="frozen"/>
      <selection pane="bottomLeft" activeCell="F80" sqref="F80"/>
    </sheetView>
  </sheetViews>
  <sheetFormatPr defaultRowHeight="14.4" x14ac:dyDescent="0.3"/>
  <cols>
    <col min="1" max="1" width="9.33203125" bestFit="1" customWidth="1"/>
    <col min="2" max="2" width="9.33203125" customWidth="1"/>
    <col min="3" max="3" width="26" bestFit="1" customWidth="1"/>
    <col min="4" max="4" width="5.6640625" customWidth="1"/>
    <col min="5" max="5" width="7.33203125" customWidth="1"/>
    <col min="6" max="6" width="9.77734375" customWidth="1"/>
    <col min="7" max="8" width="9.6640625" customWidth="1"/>
    <col min="9" max="9" width="10.109375" customWidth="1"/>
    <col min="10" max="11" width="8.77734375" customWidth="1"/>
    <col min="12" max="12" width="10.109375" customWidth="1"/>
    <col min="13" max="16" width="15.21875" bestFit="1" customWidth="1"/>
    <col min="17" max="17" width="19.88671875" customWidth="1"/>
  </cols>
  <sheetData>
    <row r="1" spans="1:16" ht="15" customHeight="1" x14ac:dyDescent="0.3"/>
    <row r="2" spans="1:16" ht="15" customHeight="1" x14ac:dyDescent="0.3">
      <c r="A2" s="25"/>
      <c r="B2" s="25"/>
      <c r="C2" s="33"/>
      <c r="D2" s="26" t="s">
        <v>1731</v>
      </c>
      <c r="E2" s="26" t="s">
        <v>1731</v>
      </c>
      <c r="F2" s="26" t="s">
        <v>1731</v>
      </c>
      <c r="G2" s="26" t="s">
        <v>1731</v>
      </c>
      <c r="H2" s="26" t="s">
        <v>1731</v>
      </c>
      <c r="I2" s="26" t="s">
        <v>1731</v>
      </c>
      <c r="J2" s="26" t="s">
        <v>1965</v>
      </c>
      <c r="K2" s="26" t="s">
        <v>1965</v>
      </c>
      <c r="L2" s="26" t="s">
        <v>1965</v>
      </c>
      <c r="M2" s="34" t="s">
        <v>1714</v>
      </c>
      <c r="N2" s="34" t="s">
        <v>1714</v>
      </c>
      <c r="O2" s="34" t="s">
        <v>1714</v>
      </c>
      <c r="P2" s="34" t="s">
        <v>1714</v>
      </c>
    </row>
    <row r="3" spans="1:16" ht="15" customHeight="1" x14ac:dyDescent="0.3">
      <c r="A3" s="32" t="s">
        <v>411</v>
      </c>
      <c r="B3" s="32"/>
      <c r="C3" s="32" t="s">
        <v>1972</v>
      </c>
      <c r="D3" s="26" t="s">
        <v>182</v>
      </c>
      <c r="E3" s="26" t="s">
        <v>183</v>
      </c>
      <c r="F3" s="26" t="s">
        <v>1727</v>
      </c>
      <c r="G3" s="26" t="s">
        <v>1966</v>
      </c>
      <c r="H3" s="26" t="s">
        <v>1967</v>
      </c>
      <c r="I3" s="26" t="s">
        <v>1968</v>
      </c>
      <c r="J3" s="26" t="s">
        <v>1966</v>
      </c>
      <c r="K3" s="26" t="s">
        <v>1967</v>
      </c>
      <c r="L3" s="26" t="s">
        <v>1968</v>
      </c>
      <c r="M3" s="26" t="s">
        <v>1966</v>
      </c>
      <c r="N3" s="26" t="s">
        <v>1967</v>
      </c>
      <c r="O3" s="26" t="s">
        <v>1968</v>
      </c>
      <c r="P3" s="34" t="s">
        <v>1969</v>
      </c>
    </row>
    <row r="4" spans="1:16" ht="15" customHeight="1" x14ac:dyDescent="0.3">
      <c r="A4" s="144" t="s">
        <v>1973</v>
      </c>
      <c r="B4" t="s">
        <v>131</v>
      </c>
      <c r="C4" s="27" t="s">
        <v>189</v>
      </c>
      <c r="D4" s="28">
        <v>2770</v>
      </c>
      <c r="E4" s="28">
        <v>2782</v>
      </c>
      <c r="F4" s="28">
        <v>-12</v>
      </c>
      <c r="G4" s="56">
        <v>3677536.12</v>
      </c>
      <c r="H4" s="56">
        <v>3672691.96</v>
      </c>
      <c r="I4" s="56">
        <v>4844.16</v>
      </c>
      <c r="J4" s="56">
        <v>250303.58</v>
      </c>
      <c r="K4" s="56">
        <v>232219.79</v>
      </c>
      <c r="L4" s="56">
        <v>18083.79</v>
      </c>
      <c r="M4" s="56">
        <v>3927839.7</v>
      </c>
      <c r="N4" s="56">
        <v>3904911.75</v>
      </c>
      <c r="O4" s="56">
        <v>22927.95</v>
      </c>
      <c r="P4" s="145">
        <v>0.96234399999999998</v>
      </c>
    </row>
    <row r="5" spans="1:16" ht="15" customHeight="1" x14ac:dyDescent="0.3">
      <c r="A5" s="35"/>
      <c r="B5" t="s">
        <v>569</v>
      </c>
      <c r="C5" s="27" t="s">
        <v>568</v>
      </c>
      <c r="D5" s="28">
        <v>2826</v>
      </c>
      <c r="E5" s="28">
        <v>3026</v>
      </c>
      <c r="F5" s="28">
        <v>-200</v>
      </c>
      <c r="G5" s="56">
        <v>3457273.35</v>
      </c>
      <c r="H5" s="56">
        <v>3599097.22</v>
      </c>
      <c r="I5" s="62">
        <v>-141823.87</v>
      </c>
      <c r="J5" s="56">
        <v>193141.34</v>
      </c>
      <c r="K5" s="56">
        <v>216663.21</v>
      </c>
      <c r="L5" s="62">
        <v>-23521.87</v>
      </c>
      <c r="M5" s="56">
        <v>3650414.69</v>
      </c>
      <c r="N5" s="56">
        <v>3815760.43</v>
      </c>
      <c r="O5" s="62">
        <v>-165345.74</v>
      </c>
      <c r="P5" s="145">
        <v>0.91765300000000005</v>
      </c>
    </row>
    <row r="6" spans="1:16" ht="15" customHeight="1" x14ac:dyDescent="0.3">
      <c r="A6" s="35"/>
      <c r="B6" t="s">
        <v>119</v>
      </c>
      <c r="C6" s="27" t="s">
        <v>201</v>
      </c>
      <c r="D6" s="28">
        <v>2819</v>
      </c>
      <c r="E6" s="28">
        <v>2692</v>
      </c>
      <c r="F6" s="28">
        <v>127</v>
      </c>
      <c r="G6" s="56">
        <v>3963734.35</v>
      </c>
      <c r="H6" s="56">
        <v>3748148.49</v>
      </c>
      <c r="I6" s="56">
        <v>215585.86</v>
      </c>
      <c r="J6" s="56">
        <v>398702.48</v>
      </c>
      <c r="K6" s="56">
        <v>421849.88</v>
      </c>
      <c r="L6" s="62">
        <v>-23147.4</v>
      </c>
      <c r="M6" s="56">
        <v>4362436.83</v>
      </c>
      <c r="N6" s="56">
        <v>4169998.37</v>
      </c>
      <c r="O6" s="56">
        <v>192438.46</v>
      </c>
      <c r="P6" s="145">
        <v>1.0009760000000001</v>
      </c>
    </row>
    <row r="7" spans="1:16" ht="15" customHeight="1" x14ac:dyDescent="0.3">
      <c r="A7" s="35"/>
      <c r="B7" t="s">
        <v>665</v>
      </c>
      <c r="C7" s="27" t="s">
        <v>664</v>
      </c>
      <c r="D7" s="28">
        <v>1635</v>
      </c>
      <c r="E7" s="28">
        <v>1798</v>
      </c>
      <c r="F7" s="28">
        <v>-163</v>
      </c>
      <c r="G7" s="56">
        <v>2048040.75</v>
      </c>
      <c r="H7" s="56">
        <v>2265298.6</v>
      </c>
      <c r="I7" s="62">
        <v>-217257.85</v>
      </c>
      <c r="J7" s="56">
        <v>291440.03999999998</v>
      </c>
      <c r="K7" s="56">
        <v>367863.03999999998</v>
      </c>
      <c r="L7" s="62">
        <v>-76423</v>
      </c>
      <c r="M7" s="56">
        <v>2339480.79</v>
      </c>
      <c r="N7" s="56">
        <v>2633161.64</v>
      </c>
      <c r="O7" s="62">
        <v>-293680.84999999998</v>
      </c>
      <c r="P7" s="145">
        <v>0.85436500000000004</v>
      </c>
    </row>
    <row r="8" spans="1:16" ht="15" customHeight="1" x14ac:dyDescent="0.3">
      <c r="A8" s="35"/>
      <c r="B8" t="s">
        <v>135</v>
      </c>
      <c r="C8" s="27" t="s">
        <v>726</v>
      </c>
      <c r="D8" s="28">
        <v>1832</v>
      </c>
      <c r="E8" s="28">
        <v>1714</v>
      </c>
      <c r="F8" s="28">
        <v>118</v>
      </c>
      <c r="G8" s="56">
        <v>3001402.73</v>
      </c>
      <c r="H8" s="56">
        <v>2559377.15</v>
      </c>
      <c r="I8" s="56">
        <v>442025.58</v>
      </c>
      <c r="J8" s="56">
        <v>303176.08</v>
      </c>
      <c r="K8" s="56">
        <v>275269.03999999998</v>
      </c>
      <c r="L8" s="56">
        <v>27907.040000000001</v>
      </c>
      <c r="M8" s="56">
        <v>3304578.81</v>
      </c>
      <c r="N8" s="56">
        <v>2834646.19</v>
      </c>
      <c r="O8" s="56">
        <v>469932.62</v>
      </c>
      <c r="P8" s="145">
        <v>1.120009</v>
      </c>
    </row>
    <row r="9" spans="1:16" ht="15" customHeight="1" x14ac:dyDescent="0.3">
      <c r="A9" s="35"/>
      <c r="B9" t="s">
        <v>105</v>
      </c>
      <c r="C9" s="27" t="s">
        <v>228</v>
      </c>
      <c r="D9" s="28">
        <v>4642</v>
      </c>
      <c r="E9" s="28">
        <v>4661</v>
      </c>
      <c r="F9" s="28">
        <v>-19</v>
      </c>
      <c r="G9" s="56">
        <v>6908726.5999999996</v>
      </c>
      <c r="H9" s="56">
        <v>6732908.9000000004</v>
      </c>
      <c r="I9" s="56">
        <v>175817.7</v>
      </c>
      <c r="J9" s="56">
        <v>429359.25</v>
      </c>
      <c r="K9" s="56">
        <v>583519.06999999995</v>
      </c>
      <c r="L9" s="62">
        <v>-154159.82</v>
      </c>
      <c r="M9" s="56">
        <v>7338085.8499999996</v>
      </c>
      <c r="N9" s="56">
        <v>7316427.9699999997</v>
      </c>
      <c r="O9" s="56">
        <v>21657.88</v>
      </c>
      <c r="P9" s="145">
        <v>0.95520000000000005</v>
      </c>
    </row>
    <row r="10" spans="1:16" ht="15" customHeight="1" x14ac:dyDescent="0.3">
      <c r="A10" s="35"/>
      <c r="B10" t="s">
        <v>356</v>
      </c>
      <c r="C10" s="27" t="s">
        <v>229</v>
      </c>
      <c r="D10" s="28">
        <v>0</v>
      </c>
      <c r="E10" s="28">
        <v>352</v>
      </c>
      <c r="F10" s="28">
        <v>-352</v>
      </c>
      <c r="G10" s="56">
        <v>0</v>
      </c>
      <c r="H10" s="56">
        <v>507329</v>
      </c>
      <c r="I10" s="62">
        <v>-507329</v>
      </c>
      <c r="J10" s="56">
        <v>3375</v>
      </c>
      <c r="K10" s="56">
        <v>28665</v>
      </c>
      <c r="L10" s="62">
        <v>-25290</v>
      </c>
      <c r="M10" s="56">
        <v>3375</v>
      </c>
      <c r="N10" s="56">
        <v>535994</v>
      </c>
      <c r="O10" s="62">
        <v>-532619</v>
      </c>
      <c r="P10" s="146" t="s">
        <v>1971</v>
      </c>
    </row>
    <row r="11" spans="1:16" ht="15" customHeight="1" x14ac:dyDescent="0.3">
      <c r="A11" s="35"/>
      <c r="B11" t="s">
        <v>157</v>
      </c>
      <c r="C11" s="27" t="s">
        <v>249</v>
      </c>
      <c r="D11" s="28">
        <v>1745</v>
      </c>
      <c r="E11" s="28">
        <v>1651</v>
      </c>
      <c r="F11" s="28">
        <v>94</v>
      </c>
      <c r="G11" s="56">
        <v>2223600.65</v>
      </c>
      <c r="H11" s="56">
        <v>2148800.25</v>
      </c>
      <c r="I11" s="56">
        <v>74800.399999999994</v>
      </c>
      <c r="J11" s="56">
        <v>189053</v>
      </c>
      <c r="K11" s="56">
        <v>236712.01</v>
      </c>
      <c r="L11" s="62">
        <v>-47659.01</v>
      </c>
      <c r="M11" s="56">
        <v>2412653.65</v>
      </c>
      <c r="N11" s="56">
        <v>2385512.2599999998</v>
      </c>
      <c r="O11" s="56">
        <v>27141.39</v>
      </c>
      <c r="P11" s="145">
        <v>0.95460900000000004</v>
      </c>
    </row>
    <row r="12" spans="1:16" ht="15" customHeight="1" x14ac:dyDescent="0.3">
      <c r="A12" s="35"/>
      <c r="B12" t="s">
        <v>960</v>
      </c>
      <c r="C12" s="27" t="s">
        <v>959</v>
      </c>
      <c r="D12" s="28">
        <v>1198</v>
      </c>
      <c r="E12" s="28">
        <v>1168</v>
      </c>
      <c r="F12" s="28">
        <v>30</v>
      </c>
      <c r="G12" s="56">
        <v>1586701.57</v>
      </c>
      <c r="H12" s="56">
        <v>1453206.36</v>
      </c>
      <c r="I12" s="56">
        <v>133495.21</v>
      </c>
      <c r="J12" s="56">
        <v>89270</v>
      </c>
      <c r="K12" s="56">
        <v>102451</v>
      </c>
      <c r="L12" s="62">
        <v>-13181</v>
      </c>
      <c r="M12" s="56">
        <v>1675971.57</v>
      </c>
      <c r="N12" s="56">
        <v>1555657.36</v>
      </c>
      <c r="O12" s="56">
        <v>120314.21</v>
      </c>
      <c r="P12" s="145">
        <v>1.0133760000000001</v>
      </c>
    </row>
    <row r="13" spans="1:16" ht="15" customHeight="1" x14ac:dyDescent="0.3">
      <c r="A13" s="35"/>
      <c r="B13" t="s">
        <v>966</v>
      </c>
      <c r="C13" s="27" t="s">
        <v>965</v>
      </c>
      <c r="D13" s="28">
        <v>1187</v>
      </c>
      <c r="E13" s="28">
        <v>1264</v>
      </c>
      <c r="F13" s="28">
        <v>-77</v>
      </c>
      <c r="G13" s="56">
        <v>1484322.89</v>
      </c>
      <c r="H13" s="56">
        <v>1502157.32</v>
      </c>
      <c r="I13" s="62">
        <v>-17834.43</v>
      </c>
      <c r="J13" s="56">
        <v>106704.65</v>
      </c>
      <c r="K13" s="56">
        <v>149410.12</v>
      </c>
      <c r="L13" s="62">
        <v>-42705.47</v>
      </c>
      <c r="M13" s="56">
        <v>1591027.54</v>
      </c>
      <c r="N13" s="56">
        <v>1651567.44</v>
      </c>
      <c r="O13" s="62">
        <v>-60539.9</v>
      </c>
      <c r="P13" s="145">
        <v>0.91755600000000004</v>
      </c>
    </row>
    <row r="14" spans="1:16" ht="15" customHeight="1" x14ac:dyDescent="0.3">
      <c r="A14" s="35"/>
      <c r="B14" t="s">
        <v>168</v>
      </c>
      <c r="C14" s="27" t="s">
        <v>1213</v>
      </c>
      <c r="D14" s="28">
        <v>3122</v>
      </c>
      <c r="E14" s="28">
        <v>3406</v>
      </c>
      <c r="F14" s="28">
        <v>-284</v>
      </c>
      <c r="G14" s="56">
        <v>4515198.91</v>
      </c>
      <c r="H14" s="56">
        <v>4763673.2300000004</v>
      </c>
      <c r="I14" s="62">
        <v>-248474.32</v>
      </c>
      <c r="J14" s="56">
        <v>203831.31</v>
      </c>
      <c r="K14" s="56">
        <v>230816.01</v>
      </c>
      <c r="L14" s="62">
        <v>-26984.7</v>
      </c>
      <c r="M14" s="56">
        <v>4719030.22</v>
      </c>
      <c r="N14" s="56">
        <v>4994489.24</v>
      </c>
      <c r="O14" s="62">
        <v>-275459.02</v>
      </c>
      <c r="P14" s="145">
        <v>0.89798</v>
      </c>
    </row>
    <row r="15" spans="1:16" ht="15" customHeight="1" x14ac:dyDescent="0.3">
      <c r="A15" s="35"/>
      <c r="B15" t="s">
        <v>143</v>
      </c>
      <c r="C15" s="27" t="s">
        <v>282</v>
      </c>
      <c r="D15" s="28">
        <v>2752</v>
      </c>
      <c r="E15" s="28">
        <v>2630</v>
      </c>
      <c r="F15" s="28">
        <v>122</v>
      </c>
      <c r="G15" s="56">
        <v>3832488.85</v>
      </c>
      <c r="H15" s="56">
        <v>3512076</v>
      </c>
      <c r="I15" s="56">
        <v>320412.84999999998</v>
      </c>
      <c r="J15" s="56">
        <v>261535.15</v>
      </c>
      <c r="K15" s="56">
        <v>261980.54</v>
      </c>
      <c r="L15" s="62">
        <v>-445.39</v>
      </c>
      <c r="M15" s="56">
        <v>4094024</v>
      </c>
      <c r="N15" s="56">
        <v>3774056.54</v>
      </c>
      <c r="O15" s="56">
        <v>319967.46000000002</v>
      </c>
      <c r="P15" s="145">
        <v>1.0534079999999999</v>
      </c>
    </row>
    <row r="16" spans="1:16" ht="15" customHeight="1" x14ac:dyDescent="0.3">
      <c r="A16" s="147"/>
      <c r="B16" s="147"/>
      <c r="C16" s="148"/>
      <c r="D16" s="149"/>
      <c r="E16" s="149"/>
      <c r="F16" s="149"/>
      <c r="G16" s="150"/>
      <c r="H16" s="150"/>
      <c r="I16" s="150"/>
      <c r="J16" s="150"/>
      <c r="K16" s="150"/>
      <c r="L16" s="151"/>
      <c r="M16" s="150"/>
      <c r="N16" s="150"/>
      <c r="O16" s="151"/>
      <c r="P16" s="152"/>
    </row>
    <row r="17" spans="1:16" ht="15" customHeight="1" x14ac:dyDescent="0.3">
      <c r="A17" s="144" t="s">
        <v>1974</v>
      </c>
      <c r="B17" t="s">
        <v>541</v>
      </c>
      <c r="C17" s="27" t="s">
        <v>540</v>
      </c>
      <c r="D17" s="28">
        <v>2594</v>
      </c>
      <c r="E17" s="28">
        <v>2827</v>
      </c>
      <c r="F17" s="28">
        <v>-233</v>
      </c>
      <c r="G17" s="56">
        <v>3295164.75</v>
      </c>
      <c r="H17" s="56">
        <v>3277111.05</v>
      </c>
      <c r="I17" s="56">
        <v>18053.7</v>
      </c>
      <c r="J17" s="56">
        <v>130106.03</v>
      </c>
      <c r="K17" s="56">
        <v>146632.01</v>
      </c>
      <c r="L17" s="62">
        <v>-16525.98</v>
      </c>
      <c r="M17" s="56">
        <v>3425270.78</v>
      </c>
      <c r="N17" s="56">
        <v>3423743.06</v>
      </c>
      <c r="O17" s="56">
        <v>1527.72</v>
      </c>
      <c r="P17" s="145">
        <v>0.97731699999999999</v>
      </c>
    </row>
    <row r="18" spans="1:16" ht="15" customHeight="1" x14ac:dyDescent="0.3">
      <c r="A18" s="35"/>
      <c r="B18" t="s">
        <v>623</v>
      </c>
      <c r="C18" s="27" t="s">
        <v>622</v>
      </c>
      <c r="D18" s="28">
        <v>1458</v>
      </c>
      <c r="E18" s="28">
        <v>1487</v>
      </c>
      <c r="F18" s="28">
        <v>-29</v>
      </c>
      <c r="G18" s="56">
        <v>1650684.92</v>
      </c>
      <c r="H18" s="56">
        <v>1715693.83</v>
      </c>
      <c r="I18" s="62">
        <v>-65008.91</v>
      </c>
      <c r="J18" s="56">
        <v>72452</v>
      </c>
      <c r="K18" s="56">
        <v>86847.01</v>
      </c>
      <c r="L18" s="62">
        <v>-14395.01</v>
      </c>
      <c r="M18" s="56">
        <v>1723136.92</v>
      </c>
      <c r="N18" s="56">
        <v>1802540.84</v>
      </c>
      <c r="O18" s="62">
        <v>-79403.92</v>
      </c>
      <c r="P18" s="145">
        <v>0.883691</v>
      </c>
    </row>
    <row r="19" spans="1:16" ht="15" customHeight="1" x14ac:dyDescent="0.3">
      <c r="A19" s="35"/>
      <c r="B19" t="s">
        <v>1206</v>
      </c>
      <c r="C19" s="27" t="s">
        <v>1205</v>
      </c>
      <c r="D19" s="28">
        <v>0</v>
      </c>
      <c r="E19" s="28">
        <v>95</v>
      </c>
      <c r="F19" s="28">
        <v>-95</v>
      </c>
      <c r="G19" s="56">
        <v>0</v>
      </c>
      <c r="H19" s="56">
        <v>147748</v>
      </c>
      <c r="I19" s="62">
        <v>-147748</v>
      </c>
      <c r="J19" s="56">
        <v>0</v>
      </c>
      <c r="K19" s="56">
        <v>6335</v>
      </c>
      <c r="L19" s="62">
        <v>-6335</v>
      </c>
      <c r="M19" s="56">
        <v>0</v>
      </c>
      <c r="N19" s="56">
        <v>154083</v>
      </c>
      <c r="O19" s="62">
        <v>-154083</v>
      </c>
      <c r="P19" s="146" t="s">
        <v>1971</v>
      </c>
    </row>
    <row r="20" spans="1:16" ht="15" customHeight="1" x14ac:dyDescent="0.3">
      <c r="A20" s="35"/>
      <c r="B20" t="s">
        <v>354</v>
      </c>
      <c r="C20" s="27" t="s">
        <v>225</v>
      </c>
      <c r="D20" s="28">
        <v>1634</v>
      </c>
      <c r="E20" s="28">
        <v>1595</v>
      </c>
      <c r="F20" s="28">
        <v>39</v>
      </c>
      <c r="G20" s="56">
        <v>4370130.05</v>
      </c>
      <c r="H20" s="56">
        <v>3825043</v>
      </c>
      <c r="I20" s="56">
        <v>545087.05000000005</v>
      </c>
      <c r="J20" s="56">
        <v>14150</v>
      </c>
      <c r="K20" s="56">
        <v>38815</v>
      </c>
      <c r="L20" s="62">
        <v>-24665</v>
      </c>
      <c r="M20" s="56">
        <v>4384280.05</v>
      </c>
      <c r="N20" s="56">
        <v>3863858</v>
      </c>
      <c r="O20" s="56">
        <v>520422.05</v>
      </c>
      <c r="P20" s="145">
        <v>1.1086800000000001</v>
      </c>
    </row>
    <row r="21" spans="1:16" ht="15" customHeight="1" x14ac:dyDescent="0.3">
      <c r="A21" s="35"/>
      <c r="B21" t="s">
        <v>113</v>
      </c>
      <c r="C21" s="27" t="s">
        <v>244</v>
      </c>
      <c r="D21" s="28">
        <v>2291</v>
      </c>
      <c r="E21" s="28">
        <v>2289</v>
      </c>
      <c r="F21" s="28">
        <v>2</v>
      </c>
      <c r="G21" s="56">
        <v>3578075.02</v>
      </c>
      <c r="H21" s="56">
        <v>3270451.85</v>
      </c>
      <c r="I21" s="56">
        <v>307623.17</v>
      </c>
      <c r="J21" s="56">
        <v>74931.009999999995</v>
      </c>
      <c r="K21" s="56">
        <v>94166.01</v>
      </c>
      <c r="L21" s="62">
        <v>-19235</v>
      </c>
      <c r="M21" s="56">
        <v>3653006.03</v>
      </c>
      <c r="N21" s="56">
        <v>3364617.86</v>
      </c>
      <c r="O21" s="56">
        <v>288388.17</v>
      </c>
      <c r="P21" s="145">
        <v>1.026251</v>
      </c>
    </row>
    <row r="22" spans="1:16" ht="15" customHeight="1" x14ac:dyDescent="0.3">
      <c r="A22" s="35"/>
      <c r="B22" t="s">
        <v>1114</v>
      </c>
      <c r="C22" s="27" t="s">
        <v>1214</v>
      </c>
      <c r="D22" s="28">
        <v>706</v>
      </c>
      <c r="E22" s="28">
        <v>623</v>
      </c>
      <c r="F22" s="28">
        <v>83</v>
      </c>
      <c r="G22" s="56">
        <v>814153.45</v>
      </c>
      <c r="H22" s="56">
        <v>743403.05</v>
      </c>
      <c r="I22" s="56">
        <v>70750.399999999994</v>
      </c>
      <c r="J22" s="56">
        <v>33816.25</v>
      </c>
      <c r="K22" s="56">
        <v>31134.5</v>
      </c>
      <c r="L22" s="56">
        <v>2681.75</v>
      </c>
      <c r="M22" s="56">
        <v>847969.7</v>
      </c>
      <c r="N22" s="56">
        <v>774537.55</v>
      </c>
      <c r="O22" s="56">
        <v>73432.149999999994</v>
      </c>
      <c r="P22" s="145">
        <v>0.92466999999999999</v>
      </c>
    </row>
    <row r="23" spans="1:16" ht="15" customHeight="1" x14ac:dyDescent="0.3">
      <c r="A23" s="35"/>
      <c r="B23" t="s">
        <v>1216</v>
      </c>
      <c r="C23" s="27" t="s">
        <v>1215</v>
      </c>
      <c r="D23" s="28">
        <v>2</v>
      </c>
      <c r="E23" s="28">
        <v>77</v>
      </c>
      <c r="F23" s="28">
        <v>-75</v>
      </c>
      <c r="G23" s="56">
        <v>4535</v>
      </c>
      <c r="H23" s="56">
        <v>113248</v>
      </c>
      <c r="I23" s="62">
        <v>-108713</v>
      </c>
      <c r="J23" s="56">
        <v>0</v>
      </c>
      <c r="K23" s="56">
        <v>2245</v>
      </c>
      <c r="L23" s="62">
        <v>-2245</v>
      </c>
      <c r="M23" s="56">
        <v>4535</v>
      </c>
      <c r="N23" s="56">
        <v>115493</v>
      </c>
      <c r="O23" s="62">
        <v>-110958</v>
      </c>
      <c r="P23" s="146" t="s">
        <v>1971</v>
      </c>
    </row>
    <row r="24" spans="1:16" ht="15" customHeight="1" x14ac:dyDescent="0.3">
      <c r="A24" s="147"/>
      <c r="B24" s="147"/>
      <c r="C24" s="148"/>
      <c r="D24" s="149"/>
      <c r="E24" s="149"/>
      <c r="F24" s="149"/>
      <c r="G24" s="150"/>
      <c r="H24" s="150"/>
      <c r="I24" s="150"/>
      <c r="J24" s="150"/>
      <c r="K24" s="150"/>
      <c r="L24" s="151"/>
      <c r="M24" s="150"/>
      <c r="N24" s="150"/>
      <c r="O24" s="151"/>
      <c r="P24" s="152"/>
    </row>
    <row r="25" spans="1:16" ht="15" customHeight="1" x14ac:dyDescent="0.3">
      <c r="A25" s="144" t="s">
        <v>1975</v>
      </c>
      <c r="B25" t="s">
        <v>478</v>
      </c>
      <c r="C25" s="27" t="s">
        <v>477</v>
      </c>
      <c r="D25" s="28">
        <v>3486</v>
      </c>
      <c r="E25" s="28">
        <v>3490</v>
      </c>
      <c r="F25" s="28">
        <v>-4</v>
      </c>
      <c r="G25" s="56">
        <v>5001455.7300000004</v>
      </c>
      <c r="H25" s="56">
        <v>4889592.67</v>
      </c>
      <c r="I25" s="56">
        <v>111863.06</v>
      </c>
      <c r="J25" s="56">
        <v>442400.09</v>
      </c>
      <c r="K25" s="56">
        <v>462482.56</v>
      </c>
      <c r="L25" s="62">
        <v>-20082.47</v>
      </c>
      <c r="M25" s="56">
        <v>5443855.8200000003</v>
      </c>
      <c r="N25" s="56">
        <v>5352075.2300000004</v>
      </c>
      <c r="O25" s="56">
        <v>91780.59</v>
      </c>
      <c r="P25" s="145">
        <v>0.96897800000000001</v>
      </c>
    </row>
    <row r="26" spans="1:16" ht="15" customHeight="1" x14ac:dyDescent="0.3">
      <c r="A26" s="35"/>
      <c r="B26" t="s">
        <v>527</v>
      </c>
      <c r="C26" s="27" t="s">
        <v>526</v>
      </c>
      <c r="D26" s="28">
        <v>2785</v>
      </c>
      <c r="E26" s="28">
        <v>2558</v>
      </c>
      <c r="F26" s="28">
        <v>227</v>
      </c>
      <c r="G26" s="56">
        <v>4177649.5</v>
      </c>
      <c r="H26" s="56">
        <v>3851181.95</v>
      </c>
      <c r="I26" s="56">
        <v>326467.55</v>
      </c>
      <c r="J26" s="56">
        <v>428456.08</v>
      </c>
      <c r="K26" s="56">
        <v>313610.03000000003</v>
      </c>
      <c r="L26" s="56">
        <v>114846.05</v>
      </c>
      <c r="M26" s="56">
        <v>4606105.58</v>
      </c>
      <c r="N26" s="56">
        <v>4164791.98</v>
      </c>
      <c r="O26" s="56">
        <v>441313.6</v>
      </c>
      <c r="P26" s="145">
        <v>1.041731</v>
      </c>
    </row>
    <row r="27" spans="1:16" ht="15" customHeight="1" x14ac:dyDescent="0.3">
      <c r="A27" s="35"/>
      <c r="B27" t="s">
        <v>563</v>
      </c>
      <c r="C27" s="27" t="s">
        <v>562</v>
      </c>
      <c r="D27" s="28">
        <v>2160</v>
      </c>
      <c r="E27" s="28">
        <v>2109</v>
      </c>
      <c r="F27" s="28">
        <v>51</v>
      </c>
      <c r="G27" s="56">
        <v>3326445.5</v>
      </c>
      <c r="H27" s="56">
        <v>2976960.3</v>
      </c>
      <c r="I27" s="56">
        <v>349485.2</v>
      </c>
      <c r="J27" s="56">
        <v>250150.01</v>
      </c>
      <c r="K27" s="56">
        <v>309130</v>
      </c>
      <c r="L27" s="62">
        <v>-58979.99</v>
      </c>
      <c r="M27" s="56">
        <v>3576595.51</v>
      </c>
      <c r="N27" s="56">
        <v>3286090.3</v>
      </c>
      <c r="O27" s="56">
        <v>290505.21000000002</v>
      </c>
      <c r="P27" s="145">
        <v>1.014626</v>
      </c>
    </row>
    <row r="28" spans="1:16" ht="15" customHeight="1" x14ac:dyDescent="0.3">
      <c r="A28" s="35"/>
      <c r="B28" t="s">
        <v>575</v>
      </c>
      <c r="C28" s="27" t="s">
        <v>574</v>
      </c>
      <c r="D28" s="28">
        <v>3500</v>
      </c>
      <c r="E28" s="28">
        <v>3732</v>
      </c>
      <c r="F28" s="28">
        <v>-232</v>
      </c>
      <c r="G28" s="56">
        <v>3999243.61</v>
      </c>
      <c r="H28" s="56">
        <v>4247969.9400000004</v>
      </c>
      <c r="I28" s="62">
        <v>-248726.33</v>
      </c>
      <c r="J28" s="56">
        <v>336176.79</v>
      </c>
      <c r="K28" s="56">
        <v>356993.09</v>
      </c>
      <c r="L28" s="62">
        <v>-20816.3</v>
      </c>
      <c r="M28" s="56">
        <v>4335420.4000000004</v>
      </c>
      <c r="N28" s="56">
        <v>4604963.03</v>
      </c>
      <c r="O28" s="62">
        <v>-269542.63</v>
      </c>
      <c r="P28" s="145">
        <v>0.89697700000000002</v>
      </c>
    </row>
    <row r="29" spans="1:16" ht="15" customHeight="1" x14ac:dyDescent="0.3">
      <c r="A29" s="35"/>
      <c r="B29" t="s">
        <v>717</v>
      </c>
      <c r="C29" s="27" t="s">
        <v>716</v>
      </c>
      <c r="D29" s="28">
        <v>2227</v>
      </c>
      <c r="E29" s="28">
        <v>2314</v>
      </c>
      <c r="F29" s="28">
        <v>-87</v>
      </c>
      <c r="G29" s="56">
        <v>2454780.7999999998</v>
      </c>
      <c r="H29" s="56">
        <v>2455380.4500000002</v>
      </c>
      <c r="I29" s="62">
        <v>-599.65</v>
      </c>
      <c r="J29" s="56">
        <v>112411.25</v>
      </c>
      <c r="K29" s="56">
        <v>96229</v>
      </c>
      <c r="L29" s="56">
        <v>16182.25</v>
      </c>
      <c r="M29" s="56">
        <v>2567192.0499999998</v>
      </c>
      <c r="N29" s="56">
        <v>2551609.4500000002</v>
      </c>
      <c r="O29" s="56">
        <v>15582.6</v>
      </c>
      <c r="P29" s="145">
        <v>0.95138699999999998</v>
      </c>
    </row>
    <row r="30" spans="1:16" ht="15" customHeight="1" x14ac:dyDescent="0.3">
      <c r="A30" s="35"/>
      <c r="B30" t="s">
        <v>74</v>
      </c>
      <c r="C30" s="27" t="s">
        <v>243</v>
      </c>
      <c r="D30" s="28">
        <v>2435</v>
      </c>
      <c r="E30" s="28">
        <v>2163</v>
      </c>
      <c r="F30" s="28">
        <v>272</v>
      </c>
      <c r="G30" s="56">
        <v>3257938.95</v>
      </c>
      <c r="H30" s="56">
        <v>2867043.7</v>
      </c>
      <c r="I30" s="56">
        <v>390895.25</v>
      </c>
      <c r="J30" s="56">
        <v>176566.26</v>
      </c>
      <c r="K30" s="56">
        <v>213070</v>
      </c>
      <c r="L30" s="62">
        <v>-36503.74</v>
      </c>
      <c r="M30" s="56">
        <v>3434505.21</v>
      </c>
      <c r="N30" s="56">
        <v>3080113.7</v>
      </c>
      <c r="O30" s="56">
        <v>354391.51</v>
      </c>
      <c r="P30" s="145">
        <v>1.046025</v>
      </c>
    </row>
    <row r="31" spans="1:16" ht="15" customHeight="1" x14ac:dyDescent="0.3">
      <c r="A31" s="35"/>
      <c r="B31" t="s">
        <v>931</v>
      </c>
      <c r="C31" s="27" t="s">
        <v>1179</v>
      </c>
      <c r="D31" s="28">
        <v>2869</v>
      </c>
      <c r="E31" s="28">
        <v>2830</v>
      </c>
      <c r="F31" s="28">
        <v>39</v>
      </c>
      <c r="G31" s="56">
        <v>3981519.3</v>
      </c>
      <c r="H31" s="56">
        <v>3760679.9</v>
      </c>
      <c r="I31" s="56">
        <v>220839.4</v>
      </c>
      <c r="J31" s="56">
        <v>313284.02</v>
      </c>
      <c r="K31" s="56">
        <v>335149.52</v>
      </c>
      <c r="L31" s="62">
        <v>-21865.5</v>
      </c>
      <c r="M31" s="56">
        <v>4294803.32</v>
      </c>
      <c r="N31" s="56">
        <v>4095829.42</v>
      </c>
      <c r="O31" s="56">
        <v>198973.9</v>
      </c>
      <c r="P31" s="145">
        <v>1.007862</v>
      </c>
    </row>
    <row r="32" spans="1:16" ht="15" customHeight="1" x14ac:dyDescent="0.3">
      <c r="A32" s="35"/>
      <c r="B32" t="s">
        <v>1132</v>
      </c>
      <c r="C32" s="27" t="s">
        <v>1180</v>
      </c>
      <c r="D32" s="28">
        <v>140</v>
      </c>
      <c r="E32" s="28">
        <v>226</v>
      </c>
      <c r="F32" s="28">
        <v>-86</v>
      </c>
      <c r="G32" s="56">
        <v>214027.9</v>
      </c>
      <c r="H32" s="56">
        <v>279277</v>
      </c>
      <c r="I32" s="62">
        <v>-65249.1</v>
      </c>
      <c r="J32" s="56">
        <v>35571</v>
      </c>
      <c r="K32" s="56">
        <v>41048</v>
      </c>
      <c r="L32" s="62">
        <v>-5477</v>
      </c>
      <c r="M32" s="56">
        <v>249598.9</v>
      </c>
      <c r="N32" s="56">
        <v>320325</v>
      </c>
      <c r="O32" s="62">
        <v>-70726.100000000006</v>
      </c>
      <c r="P32" s="146" t="s">
        <v>1971</v>
      </c>
    </row>
    <row r="33" spans="1:16" ht="15" customHeight="1" x14ac:dyDescent="0.3">
      <c r="A33" s="35"/>
      <c r="B33" t="s">
        <v>138</v>
      </c>
      <c r="C33" s="27" t="s">
        <v>998</v>
      </c>
      <c r="D33" s="28">
        <v>4262</v>
      </c>
      <c r="E33" s="28">
        <v>4182</v>
      </c>
      <c r="F33" s="28">
        <v>80</v>
      </c>
      <c r="G33" s="56">
        <v>6765219.9000000004</v>
      </c>
      <c r="H33" s="56">
        <v>6497679.8700000001</v>
      </c>
      <c r="I33" s="56">
        <v>267540.03000000003</v>
      </c>
      <c r="J33" s="56">
        <v>722789.09</v>
      </c>
      <c r="K33" s="56">
        <v>853131.04</v>
      </c>
      <c r="L33" s="62">
        <v>-130341.95</v>
      </c>
      <c r="M33" s="56">
        <v>7488008.9900000002</v>
      </c>
      <c r="N33" s="56">
        <v>7350810.9100000001</v>
      </c>
      <c r="O33" s="56">
        <v>137198.07999999999</v>
      </c>
      <c r="P33" s="145">
        <v>0.98966299999999996</v>
      </c>
    </row>
    <row r="34" spans="1:16" ht="15" customHeight="1" x14ac:dyDescent="0.3">
      <c r="A34" s="35"/>
      <c r="B34" t="s">
        <v>1134</v>
      </c>
      <c r="C34" s="27" t="s">
        <v>1133</v>
      </c>
      <c r="D34" s="28">
        <v>3</v>
      </c>
      <c r="E34" s="28">
        <v>121</v>
      </c>
      <c r="F34" s="28">
        <v>-118</v>
      </c>
      <c r="G34" s="56">
        <v>4675</v>
      </c>
      <c r="H34" s="56">
        <v>164526.35</v>
      </c>
      <c r="I34" s="62">
        <v>-159851.35</v>
      </c>
      <c r="J34" s="56">
        <v>6585</v>
      </c>
      <c r="K34" s="56">
        <v>36706.01</v>
      </c>
      <c r="L34" s="62">
        <v>-30121.01</v>
      </c>
      <c r="M34" s="56">
        <v>11260</v>
      </c>
      <c r="N34" s="56">
        <v>201232.36</v>
      </c>
      <c r="O34" s="62">
        <v>-189972.36</v>
      </c>
      <c r="P34" s="146" t="s">
        <v>1971</v>
      </c>
    </row>
    <row r="35" spans="1:16" ht="15" customHeight="1" x14ac:dyDescent="0.3">
      <c r="A35" s="35"/>
      <c r="B35" t="s">
        <v>1019</v>
      </c>
      <c r="C35" s="27" t="s">
        <v>1018</v>
      </c>
      <c r="D35" s="28">
        <v>2782</v>
      </c>
      <c r="E35" s="28">
        <v>2556</v>
      </c>
      <c r="F35" s="28">
        <v>226</v>
      </c>
      <c r="G35" s="56">
        <v>3362781.58</v>
      </c>
      <c r="H35" s="56">
        <v>3161735.71</v>
      </c>
      <c r="I35" s="56">
        <v>201045.87</v>
      </c>
      <c r="J35" s="56">
        <v>373443.78</v>
      </c>
      <c r="K35" s="56">
        <v>424654.66</v>
      </c>
      <c r="L35" s="62">
        <v>-51210.879999999997</v>
      </c>
      <c r="M35" s="56">
        <v>3736225.36</v>
      </c>
      <c r="N35" s="56">
        <v>3586390.37</v>
      </c>
      <c r="O35" s="56">
        <v>149834.99</v>
      </c>
      <c r="P35" s="145">
        <v>0.974935</v>
      </c>
    </row>
    <row r="36" spans="1:16" ht="15" customHeight="1" x14ac:dyDescent="0.3">
      <c r="A36" s="35"/>
      <c r="B36" t="s">
        <v>64</v>
      </c>
      <c r="C36" s="27" t="s">
        <v>326</v>
      </c>
      <c r="D36" s="28">
        <v>4876</v>
      </c>
      <c r="E36" s="28">
        <v>4542</v>
      </c>
      <c r="F36" s="28">
        <v>334</v>
      </c>
      <c r="G36" s="56">
        <v>5128021.17</v>
      </c>
      <c r="H36" s="56">
        <v>4710603.53</v>
      </c>
      <c r="I36" s="56">
        <v>417417.64</v>
      </c>
      <c r="J36" s="56">
        <v>136459.01999999999</v>
      </c>
      <c r="K36" s="56">
        <v>176224.93</v>
      </c>
      <c r="L36" s="62">
        <v>-39765.910000000003</v>
      </c>
      <c r="M36" s="56">
        <v>5264480.1900000004</v>
      </c>
      <c r="N36" s="56">
        <v>4886828.46</v>
      </c>
      <c r="O36" s="56">
        <v>377651.73</v>
      </c>
      <c r="P36" s="145">
        <v>1.0251399999999999</v>
      </c>
    </row>
    <row r="37" spans="1:16" ht="15" customHeight="1" x14ac:dyDescent="0.3">
      <c r="A37" s="147"/>
      <c r="B37" s="147"/>
      <c r="C37" s="148"/>
      <c r="D37" s="149"/>
      <c r="E37" s="149"/>
      <c r="F37" s="149"/>
      <c r="G37" s="150"/>
      <c r="H37" s="150"/>
      <c r="I37" s="150"/>
      <c r="J37" s="150"/>
      <c r="K37" s="150"/>
      <c r="L37" s="151"/>
      <c r="M37" s="150"/>
      <c r="N37" s="150"/>
      <c r="O37" s="151"/>
      <c r="P37" s="152"/>
    </row>
    <row r="38" spans="1:16" ht="15" customHeight="1" x14ac:dyDescent="0.3">
      <c r="A38" s="144" t="s">
        <v>1976</v>
      </c>
      <c r="B38" t="s">
        <v>107</v>
      </c>
      <c r="C38" s="27" t="s">
        <v>185</v>
      </c>
      <c r="D38" s="28">
        <v>4204</v>
      </c>
      <c r="E38" s="28">
        <v>4090</v>
      </c>
      <c r="F38" s="28">
        <v>114</v>
      </c>
      <c r="G38" s="56">
        <v>6109213.2300000004</v>
      </c>
      <c r="H38" s="56">
        <v>5674680.3499999996</v>
      </c>
      <c r="I38" s="56">
        <v>434532.88</v>
      </c>
      <c r="J38" s="56">
        <v>252351.53</v>
      </c>
      <c r="K38" s="56">
        <v>277735.86</v>
      </c>
      <c r="L38" s="62">
        <v>-25384.33</v>
      </c>
      <c r="M38" s="56">
        <v>6361564.7599999998</v>
      </c>
      <c r="N38" s="56">
        <v>5952416.21</v>
      </c>
      <c r="O38" s="56">
        <v>409148.55</v>
      </c>
      <c r="P38" s="145">
        <v>1.0743529999999999</v>
      </c>
    </row>
    <row r="39" spans="1:16" ht="15" customHeight="1" x14ac:dyDescent="0.3">
      <c r="A39" s="35"/>
      <c r="B39" t="s">
        <v>352</v>
      </c>
      <c r="C39" s="27" t="s">
        <v>215</v>
      </c>
      <c r="D39" s="28">
        <v>3885</v>
      </c>
      <c r="E39" s="28">
        <v>3859</v>
      </c>
      <c r="F39" s="28">
        <v>26</v>
      </c>
      <c r="G39" s="56">
        <v>5316258.16</v>
      </c>
      <c r="H39" s="56">
        <v>4985707.5</v>
      </c>
      <c r="I39" s="56">
        <v>330550.65999999997</v>
      </c>
      <c r="J39" s="56">
        <v>362995</v>
      </c>
      <c r="K39" s="56">
        <v>395417.5</v>
      </c>
      <c r="L39" s="62">
        <v>-32422.5</v>
      </c>
      <c r="M39" s="56">
        <v>5679253.1600000001</v>
      </c>
      <c r="N39" s="56">
        <v>5381125</v>
      </c>
      <c r="O39" s="56">
        <v>298128.15999999997</v>
      </c>
      <c r="P39" s="145">
        <v>0.99817</v>
      </c>
    </row>
    <row r="40" spans="1:16" ht="15" customHeight="1" x14ac:dyDescent="0.3">
      <c r="A40" s="35"/>
      <c r="B40" t="s">
        <v>679</v>
      </c>
      <c r="C40" s="27" t="s">
        <v>678</v>
      </c>
      <c r="D40" s="28">
        <v>2</v>
      </c>
      <c r="E40" s="28">
        <v>159</v>
      </c>
      <c r="F40" s="28">
        <v>-157</v>
      </c>
      <c r="G40" s="56">
        <v>3960</v>
      </c>
      <c r="H40" s="56">
        <v>279253</v>
      </c>
      <c r="I40" s="62">
        <v>-275293</v>
      </c>
      <c r="J40" s="56">
        <v>6715</v>
      </c>
      <c r="K40" s="56">
        <v>26135</v>
      </c>
      <c r="L40" s="62">
        <v>-19420</v>
      </c>
      <c r="M40" s="56">
        <v>10675</v>
      </c>
      <c r="N40" s="56">
        <v>305388</v>
      </c>
      <c r="O40" s="62">
        <v>-294713</v>
      </c>
      <c r="P40" s="146" t="s">
        <v>1971</v>
      </c>
    </row>
    <row r="41" spans="1:16" ht="15" customHeight="1" x14ac:dyDescent="0.3">
      <c r="A41" s="35"/>
      <c r="B41" t="s">
        <v>689</v>
      </c>
      <c r="C41" s="27" t="s">
        <v>688</v>
      </c>
      <c r="D41" s="28">
        <v>2672</v>
      </c>
      <c r="E41" s="28">
        <v>2591</v>
      </c>
      <c r="F41" s="28">
        <v>81</v>
      </c>
      <c r="G41" s="56">
        <v>3570078.51</v>
      </c>
      <c r="H41" s="56">
        <v>3459548.65</v>
      </c>
      <c r="I41" s="56">
        <v>110529.86</v>
      </c>
      <c r="J41" s="56">
        <v>186673.01</v>
      </c>
      <c r="K41" s="56">
        <v>193123</v>
      </c>
      <c r="L41" s="62">
        <v>-6449.99</v>
      </c>
      <c r="M41" s="56">
        <v>3756751.52</v>
      </c>
      <c r="N41" s="56">
        <v>3652671.65</v>
      </c>
      <c r="O41" s="56">
        <v>104079.87</v>
      </c>
      <c r="P41" s="145">
        <v>0.97965400000000002</v>
      </c>
    </row>
    <row r="42" spans="1:16" ht="15" customHeight="1" x14ac:dyDescent="0.3">
      <c r="A42" s="35"/>
      <c r="B42" t="s">
        <v>10</v>
      </c>
      <c r="C42" s="27" t="s">
        <v>217</v>
      </c>
      <c r="D42" s="28">
        <v>5393</v>
      </c>
      <c r="E42" s="28">
        <v>4793</v>
      </c>
      <c r="F42" s="28">
        <v>600</v>
      </c>
      <c r="G42" s="56">
        <v>7826692.7000000002</v>
      </c>
      <c r="H42" s="56">
        <v>6901862.9500000002</v>
      </c>
      <c r="I42" s="56">
        <v>924829.75</v>
      </c>
      <c r="J42" s="56">
        <v>397793.53</v>
      </c>
      <c r="K42" s="56">
        <v>334512</v>
      </c>
      <c r="L42" s="56">
        <v>63281.53</v>
      </c>
      <c r="M42" s="56">
        <v>8224486.2300000004</v>
      </c>
      <c r="N42" s="56">
        <v>7236374.9500000002</v>
      </c>
      <c r="O42" s="56">
        <v>988111.28</v>
      </c>
      <c r="P42" s="145">
        <v>1.094422</v>
      </c>
    </row>
    <row r="43" spans="1:16" ht="15" customHeight="1" x14ac:dyDescent="0.3">
      <c r="A43" s="35"/>
      <c r="B43" t="s">
        <v>361</v>
      </c>
      <c r="C43" s="27" t="s">
        <v>240</v>
      </c>
      <c r="D43" s="28">
        <v>3778</v>
      </c>
      <c r="E43" s="28">
        <v>3569</v>
      </c>
      <c r="F43" s="28">
        <v>209</v>
      </c>
      <c r="G43" s="56">
        <v>4781415.75</v>
      </c>
      <c r="H43" s="56">
        <v>4491708.4000000004</v>
      </c>
      <c r="I43" s="56">
        <v>289707.34999999998</v>
      </c>
      <c r="J43" s="56">
        <v>355185.03</v>
      </c>
      <c r="K43" s="56">
        <v>405226.01</v>
      </c>
      <c r="L43" s="62">
        <v>-50040.98</v>
      </c>
      <c r="M43" s="56">
        <v>5136600.78</v>
      </c>
      <c r="N43" s="56">
        <v>4896934.41</v>
      </c>
      <c r="O43" s="56">
        <v>239666.37</v>
      </c>
      <c r="P43" s="145">
        <v>1.0065809999999999</v>
      </c>
    </row>
    <row r="44" spans="1:16" ht="15" customHeight="1" x14ac:dyDescent="0.3">
      <c r="A44" s="35"/>
      <c r="B44" t="s">
        <v>1208</v>
      </c>
      <c r="C44" s="27" t="s">
        <v>1207</v>
      </c>
      <c r="D44" s="28">
        <v>3</v>
      </c>
      <c r="E44" s="28">
        <v>68</v>
      </c>
      <c r="F44" s="28">
        <v>-65</v>
      </c>
      <c r="G44" s="56">
        <v>4865</v>
      </c>
      <c r="H44" s="56">
        <v>113349</v>
      </c>
      <c r="I44" s="62">
        <v>-108484</v>
      </c>
      <c r="J44" s="56">
        <v>11411</v>
      </c>
      <c r="K44" s="56">
        <v>28177</v>
      </c>
      <c r="L44" s="62">
        <v>-16766</v>
      </c>
      <c r="M44" s="56">
        <v>16276</v>
      </c>
      <c r="N44" s="56">
        <v>141526</v>
      </c>
      <c r="O44" s="62">
        <v>-125250</v>
      </c>
      <c r="P44" s="145">
        <v>0.25893300000000002</v>
      </c>
    </row>
    <row r="45" spans="1:16" ht="15" customHeight="1" x14ac:dyDescent="0.3">
      <c r="A45" s="35"/>
      <c r="B45" t="s">
        <v>97</v>
      </c>
      <c r="C45" s="27" t="s">
        <v>247</v>
      </c>
      <c r="D45" s="28">
        <v>2670</v>
      </c>
      <c r="E45" s="28">
        <v>2559</v>
      </c>
      <c r="F45" s="28">
        <v>111</v>
      </c>
      <c r="G45" s="56">
        <v>4376680.38</v>
      </c>
      <c r="H45" s="56">
        <v>3838350.55</v>
      </c>
      <c r="I45" s="56">
        <v>538329.82999999996</v>
      </c>
      <c r="J45" s="56">
        <v>152690.23999999999</v>
      </c>
      <c r="K45" s="56">
        <v>196219.76</v>
      </c>
      <c r="L45" s="62">
        <v>-43529.52</v>
      </c>
      <c r="M45" s="56">
        <v>4529370.62</v>
      </c>
      <c r="N45" s="56">
        <v>4034570.31</v>
      </c>
      <c r="O45" s="56">
        <v>494800.31</v>
      </c>
      <c r="P45" s="145">
        <v>1.0682510000000001</v>
      </c>
    </row>
    <row r="46" spans="1:16" ht="15" customHeight="1" x14ac:dyDescent="0.3">
      <c r="A46" s="35"/>
      <c r="B46" t="s">
        <v>91</v>
      </c>
      <c r="C46" s="27" t="s">
        <v>1182</v>
      </c>
      <c r="D46" s="28">
        <v>3168</v>
      </c>
      <c r="E46" s="28">
        <v>3418</v>
      </c>
      <c r="F46" s="28">
        <v>-250</v>
      </c>
      <c r="G46" s="56">
        <v>4356649.47</v>
      </c>
      <c r="H46" s="56">
        <v>4759248.0999999996</v>
      </c>
      <c r="I46" s="62">
        <v>-402598.63</v>
      </c>
      <c r="J46" s="56">
        <v>361777.9</v>
      </c>
      <c r="K46" s="56">
        <v>390723.69</v>
      </c>
      <c r="L46" s="62">
        <v>-28945.79</v>
      </c>
      <c r="M46" s="56">
        <v>4718427.37</v>
      </c>
      <c r="N46" s="56">
        <v>5149971.79</v>
      </c>
      <c r="O46" s="62">
        <v>-431544.42</v>
      </c>
      <c r="P46" s="145">
        <v>0.86974099999999999</v>
      </c>
    </row>
    <row r="47" spans="1:16" ht="15" customHeight="1" x14ac:dyDescent="0.3">
      <c r="A47" s="35"/>
      <c r="B47" t="s">
        <v>840</v>
      </c>
      <c r="C47" s="27" t="s">
        <v>1172</v>
      </c>
      <c r="D47" s="28">
        <v>20</v>
      </c>
      <c r="E47" s="28">
        <v>138</v>
      </c>
      <c r="F47" s="28">
        <v>-118</v>
      </c>
      <c r="G47" s="56">
        <v>37425</v>
      </c>
      <c r="H47" s="56">
        <v>167139.75</v>
      </c>
      <c r="I47" s="62">
        <v>-129714.75</v>
      </c>
      <c r="J47" s="56">
        <v>900</v>
      </c>
      <c r="K47" s="56">
        <v>660</v>
      </c>
      <c r="L47" s="56">
        <v>240</v>
      </c>
      <c r="M47" s="56">
        <v>38325</v>
      </c>
      <c r="N47" s="56">
        <v>167799.75</v>
      </c>
      <c r="O47" s="62">
        <v>-129474.75</v>
      </c>
      <c r="P47" s="146" t="s">
        <v>1971</v>
      </c>
    </row>
    <row r="48" spans="1:16" ht="15" customHeight="1" x14ac:dyDescent="0.3">
      <c r="A48" s="35"/>
      <c r="B48" t="s">
        <v>1081</v>
      </c>
      <c r="C48" s="27" t="s">
        <v>1080</v>
      </c>
      <c r="D48" s="28">
        <v>3339</v>
      </c>
      <c r="E48" s="28">
        <v>3403</v>
      </c>
      <c r="F48" s="28">
        <v>-64</v>
      </c>
      <c r="G48" s="56">
        <v>5225792.1500000004</v>
      </c>
      <c r="H48" s="56">
        <v>5130207.84</v>
      </c>
      <c r="I48" s="56">
        <v>95584.31</v>
      </c>
      <c r="J48" s="56">
        <v>209173.01</v>
      </c>
      <c r="K48" s="56">
        <v>252316.5</v>
      </c>
      <c r="L48" s="62">
        <v>-43143.49</v>
      </c>
      <c r="M48" s="56">
        <v>5434965.1600000001</v>
      </c>
      <c r="N48" s="56">
        <v>5382524.3399999999</v>
      </c>
      <c r="O48" s="56">
        <v>52440.82</v>
      </c>
      <c r="P48" s="145">
        <v>0.97421599999999997</v>
      </c>
    </row>
    <row r="49" spans="1:16" ht="15" customHeight="1" x14ac:dyDescent="0.3">
      <c r="A49" s="35"/>
      <c r="B49" t="s">
        <v>1137</v>
      </c>
      <c r="C49" s="27" t="s">
        <v>1136</v>
      </c>
      <c r="D49" s="28">
        <v>19</v>
      </c>
      <c r="E49" s="28">
        <v>113</v>
      </c>
      <c r="F49" s="28">
        <v>-94</v>
      </c>
      <c r="G49" s="56">
        <v>30977</v>
      </c>
      <c r="H49" s="56">
        <v>97265.7</v>
      </c>
      <c r="I49" s="62">
        <v>-66288.7</v>
      </c>
      <c r="J49" s="56">
        <v>825</v>
      </c>
      <c r="K49" s="56">
        <v>3825.01</v>
      </c>
      <c r="L49" s="62">
        <v>-3000.01</v>
      </c>
      <c r="M49" s="56">
        <v>31802</v>
      </c>
      <c r="N49" s="56">
        <v>101090.71</v>
      </c>
      <c r="O49" s="62">
        <v>-69288.710000000006</v>
      </c>
      <c r="P49" s="145">
        <v>0.58258100000000002</v>
      </c>
    </row>
    <row r="50" spans="1:16" ht="15" customHeight="1" x14ac:dyDescent="0.3">
      <c r="A50" s="35"/>
      <c r="B50" t="s">
        <v>535</v>
      </c>
      <c r="C50" s="27" t="s">
        <v>988</v>
      </c>
      <c r="D50" s="28">
        <v>3377</v>
      </c>
      <c r="E50" s="28">
        <v>3575</v>
      </c>
      <c r="F50" s="28">
        <v>-198</v>
      </c>
      <c r="G50" s="56">
        <v>4864085.95</v>
      </c>
      <c r="H50" s="56">
        <v>4798626.6500000004</v>
      </c>
      <c r="I50" s="56">
        <v>65459.3</v>
      </c>
      <c r="J50" s="56">
        <v>442570.51</v>
      </c>
      <c r="K50" s="56">
        <v>451674.52</v>
      </c>
      <c r="L50" s="62">
        <v>-9104.01</v>
      </c>
      <c r="M50" s="56">
        <v>5306656.46</v>
      </c>
      <c r="N50" s="56">
        <v>5250301.17</v>
      </c>
      <c r="O50" s="56">
        <v>56355.29</v>
      </c>
      <c r="P50" s="145">
        <v>0.94259199999999999</v>
      </c>
    </row>
    <row r="51" spans="1:16" ht="15" customHeight="1" x14ac:dyDescent="0.3">
      <c r="A51" s="35"/>
      <c r="B51" t="s">
        <v>1218</v>
      </c>
      <c r="C51" s="27" t="s">
        <v>1217</v>
      </c>
      <c r="D51" s="28">
        <v>117</v>
      </c>
      <c r="E51" s="28">
        <v>356</v>
      </c>
      <c r="F51" s="28">
        <v>-239</v>
      </c>
      <c r="G51" s="56">
        <v>175999</v>
      </c>
      <c r="H51" s="56">
        <v>649333</v>
      </c>
      <c r="I51" s="62">
        <v>-473334</v>
      </c>
      <c r="J51" s="56">
        <v>216808.01</v>
      </c>
      <c r="K51" s="56">
        <v>205201</v>
      </c>
      <c r="L51" s="56">
        <v>11607.01</v>
      </c>
      <c r="M51" s="56">
        <v>392807.01</v>
      </c>
      <c r="N51" s="56">
        <v>854534</v>
      </c>
      <c r="O51" s="62">
        <v>-461726.99</v>
      </c>
      <c r="P51" s="146" t="s">
        <v>1971</v>
      </c>
    </row>
    <row r="52" spans="1:16" ht="15" customHeight="1" x14ac:dyDescent="0.3">
      <c r="A52" s="35"/>
      <c r="B52" t="s">
        <v>170</v>
      </c>
      <c r="C52" s="27" t="s">
        <v>329</v>
      </c>
      <c r="D52" s="28">
        <v>2699</v>
      </c>
      <c r="E52" s="28">
        <v>2655</v>
      </c>
      <c r="F52" s="28">
        <v>44</v>
      </c>
      <c r="G52" s="56">
        <v>3558852.55</v>
      </c>
      <c r="H52" s="56">
        <v>3566995.4</v>
      </c>
      <c r="I52" s="62">
        <v>-8142.85</v>
      </c>
      <c r="J52" s="56">
        <v>95241</v>
      </c>
      <c r="K52" s="56">
        <v>115078.07</v>
      </c>
      <c r="L52" s="62">
        <v>-19837.07</v>
      </c>
      <c r="M52" s="56">
        <v>3654093.55</v>
      </c>
      <c r="N52" s="56">
        <v>3682073.47</v>
      </c>
      <c r="O52" s="62">
        <v>-27979.919999999998</v>
      </c>
      <c r="P52" s="145">
        <v>0.91510999999999998</v>
      </c>
    </row>
    <row r="53" spans="1:16" ht="15" customHeight="1" x14ac:dyDescent="0.3">
      <c r="A53" s="35"/>
      <c r="B53" t="s">
        <v>1234</v>
      </c>
      <c r="C53" s="27" t="s">
        <v>1272</v>
      </c>
      <c r="D53" s="28">
        <v>1</v>
      </c>
      <c r="E53" s="28">
        <v>65</v>
      </c>
      <c r="F53" s="28">
        <v>-64</v>
      </c>
      <c r="G53" s="56">
        <v>1325</v>
      </c>
      <c r="H53" s="56">
        <v>86926</v>
      </c>
      <c r="I53" s="62">
        <v>-85601</v>
      </c>
      <c r="J53" s="56">
        <v>0</v>
      </c>
      <c r="K53" s="56">
        <v>990</v>
      </c>
      <c r="L53" s="62">
        <v>-990</v>
      </c>
      <c r="M53" s="56">
        <v>1325</v>
      </c>
      <c r="N53" s="56">
        <v>87916</v>
      </c>
      <c r="O53" s="62">
        <v>-86591</v>
      </c>
      <c r="P53" s="146" t="s">
        <v>1971</v>
      </c>
    </row>
    <row r="54" spans="1:16" ht="15" customHeight="1" x14ac:dyDescent="0.3">
      <c r="A54" s="147"/>
      <c r="B54" s="147"/>
      <c r="C54" s="148"/>
      <c r="D54" s="149"/>
      <c r="E54" s="149"/>
      <c r="F54" s="149"/>
      <c r="G54" s="150"/>
      <c r="H54" s="150"/>
      <c r="I54" s="150"/>
      <c r="J54" s="150"/>
      <c r="K54" s="150"/>
      <c r="L54" s="151"/>
      <c r="M54" s="150"/>
      <c r="N54" s="150"/>
      <c r="O54" s="151"/>
      <c r="P54" s="152"/>
    </row>
    <row r="55" spans="1:16" ht="15" customHeight="1" x14ac:dyDescent="0.3">
      <c r="A55" s="144" t="s">
        <v>1977</v>
      </c>
      <c r="B55" t="s">
        <v>76</v>
      </c>
      <c r="C55" s="27" t="s">
        <v>206</v>
      </c>
      <c r="D55" s="28">
        <v>2285</v>
      </c>
      <c r="E55" s="28">
        <v>2091</v>
      </c>
      <c r="F55" s="28">
        <v>194</v>
      </c>
      <c r="G55" s="56">
        <v>3214816.05</v>
      </c>
      <c r="H55" s="56">
        <v>2930003.45</v>
      </c>
      <c r="I55" s="56">
        <v>284812.59999999998</v>
      </c>
      <c r="J55" s="56">
        <v>166137</v>
      </c>
      <c r="K55" s="56">
        <v>143715</v>
      </c>
      <c r="L55" s="56">
        <v>22422</v>
      </c>
      <c r="M55" s="56">
        <v>3380953.05</v>
      </c>
      <c r="N55" s="56">
        <v>3073718.45</v>
      </c>
      <c r="O55" s="56">
        <v>307234.59999999998</v>
      </c>
      <c r="P55" s="145">
        <v>1.0428599999999999</v>
      </c>
    </row>
    <row r="56" spans="1:16" ht="15" customHeight="1" x14ac:dyDescent="0.3">
      <c r="A56" s="35"/>
      <c r="B56" t="s">
        <v>47</v>
      </c>
      <c r="C56" s="27" t="s">
        <v>614</v>
      </c>
      <c r="D56" s="28">
        <v>2947</v>
      </c>
      <c r="E56" s="28">
        <v>3255</v>
      </c>
      <c r="F56" s="28">
        <v>-308</v>
      </c>
      <c r="G56" s="56">
        <v>3476291.35</v>
      </c>
      <c r="H56" s="56">
        <v>3719919.16</v>
      </c>
      <c r="I56" s="62">
        <v>-243627.81</v>
      </c>
      <c r="J56" s="56">
        <v>285820.71000000002</v>
      </c>
      <c r="K56" s="56">
        <v>277090.49</v>
      </c>
      <c r="L56" s="56">
        <v>8730.2199999999993</v>
      </c>
      <c r="M56" s="56">
        <v>3762112.06</v>
      </c>
      <c r="N56" s="56">
        <v>3997009.65</v>
      </c>
      <c r="O56" s="62">
        <v>-234897.59</v>
      </c>
      <c r="P56" s="145">
        <v>0.88095599999999996</v>
      </c>
    </row>
    <row r="57" spans="1:16" ht="15" customHeight="1" x14ac:dyDescent="0.3">
      <c r="A57" s="35"/>
      <c r="B57" t="s">
        <v>350</v>
      </c>
      <c r="C57" s="27" t="s">
        <v>617</v>
      </c>
      <c r="D57" s="28">
        <v>1</v>
      </c>
      <c r="E57" s="28">
        <v>64</v>
      </c>
      <c r="F57" s="28">
        <v>-63</v>
      </c>
      <c r="G57" s="56">
        <v>1875</v>
      </c>
      <c r="H57" s="56">
        <v>84307</v>
      </c>
      <c r="I57" s="62">
        <v>-82432</v>
      </c>
      <c r="J57" s="56">
        <v>1070</v>
      </c>
      <c r="K57" s="56">
        <v>22025</v>
      </c>
      <c r="L57" s="62">
        <v>-20955</v>
      </c>
      <c r="M57" s="56">
        <v>2945</v>
      </c>
      <c r="N57" s="56">
        <v>106332</v>
      </c>
      <c r="O57" s="62">
        <v>-103387</v>
      </c>
      <c r="P57" s="146" t="s">
        <v>1971</v>
      </c>
    </row>
    <row r="58" spans="1:16" ht="15" customHeight="1" x14ac:dyDescent="0.3">
      <c r="A58" s="35"/>
      <c r="B58" t="s">
        <v>153</v>
      </c>
      <c r="C58" s="27" t="s">
        <v>212</v>
      </c>
      <c r="D58" s="28">
        <v>4042</v>
      </c>
      <c r="E58" s="28">
        <v>3919</v>
      </c>
      <c r="F58" s="28">
        <v>123</v>
      </c>
      <c r="G58" s="56">
        <v>5018995.4000000004</v>
      </c>
      <c r="H58" s="56">
        <v>4690957.8</v>
      </c>
      <c r="I58" s="56">
        <v>328037.59999999998</v>
      </c>
      <c r="J58" s="56">
        <v>222896</v>
      </c>
      <c r="K58" s="56">
        <v>275014</v>
      </c>
      <c r="L58" s="62">
        <v>-52118</v>
      </c>
      <c r="M58" s="56">
        <v>5241891.4000000004</v>
      </c>
      <c r="N58" s="56">
        <v>4965971.8</v>
      </c>
      <c r="O58" s="56">
        <v>275919.59999999998</v>
      </c>
      <c r="P58" s="145">
        <v>1.0255110000000001</v>
      </c>
    </row>
    <row r="59" spans="1:16" ht="15" customHeight="1" x14ac:dyDescent="0.3">
      <c r="A59" s="35"/>
      <c r="B59" t="s">
        <v>351</v>
      </c>
      <c r="C59" s="27" t="s">
        <v>213</v>
      </c>
      <c r="D59" s="28">
        <v>101</v>
      </c>
      <c r="E59" s="28">
        <v>81</v>
      </c>
      <c r="F59" s="28">
        <v>20</v>
      </c>
      <c r="G59" s="56">
        <v>137135</v>
      </c>
      <c r="H59" s="56">
        <v>106148</v>
      </c>
      <c r="I59" s="56">
        <v>30987</v>
      </c>
      <c r="J59" s="56">
        <v>9730</v>
      </c>
      <c r="K59" s="56">
        <v>7072</v>
      </c>
      <c r="L59" s="56">
        <v>2658</v>
      </c>
      <c r="M59" s="56">
        <v>146865</v>
      </c>
      <c r="N59" s="56">
        <v>113220</v>
      </c>
      <c r="O59" s="56">
        <v>33645</v>
      </c>
      <c r="P59" s="146" t="s">
        <v>1971</v>
      </c>
    </row>
    <row r="60" spans="1:16" ht="15" customHeight="1" x14ac:dyDescent="0.3">
      <c r="A60" s="35"/>
      <c r="B60" t="s">
        <v>355</v>
      </c>
      <c r="C60" s="27" t="s">
        <v>757</v>
      </c>
      <c r="D60" s="28">
        <v>3123</v>
      </c>
      <c r="E60" s="28">
        <v>3380</v>
      </c>
      <c r="F60" s="28">
        <v>-257</v>
      </c>
      <c r="G60" s="56">
        <v>5066704.7699999996</v>
      </c>
      <c r="H60" s="56">
        <v>5268073.4000000004</v>
      </c>
      <c r="I60" s="62">
        <v>-201368.63</v>
      </c>
      <c r="J60" s="56">
        <v>197158</v>
      </c>
      <c r="K60" s="56">
        <v>250177.82</v>
      </c>
      <c r="L60" s="62">
        <v>-53019.82</v>
      </c>
      <c r="M60" s="56">
        <v>5263862.7699999996</v>
      </c>
      <c r="N60" s="56">
        <v>5518251.2199999997</v>
      </c>
      <c r="O60" s="62">
        <v>-254388.45</v>
      </c>
      <c r="P60" s="145">
        <v>0.92247800000000002</v>
      </c>
    </row>
    <row r="61" spans="1:16" ht="15" customHeight="1" x14ac:dyDescent="0.3">
      <c r="A61" s="35"/>
      <c r="B61" t="s">
        <v>364</v>
      </c>
      <c r="C61" s="27" t="s">
        <v>909</v>
      </c>
      <c r="D61" s="28">
        <v>3619</v>
      </c>
      <c r="E61" s="28">
        <v>3862</v>
      </c>
      <c r="F61" s="28">
        <v>-243</v>
      </c>
      <c r="G61" s="56">
        <v>4945157.0999999996</v>
      </c>
      <c r="H61" s="56">
        <v>5343550.55</v>
      </c>
      <c r="I61" s="62">
        <v>-398393.45</v>
      </c>
      <c r="J61" s="56">
        <v>206468.09</v>
      </c>
      <c r="K61" s="56">
        <v>232112.05</v>
      </c>
      <c r="L61" s="62">
        <v>-25643.96</v>
      </c>
      <c r="M61" s="56">
        <v>5151625.1900000004</v>
      </c>
      <c r="N61" s="56">
        <v>5575662.5999999996</v>
      </c>
      <c r="O61" s="62">
        <v>-424037.41</v>
      </c>
      <c r="P61" s="145">
        <v>0.87811099999999997</v>
      </c>
    </row>
    <row r="62" spans="1:16" ht="15" customHeight="1" x14ac:dyDescent="0.3">
      <c r="A62" s="35"/>
      <c r="B62" t="s">
        <v>912</v>
      </c>
      <c r="C62" s="27" t="s">
        <v>911</v>
      </c>
      <c r="D62" s="28">
        <v>3765</v>
      </c>
      <c r="E62" s="28">
        <v>3611</v>
      </c>
      <c r="F62" s="28">
        <v>154</v>
      </c>
      <c r="G62" s="56">
        <v>4259114.25</v>
      </c>
      <c r="H62" s="56">
        <v>4028149.5</v>
      </c>
      <c r="I62" s="56">
        <v>230964.75</v>
      </c>
      <c r="J62" s="56">
        <v>130910.01</v>
      </c>
      <c r="K62" s="56">
        <v>125116</v>
      </c>
      <c r="L62" s="56">
        <v>5794.01</v>
      </c>
      <c r="M62" s="56">
        <v>4390024.26</v>
      </c>
      <c r="N62" s="56">
        <v>4153265.5</v>
      </c>
      <c r="O62" s="56">
        <v>236758.76</v>
      </c>
      <c r="P62" s="145">
        <v>1.0187409999999999</v>
      </c>
    </row>
    <row r="63" spans="1:16" ht="15" customHeight="1" x14ac:dyDescent="0.3">
      <c r="A63" s="35"/>
      <c r="B63" t="s">
        <v>49</v>
      </c>
      <c r="C63" s="27" t="s">
        <v>255</v>
      </c>
      <c r="D63" s="28">
        <v>2336</v>
      </c>
      <c r="E63" s="28">
        <v>2011</v>
      </c>
      <c r="F63" s="28">
        <v>325</v>
      </c>
      <c r="G63" s="56">
        <v>3632171.05</v>
      </c>
      <c r="H63" s="56">
        <v>3149405.35</v>
      </c>
      <c r="I63" s="56">
        <v>482765.7</v>
      </c>
      <c r="J63" s="56">
        <v>99024.02</v>
      </c>
      <c r="K63" s="56">
        <v>146952.01999999999</v>
      </c>
      <c r="L63" s="62">
        <v>-47928</v>
      </c>
      <c r="M63" s="56">
        <v>3731195.07</v>
      </c>
      <c r="N63" s="56">
        <v>3296357.37</v>
      </c>
      <c r="O63" s="56">
        <v>434837.7</v>
      </c>
      <c r="P63" s="145">
        <v>1.051409</v>
      </c>
    </row>
    <row r="64" spans="1:16" ht="15" customHeight="1" x14ac:dyDescent="0.3">
      <c r="A64" s="35"/>
      <c r="B64" t="s">
        <v>365</v>
      </c>
      <c r="C64" s="27" t="s">
        <v>256</v>
      </c>
      <c r="D64" s="28">
        <v>1</v>
      </c>
      <c r="E64" s="28">
        <v>52</v>
      </c>
      <c r="F64" s="28">
        <v>-51</v>
      </c>
      <c r="G64" s="56">
        <v>3835</v>
      </c>
      <c r="H64" s="56">
        <v>195589</v>
      </c>
      <c r="I64" s="62">
        <v>-191754</v>
      </c>
      <c r="J64" s="56">
        <v>0</v>
      </c>
      <c r="K64" s="56">
        <v>13816</v>
      </c>
      <c r="L64" s="62">
        <v>-13816</v>
      </c>
      <c r="M64" s="56">
        <v>3835</v>
      </c>
      <c r="N64" s="56">
        <v>209405</v>
      </c>
      <c r="O64" s="62">
        <v>-205570</v>
      </c>
      <c r="P64" s="146" t="s">
        <v>1971</v>
      </c>
    </row>
    <row r="65" spans="1:16" ht="15" customHeight="1" x14ac:dyDescent="0.3">
      <c r="A65" s="35"/>
      <c r="B65" t="s">
        <v>943</v>
      </c>
      <c r="C65" s="27" t="s">
        <v>942</v>
      </c>
      <c r="D65" s="28">
        <v>3719</v>
      </c>
      <c r="E65" s="28">
        <v>3755</v>
      </c>
      <c r="F65" s="28">
        <v>-36</v>
      </c>
      <c r="G65" s="56">
        <v>5131363.38</v>
      </c>
      <c r="H65" s="56">
        <v>5059288.6500000004</v>
      </c>
      <c r="I65" s="56">
        <v>72074.73</v>
      </c>
      <c r="J65" s="56">
        <v>394079.8</v>
      </c>
      <c r="K65" s="56">
        <v>430188.1</v>
      </c>
      <c r="L65" s="62">
        <v>-36108.300000000003</v>
      </c>
      <c r="M65" s="56">
        <v>5525443.1799999997</v>
      </c>
      <c r="N65" s="56">
        <v>5489476.75</v>
      </c>
      <c r="O65" s="56">
        <v>35966.43</v>
      </c>
      <c r="P65" s="145">
        <v>0.95621699999999998</v>
      </c>
    </row>
    <row r="66" spans="1:16" ht="15" customHeight="1" x14ac:dyDescent="0.3">
      <c r="A66" s="35"/>
      <c r="B66" t="s">
        <v>970</v>
      </c>
      <c r="C66" s="27" t="s">
        <v>1236</v>
      </c>
      <c r="D66" s="28">
        <v>2526</v>
      </c>
      <c r="E66" s="28">
        <v>2665</v>
      </c>
      <c r="F66" s="28">
        <v>-139</v>
      </c>
      <c r="G66" s="56">
        <v>3185827.11</v>
      </c>
      <c r="H66" s="56">
        <v>3279782.33</v>
      </c>
      <c r="I66" s="62">
        <v>-93955.22</v>
      </c>
      <c r="J66" s="56">
        <v>202522.01</v>
      </c>
      <c r="K66" s="56">
        <v>260825.06</v>
      </c>
      <c r="L66" s="62">
        <v>-58303.05</v>
      </c>
      <c r="M66" s="56">
        <v>3388349.12</v>
      </c>
      <c r="N66" s="56">
        <v>3540607.39</v>
      </c>
      <c r="O66" s="62">
        <v>-152258.26999999999</v>
      </c>
      <c r="P66" s="145">
        <v>0.95285799999999998</v>
      </c>
    </row>
    <row r="67" spans="1:16" ht="15" customHeight="1" x14ac:dyDescent="0.3">
      <c r="A67" s="35"/>
      <c r="B67" t="s">
        <v>149</v>
      </c>
      <c r="C67" s="27" t="s">
        <v>262</v>
      </c>
      <c r="D67" s="28">
        <v>519</v>
      </c>
      <c r="E67" s="28">
        <v>507</v>
      </c>
      <c r="F67" s="28">
        <v>12</v>
      </c>
      <c r="G67" s="56">
        <v>767767.85</v>
      </c>
      <c r="H67" s="56">
        <v>786479.75</v>
      </c>
      <c r="I67" s="62">
        <v>-18711.900000000001</v>
      </c>
      <c r="J67" s="56">
        <v>24980</v>
      </c>
      <c r="K67" s="56">
        <v>36915</v>
      </c>
      <c r="L67" s="62">
        <v>-11935</v>
      </c>
      <c r="M67" s="56">
        <v>792747.85</v>
      </c>
      <c r="N67" s="56">
        <v>823394.75</v>
      </c>
      <c r="O67" s="62">
        <v>-30646.9</v>
      </c>
      <c r="P67" s="145">
        <v>0.94588499999999998</v>
      </c>
    </row>
    <row r="68" spans="1:16" ht="15" customHeight="1" x14ac:dyDescent="0.3">
      <c r="A68" s="35"/>
      <c r="B68" t="s">
        <v>1059</v>
      </c>
      <c r="C68" s="27" t="s">
        <v>1058</v>
      </c>
      <c r="D68" s="28">
        <v>1463</v>
      </c>
      <c r="E68" s="28">
        <v>1564</v>
      </c>
      <c r="F68" s="28">
        <v>-101</v>
      </c>
      <c r="G68" s="56">
        <v>2003975.8</v>
      </c>
      <c r="H68" s="56">
        <v>2041178.45</v>
      </c>
      <c r="I68" s="62">
        <v>-37202.65</v>
      </c>
      <c r="J68" s="56">
        <v>195424.01</v>
      </c>
      <c r="K68" s="56">
        <v>181916.12</v>
      </c>
      <c r="L68" s="56">
        <v>13507.89</v>
      </c>
      <c r="M68" s="56">
        <v>2199399.81</v>
      </c>
      <c r="N68" s="56">
        <v>2223094.5699999998</v>
      </c>
      <c r="O68" s="62">
        <v>-23694.76</v>
      </c>
      <c r="P68" s="145">
        <v>0.90324899999999997</v>
      </c>
    </row>
    <row r="69" spans="1:16" ht="15" customHeight="1" x14ac:dyDescent="0.3">
      <c r="A69" s="147"/>
      <c r="B69" s="147"/>
      <c r="C69" s="148"/>
      <c r="D69" s="149"/>
      <c r="E69" s="149"/>
      <c r="F69" s="149"/>
      <c r="G69" s="150"/>
      <c r="H69" s="150"/>
      <c r="I69" s="150"/>
      <c r="J69" s="150"/>
      <c r="K69" s="150"/>
      <c r="L69" s="151"/>
      <c r="M69" s="150"/>
      <c r="N69" s="150"/>
      <c r="O69" s="151"/>
      <c r="P69" s="152"/>
    </row>
    <row r="70" spans="1:16" ht="15" customHeight="1" x14ac:dyDescent="0.3">
      <c r="A70" s="35"/>
      <c r="B70" s="40"/>
      <c r="C70" s="27" t="s">
        <v>644</v>
      </c>
      <c r="D70" s="28">
        <v>1983</v>
      </c>
      <c r="E70" s="28">
        <v>2158</v>
      </c>
      <c r="F70" s="28">
        <v>-175</v>
      </c>
      <c r="G70" s="56">
        <v>3055963.8</v>
      </c>
      <c r="H70" s="56">
        <v>3183457.96</v>
      </c>
      <c r="I70" s="62">
        <v>-127494.16</v>
      </c>
      <c r="J70" s="56">
        <v>266832.02</v>
      </c>
      <c r="K70" s="56">
        <v>250771.02</v>
      </c>
      <c r="L70" s="56">
        <v>16061</v>
      </c>
      <c r="M70" s="56">
        <v>3322795.82</v>
      </c>
      <c r="N70" s="56">
        <v>3434228.98</v>
      </c>
      <c r="O70" s="62">
        <v>-111433.16</v>
      </c>
      <c r="P70" s="145">
        <v>0.89291600000000004</v>
      </c>
    </row>
    <row r="71" spans="1:16" x14ac:dyDescent="0.3">
      <c r="A71" s="153" t="s">
        <v>1978</v>
      </c>
      <c r="B71" s="153"/>
      <c r="C71" s="153" t="s">
        <v>644</v>
      </c>
      <c r="D71" s="154">
        <v>1</v>
      </c>
      <c r="E71" s="154">
        <v>0</v>
      </c>
      <c r="F71" s="154">
        <v>1</v>
      </c>
      <c r="G71" s="155">
        <v>2370</v>
      </c>
      <c r="H71" s="155">
        <v>0</v>
      </c>
      <c r="I71" s="155">
        <v>2370</v>
      </c>
      <c r="J71" s="155">
        <v>450</v>
      </c>
      <c r="K71" s="155">
        <v>0</v>
      </c>
      <c r="L71" s="155">
        <v>450</v>
      </c>
      <c r="M71" s="155">
        <v>2820</v>
      </c>
      <c r="N71" s="155">
        <v>0</v>
      </c>
      <c r="O71" s="155">
        <v>2820</v>
      </c>
    </row>
    <row r="72" spans="1:16" ht="15" customHeight="1" x14ac:dyDescent="0.3">
      <c r="A72" s="147"/>
      <c r="B72" t="s">
        <v>645</v>
      </c>
      <c r="C72" s="156" t="s">
        <v>1979</v>
      </c>
      <c r="D72" s="157">
        <f>+D70-D71</f>
        <v>1982</v>
      </c>
      <c r="E72" s="157">
        <f>+E70-E71</f>
        <v>2158</v>
      </c>
      <c r="F72" s="158">
        <f>+F70-F71</f>
        <v>-176</v>
      </c>
      <c r="G72" s="159">
        <f t="shared" ref="G72:O72" si="0">+G70-G71</f>
        <v>3053593.8</v>
      </c>
      <c r="H72" s="159">
        <f t="shared" si="0"/>
        <v>3183457.96</v>
      </c>
      <c r="I72" s="160">
        <f t="shared" si="0"/>
        <v>-129864.16</v>
      </c>
      <c r="J72" s="161">
        <f t="shared" si="0"/>
        <v>266382.02</v>
      </c>
      <c r="K72" s="161">
        <f t="shared" si="0"/>
        <v>250771.02</v>
      </c>
      <c r="L72" s="162">
        <f t="shared" si="0"/>
        <v>15611</v>
      </c>
      <c r="M72" s="163">
        <f t="shared" si="0"/>
        <v>3319975.82</v>
      </c>
      <c r="N72" s="163">
        <f t="shared" si="0"/>
        <v>3434228.98</v>
      </c>
      <c r="O72" s="164">
        <f t="shared" si="0"/>
        <v>-114253.16</v>
      </c>
      <c r="P72" s="152"/>
    </row>
    <row r="73" spans="1:16" ht="15" customHeight="1" x14ac:dyDescent="0.3">
      <c r="A73" s="147"/>
      <c r="B73" s="147"/>
      <c r="C73" s="148"/>
      <c r="D73" s="149"/>
      <c r="E73" s="149"/>
      <c r="F73" s="149"/>
      <c r="G73" s="150"/>
      <c r="H73" s="150"/>
      <c r="I73" s="150"/>
      <c r="J73" s="150"/>
      <c r="K73" s="150"/>
      <c r="L73" s="151"/>
      <c r="M73" s="150"/>
      <c r="N73" s="150"/>
      <c r="O73" s="151"/>
      <c r="P73" s="152"/>
    </row>
    <row r="74" spans="1:16" ht="15" customHeight="1" x14ac:dyDescent="0.3">
      <c r="A74" s="144" t="s">
        <v>1980</v>
      </c>
      <c r="B74" t="s">
        <v>141</v>
      </c>
      <c r="C74" s="27" t="s">
        <v>202</v>
      </c>
      <c r="D74" s="28">
        <v>7291</v>
      </c>
      <c r="E74" s="28">
        <v>7281</v>
      </c>
      <c r="F74" s="28">
        <v>10</v>
      </c>
      <c r="G74" s="56">
        <v>12336377.5</v>
      </c>
      <c r="H74" s="56">
        <v>12085061.199999999</v>
      </c>
      <c r="I74" s="56">
        <v>251316.3</v>
      </c>
      <c r="J74" s="56">
        <v>342936.01</v>
      </c>
      <c r="K74" s="56">
        <v>445308.57</v>
      </c>
      <c r="L74" s="62">
        <v>-102372.56</v>
      </c>
      <c r="M74" s="56">
        <v>12679313.51</v>
      </c>
      <c r="N74" s="56">
        <v>12530369.77</v>
      </c>
      <c r="O74" s="56">
        <v>148943.74</v>
      </c>
      <c r="P74" s="145">
        <v>0.991614</v>
      </c>
    </row>
    <row r="75" spans="1:16" ht="15" customHeight="1" x14ac:dyDescent="0.3">
      <c r="A75" s="35"/>
      <c r="B75" t="s">
        <v>155</v>
      </c>
      <c r="C75" s="27" t="s">
        <v>700</v>
      </c>
      <c r="D75" s="28">
        <v>4026</v>
      </c>
      <c r="E75" s="28">
        <v>3997</v>
      </c>
      <c r="F75" s="28">
        <v>29</v>
      </c>
      <c r="G75" s="56">
        <v>4765353.8600000003</v>
      </c>
      <c r="H75" s="56">
        <v>4505878.7699999996</v>
      </c>
      <c r="I75" s="56">
        <v>259475.09</v>
      </c>
      <c r="J75" s="56">
        <v>244568.02</v>
      </c>
      <c r="K75" s="56">
        <v>217190.01</v>
      </c>
      <c r="L75" s="56">
        <v>27378.01</v>
      </c>
      <c r="M75" s="56">
        <v>5009921.88</v>
      </c>
      <c r="N75" s="56">
        <v>4723068.78</v>
      </c>
      <c r="O75" s="56">
        <v>286853.09999999998</v>
      </c>
      <c r="P75" s="145">
        <v>1.0063880000000001</v>
      </c>
    </row>
    <row r="76" spans="1:16" ht="15" customHeight="1" x14ac:dyDescent="0.3">
      <c r="A76" s="35"/>
      <c r="B76" t="s">
        <v>66</v>
      </c>
      <c r="C76" s="27" t="s">
        <v>434</v>
      </c>
      <c r="D76" s="28">
        <v>4623</v>
      </c>
      <c r="E76" s="28">
        <v>4463</v>
      </c>
      <c r="F76" s="28">
        <v>160</v>
      </c>
      <c r="G76" s="56">
        <v>5930617.3099999996</v>
      </c>
      <c r="H76" s="56">
        <v>5517309.6600000001</v>
      </c>
      <c r="I76" s="56">
        <v>413307.65</v>
      </c>
      <c r="J76" s="56">
        <v>238508.22</v>
      </c>
      <c r="K76" s="56">
        <v>235619.04</v>
      </c>
      <c r="L76" s="56">
        <v>2889.18</v>
      </c>
      <c r="M76" s="56">
        <v>6169125.5300000003</v>
      </c>
      <c r="N76" s="56">
        <v>5752928.7000000002</v>
      </c>
      <c r="O76" s="56">
        <v>416196.83</v>
      </c>
      <c r="P76" s="145">
        <v>1.013328</v>
      </c>
    </row>
    <row r="77" spans="1:16" ht="15" customHeight="1" x14ac:dyDescent="0.3">
      <c r="A77" s="35"/>
      <c r="B77" t="s">
        <v>93</v>
      </c>
      <c r="C77" s="27" t="s">
        <v>231</v>
      </c>
      <c r="D77" s="28">
        <v>2906</v>
      </c>
      <c r="E77" s="28">
        <v>2988</v>
      </c>
      <c r="F77" s="28">
        <v>-82</v>
      </c>
      <c r="G77" s="56">
        <v>3873634.8</v>
      </c>
      <c r="H77" s="56">
        <v>3826263.95</v>
      </c>
      <c r="I77" s="56">
        <v>47370.85</v>
      </c>
      <c r="J77" s="56">
        <v>106485</v>
      </c>
      <c r="K77" s="56">
        <v>117238</v>
      </c>
      <c r="L77" s="62">
        <v>-10753</v>
      </c>
      <c r="M77" s="56">
        <v>3980119.8</v>
      </c>
      <c r="N77" s="56">
        <v>3943501.95</v>
      </c>
      <c r="O77" s="56">
        <v>36617.85</v>
      </c>
      <c r="P77" s="145">
        <v>0.95028599999999996</v>
      </c>
    </row>
    <row r="78" spans="1:16" ht="15" customHeight="1" x14ac:dyDescent="0.3">
      <c r="A78" s="35"/>
      <c r="B78" t="s">
        <v>57</v>
      </c>
      <c r="C78" s="27" t="s">
        <v>233</v>
      </c>
      <c r="D78" s="28">
        <v>3961</v>
      </c>
      <c r="E78" s="28">
        <v>4081</v>
      </c>
      <c r="F78" s="28">
        <v>-120</v>
      </c>
      <c r="G78" s="56">
        <v>4601028.25</v>
      </c>
      <c r="H78" s="56">
        <v>4640101.72</v>
      </c>
      <c r="I78" s="62">
        <v>-39073.47</v>
      </c>
      <c r="J78" s="56">
        <v>230731.06</v>
      </c>
      <c r="K78" s="56">
        <v>283355.56</v>
      </c>
      <c r="L78" s="62">
        <v>-52624.5</v>
      </c>
      <c r="M78" s="56">
        <v>4831759.3099999996</v>
      </c>
      <c r="N78" s="56">
        <v>4923457.28</v>
      </c>
      <c r="O78" s="62">
        <v>-91697.97</v>
      </c>
      <c r="P78" s="145">
        <v>0.935338</v>
      </c>
    </row>
    <row r="79" spans="1:16" ht="15" customHeight="1" x14ac:dyDescent="0.3">
      <c r="A79" s="35"/>
      <c r="B79" t="s">
        <v>59</v>
      </c>
      <c r="C79" s="27" t="s">
        <v>879</v>
      </c>
      <c r="D79" s="28">
        <v>2922</v>
      </c>
      <c r="E79" s="28">
        <v>3051</v>
      </c>
      <c r="F79" s="28">
        <v>-129</v>
      </c>
      <c r="G79" s="56">
        <v>3249353.84</v>
      </c>
      <c r="H79" s="56">
        <v>3119921.05</v>
      </c>
      <c r="I79" s="56">
        <v>129432.79</v>
      </c>
      <c r="J79" s="56">
        <v>421606</v>
      </c>
      <c r="K79" s="56">
        <v>443351.01</v>
      </c>
      <c r="L79" s="62">
        <v>-21745.01</v>
      </c>
      <c r="M79" s="56">
        <v>3670959.84</v>
      </c>
      <c r="N79" s="56">
        <v>3563272.06</v>
      </c>
      <c r="O79" s="56">
        <v>107687.78</v>
      </c>
      <c r="P79" s="145">
        <v>0.98022799999999999</v>
      </c>
    </row>
    <row r="80" spans="1:16" ht="15" customHeight="1" x14ac:dyDescent="0.3">
      <c r="A80" s="35"/>
      <c r="B80" t="s">
        <v>890</v>
      </c>
      <c r="C80" s="27" t="s">
        <v>1122</v>
      </c>
      <c r="D80" s="28">
        <v>2978</v>
      </c>
      <c r="E80" s="28">
        <v>3068</v>
      </c>
      <c r="F80" s="28">
        <v>-90</v>
      </c>
      <c r="G80" s="56">
        <v>3825263.55</v>
      </c>
      <c r="H80" s="56">
        <v>3757478.05</v>
      </c>
      <c r="I80" s="56">
        <v>67785.5</v>
      </c>
      <c r="J80" s="56">
        <v>210118.51</v>
      </c>
      <c r="K80" s="56">
        <v>186344.5</v>
      </c>
      <c r="L80" s="56">
        <v>23774.01</v>
      </c>
      <c r="M80" s="56">
        <v>4035382.06</v>
      </c>
      <c r="N80" s="56">
        <v>3943822.55</v>
      </c>
      <c r="O80" s="56">
        <v>91559.51</v>
      </c>
      <c r="P80" s="145">
        <v>0.96314599999999995</v>
      </c>
    </row>
    <row r="81" spans="1:16" ht="15" customHeight="1" x14ac:dyDescent="0.3">
      <c r="A81" s="35"/>
      <c r="B81" t="s">
        <v>984</v>
      </c>
      <c r="C81" s="27" t="s">
        <v>983</v>
      </c>
      <c r="D81" s="28">
        <v>3977</v>
      </c>
      <c r="E81" s="28">
        <v>4338</v>
      </c>
      <c r="F81" s="28">
        <v>-361</v>
      </c>
      <c r="G81" s="56">
        <v>5340506.78</v>
      </c>
      <c r="H81" s="56">
        <v>5492276.4100000001</v>
      </c>
      <c r="I81" s="62">
        <v>-151769.63</v>
      </c>
      <c r="J81" s="56">
        <v>255436.59</v>
      </c>
      <c r="K81" s="56">
        <v>268929.53000000003</v>
      </c>
      <c r="L81" s="62">
        <v>-13492.94</v>
      </c>
      <c r="M81" s="56">
        <v>5595943.3700000001</v>
      </c>
      <c r="N81" s="56">
        <v>5761205.9400000004</v>
      </c>
      <c r="O81" s="62">
        <v>-165262.57</v>
      </c>
      <c r="P81" s="145">
        <v>0.93087399999999998</v>
      </c>
    </row>
    <row r="82" spans="1:16" ht="15" customHeight="1" x14ac:dyDescent="0.3">
      <c r="A82" s="35"/>
      <c r="B82" t="s">
        <v>986</v>
      </c>
      <c r="C82" s="27" t="s">
        <v>985</v>
      </c>
      <c r="D82" s="28">
        <v>8</v>
      </c>
      <c r="E82" s="28">
        <v>131</v>
      </c>
      <c r="F82" s="28">
        <v>-123</v>
      </c>
      <c r="G82" s="56">
        <v>15196.35</v>
      </c>
      <c r="H82" s="56">
        <v>139446.79999999999</v>
      </c>
      <c r="I82" s="62">
        <v>-124250.45</v>
      </c>
      <c r="J82" s="56">
        <v>1405</v>
      </c>
      <c r="K82" s="56">
        <v>8990</v>
      </c>
      <c r="L82" s="62">
        <v>-7585</v>
      </c>
      <c r="M82" s="56">
        <v>16601.349999999999</v>
      </c>
      <c r="N82" s="56">
        <v>148436.79999999999</v>
      </c>
      <c r="O82" s="62">
        <v>-131835.45000000001</v>
      </c>
      <c r="P82" s="146" t="s">
        <v>1971</v>
      </c>
    </row>
    <row r="83" spans="1:16" ht="15" customHeight="1" x14ac:dyDescent="0.3">
      <c r="A83" s="35"/>
      <c r="B83" t="s">
        <v>117</v>
      </c>
      <c r="C83" s="27" t="s">
        <v>279</v>
      </c>
      <c r="D83" s="28">
        <v>4489</v>
      </c>
      <c r="E83" s="28">
        <v>4397</v>
      </c>
      <c r="F83" s="28">
        <v>92</v>
      </c>
      <c r="G83" s="56">
        <v>5993505.2800000003</v>
      </c>
      <c r="H83" s="56">
        <v>5638561.6100000003</v>
      </c>
      <c r="I83" s="56">
        <v>354943.67</v>
      </c>
      <c r="J83" s="56">
        <v>149822</v>
      </c>
      <c r="K83" s="56">
        <v>179309.5</v>
      </c>
      <c r="L83" s="62">
        <v>-29487.5</v>
      </c>
      <c r="M83" s="56">
        <v>6143327.2800000003</v>
      </c>
      <c r="N83" s="56">
        <v>5817871.1100000003</v>
      </c>
      <c r="O83" s="56">
        <v>325456.17</v>
      </c>
      <c r="P83" s="145">
        <v>1.006818</v>
      </c>
    </row>
    <row r="84" spans="1:16" ht="15" customHeight="1" x14ac:dyDescent="0.3">
      <c r="A84" s="35"/>
      <c r="B84" t="s">
        <v>101</v>
      </c>
      <c r="C84" s="27" t="s">
        <v>286</v>
      </c>
      <c r="D84" s="28">
        <v>4608</v>
      </c>
      <c r="E84" s="28">
        <v>4642</v>
      </c>
      <c r="F84" s="28">
        <v>-34</v>
      </c>
      <c r="G84" s="56">
        <v>7211647.3600000003</v>
      </c>
      <c r="H84" s="56">
        <v>6913675.9800000004</v>
      </c>
      <c r="I84" s="56">
        <v>297971.38</v>
      </c>
      <c r="J84" s="56">
        <v>480821.52</v>
      </c>
      <c r="K84" s="56">
        <v>658089.16</v>
      </c>
      <c r="L84" s="62">
        <v>-177267.64</v>
      </c>
      <c r="M84" s="56">
        <v>7692468.8799999999</v>
      </c>
      <c r="N84" s="56">
        <v>7571765.1399999997</v>
      </c>
      <c r="O84" s="56">
        <v>120703.74</v>
      </c>
      <c r="P84" s="145">
        <v>0.98587599999999997</v>
      </c>
    </row>
    <row r="85" spans="1:16" ht="15" customHeight="1" x14ac:dyDescent="0.3">
      <c r="A85" s="35"/>
      <c r="B85" s="40"/>
      <c r="C85" s="27" t="s">
        <v>190</v>
      </c>
      <c r="D85" s="28">
        <v>3207</v>
      </c>
      <c r="E85" s="28">
        <v>3022</v>
      </c>
      <c r="F85" s="28">
        <v>185</v>
      </c>
      <c r="G85" s="56">
        <v>3617126.95</v>
      </c>
      <c r="H85" s="56">
        <v>3329839.1</v>
      </c>
      <c r="I85" s="56">
        <v>287287.84999999998</v>
      </c>
      <c r="J85" s="56">
        <v>113509.02</v>
      </c>
      <c r="K85" s="56">
        <v>146074.01</v>
      </c>
      <c r="L85" s="62">
        <v>-32564.99</v>
      </c>
      <c r="M85" s="56">
        <v>3730635.97</v>
      </c>
      <c r="N85" s="56">
        <v>3475913.11</v>
      </c>
      <c r="O85" s="56">
        <v>254722.86</v>
      </c>
      <c r="P85" s="145">
        <v>1.003269</v>
      </c>
    </row>
    <row r="86" spans="1:16" x14ac:dyDescent="0.3">
      <c r="A86" s="153" t="s">
        <v>1978</v>
      </c>
      <c r="B86" s="153"/>
      <c r="C86" s="153" t="s">
        <v>190</v>
      </c>
      <c r="D86" s="154">
        <v>2</v>
      </c>
      <c r="E86" s="154">
        <v>5</v>
      </c>
      <c r="F86" s="154">
        <v>-3</v>
      </c>
      <c r="G86" s="155">
        <v>5720</v>
      </c>
      <c r="H86" s="155">
        <v>11365</v>
      </c>
      <c r="I86" s="165">
        <v>-5645</v>
      </c>
      <c r="J86" s="155">
        <v>2185</v>
      </c>
      <c r="K86" s="155">
        <v>1935</v>
      </c>
      <c r="L86" s="155">
        <v>250</v>
      </c>
      <c r="M86" s="155">
        <v>7905</v>
      </c>
      <c r="N86" s="155">
        <v>13300</v>
      </c>
      <c r="O86" s="165">
        <v>-5395</v>
      </c>
    </row>
    <row r="87" spans="1:16" ht="15" customHeight="1" x14ac:dyDescent="0.3">
      <c r="A87" s="147"/>
      <c r="B87" s="166" t="s">
        <v>67</v>
      </c>
      <c r="C87" s="156" t="s">
        <v>1981</v>
      </c>
      <c r="D87" s="157">
        <f>+D85-D86</f>
        <v>3205</v>
      </c>
      <c r="E87" s="157">
        <f>+E85-E86</f>
        <v>3017</v>
      </c>
      <c r="F87" s="158">
        <f>+F85-F86</f>
        <v>188</v>
      </c>
      <c r="G87" s="159">
        <f t="shared" ref="G87:O87" si="1">+G85-G86</f>
        <v>3611406.95</v>
      </c>
      <c r="H87" s="159">
        <f t="shared" si="1"/>
        <v>3318474.1</v>
      </c>
      <c r="I87" s="160">
        <f t="shared" si="1"/>
        <v>292932.84999999998</v>
      </c>
      <c r="J87" s="161">
        <f t="shared" si="1"/>
        <v>111324.02</v>
      </c>
      <c r="K87" s="161">
        <f t="shared" si="1"/>
        <v>144139.01</v>
      </c>
      <c r="L87" s="162">
        <f t="shared" si="1"/>
        <v>-32814.990000000005</v>
      </c>
      <c r="M87" s="163">
        <f t="shared" si="1"/>
        <v>3722730.97</v>
      </c>
      <c r="N87" s="163">
        <f t="shared" si="1"/>
        <v>3462613.11</v>
      </c>
      <c r="O87" s="164">
        <f t="shared" si="1"/>
        <v>260117.86</v>
      </c>
      <c r="P87" s="152"/>
    </row>
    <row r="88" spans="1:16" ht="15" customHeight="1" x14ac:dyDescent="0.3">
      <c r="A88" s="147"/>
      <c r="B88" s="147"/>
      <c r="C88" s="148"/>
      <c r="D88" s="149"/>
      <c r="E88" s="149"/>
      <c r="F88" s="149"/>
      <c r="G88" s="150"/>
      <c r="H88" s="150"/>
      <c r="I88" s="150"/>
      <c r="J88" s="150"/>
      <c r="K88" s="150"/>
      <c r="L88" s="151"/>
      <c r="M88" s="150"/>
      <c r="N88" s="150"/>
      <c r="O88" s="151"/>
      <c r="P88" s="152"/>
    </row>
    <row r="89" spans="1:16" ht="15" customHeight="1" x14ac:dyDescent="0.3">
      <c r="A89" s="35"/>
      <c r="B89" s="40"/>
      <c r="C89" s="27" t="s">
        <v>772</v>
      </c>
      <c r="D89" s="28">
        <v>4891</v>
      </c>
      <c r="E89" s="28">
        <v>5666</v>
      </c>
      <c r="F89" s="28">
        <v>-775</v>
      </c>
      <c r="G89" s="56">
        <v>5227540.9000000004</v>
      </c>
      <c r="H89" s="56">
        <v>5923169.1699999999</v>
      </c>
      <c r="I89" s="62">
        <v>-695628.27</v>
      </c>
      <c r="J89" s="56">
        <v>220824.74</v>
      </c>
      <c r="K89" s="56">
        <v>269559.25</v>
      </c>
      <c r="L89" s="62">
        <v>-48734.51</v>
      </c>
      <c r="M89" s="56">
        <v>5448365.6399999997</v>
      </c>
      <c r="N89" s="56">
        <v>6192728.4199999999</v>
      </c>
      <c r="O89" s="62">
        <v>-744362.78</v>
      </c>
      <c r="P89" s="145">
        <v>0.88344199999999995</v>
      </c>
    </row>
    <row r="90" spans="1:16" x14ac:dyDescent="0.3">
      <c r="A90" s="153" t="s">
        <v>1978</v>
      </c>
      <c r="B90" s="153"/>
      <c r="C90" s="153" t="s">
        <v>772</v>
      </c>
      <c r="D90" s="154">
        <v>77</v>
      </c>
      <c r="E90" s="154">
        <v>402</v>
      </c>
      <c r="F90" s="154">
        <v>-325</v>
      </c>
      <c r="G90" s="155">
        <v>97555</v>
      </c>
      <c r="H90" s="155">
        <v>464207.75</v>
      </c>
      <c r="I90" s="165">
        <v>-366652.75</v>
      </c>
      <c r="J90" s="155">
        <v>2405</v>
      </c>
      <c r="K90" s="155">
        <v>7160</v>
      </c>
      <c r="L90" s="165">
        <v>-4755</v>
      </c>
      <c r="M90" s="155">
        <v>99960</v>
      </c>
      <c r="N90" s="155">
        <v>471367.75</v>
      </c>
      <c r="O90" s="165">
        <v>-371407.75</v>
      </c>
    </row>
    <row r="91" spans="1:16" ht="15" customHeight="1" x14ac:dyDescent="0.3">
      <c r="A91" s="147"/>
      <c r="B91" s="136" t="s">
        <v>773</v>
      </c>
      <c r="C91" s="156" t="s">
        <v>1982</v>
      </c>
      <c r="D91" s="157">
        <f>+D89-D90</f>
        <v>4814</v>
      </c>
      <c r="E91" s="157">
        <f>+E89-E90</f>
        <v>5264</v>
      </c>
      <c r="F91" s="158">
        <f>+F89-F90</f>
        <v>-450</v>
      </c>
      <c r="G91" s="159">
        <f t="shared" ref="G91:O91" si="2">+G89-G90</f>
        <v>5129985.9000000004</v>
      </c>
      <c r="H91" s="159">
        <f t="shared" si="2"/>
        <v>5458961.4199999999</v>
      </c>
      <c r="I91" s="160">
        <f t="shared" si="2"/>
        <v>-328975.52</v>
      </c>
      <c r="J91" s="161">
        <f t="shared" si="2"/>
        <v>218419.74</v>
      </c>
      <c r="K91" s="161">
        <f t="shared" si="2"/>
        <v>262399.25</v>
      </c>
      <c r="L91" s="162">
        <f t="shared" si="2"/>
        <v>-43979.51</v>
      </c>
      <c r="M91" s="163">
        <f t="shared" si="2"/>
        <v>5348405.6399999997</v>
      </c>
      <c r="N91" s="163">
        <f t="shared" si="2"/>
        <v>5721360.6699999999</v>
      </c>
      <c r="O91" s="164">
        <f t="shared" si="2"/>
        <v>-372955.03</v>
      </c>
      <c r="P91" s="152"/>
    </row>
    <row r="92" spans="1:16" ht="15" customHeight="1" x14ac:dyDescent="0.3">
      <c r="A92" s="147"/>
      <c r="B92" s="147"/>
      <c r="C92" s="148"/>
      <c r="D92" s="149"/>
      <c r="E92" s="149"/>
      <c r="F92" s="149"/>
      <c r="G92" s="150"/>
      <c r="H92" s="150"/>
      <c r="I92" s="150"/>
      <c r="J92" s="150"/>
      <c r="K92" s="150"/>
      <c r="L92" s="151"/>
      <c r="M92" s="150"/>
      <c r="N92" s="150"/>
      <c r="O92" s="151"/>
      <c r="P92" s="152"/>
    </row>
    <row r="93" spans="1:16" ht="15" customHeight="1" x14ac:dyDescent="0.3">
      <c r="A93" s="35"/>
      <c r="B93" s="40"/>
      <c r="C93" s="27" t="s">
        <v>289</v>
      </c>
      <c r="D93" s="28">
        <v>5183</v>
      </c>
      <c r="E93" s="28">
        <v>6126</v>
      </c>
      <c r="F93" s="28">
        <v>-943</v>
      </c>
      <c r="G93" s="56">
        <v>7015189.4500000002</v>
      </c>
      <c r="H93" s="56">
        <v>8164000.4500000002</v>
      </c>
      <c r="I93" s="62">
        <v>-1148811</v>
      </c>
      <c r="J93" s="56">
        <v>462069.16</v>
      </c>
      <c r="K93" s="56">
        <v>552132.07999999996</v>
      </c>
      <c r="L93" s="62">
        <v>-90062.92</v>
      </c>
      <c r="M93" s="56">
        <v>7477258.6100000003</v>
      </c>
      <c r="N93" s="56">
        <v>8716132.5299999993</v>
      </c>
      <c r="O93" s="62">
        <v>-1238873.92</v>
      </c>
      <c r="P93" s="145">
        <v>0.94952599999999998</v>
      </c>
    </row>
    <row r="94" spans="1:16" x14ac:dyDescent="0.3">
      <c r="A94" s="153" t="s">
        <v>1978</v>
      </c>
      <c r="B94" s="153"/>
      <c r="C94" s="153" t="s">
        <v>289</v>
      </c>
      <c r="D94" s="154">
        <v>269</v>
      </c>
      <c r="E94" s="154">
        <v>1390</v>
      </c>
      <c r="F94" s="154">
        <v>-1121</v>
      </c>
      <c r="G94" s="155">
        <v>361040</v>
      </c>
      <c r="H94" s="155">
        <v>1816667</v>
      </c>
      <c r="I94" s="165">
        <v>-1455627</v>
      </c>
      <c r="J94" s="155">
        <v>18695</v>
      </c>
      <c r="K94" s="155">
        <v>100785</v>
      </c>
      <c r="L94" s="165">
        <v>-82090</v>
      </c>
      <c r="M94" s="155">
        <v>379735</v>
      </c>
      <c r="N94" s="155">
        <v>1917452</v>
      </c>
      <c r="O94" s="165">
        <v>-1537717</v>
      </c>
    </row>
    <row r="95" spans="1:16" ht="15" customHeight="1" x14ac:dyDescent="0.3">
      <c r="A95" s="147"/>
      <c r="B95" s="136" t="s">
        <v>12</v>
      </c>
      <c r="C95" s="156" t="s">
        <v>1983</v>
      </c>
      <c r="D95" s="157">
        <f>+D93-D94</f>
        <v>4914</v>
      </c>
      <c r="E95" s="157">
        <f>+E93-E94</f>
        <v>4736</v>
      </c>
      <c r="F95" s="158">
        <f>+F93-F94</f>
        <v>178</v>
      </c>
      <c r="G95" s="159">
        <f t="shared" ref="G95:O95" si="3">+G93-G94</f>
        <v>6654149.4500000002</v>
      </c>
      <c r="H95" s="159">
        <f t="shared" si="3"/>
        <v>6347333.4500000002</v>
      </c>
      <c r="I95" s="160">
        <f t="shared" si="3"/>
        <v>306816</v>
      </c>
      <c r="J95" s="161">
        <f t="shared" si="3"/>
        <v>443374.16</v>
      </c>
      <c r="K95" s="161">
        <f t="shared" si="3"/>
        <v>451347.07999999996</v>
      </c>
      <c r="L95" s="162">
        <f t="shared" si="3"/>
        <v>-7972.9199999999983</v>
      </c>
      <c r="M95" s="163">
        <f t="shared" si="3"/>
        <v>7097523.6100000003</v>
      </c>
      <c r="N95" s="163">
        <f t="shared" si="3"/>
        <v>6798680.5299999993</v>
      </c>
      <c r="O95" s="164">
        <f t="shared" si="3"/>
        <v>298843.08000000007</v>
      </c>
      <c r="P95" s="152"/>
    </row>
    <row r="96" spans="1:16" ht="15" customHeight="1" x14ac:dyDescent="0.3">
      <c r="A96" s="147"/>
      <c r="B96" s="147"/>
      <c r="C96" s="148"/>
      <c r="D96" s="149"/>
      <c r="E96" s="149"/>
      <c r="F96" s="149"/>
      <c r="G96" s="150"/>
      <c r="H96" s="150"/>
      <c r="I96" s="150"/>
      <c r="J96" s="150"/>
      <c r="K96" s="150"/>
      <c r="L96" s="151"/>
      <c r="M96" s="150"/>
      <c r="N96" s="150"/>
      <c r="O96" s="151"/>
      <c r="P96" s="152"/>
    </row>
    <row r="97" spans="1:16" ht="15" customHeight="1" x14ac:dyDescent="0.3">
      <c r="A97" s="144" t="s">
        <v>1984</v>
      </c>
      <c r="B97" t="s">
        <v>78</v>
      </c>
      <c r="C97" s="27" t="s">
        <v>492</v>
      </c>
      <c r="D97" s="28">
        <v>3332</v>
      </c>
      <c r="E97" s="28">
        <v>3226</v>
      </c>
      <c r="F97" s="28">
        <v>106</v>
      </c>
      <c r="G97" s="56">
        <v>3444299.91</v>
      </c>
      <c r="H97" s="56">
        <v>3207917.23</v>
      </c>
      <c r="I97" s="56">
        <v>236382.68</v>
      </c>
      <c r="J97" s="56">
        <v>427042.36</v>
      </c>
      <c r="K97" s="56">
        <v>424392.18</v>
      </c>
      <c r="L97" s="56">
        <v>2650.18</v>
      </c>
      <c r="M97" s="56">
        <v>3871342.27</v>
      </c>
      <c r="N97" s="56">
        <v>3632309.41</v>
      </c>
      <c r="O97" s="56">
        <v>239032.86</v>
      </c>
      <c r="P97" s="145">
        <v>1.016405</v>
      </c>
    </row>
    <row r="98" spans="1:16" ht="15" customHeight="1" x14ac:dyDescent="0.3">
      <c r="A98" s="35"/>
      <c r="B98" t="s">
        <v>71</v>
      </c>
      <c r="C98" s="27" t="s">
        <v>552</v>
      </c>
      <c r="D98" s="28">
        <v>4213</v>
      </c>
      <c r="E98" s="28">
        <v>3637</v>
      </c>
      <c r="F98" s="28">
        <v>576</v>
      </c>
      <c r="G98" s="56">
        <v>4919720.59</v>
      </c>
      <c r="H98" s="56">
        <v>4244055.12</v>
      </c>
      <c r="I98" s="56">
        <v>675665.47</v>
      </c>
      <c r="J98" s="56">
        <v>169904</v>
      </c>
      <c r="K98" s="56">
        <v>234132.51</v>
      </c>
      <c r="L98" s="62">
        <v>-64228.51</v>
      </c>
      <c r="M98" s="56">
        <v>5089624.59</v>
      </c>
      <c r="N98" s="56">
        <v>4478187.63</v>
      </c>
      <c r="O98" s="56">
        <v>611436.96</v>
      </c>
      <c r="P98" s="145">
        <v>1.0511140000000001</v>
      </c>
    </row>
    <row r="99" spans="1:16" ht="15" customHeight="1" x14ac:dyDescent="0.3">
      <c r="A99" s="35"/>
      <c r="B99" t="s">
        <v>28</v>
      </c>
      <c r="C99" s="27" t="s">
        <v>248</v>
      </c>
      <c r="D99" s="28">
        <v>3644</v>
      </c>
      <c r="E99" s="28">
        <v>3438</v>
      </c>
      <c r="F99" s="28">
        <v>206</v>
      </c>
      <c r="G99" s="56">
        <v>5477806.9100000001</v>
      </c>
      <c r="H99" s="56">
        <v>5001706.34</v>
      </c>
      <c r="I99" s="56">
        <v>476100.57</v>
      </c>
      <c r="J99" s="56">
        <v>643669.96</v>
      </c>
      <c r="K99" s="56">
        <v>655981.51</v>
      </c>
      <c r="L99" s="62">
        <v>-12311.55</v>
      </c>
      <c r="M99" s="56">
        <v>6121476.8700000001</v>
      </c>
      <c r="N99" s="56">
        <v>5657687.8499999996</v>
      </c>
      <c r="O99" s="56">
        <v>463789.02</v>
      </c>
      <c r="P99" s="145">
        <v>1.037515</v>
      </c>
    </row>
    <row r="100" spans="1:16" ht="15" customHeight="1" x14ac:dyDescent="0.3">
      <c r="A100" s="35"/>
      <c r="B100" t="s">
        <v>886</v>
      </c>
      <c r="C100" s="27" t="s">
        <v>885</v>
      </c>
      <c r="D100" s="28">
        <v>2183</v>
      </c>
      <c r="E100" s="28">
        <v>2345</v>
      </c>
      <c r="F100" s="28">
        <v>-162</v>
      </c>
      <c r="G100" s="56">
        <v>2541497.4900000002</v>
      </c>
      <c r="H100" s="56">
        <v>2637733.0299999998</v>
      </c>
      <c r="I100" s="62">
        <v>-96235.54</v>
      </c>
      <c r="J100" s="56">
        <v>359412.5</v>
      </c>
      <c r="K100" s="56">
        <v>291660.13</v>
      </c>
      <c r="L100" s="56">
        <v>67752.37</v>
      </c>
      <c r="M100" s="56">
        <v>2900909.99</v>
      </c>
      <c r="N100" s="56">
        <v>2929393.16</v>
      </c>
      <c r="O100" s="62">
        <v>-28483.17</v>
      </c>
      <c r="P100" s="145">
        <v>0.94405899999999998</v>
      </c>
    </row>
    <row r="101" spans="1:16" ht="15" customHeight="1" x14ac:dyDescent="0.3">
      <c r="A101" s="35"/>
      <c r="B101" t="s">
        <v>1264</v>
      </c>
      <c r="C101" s="27" t="s">
        <v>1263</v>
      </c>
      <c r="D101" s="28">
        <v>0</v>
      </c>
      <c r="E101" s="28">
        <v>51</v>
      </c>
      <c r="F101" s="28">
        <v>-51</v>
      </c>
      <c r="G101" s="56">
        <v>0</v>
      </c>
      <c r="H101" s="56">
        <v>54192</v>
      </c>
      <c r="I101" s="62">
        <v>-54192</v>
      </c>
      <c r="J101" s="56">
        <v>0</v>
      </c>
      <c r="K101" s="56">
        <v>2955</v>
      </c>
      <c r="L101" s="62">
        <v>-2955</v>
      </c>
      <c r="M101" s="56">
        <v>0</v>
      </c>
      <c r="N101" s="56">
        <v>57147</v>
      </c>
      <c r="O101" s="62">
        <v>-57147</v>
      </c>
      <c r="P101" s="145">
        <v>0</v>
      </c>
    </row>
    <row r="102" spans="1:16" ht="15" customHeight="1" x14ac:dyDescent="0.3">
      <c r="A102" s="35"/>
      <c r="B102" t="s">
        <v>1262</v>
      </c>
      <c r="C102" s="27" t="s">
        <v>1261</v>
      </c>
      <c r="D102" s="28">
        <v>2306</v>
      </c>
      <c r="E102" s="28">
        <v>0</v>
      </c>
      <c r="F102" s="28">
        <v>2306</v>
      </c>
      <c r="G102" s="56">
        <v>2907912.2</v>
      </c>
      <c r="H102" s="56">
        <v>0</v>
      </c>
      <c r="I102" s="56">
        <v>2907912.2</v>
      </c>
      <c r="J102" s="56">
        <v>138820</v>
      </c>
      <c r="K102" s="56">
        <v>0</v>
      </c>
      <c r="L102" s="56">
        <v>138820</v>
      </c>
      <c r="M102" s="56">
        <v>3046732.2</v>
      </c>
      <c r="N102" s="56">
        <v>0</v>
      </c>
      <c r="O102" s="56">
        <v>3046732.2</v>
      </c>
      <c r="P102" s="146" t="s">
        <v>1971</v>
      </c>
    </row>
    <row r="103" spans="1:16" ht="15" customHeight="1" x14ac:dyDescent="0.3">
      <c r="A103" s="35"/>
      <c r="B103" t="s">
        <v>1099</v>
      </c>
      <c r="C103" s="27" t="s">
        <v>1098</v>
      </c>
      <c r="D103" s="28">
        <v>2124</v>
      </c>
      <c r="E103" s="28">
        <v>2224</v>
      </c>
      <c r="F103" s="28">
        <v>-100</v>
      </c>
      <c r="G103" s="56">
        <v>2844689.78</v>
      </c>
      <c r="H103" s="56">
        <v>2974973.78</v>
      </c>
      <c r="I103" s="62">
        <v>-130284</v>
      </c>
      <c r="J103" s="56">
        <v>599790.28</v>
      </c>
      <c r="K103" s="56">
        <v>610872.96</v>
      </c>
      <c r="L103" s="62">
        <v>-11082.68</v>
      </c>
      <c r="M103" s="56">
        <v>3444480.06</v>
      </c>
      <c r="N103" s="56">
        <v>3585846.74</v>
      </c>
      <c r="O103" s="62">
        <v>-141366.68</v>
      </c>
      <c r="P103" s="145">
        <v>0.91517099999999996</v>
      </c>
    </row>
    <row r="104" spans="1:16" ht="15" customHeight="1" x14ac:dyDescent="0.3">
      <c r="A104" s="35"/>
      <c r="B104" t="s">
        <v>51</v>
      </c>
      <c r="C104" s="27" t="s">
        <v>1026</v>
      </c>
      <c r="D104" s="28">
        <v>5376</v>
      </c>
      <c r="E104" s="28">
        <v>5078</v>
      </c>
      <c r="F104" s="28">
        <v>298</v>
      </c>
      <c r="G104" s="56">
        <v>5901371.9000000004</v>
      </c>
      <c r="H104" s="56">
        <v>5302878.2699999996</v>
      </c>
      <c r="I104" s="56">
        <v>598493.63</v>
      </c>
      <c r="J104" s="56">
        <v>561992.07999999996</v>
      </c>
      <c r="K104" s="56">
        <v>540617.03</v>
      </c>
      <c r="L104" s="56">
        <v>21375.05</v>
      </c>
      <c r="M104" s="56">
        <v>6463363.9800000004</v>
      </c>
      <c r="N104" s="56">
        <v>5843495.2999999998</v>
      </c>
      <c r="O104" s="56">
        <v>619868.68000000005</v>
      </c>
      <c r="P104" s="145">
        <v>1.05335</v>
      </c>
    </row>
    <row r="105" spans="1:16" ht="15" customHeight="1" x14ac:dyDescent="0.3">
      <c r="A105" s="35"/>
      <c r="B105" t="s">
        <v>406</v>
      </c>
      <c r="C105" s="27" t="s">
        <v>323</v>
      </c>
      <c r="D105" s="28">
        <v>702</v>
      </c>
      <c r="E105" s="28">
        <v>677</v>
      </c>
      <c r="F105" s="28">
        <v>25</v>
      </c>
      <c r="G105" s="56">
        <v>660011.15</v>
      </c>
      <c r="H105" s="56">
        <v>654653.9</v>
      </c>
      <c r="I105" s="56">
        <v>5357.25</v>
      </c>
      <c r="J105" s="56">
        <v>90504</v>
      </c>
      <c r="K105" s="56">
        <v>81572</v>
      </c>
      <c r="L105" s="56">
        <v>8932</v>
      </c>
      <c r="M105" s="56">
        <v>750515.15</v>
      </c>
      <c r="N105" s="56">
        <v>736225.9</v>
      </c>
      <c r="O105" s="56">
        <v>14289.25</v>
      </c>
      <c r="P105" s="145">
        <v>0.75051999999999996</v>
      </c>
    </row>
    <row r="106" spans="1:16" ht="15" customHeight="1" x14ac:dyDescent="0.3">
      <c r="A106" s="35"/>
      <c r="B106" t="s">
        <v>159</v>
      </c>
      <c r="C106" s="27" t="s">
        <v>328</v>
      </c>
      <c r="D106" s="28">
        <v>2508</v>
      </c>
      <c r="E106" s="28">
        <v>2835</v>
      </c>
      <c r="F106" s="28">
        <v>-327</v>
      </c>
      <c r="G106" s="56">
        <v>2647602.9</v>
      </c>
      <c r="H106" s="56">
        <v>2979596.98</v>
      </c>
      <c r="I106" s="62">
        <v>-331994.08</v>
      </c>
      <c r="J106" s="56">
        <v>296069.39</v>
      </c>
      <c r="K106" s="56">
        <v>328321.81</v>
      </c>
      <c r="L106" s="62">
        <v>-32252.42</v>
      </c>
      <c r="M106" s="56">
        <v>2943672.29</v>
      </c>
      <c r="N106" s="56">
        <v>3307918.79</v>
      </c>
      <c r="O106" s="62">
        <v>-364246.5</v>
      </c>
      <c r="P106" s="145">
        <v>0.82358900000000002</v>
      </c>
    </row>
    <row r="107" spans="1:16" ht="15" customHeight="1" x14ac:dyDescent="0.3">
      <c r="A107" s="147"/>
      <c r="B107" s="147"/>
      <c r="C107" s="148"/>
      <c r="D107" s="149"/>
      <c r="E107" s="149"/>
      <c r="F107" s="149"/>
      <c r="G107" s="150"/>
      <c r="H107" s="150"/>
      <c r="I107" s="150"/>
      <c r="J107" s="150"/>
      <c r="K107" s="150"/>
      <c r="L107" s="151"/>
      <c r="M107" s="150"/>
      <c r="N107" s="150"/>
      <c r="O107" s="151"/>
      <c r="P107" s="152"/>
    </row>
    <row r="108" spans="1:16" ht="15" customHeight="1" x14ac:dyDescent="0.3">
      <c r="A108" s="35"/>
      <c r="B108" s="40"/>
      <c r="C108" s="27" t="s">
        <v>798</v>
      </c>
      <c r="D108" s="28">
        <v>2206</v>
      </c>
      <c r="E108" s="28">
        <v>2062</v>
      </c>
      <c r="F108" s="28">
        <v>144</v>
      </c>
      <c r="G108" s="56">
        <v>3274417.24</v>
      </c>
      <c r="H108" s="56">
        <v>3063752.78</v>
      </c>
      <c r="I108" s="56">
        <v>210664.46</v>
      </c>
      <c r="J108" s="56">
        <v>500659.88</v>
      </c>
      <c r="K108" s="56">
        <v>599232.19999999995</v>
      </c>
      <c r="L108" s="62">
        <v>-98572.32</v>
      </c>
      <c r="M108" s="56">
        <v>3775077.12</v>
      </c>
      <c r="N108" s="56">
        <v>3662984.98</v>
      </c>
      <c r="O108" s="56">
        <v>112092.14</v>
      </c>
      <c r="P108" s="145">
        <v>0.975854</v>
      </c>
    </row>
    <row r="109" spans="1:16" x14ac:dyDescent="0.3">
      <c r="A109" s="153" t="s">
        <v>1978</v>
      </c>
      <c r="B109" s="153"/>
      <c r="C109" s="153" t="s">
        <v>798</v>
      </c>
      <c r="D109" s="154">
        <v>3</v>
      </c>
      <c r="E109" s="154">
        <v>15</v>
      </c>
      <c r="F109" s="154">
        <v>-12</v>
      </c>
      <c r="G109" s="155">
        <v>3830</v>
      </c>
      <c r="H109" s="155">
        <v>39355</v>
      </c>
      <c r="I109" s="165">
        <v>-35525</v>
      </c>
      <c r="J109" s="155">
        <v>0</v>
      </c>
      <c r="K109" s="155">
        <v>255</v>
      </c>
      <c r="L109" s="165">
        <v>-255</v>
      </c>
      <c r="M109" s="155">
        <v>3830</v>
      </c>
      <c r="N109" s="155">
        <v>39610</v>
      </c>
      <c r="O109" s="165">
        <v>-35780</v>
      </c>
    </row>
    <row r="110" spans="1:16" ht="15" customHeight="1" x14ac:dyDescent="0.3">
      <c r="A110" s="147"/>
      <c r="B110" s="136" t="s">
        <v>172</v>
      </c>
      <c r="C110" s="156" t="s">
        <v>1985</v>
      </c>
      <c r="D110" s="157">
        <f>+D108-D109</f>
        <v>2203</v>
      </c>
      <c r="E110" s="157">
        <f>+E108-E109</f>
        <v>2047</v>
      </c>
      <c r="F110" s="158">
        <f>+F108-F109</f>
        <v>156</v>
      </c>
      <c r="G110" s="159">
        <f t="shared" ref="G110:O110" si="4">+G108-G109</f>
        <v>3270587.24</v>
      </c>
      <c r="H110" s="159">
        <f t="shared" si="4"/>
        <v>3024397.78</v>
      </c>
      <c r="I110" s="160">
        <f t="shared" si="4"/>
        <v>246189.46</v>
      </c>
      <c r="J110" s="161">
        <f t="shared" si="4"/>
        <v>500659.88</v>
      </c>
      <c r="K110" s="161">
        <f t="shared" si="4"/>
        <v>598977.19999999995</v>
      </c>
      <c r="L110" s="162">
        <f t="shared" si="4"/>
        <v>-98317.32</v>
      </c>
      <c r="M110" s="163">
        <f t="shared" si="4"/>
        <v>3771247.12</v>
      </c>
      <c r="N110" s="163">
        <f t="shared" si="4"/>
        <v>3623374.98</v>
      </c>
      <c r="O110" s="164">
        <f t="shared" si="4"/>
        <v>147872.14000000001</v>
      </c>
      <c r="P110" s="152"/>
    </row>
    <row r="111" spans="1:16" ht="15" customHeight="1" x14ac:dyDescent="0.3">
      <c r="A111" s="147"/>
      <c r="B111" s="147"/>
      <c r="C111" s="148"/>
      <c r="D111" s="149"/>
      <c r="E111" s="149"/>
      <c r="F111" s="149"/>
      <c r="G111" s="150"/>
      <c r="H111" s="150"/>
      <c r="I111" s="150"/>
      <c r="J111" s="150"/>
      <c r="K111" s="150"/>
      <c r="L111" s="151"/>
      <c r="M111" s="150"/>
      <c r="N111" s="150"/>
      <c r="O111" s="151"/>
      <c r="P111" s="152"/>
    </row>
    <row r="112" spans="1:16" ht="15" customHeight="1" x14ac:dyDescent="0.3">
      <c r="A112" s="35"/>
      <c r="B112" s="40"/>
      <c r="C112" s="27" t="s">
        <v>1211</v>
      </c>
      <c r="D112" s="28">
        <v>2929</v>
      </c>
      <c r="E112" s="28">
        <v>3058</v>
      </c>
      <c r="F112" s="28">
        <v>-129</v>
      </c>
      <c r="G112" s="56">
        <v>4135984.46</v>
      </c>
      <c r="H112" s="56">
        <v>3981650.06</v>
      </c>
      <c r="I112" s="56">
        <v>154334.39999999999</v>
      </c>
      <c r="J112" s="56">
        <v>498302.87</v>
      </c>
      <c r="K112" s="56">
        <v>563255.65</v>
      </c>
      <c r="L112" s="62">
        <v>-64952.78</v>
      </c>
      <c r="M112" s="56">
        <v>4634287.33</v>
      </c>
      <c r="N112" s="56">
        <v>4544905.71</v>
      </c>
      <c r="O112" s="56">
        <v>89381.62</v>
      </c>
      <c r="P112" s="145">
        <v>0.998475</v>
      </c>
    </row>
    <row r="113" spans="1:16" x14ac:dyDescent="0.3">
      <c r="A113" s="153" t="s">
        <v>1978</v>
      </c>
      <c r="B113" s="153"/>
      <c r="C113" s="153" t="s">
        <v>1211</v>
      </c>
      <c r="D113" s="154">
        <v>1</v>
      </c>
      <c r="E113" s="154">
        <v>11</v>
      </c>
      <c r="F113" s="154">
        <v>-10</v>
      </c>
      <c r="G113" s="155">
        <v>1080</v>
      </c>
      <c r="H113" s="155">
        <v>14695</v>
      </c>
      <c r="I113" s="165">
        <v>-13615</v>
      </c>
      <c r="J113" s="155">
        <v>235</v>
      </c>
      <c r="K113" s="155">
        <v>0</v>
      </c>
      <c r="L113" s="155">
        <v>235</v>
      </c>
      <c r="M113" s="155">
        <v>1315</v>
      </c>
      <c r="N113" s="155">
        <v>14695</v>
      </c>
      <c r="O113" s="165">
        <v>-13380</v>
      </c>
    </row>
    <row r="114" spans="1:16" ht="15" customHeight="1" x14ac:dyDescent="0.3">
      <c r="A114" s="147"/>
      <c r="B114" s="136" t="s">
        <v>894</v>
      </c>
      <c r="C114" s="156" t="s">
        <v>1986</v>
      </c>
      <c r="D114" s="157">
        <f>+D112-D113</f>
        <v>2928</v>
      </c>
      <c r="E114" s="157">
        <f>+E112-E113</f>
        <v>3047</v>
      </c>
      <c r="F114" s="158">
        <f>+F112-F113</f>
        <v>-119</v>
      </c>
      <c r="G114" s="159">
        <f t="shared" ref="G114:O114" si="5">+G112-G113</f>
        <v>4134904.46</v>
      </c>
      <c r="H114" s="159">
        <f t="shared" si="5"/>
        <v>3966955.06</v>
      </c>
      <c r="I114" s="160">
        <f t="shared" si="5"/>
        <v>167949.4</v>
      </c>
      <c r="J114" s="161">
        <f t="shared" si="5"/>
        <v>498067.87</v>
      </c>
      <c r="K114" s="161">
        <f t="shared" si="5"/>
        <v>563255.65</v>
      </c>
      <c r="L114" s="162">
        <f t="shared" si="5"/>
        <v>-65187.78</v>
      </c>
      <c r="M114" s="163">
        <f t="shared" si="5"/>
        <v>4632972.33</v>
      </c>
      <c r="N114" s="163">
        <f t="shared" si="5"/>
        <v>4530210.71</v>
      </c>
      <c r="O114" s="164">
        <f t="shared" si="5"/>
        <v>102761.62</v>
      </c>
      <c r="P114" s="152"/>
    </row>
    <row r="115" spans="1:16" ht="15" customHeight="1" x14ac:dyDescent="0.3">
      <c r="A115" s="147"/>
      <c r="B115" s="147"/>
      <c r="C115" s="148"/>
      <c r="D115" s="149"/>
      <c r="E115" s="149"/>
      <c r="F115" s="149"/>
      <c r="G115" s="150"/>
      <c r="H115" s="150"/>
      <c r="I115" s="150"/>
      <c r="J115" s="150"/>
      <c r="K115" s="150"/>
      <c r="L115" s="151"/>
      <c r="M115" s="150"/>
      <c r="N115" s="150"/>
      <c r="O115" s="151"/>
      <c r="P115" s="152"/>
    </row>
    <row r="116" spans="1:16" ht="15" customHeight="1" x14ac:dyDescent="0.3">
      <c r="A116" s="35"/>
      <c r="B116" s="40"/>
      <c r="C116" s="27" t="s">
        <v>924</v>
      </c>
      <c r="D116" s="28">
        <v>1380</v>
      </c>
      <c r="E116" s="28">
        <v>1409</v>
      </c>
      <c r="F116" s="28">
        <v>-29</v>
      </c>
      <c r="G116" s="56">
        <v>1363150.9</v>
      </c>
      <c r="H116" s="56">
        <v>1319161.75</v>
      </c>
      <c r="I116" s="56">
        <v>43989.15</v>
      </c>
      <c r="J116" s="56">
        <v>113981.01</v>
      </c>
      <c r="K116" s="56">
        <v>135291.01999999999</v>
      </c>
      <c r="L116" s="62">
        <v>-21310.01</v>
      </c>
      <c r="M116" s="56">
        <v>1477131.91</v>
      </c>
      <c r="N116" s="56">
        <v>1454452.77</v>
      </c>
      <c r="O116" s="56">
        <v>22679.14</v>
      </c>
      <c r="P116" s="145">
        <v>0.90501900000000002</v>
      </c>
    </row>
    <row r="117" spans="1:16" x14ac:dyDescent="0.3">
      <c r="A117" s="153" t="s">
        <v>1978</v>
      </c>
      <c r="B117" s="153"/>
      <c r="C117" s="153" t="s">
        <v>924</v>
      </c>
      <c r="D117" s="154">
        <v>0</v>
      </c>
      <c r="E117" s="154">
        <v>0</v>
      </c>
      <c r="F117" s="154">
        <v>0</v>
      </c>
      <c r="G117" s="155">
        <v>0</v>
      </c>
      <c r="H117" s="155">
        <v>0</v>
      </c>
      <c r="I117" s="155">
        <v>0</v>
      </c>
      <c r="J117" s="155">
        <v>0</v>
      </c>
      <c r="K117" s="155">
        <v>155</v>
      </c>
      <c r="L117" s="165">
        <v>-155</v>
      </c>
      <c r="M117" s="155">
        <v>0</v>
      </c>
      <c r="N117" s="155">
        <v>155</v>
      </c>
      <c r="O117" s="165">
        <v>-155</v>
      </c>
    </row>
    <row r="118" spans="1:16" ht="15" customHeight="1" x14ac:dyDescent="0.3">
      <c r="A118" s="147"/>
      <c r="B118" s="136" t="s">
        <v>925</v>
      </c>
      <c r="C118" s="156" t="s">
        <v>1987</v>
      </c>
      <c r="D118" s="157">
        <f>+D116-D117</f>
        <v>1380</v>
      </c>
      <c r="E118" s="157">
        <f>+E116-E117</f>
        <v>1409</v>
      </c>
      <c r="F118" s="158">
        <f>+F116-F117</f>
        <v>-29</v>
      </c>
      <c r="G118" s="159">
        <f t="shared" ref="G118:O118" si="6">+G116-G117</f>
        <v>1363150.9</v>
      </c>
      <c r="H118" s="159">
        <f t="shared" si="6"/>
        <v>1319161.75</v>
      </c>
      <c r="I118" s="160">
        <f t="shared" si="6"/>
        <v>43989.15</v>
      </c>
      <c r="J118" s="161">
        <f t="shared" si="6"/>
        <v>113981.01</v>
      </c>
      <c r="K118" s="161">
        <f t="shared" si="6"/>
        <v>135136.01999999999</v>
      </c>
      <c r="L118" s="162">
        <f t="shared" si="6"/>
        <v>-21155.01</v>
      </c>
      <c r="M118" s="163">
        <f t="shared" si="6"/>
        <v>1477131.91</v>
      </c>
      <c r="N118" s="163">
        <f t="shared" si="6"/>
        <v>1454297.77</v>
      </c>
      <c r="O118" s="164">
        <f t="shared" si="6"/>
        <v>22834.14</v>
      </c>
      <c r="P118" s="152"/>
    </row>
    <row r="119" spans="1:16" ht="15" customHeight="1" x14ac:dyDescent="0.3">
      <c r="A119" s="147"/>
      <c r="B119" s="147"/>
      <c r="C119" s="148"/>
      <c r="D119" s="149"/>
      <c r="E119" s="149"/>
      <c r="F119" s="149"/>
      <c r="G119" s="150"/>
      <c r="H119" s="150"/>
      <c r="I119" s="150"/>
      <c r="J119" s="150"/>
      <c r="K119" s="150"/>
      <c r="L119" s="151"/>
      <c r="M119" s="150"/>
      <c r="N119" s="150"/>
      <c r="O119" s="151"/>
      <c r="P119" s="152"/>
    </row>
    <row r="120" spans="1:16" ht="15" customHeight="1" x14ac:dyDescent="0.3">
      <c r="A120" s="35"/>
      <c r="B120" s="40"/>
      <c r="C120" s="27" t="s">
        <v>953</v>
      </c>
      <c r="D120" s="28">
        <v>1900</v>
      </c>
      <c r="E120" s="28">
        <v>2055</v>
      </c>
      <c r="F120" s="28">
        <v>-155</v>
      </c>
      <c r="G120" s="56">
        <v>2276124.75</v>
      </c>
      <c r="H120" s="56">
        <v>2415997.35</v>
      </c>
      <c r="I120" s="62">
        <v>-139872.6</v>
      </c>
      <c r="J120" s="56">
        <v>329412</v>
      </c>
      <c r="K120" s="56">
        <v>340363.03</v>
      </c>
      <c r="L120" s="62">
        <v>-10951.03</v>
      </c>
      <c r="M120" s="56">
        <v>2605536.75</v>
      </c>
      <c r="N120" s="56">
        <v>2756360.38</v>
      </c>
      <c r="O120" s="62">
        <v>-150823.63</v>
      </c>
      <c r="P120" s="145">
        <v>0.94769199999999998</v>
      </c>
    </row>
    <row r="121" spans="1:16" x14ac:dyDescent="0.3">
      <c r="A121" s="153" t="s">
        <v>1978</v>
      </c>
      <c r="B121" s="153"/>
      <c r="C121" s="153" t="s">
        <v>953</v>
      </c>
      <c r="D121" s="154">
        <v>23</v>
      </c>
      <c r="E121" s="154">
        <v>137</v>
      </c>
      <c r="F121" s="154">
        <v>-114</v>
      </c>
      <c r="G121" s="155">
        <v>50981</v>
      </c>
      <c r="H121" s="155">
        <v>184317</v>
      </c>
      <c r="I121" s="165">
        <v>-133336</v>
      </c>
      <c r="J121" s="155">
        <v>960</v>
      </c>
      <c r="K121" s="155">
        <v>2885</v>
      </c>
      <c r="L121" s="165">
        <v>-1925</v>
      </c>
      <c r="M121" s="155">
        <v>51941</v>
      </c>
      <c r="N121" s="155">
        <v>187202</v>
      </c>
      <c r="O121" s="165">
        <v>-135261</v>
      </c>
    </row>
    <row r="122" spans="1:16" ht="15" customHeight="1" x14ac:dyDescent="0.3">
      <c r="A122" s="147"/>
      <c r="B122" s="136" t="s">
        <v>954</v>
      </c>
      <c r="C122" s="156" t="s">
        <v>1988</v>
      </c>
      <c r="D122" s="157">
        <f>+D120-D121</f>
        <v>1877</v>
      </c>
      <c r="E122" s="157">
        <f>+E120-E121</f>
        <v>1918</v>
      </c>
      <c r="F122" s="158">
        <f>+F120-F121</f>
        <v>-41</v>
      </c>
      <c r="G122" s="159">
        <f t="shared" ref="G122:O122" si="7">+G120-G121</f>
        <v>2225143.75</v>
      </c>
      <c r="H122" s="159">
        <f t="shared" si="7"/>
        <v>2231680.35</v>
      </c>
      <c r="I122" s="160">
        <f t="shared" si="7"/>
        <v>-6536.6000000000058</v>
      </c>
      <c r="J122" s="161">
        <f t="shared" si="7"/>
        <v>328452</v>
      </c>
      <c r="K122" s="161">
        <f t="shared" si="7"/>
        <v>337478.03</v>
      </c>
      <c r="L122" s="162">
        <f t="shared" si="7"/>
        <v>-9026.0300000000007</v>
      </c>
      <c r="M122" s="163">
        <f t="shared" si="7"/>
        <v>2553595.75</v>
      </c>
      <c r="N122" s="163">
        <f t="shared" si="7"/>
        <v>2569158.38</v>
      </c>
      <c r="O122" s="164">
        <f t="shared" si="7"/>
        <v>-15562.630000000005</v>
      </c>
      <c r="P122" s="152"/>
    </row>
    <row r="123" spans="1:16" ht="15" customHeight="1" x14ac:dyDescent="0.3">
      <c r="A123" s="147"/>
      <c r="B123" s="147"/>
      <c r="C123" s="148"/>
      <c r="D123" s="149"/>
      <c r="E123" s="149"/>
      <c r="F123" s="149"/>
      <c r="G123" s="150"/>
      <c r="H123" s="150"/>
      <c r="I123" s="150"/>
      <c r="J123" s="150"/>
      <c r="K123" s="150"/>
      <c r="L123" s="151"/>
      <c r="M123" s="150"/>
      <c r="N123" s="150"/>
      <c r="O123" s="151"/>
      <c r="P123" s="152"/>
    </row>
    <row r="124" spans="1:16" ht="15" customHeight="1" x14ac:dyDescent="0.3">
      <c r="A124" s="35"/>
      <c r="B124" s="40"/>
      <c r="C124" s="27" t="s">
        <v>1020</v>
      </c>
      <c r="D124" s="28">
        <v>6480</v>
      </c>
      <c r="E124" s="28">
        <v>7030</v>
      </c>
      <c r="F124" s="28">
        <v>-550</v>
      </c>
      <c r="G124" s="56">
        <v>9698998.6799999997</v>
      </c>
      <c r="H124" s="56">
        <v>9983725.9600000009</v>
      </c>
      <c r="I124" s="62">
        <v>-284727.28000000003</v>
      </c>
      <c r="J124" s="56">
        <v>920936.25</v>
      </c>
      <c r="K124" s="56">
        <v>1025931.36</v>
      </c>
      <c r="L124" s="62">
        <v>-104995.11</v>
      </c>
      <c r="M124" s="56">
        <v>10619934.93</v>
      </c>
      <c r="N124" s="56">
        <v>11009657.32</v>
      </c>
      <c r="O124" s="62">
        <v>-389722.39</v>
      </c>
      <c r="P124" s="145">
        <v>0.96836299999999997</v>
      </c>
    </row>
    <row r="125" spans="1:16" x14ac:dyDescent="0.3">
      <c r="A125" s="153" t="s">
        <v>1978</v>
      </c>
      <c r="B125" s="153"/>
      <c r="C125" s="153" t="s">
        <v>1020</v>
      </c>
      <c r="D125" s="154">
        <v>144</v>
      </c>
      <c r="E125" s="154">
        <v>616</v>
      </c>
      <c r="F125" s="154">
        <v>-472</v>
      </c>
      <c r="G125" s="155">
        <v>164130</v>
      </c>
      <c r="H125" s="155">
        <v>668791.4</v>
      </c>
      <c r="I125" s="165">
        <v>-504661.4</v>
      </c>
      <c r="J125" s="155">
        <v>11260</v>
      </c>
      <c r="K125" s="155">
        <v>55440</v>
      </c>
      <c r="L125" s="165">
        <v>-44180</v>
      </c>
      <c r="M125" s="155">
        <v>175390</v>
      </c>
      <c r="N125" s="155">
        <v>724231.4</v>
      </c>
      <c r="O125" s="165">
        <v>-548841.4</v>
      </c>
    </row>
    <row r="126" spans="1:16" ht="15" customHeight="1" x14ac:dyDescent="0.3">
      <c r="A126" s="147"/>
      <c r="B126" s="136" t="s">
        <v>1021</v>
      </c>
      <c r="C126" s="156" t="s">
        <v>1989</v>
      </c>
      <c r="D126" s="157">
        <f>+D124-D125</f>
        <v>6336</v>
      </c>
      <c r="E126" s="157">
        <f>+E124-E125</f>
        <v>6414</v>
      </c>
      <c r="F126" s="158">
        <f>+F124-F125</f>
        <v>-78</v>
      </c>
      <c r="G126" s="159">
        <f t="shared" ref="G126:O126" si="8">+G124-G125</f>
        <v>9534868.6799999997</v>
      </c>
      <c r="H126" s="159">
        <f t="shared" si="8"/>
        <v>9314934.5600000005</v>
      </c>
      <c r="I126" s="160">
        <f t="shared" si="8"/>
        <v>219934.12</v>
      </c>
      <c r="J126" s="161">
        <f t="shared" si="8"/>
        <v>909676.25</v>
      </c>
      <c r="K126" s="161">
        <f t="shared" si="8"/>
        <v>970491.36</v>
      </c>
      <c r="L126" s="162">
        <f t="shared" si="8"/>
        <v>-60815.11</v>
      </c>
      <c r="M126" s="163">
        <f t="shared" si="8"/>
        <v>10444544.93</v>
      </c>
      <c r="N126" s="163">
        <f t="shared" si="8"/>
        <v>10285425.92</v>
      </c>
      <c r="O126" s="164">
        <f t="shared" si="8"/>
        <v>159119.01</v>
      </c>
      <c r="P126" s="152"/>
    </row>
    <row r="127" spans="1:16" ht="15" customHeight="1" x14ac:dyDescent="0.3">
      <c r="A127" s="147"/>
      <c r="B127" s="147"/>
      <c r="C127" s="148"/>
      <c r="D127" s="149"/>
      <c r="E127" s="149"/>
      <c r="F127" s="149"/>
      <c r="G127" s="150"/>
      <c r="H127" s="150"/>
      <c r="I127" s="150"/>
      <c r="J127" s="150"/>
      <c r="K127" s="150"/>
      <c r="L127" s="151"/>
      <c r="M127" s="150"/>
      <c r="N127" s="150"/>
      <c r="O127" s="151"/>
      <c r="P127" s="152"/>
    </row>
    <row r="128" spans="1:16" ht="15" customHeight="1" x14ac:dyDescent="0.3">
      <c r="A128" s="144" t="s">
        <v>1990</v>
      </c>
      <c r="B128" t="s">
        <v>592</v>
      </c>
      <c r="C128" s="27" t="s">
        <v>591</v>
      </c>
      <c r="D128" s="28">
        <v>3069</v>
      </c>
      <c r="E128" s="28">
        <v>3074</v>
      </c>
      <c r="F128" s="28">
        <v>-5</v>
      </c>
      <c r="G128" s="56">
        <v>3988122.44</v>
      </c>
      <c r="H128" s="56">
        <v>3948787.19</v>
      </c>
      <c r="I128" s="56">
        <v>39335.25</v>
      </c>
      <c r="J128" s="56">
        <v>316012.39</v>
      </c>
      <c r="K128" s="56">
        <v>293695.99</v>
      </c>
      <c r="L128" s="56">
        <v>22316.400000000001</v>
      </c>
      <c r="M128" s="56">
        <v>4304134.83</v>
      </c>
      <c r="N128" s="56">
        <v>4242483.18</v>
      </c>
      <c r="O128" s="56">
        <v>61651.65</v>
      </c>
      <c r="P128" s="145">
        <v>0.96227700000000005</v>
      </c>
    </row>
    <row r="129" spans="1:16" ht="15" customHeight="1" x14ac:dyDescent="0.3">
      <c r="A129" s="35"/>
      <c r="B129" t="s">
        <v>147</v>
      </c>
      <c r="C129" s="27" t="s">
        <v>1257</v>
      </c>
      <c r="D129" s="28">
        <v>3185</v>
      </c>
      <c r="E129" s="28">
        <v>3274</v>
      </c>
      <c r="F129" s="28">
        <v>-89</v>
      </c>
      <c r="G129" s="56">
        <v>4247302.21</v>
      </c>
      <c r="H129" s="56">
        <v>4191664.75</v>
      </c>
      <c r="I129" s="56">
        <v>55637.46</v>
      </c>
      <c r="J129" s="56">
        <v>471086.44</v>
      </c>
      <c r="K129" s="56">
        <v>540203.30000000005</v>
      </c>
      <c r="L129" s="62">
        <v>-69116.86</v>
      </c>
      <c r="M129" s="56">
        <v>4718388.6500000004</v>
      </c>
      <c r="N129" s="56">
        <v>4731868.05</v>
      </c>
      <c r="O129" s="62">
        <v>-13479.4</v>
      </c>
      <c r="P129" s="145">
        <v>0.92286800000000002</v>
      </c>
    </row>
    <row r="130" spans="1:16" ht="15" customHeight="1" x14ac:dyDescent="0.3">
      <c r="A130" s="35"/>
      <c r="B130" t="s">
        <v>777</v>
      </c>
      <c r="C130" s="27" t="s">
        <v>776</v>
      </c>
      <c r="D130" s="28">
        <v>1213</v>
      </c>
      <c r="E130" s="28">
        <v>1277</v>
      </c>
      <c r="F130" s="28">
        <v>-64</v>
      </c>
      <c r="G130" s="56">
        <v>1775598.62</v>
      </c>
      <c r="H130" s="56">
        <v>1791540.72</v>
      </c>
      <c r="I130" s="62">
        <v>-15942.1</v>
      </c>
      <c r="J130" s="56">
        <v>151468.85</v>
      </c>
      <c r="K130" s="56">
        <v>200923.2</v>
      </c>
      <c r="L130" s="62">
        <v>-49454.35</v>
      </c>
      <c r="M130" s="56">
        <v>1927067.47</v>
      </c>
      <c r="N130" s="56">
        <v>1992463.92</v>
      </c>
      <c r="O130" s="62">
        <v>-65396.45</v>
      </c>
      <c r="P130" s="145">
        <v>0.89836000000000005</v>
      </c>
    </row>
    <row r="131" spans="1:16" ht="15" customHeight="1" x14ac:dyDescent="0.3">
      <c r="A131" s="35"/>
      <c r="B131" t="s">
        <v>809</v>
      </c>
      <c r="C131" s="27" t="s">
        <v>808</v>
      </c>
      <c r="D131" s="28">
        <v>2173</v>
      </c>
      <c r="E131" s="28">
        <v>2204</v>
      </c>
      <c r="F131" s="28">
        <v>-31</v>
      </c>
      <c r="G131" s="56">
        <v>3115222.25</v>
      </c>
      <c r="H131" s="56">
        <v>3117191.05</v>
      </c>
      <c r="I131" s="62">
        <v>-1968.8</v>
      </c>
      <c r="J131" s="56">
        <v>62742</v>
      </c>
      <c r="K131" s="56">
        <v>90969</v>
      </c>
      <c r="L131" s="62">
        <v>-28227</v>
      </c>
      <c r="M131" s="56">
        <v>3177964.25</v>
      </c>
      <c r="N131" s="56">
        <v>3208160.05</v>
      </c>
      <c r="O131" s="62">
        <v>-30195.8</v>
      </c>
      <c r="P131" s="145">
        <v>0.94377699999999998</v>
      </c>
    </row>
    <row r="132" spans="1:16" ht="15" customHeight="1" x14ac:dyDescent="0.3">
      <c r="A132" s="35"/>
      <c r="B132" t="s">
        <v>902</v>
      </c>
      <c r="C132" s="27" t="s">
        <v>1123</v>
      </c>
      <c r="D132" s="28">
        <v>1644</v>
      </c>
      <c r="E132" s="28">
        <v>1726</v>
      </c>
      <c r="F132" s="28">
        <v>-82</v>
      </c>
      <c r="G132" s="56">
        <v>2025957.6</v>
      </c>
      <c r="H132" s="56">
        <v>2085240.51</v>
      </c>
      <c r="I132" s="62">
        <v>-59282.91</v>
      </c>
      <c r="J132" s="56">
        <v>197515.83</v>
      </c>
      <c r="K132" s="56">
        <v>201308.5</v>
      </c>
      <c r="L132" s="62">
        <v>-3792.67</v>
      </c>
      <c r="M132" s="56">
        <v>2223473.4300000002</v>
      </c>
      <c r="N132" s="56">
        <v>2286549.0099999998</v>
      </c>
      <c r="O132" s="62">
        <v>-63075.58</v>
      </c>
      <c r="P132" s="145">
        <v>0.92634099999999997</v>
      </c>
    </row>
    <row r="133" spans="1:16" ht="15" customHeight="1" x14ac:dyDescent="0.3">
      <c r="A133" s="35"/>
      <c r="B133" t="s">
        <v>38</v>
      </c>
      <c r="C133" s="27" t="s">
        <v>257</v>
      </c>
      <c r="D133" s="28">
        <v>3372</v>
      </c>
      <c r="E133" s="28">
        <v>3485</v>
      </c>
      <c r="F133" s="28">
        <v>-113</v>
      </c>
      <c r="G133" s="56">
        <v>3420367.3155</v>
      </c>
      <c r="H133" s="56">
        <v>3548277.6091</v>
      </c>
      <c r="I133" s="62">
        <v>-127910.2936</v>
      </c>
      <c r="J133" s="56">
        <v>1530325.0338000001</v>
      </c>
      <c r="K133" s="56">
        <v>1567254.8226999999</v>
      </c>
      <c r="L133" s="62">
        <v>-36929.7889</v>
      </c>
      <c r="M133" s="56">
        <v>4950692.3492999999</v>
      </c>
      <c r="N133" s="56">
        <v>5115532.4318000004</v>
      </c>
      <c r="O133" s="62">
        <v>-164840.08249999999</v>
      </c>
      <c r="P133" s="145">
        <v>0.93273200000000001</v>
      </c>
    </row>
    <row r="134" spans="1:16" ht="15" customHeight="1" x14ac:dyDescent="0.3">
      <c r="A134" s="35"/>
      <c r="B134" t="s">
        <v>36</v>
      </c>
      <c r="C134" s="27" t="s">
        <v>258</v>
      </c>
      <c r="D134" s="28">
        <v>1829</v>
      </c>
      <c r="E134" s="28">
        <v>1723</v>
      </c>
      <c r="F134" s="28">
        <v>106</v>
      </c>
      <c r="G134" s="56">
        <v>1666156.7298999999</v>
      </c>
      <c r="H134" s="56">
        <v>1506157.5325</v>
      </c>
      <c r="I134" s="56">
        <v>159999.1974</v>
      </c>
      <c r="J134" s="56">
        <v>520692.5661</v>
      </c>
      <c r="K134" s="56">
        <v>519347.43859999999</v>
      </c>
      <c r="L134" s="56">
        <v>1345.1275000000001</v>
      </c>
      <c r="M134" s="56">
        <v>2186849.2960000001</v>
      </c>
      <c r="N134" s="56">
        <v>2025504.9711</v>
      </c>
      <c r="O134" s="56">
        <v>161344.32490000001</v>
      </c>
      <c r="P134" s="145">
        <v>1.0285489999999999</v>
      </c>
    </row>
    <row r="135" spans="1:16" ht="15" customHeight="1" x14ac:dyDescent="0.3">
      <c r="A135" s="35"/>
      <c r="B135" t="s">
        <v>61</v>
      </c>
      <c r="C135" s="27" t="s">
        <v>940</v>
      </c>
      <c r="D135" s="28">
        <v>2604</v>
      </c>
      <c r="E135" s="28">
        <v>2570</v>
      </c>
      <c r="F135" s="28">
        <v>34</v>
      </c>
      <c r="G135" s="56">
        <v>3414743.84</v>
      </c>
      <c r="H135" s="56">
        <v>3220449.94</v>
      </c>
      <c r="I135" s="56">
        <v>194293.9</v>
      </c>
      <c r="J135" s="56">
        <v>163122.09</v>
      </c>
      <c r="K135" s="56">
        <v>206174.13</v>
      </c>
      <c r="L135" s="62">
        <v>-43052.04</v>
      </c>
      <c r="M135" s="56">
        <v>3577865.93</v>
      </c>
      <c r="N135" s="56">
        <v>3426624.07</v>
      </c>
      <c r="O135" s="56">
        <v>151241.85999999999</v>
      </c>
      <c r="P135" s="145">
        <v>0.98725799999999997</v>
      </c>
    </row>
    <row r="136" spans="1:16" ht="15" customHeight="1" x14ac:dyDescent="0.3">
      <c r="A136" s="35"/>
      <c r="B136" t="s">
        <v>89</v>
      </c>
      <c r="C136" s="27" t="s">
        <v>260</v>
      </c>
      <c r="D136" s="28">
        <v>3298</v>
      </c>
      <c r="E136" s="28">
        <v>3536</v>
      </c>
      <c r="F136" s="28">
        <v>-238</v>
      </c>
      <c r="G136" s="56">
        <v>4095759.67</v>
      </c>
      <c r="H136" s="56">
        <v>4281388.83</v>
      </c>
      <c r="I136" s="62">
        <v>-185629.16</v>
      </c>
      <c r="J136" s="56">
        <v>303213.27</v>
      </c>
      <c r="K136" s="56">
        <v>428249.75</v>
      </c>
      <c r="L136" s="62">
        <v>-125036.48</v>
      </c>
      <c r="M136" s="56">
        <v>4398972.9400000004</v>
      </c>
      <c r="N136" s="56">
        <v>4709638.58</v>
      </c>
      <c r="O136" s="62">
        <v>-310665.64</v>
      </c>
      <c r="P136" s="145">
        <v>0.90984600000000004</v>
      </c>
    </row>
    <row r="137" spans="1:16" ht="15" customHeight="1" x14ac:dyDescent="0.3">
      <c r="A137" s="35"/>
      <c r="B137" t="s">
        <v>34</v>
      </c>
      <c r="C137" s="27" t="s">
        <v>1235</v>
      </c>
      <c r="D137" s="28">
        <v>3421</v>
      </c>
      <c r="E137" s="28">
        <v>3412</v>
      </c>
      <c r="F137" s="28">
        <v>9</v>
      </c>
      <c r="G137" s="56">
        <v>3133752.4656000002</v>
      </c>
      <c r="H137" s="56">
        <v>3069450.3132000002</v>
      </c>
      <c r="I137" s="56">
        <v>64302.152399999999</v>
      </c>
      <c r="J137" s="56">
        <v>980572.05559999996</v>
      </c>
      <c r="K137" s="56">
        <v>923798.35510000004</v>
      </c>
      <c r="L137" s="56">
        <v>56773.700499999999</v>
      </c>
      <c r="M137" s="56">
        <v>4114324.5211999998</v>
      </c>
      <c r="N137" s="56">
        <v>3993248.6683</v>
      </c>
      <c r="O137" s="56">
        <v>121075.8529</v>
      </c>
      <c r="P137" s="145">
        <v>0.990865</v>
      </c>
    </row>
    <row r="138" spans="1:16" ht="15" customHeight="1" x14ac:dyDescent="0.3">
      <c r="A138" s="147"/>
      <c r="B138" s="147"/>
      <c r="C138" s="148"/>
      <c r="D138" s="149"/>
      <c r="E138" s="149"/>
      <c r="F138" s="149"/>
      <c r="G138" s="150"/>
      <c r="H138" s="150"/>
      <c r="I138" s="150"/>
      <c r="J138" s="150"/>
      <c r="K138" s="150"/>
      <c r="L138" s="151"/>
      <c r="M138" s="150"/>
      <c r="N138" s="150"/>
      <c r="O138" s="151"/>
      <c r="P138" s="152"/>
    </row>
    <row r="139" spans="1:16" ht="15" customHeight="1" x14ac:dyDescent="0.3">
      <c r="A139" s="35"/>
      <c r="B139" s="40"/>
      <c r="C139" s="27" t="s">
        <v>221</v>
      </c>
      <c r="D139" s="28">
        <v>2166</v>
      </c>
      <c r="E139" s="28">
        <v>1944</v>
      </c>
      <c r="F139" s="28">
        <v>222</v>
      </c>
      <c r="G139" s="56">
        <v>2524172.7000000002</v>
      </c>
      <c r="H139" s="56">
        <v>2210306.09</v>
      </c>
      <c r="I139" s="56">
        <v>313866.61</v>
      </c>
      <c r="J139" s="56">
        <v>532256.53</v>
      </c>
      <c r="K139" s="56">
        <v>494329.8</v>
      </c>
      <c r="L139" s="56">
        <v>37926.730000000003</v>
      </c>
      <c r="M139" s="56">
        <v>3056429.23</v>
      </c>
      <c r="N139" s="56">
        <v>2704635.89</v>
      </c>
      <c r="O139" s="56">
        <v>351793.34</v>
      </c>
      <c r="P139" s="145">
        <v>1.07637</v>
      </c>
    </row>
    <row r="140" spans="1:16" x14ac:dyDescent="0.3">
      <c r="A140" s="153" t="s">
        <v>1978</v>
      </c>
      <c r="B140" s="153"/>
      <c r="C140" s="153" t="s">
        <v>221</v>
      </c>
      <c r="D140" s="154">
        <v>1</v>
      </c>
      <c r="E140" s="154">
        <v>0</v>
      </c>
      <c r="F140" s="154">
        <v>1</v>
      </c>
      <c r="G140" s="155">
        <v>3855</v>
      </c>
      <c r="H140" s="155">
        <v>0</v>
      </c>
      <c r="I140" s="155">
        <v>3855</v>
      </c>
      <c r="J140" s="155">
        <v>0</v>
      </c>
      <c r="K140" s="155">
        <v>0</v>
      </c>
      <c r="L140" s="155">
        <v>0</v>
      </c>
      <c r="M140" s="155">
        <v>3855</v>
      </c>
      <c r="N140" s="155">
        <v>0</v>
      </c>
      <c r="O140" s="155">
        <v>3855</v>
      </c>
    </row>
    <row r="141" spans="1:16" ht="15" customHeight="1" x14ac:dyDescent="0.3">
      <c r="A141" s="147"/>
      <c r="B141" s="136" t="s">
        <v>25</v>
      </c>
      <c r="C141" s="156" t="s">
        <v>1991</v>
      </c>
      <c r="D141" s="157">
        <f>+D139-D140</f>
        <v>2165</v>
      </c>
      <c r="E141" s="157">
        <f>+E139-E140</f>
        <v>1944</v>
      </c>
      <c r="F141" s="158">
        <f>+F139-F140</f>
        <v>221</v>
      </c>
      <c r="G141" s="159">
        <f t="shared" ref="G141:O141" si="9">+G139-G140</f>
        <v>2520317.7000000002</v>
      </c>
      <c r="H141" s="159">
        <f t="shared" si="9"/>
        <v>2210306.09</v>
      </c>
      <c r="I141" s="160">
        <f t="shared" si="9"/>
        <v>310011.61</v>
      </c>
      <c r="J141" s="161">
        <f t="shared" si="9"/>
        <v>532256.53</v>
      </c>
      <c r="K141" s="161">
        <f t="shared" si="9"/>
        <v>494329.8</v>
      </c>
      <c r="L141" s="162">
        <f t="shared" si="9"/>
        <v>37926.730000000003</v>
      </c>
      <c r="M141" s="163">
        <f t="shared" si="9"/>
        <v>3052574.23</v>
      </c>
      <c r="N141" s="163">
        <f t="shared" si="9"/>
        <v>2704635.89</v>
      </c>
      <c r="O141" s="164">
        <f t="shared" si="9"/>
        <v>347938.34</v>
      </c>
      <c r="P141" s="152"/>
    </row>
    <row r="142" spans="1:16" ht="15" customHeight="1" x14ac:dyDescent="0.3">
      <c r="A142" s="147"/>
      <c r="B142" s="147"/>
      <c r="C142" s="148"/>
      <c r="D142" s="149"/>
      <c r="E142" s="149"/>
      <c r="F142" s="149"/>
      <c r="G142" s="150"/>
      <c r="H142" s="150"/>
      <c r="I142" s="150"/>
      <c r="J142" s="150"/>
      <c r="K142" s="150"/>
      <c r="L142" s="151"/>
      <c r="M142" s="150"/>
      <c r="N142" s="150"/>
      <c r="O142" s="151"/>
      <c r="P142" s="152"/>
    </row>
    <row r="143" spans="1:16" ht="15" customHeight="1" x14ac:dyDescent="0.3">
      <c r="A143" s="144" t="s">
        <v>1992</v>
      </c>
      <c r="B143" t="s">
        <v>164</v>
      </c>
      <c r="C143" s="27" t="s">
        <v>197</v>
      </c>
      <c r="D143" s="28">
        <v>4379</v>
      </c>
      <c r="E143" s="28">
        <v>4454</v>
      </c>
      <c r="F143" s="28">
        <v>-75</v>
      </c>
      <c r="G143" s="56">
        <v>4774696.46</v>
      </c>
      <c r="H143" s="56">
        <v>4801313.79</v>
      </c>
      <c r="I143" s="62">
        <v>-26617.33</v>
      </c>
      <c r="J143" s="56">
        <v>294140.99</v>
      </c>
      <c r="K143" s="56">
        <v>341591.12</v>
      </c>
      <c r="L143" s="62">
        <v>-47450.13</v>
      </c>
      <c r="M143" s="56">
        <v>5068837.45</v>
      </c>
      <c r="N143" s="56">
        <v>5142904.91</v>
      </c>
      <c r="O143" s="62">
        <v>-74067.460000000006</v>
      </c>
      <c r="P143" s="145">
        <v>0.92640199999999995</v>
      </c>
    </row>
    <row r="144" spans="1:16" ht="15" customHeight="1" x14ac:dyDescent="0.3">
      <c r="A144" s="35"/>
      <c r="B144" t="s">
        <v>556</v>
      </c>
      <c r="C144" s="27" t="s">
        <v>555</v>
      </c>
      <c r="D144" s="28">
        <v>2110</v>
      </c>
      <c r="E144" s="28">
        <v>2233</v>
      </c>
      <c r="F144" s="28">
        <v>-123</v>
      </c>
      <c r="G144" s="56">
        <v>2375940.6</v>
      </c>
      <c r="H144" s="56">
        <v>2414576.0499999998</v>
      </c>
      <c r="I144" s="62">
        <v>-38635.449999999997</v>
      </c>
      <c r="J144" s="56">
        <v>204162.79</v>
      </c>
      <c r="K144" s="56">
        <v>222853.57</v>
      </c>
      <c r="L144" s="62">
        <v>-18690.78</v>
      </c>
      <c r="M144" s="56">
        <v>2580103.39</v>
      </c>
      <c r="N144" s="56">
        <v>2637429.62</v>
      </c>
      <c r="O144" s="62">
        <v>-57326.23</v>
      </c>
      <c r="P144" s="145">
        <v>0.92350699999999997</v>
      </c>
    </row>
    <row r="145" spans="1:16" ht="15" customHeight="1" x14ac:dyDescent="0.3">
      <c r="A145" s="35"/>
      <c r="B145" t="s">
        <v>639</v>
      </c>
      <c r="C145" s="27" t="s">
        <v>1176</v>
      </c>
      <c r="D145" s="28">
        <v>841</v>
      </c>
      <c r="E145" s="28">
        <v>925</v>
      </c>
      <c r="F145" s="28">
        <v>-84</v>
      </c>
      <c r="G145" s="56">
        <v>1144354.8807000001</v>
      </c>
      <c r="H145" s="56">
        <v>1235005.6024</v>
      </c>
      <c r="I145" s="62">
        <v>-90650.721699999995</v>
      </c>
      <c r="J145" s="56">
        <v>245535.70180000001</v>
      </c>
      <c r="K145" s="56">
        <v>273923.9719</v>
      </c>
      <c r="L145" s="62">
        <v>-28388.270100000002</v>
      </c>
      <c r="M145" s="56">
        <v>1389890.5825</v>
      </c>
      <c r="N145" s="56">
        <v>1508929.5743</v>
      </c>
      <c r="O145" s="62">
        <v>-119038.9918</v>
      </c>
      <c r="P145" s="145">
        <v>0.842333</v>
      </c>
    </row>
    <row r="146" spans="1:16" ht="15" customHeight="1" x14ac:dyDescent="0.3">
      <c r="A146" s="35"/>
      <c r="B146" t="s">
        <v>22</v>
      </c>
      <c r="C146" s="27" t="s">
        <v>641</v>
      </c>
      <c r="D146" s="28">
        <v>2895</v>
      </c>
      <c r="E146" s="28">
        <v>2896</v>
      </c>
      <c r="F146" s="28">
        <v>-1</v>
      </c>
      <c r="G146" s="56">
        <v>3951917.9427</v>
      </c>
      <c r="H146" s="56">
        <v>3677109.1686</v>
      </c>
      <c r="I146" s="56">
        <v>274808.77409999998</v>
      </c>
      <c r="J146" s="56">
        <v>728935.65330000001</v>
      </c>
      <c r="K146" s="56">
        <v>758885.84849999996</v>
      </c>
      <c r="L146" s="62">
        <v>-29950.195199999998</v>
      </c>
      <c r="M146" s="56">
        <v>4680853.5959999999</v>
      </c>
      <c r="N146" s="56">
        <v>4435995.0170999998</v>
      </c>
      <c r="O146" s="56">
        <v>244858.57889999999</v>
      </c>
      <c r="P146" s="145">
        <v>1.026789</v>
      </c>
    </row>
    <row r="147" spans="1:16" ht="15" customHeight="1" x14ac:dyDescent="0.3">
      <c r="A147" s="35"/>
      <c r="B147" t="s">
        <v>161</v>
      </c>
      <c r="C147" s="27" t="s">
        <v>754</v>
      </c>
      <c r="D147" s="28">
        <v>4490</v>
      </c>
      <c r="E147" s="28">
        <v>4229</v>
      </c>
      <c r="F147" s="28">
        <v>261</v>
      </c>
      <c r="G147" s="56">
        <v>6231419.9100000001</v>
      </c>
      <c r="H147" s="56">
        <v>5857061.4800000004</v>
      </c>
      <c r="I147" s="56">
        <v>374358.43</v>
      </c>
      <c r="J147" s="56">
        <v>371894.78</v>
      </c>
      <c r="K147" s="56">
        <v>513219.15</v>
      </c>
      <c r="L147" s="62">
        <v>-141324.37</v>
      </c>
      <c r="M147" s="56">
        <v>6603314.6900000004</v>
      </c>
      <c r="N147" s="56">
        <v>6370280.6299999999</v>
      </c>
      <c r="O147" s="56">
        <v>233034.06</v>
      </c>
      <c r="P147" s="145">
        <v>0.98005299999999995</v>
      </c>
    </row>
    <row r="148" spans="1:16" ht="15" customHeight="1" x14ac:dyDescent="0.3">
      <c r="A148" s="35"/>
      <c r="B148" t="s">
        <v>32</v>
      </c>
      <c r="C148" s="27" t="s">
        <v>234</v>
      </c>
      <c r="D148" s="28">
        <v>3152</v>
      </c>
      <c r="E148" s="28">
        <v>3531</v>
      </c>
      <c r="F148" s="28">
        <v>-379</v>
      </c>
      <c r="G148" s="56">
        <v>4173397.6716</v>
      </c>
      <c r="H148" s="56">
        <v>4375858.6777999997</v>
      </c>
      <c r="I148" s="62">
        <v>-202461.0062</v>
      </c>
      <c r="J148" s="56">
        <v>339102.85029999999</v>
      </c>
      <c r="K148" s="56">
        <v>353116.43530000001</v>
      </c>
      <c r="L148" s="62">
        <v>-14013.584999999999</v>
      </c>
      <c r="M148" s="56">
        <v>4512500.5219000001</v>
      </c>
      <c r="N148" s="56">
        <v>4728975.1130999997</v>
      </c>
      <c r="O148" s="62">
        <v>-216474.5912</v>
      </c>
      <c r="P148" s="145">
        <v>0.91611200000000004</v>
      </c>
    </row>
    <row r="149" spans="1:16" ht="15" customHeight="1" x14ac:dyDescent="0.3">
      <c r="A149" s="35"/>
      <c r="B149" t="s">
        <v>30</v>
      </c>
      <c r="C149" s="27" t="s">
        <v>235</v>
      </c>
      <c r="D149" s="28">
        <v>4171</v>
      </c>
      <c r="E149" s="28">
        <v>4018</v>
      </c>
      <c r="F149" s="28">
        <v>153</v>
      </c>
      <c r="G149" s="56">
        <v>4569144.6026999997</v>
      </c>
      <c r="H149" s="56">
        <v>4504710.4055000003</v>
      </c>
      <c r="I149" s="56">
        <v>64434.197200000002</v>
      </c>
      <c r="J149" s="56">
        <v>950968.38710000005</v>
      </c>
      <c r="K149" s="56">
        <v>932260.44669999997</v>
      </c>
      <c r="L149" s="56">
        <v>18707.940399999999</v>
      </c>
      <c r="M149" s="56">
        <v>5520112.9897999996</v>
      </c>
      <c r="N149" s="56">
        <v>5436970.8521999996</v>
      </c>
      <c r="O149" s="56">
        <v>83142.137600000002</v>
      </c>
      <c r="P149" s="145">
        <v>0.98403099999999999</v>
      </c>
    </row>
    <row r="150" spans="1:16" ht="15" customHeight="1" x14ac:dyDescent="0.3">
      <c r="A150" s="35"/>
      <c r="B150" t="s">
        <v>20</v>
      </c>
      <c r="C150" s="27" t="s">
        <v>253</v>
      </c>
      <c r="D150" s="28">
        <v>4035</v>
      </c>
      <c r="E150" s="28">
        <v>3961</v>
      </c>
      <c r="F150" s="28">
        <v>74</v>
      </c>
      <c r="G150" s="56">
        <v>4507125.5493000001</v>
      </c>
      <c r="H150" s="56">
        <v>4328752.7443000004</v>
      </c>
      <c r="I150" s="56">
        <v>178372.80499999999</v>
      </c>
      <c r="J150" s="56">
        <v>746169.29240000003</v>
      </c>
      <c r="K150" s="56">
        <v>647835.44720000005</v>
      </c>
      <c r="L150" s="56">
        <v>98333.845199999996</v>
      </c>
      <c r="M150" s="56">
        <v>5253294.8416999998</v>
      </c>
      <c r="N150" s="56">
        <v>4976588.1914999997</v>
      </c>
      <c r="O150" s="56">
        <v>276706.65019999997</v>
      </c>
      <c r="P150" s="145">
        <v>1.024589</v>
      </c>
    </row>
    <row r="151" spans="1:16" ht="15" customHeight="1" x14ac:dyDescent="0.3">
      <c r="A151" s="35"/>
      <c r="B151" t="s">
        <v>55</v>
      </c>
      <c r="C151" s="27" t="s">
        <v>923</v>
      </c>
      <c r="D151" s="28">
        <v>1837</v>
      </c>
      <c r="E151" s="28">
        <v>1936</v>
      </c>
      <c r="F151" s="28">
        <v>-99</v>
      </c>
      <c r="G151" s="56">
        <v>1770804.4845</v>
      </c>
      <c r="H151" s="56">
        <v>1774832.2725</v>
      </c>
      <c r="I151" s="62">
        <v>-4027.788</v>
      </c>
      <c r="J151" s="56">
        <v>338563.3823</v>
      </c>
      <c r="K151" s="56">
        <v>371063.42979999998</v>
      </c>
      <c r="L151" s="62">
        <v>-32500.047500000001</v>
      </c>
      <c r="M151" s="56">
        <v>2109367.8668</v>
      </c>
      <c r="N151" s="56">
        <v>2145895.7023</v>
      </c>
      <c r="O151" s="62">
        <v>-36527.835500000001</v>
      </c>
      <c r="P151" s="145">
        <v>0.90521600000000002</v>
      </c>
    </row>
    <row r="152" spans="1:16" ht="15" customHeight="1" x14ac:dyDescent="0.3">
      <c r="A152" s="35"/>
      <c r="B152" t="s">
        <v>95</v>
      </c>
      <c r="C152" s="27" t="s">
        <v>266</v>
      </c>
      <c r="D152" s="28">
        <v>1020</v>
      </c>
      <c r="E152" s="28">
        <v>1006</v>
      </c>
      <c r="F152" s="28">
        <v>14</v>
      </c>
      <c r="G152" s="56">
        <v>1338112.1322000001</v>
      </c>
      <c r="H152" s="56">
        <v>1129450.6742</v>
      </c>
      <c r="I152" s="56">
        <v>208661.45800000001</v>
      </c>
      <c r="J152" s="56">
        <v>86256.391399999993</v>
      </c>
      <c r="K152" s="56">
        <v>110886.682</v>
      </c>
      <c r="L152" s="62">
        <v>-24630.2906</v>
      </c>
      <c r="M152" s="56">
        <v>1424368.5236</v>
      </c>
      <c r="N152" s="56">
        <v>1240337.3562</v>
      </c>
      <c r="O152" s="56">
        <v>184031.16740000001</v>
      </c>
      <c r="P152" s="145">
        <v>1.0530330000000001</v>
      </c>
    </row>
    <row r="153" spans="1:16" ht="15" customHeight="1" x14ac:dyDescent="0.3">
      <c r="A153" s="35"/>
      <c r="B153" t="s">
        <v>374</v>
      </c>
      <c r="C153" s="27" t="s">
        <v>1126</v>
      </c>
      <c r="D153" s="28">
        <v>2467</v>
      </c>
      <c r="E153" s="28">
        <v>2312</v>
      </c>
      <c r="F153" s="28">
        <v>155</v>
      </c>
      <c r="G153" s="56">
        <v>3033178.55</v>
      </c>
      <c r="H153" s="56">
        <v>2806076.35</v>
      </c>
      <c r="I153" s="56">
        <v>227102.2</v>
      </c>
      <c r="J153" s="56">
        <v>133909</v>
      </c>
      <c r="K153" s="56">
        <v>166922</v>
      </c>
      <c r="L153" s="62">
        <v>-33013</v>
      </c>
      <c r="M153" s="56">
        <v>3167087.55</v>
      </c>
      <c r="N153" s="56">
        <v>2972998.35</v>
      </c>
      <c r="O153" s="56">
        <v>194089.2</v>
      </c>
      <c r="P153" s="145">
        <v>0.98937399999999998</v>
      </c>
    </row>
    <row r="154" spans="1:16" ht="15" customHeight="1" x14ac:dyDescent="0.3">
      <c r="A154" s="147"/>
      <c r="B154" s="147"/>
      <c r="C154" s="148"/>
      <c r="D154" s="149"/>
      <c r="E154" s="149"/>
      <c r="F154" s="149"/>
      <c r="G154" s="150"/>
      <c r="H154" s="150"/>
      <c r="I154" s="150"/>
      <c r="J154" s="150"/>
      <c r="K154" s="150"/>
      <c r="L154" s="151"/>
      <c r="M154" s="150"/>
      <c r="N154" s="150"/>
      <c r="O154" s="151"/>
      <c r="P154" s="152"/>
    </row>
    <row r="155" spans="1:16" ht="15" customHeight="1" x14ac:dyDescent="0.3">
      <c r="A155" s="144" t="s">
        <v>1993</v>
      </c>
      <c r="B155" t="s">
        <v>587</v>
      </c>
      <c r="C155" s="27" t="s">
        <v>586</v>
      </c>
      <c r="D155" s="28">
        <v>3876</v>
      </c>
      <c r="E155" s="28">
        <v>3832</v>
      </c>
      <c r="F155" s="28">
        <v>44</v>
      </c>
      <c r="G155" s="56">
        <v>5860791.1600000001</v>
      </c>
      <c r="H155" s="56">
        <v>5631304.3399999999</v>
      </c>
      <c r="I155" s="56">
        <v>229486.82</v>
      </c>
      <c r="J155" s="56">
        <v>398270.15</v>
      </c>
      <c r="K155" s="56">
        <v>450555.11</v>
      </c>
      <c r="L155" s="62">
        <v>-52284.959999999999</v>
      </c>
      <c r="M155" s="56">
        <v>6259061.3099999996</v>
      </c>
      <c r="N155" s="56">
        <v>6081859.4500000002</v>
      </c>
      <c r="O155" s="56">
        <v>177201.86</v>
      </c>
      <c r="P155" s="145">
        <v>0.98272300000000001</v>
      </c>
    </row>
    <row r="156" spans="1:16" ht="15" customHeight="1" x14ac:dyDescent="0.3">
      <c r="A156" s="35"/>
      <c r="B156" t="s">
        <v>607</v>
      </c>
      <c r="C156" s="27" t="s">
        <v>606</v>
      </c>
      <c r="D156" s="28">
        <v>3084</v>
      </c>
      <c r="E156" s="28">
        <v>3216</v>
      </c>
      <c r="F156" s="28">
        <v>-132</v>
      </c>
      <c r="G156" s="56">
        <v>3851704.89</v>
      </c>
      <c r="H156" s="56">
        <v>3857066.25</v>
      </c>
      <c r="I156" s="62">
        <v>-5361.36</v>
      </c>
      <c r="J156" s="56">
        <v>41945</v>
      </c>
      <c r="K156" s="56">
        <v>55711.65</v>
      </c>
      <c r="L156" s="62">
        <v>-13766.65</v>
      </c>
      <c r="M156" s="56">
        <v>3893649.89</v>
      </c>
      <c r="N156" s="56">
        <v>3912777.9</v>
      </c>
      <c r="O156" s="62">
        <v>-19128.009999999998</v>
      </c>
      <c r="P156" s="145">
        <v>0.94229300000000005</v>
      </c>
    </row>
    <row r="157" spans="1:16" ht="15" customHeight="1" x14ac:dyDescent="0.3">
      <c r="A157" s="35"/>
      <c r="B157" t="s">
        <v>121</v>
      </c>
      <c r="C157" s="27" t="s">
        <v>208</v>
      </c>
      <c r="D157" s="28">
        <v>3268</v>
      </c>
      <c r="E157" s="28">
        <v>3255</v>
      </c>
      <c r="F157" s="28">
        <v>13</v>
      </c>
      <c r="G157" s="56">
        <v>4704598.01</v>
      </c>
      <c r="H157" s="56">
        <v>4715744.2699999996</v>
      </c>
      <c r="I157" s="62">
        <v>-11146.26</v>
      </c>
      <c r="J157" s="56">
        <v>293868.94</v>
      </c>
      <c r="K157" s="56">
        <v>323324.65999999997</v>
      </c>
      <c r="L157" s="62">
        <v>-29455.72</v>
      </c>
      <c r="M157" s="56">
        <v>4998466.95</v>
      </c>
      <c r="N157" s="56">
        <v>5039068.93</v>
      </c>
      <c r="O157" s="62">
        <v>-40601.980000000003</v>
      </c>
      <c r="P157" s="145">
        <v>0.946654</v>
      </c>
    </row>
    <row r="158" spans="1:16" ht="15" customHeight="1" x14ac:dyDescent="0.3">
      <c r="A158" s="35"/>
      <c r="B158" t="s">
        <v>627</v>
      </c>
      <c r="C158" s="27" t="s">
        <v>626</v>
      </c>
      <c r="D158" s="28">
        <v>3889</v>
      </c>
      <c r="E158" s="28">
        <v>3814</v>
      </c>
      <c r="F158" s="28">
        <v>75</v>
      </c>
      <c r="G158" s="56">
        <v>5386843.3899999997</v>
      </c>
      <c r="H158" s="56">
        <v>5167891.3099999996</v>
      </c>
      <c r="I158" s="56">
        <v>218952.08</v>
      </c>
      <c r="J158" s="56">
        <v>337194.48</v>
      </c>
      <c r="K158" s="56">
        <v>383284.38</v>
      </c>
      <c r="L158" s="62">
        <v>-46089.9</v>
      </c>
      <c r="M158" s="56">
        <v>5724037.8700000001</v>
      </c>
      <c r="N158" s="56">
        <v>5551175.6900000004</v>
      </c>
      <c r="O158" s="56">
        <v>172862.18</v>
      </c>
      <c r="P158" s="145">
        <v>1.004419</v>
      </c>
    </row>
    <row r="159" spans="1:16" ht="15" customHeight="1" x14ac:dyDescent="0.3">
      <c r="A159" s="35"/>
      <c r="B159" t="s">
        <v>635</v>
      </c>
      <c r="C159" s="27" t="s">
        <v>634</v>
      </c>
      <c r="D159" s="28">
        <v>3103</v>
      </c>
      <c r="E159" s="28">
        <v>3026</v>
      </c>
      <c r="F159" s="28">
        <v>77</v>
      </c>
      <c r="G159" s="56">
        <v>4142641.56</v>
      </c>
      <c r="H159" s="56">
        <v>3817371.45</v>
      </c>
      <c r="I159" s="56">
        <v>325270.11</v>
      </c>
      <c r="J159" s="56">
        <v>234042.01</v>
      </c>
      <c r="K159" s="56">
        <v>245599.21</v>
      </c>
      <c r="L159" s="62">
        <v>-11557.2</v>
      </c>
      <c r="M159" s="56">
        <v>4376683.57</v>
      </c>
      <c r="N159" s="56">
        <v>4062970.66</v>
      </c>
      <c r="O159" s="56">
        <v>313712.90999999997</v>
      </c>
      <c r="P159" s="145">
        <v>0.98920799999999998</v>
      </c>
    </row>
    <row r="160" spans="1:16" ht="15" customHeight="1" x14ac:dyDescent="0.3">
      <c r="A160" s="35"/>
      <c r="B160" t="s">
        <v>127</v>
      </c>
      <c r="C160" s="27" t="s">
        <v>220</v>
      </c>
      <c r="D160" s="28">
        <v>3291</v>
      </c>
      <c r="E160" s="28">
        <v>3260</v>
      </c>
      <c r="F160" s="28">
        <v>31</v>
      </c>
      <c r="G160" s="56">
        <v>4114945.25</v>
      </c>
      <c r="H160" s="56">
        <v>4144214.34</v>
      </c>
      <c r="I160" s="62">
        <v>-29269.09</v>
      </c>
      <c r="J160" s="56">
        <v>72898.009999999995</v>
      </c>
      <c r="K160" s="56">
        <v>68653.5</v>
      </c>
      <c r="L160" s="56">
        <v>4244.51</v>
      </c>
      <c r="M160" s="56">
        <v>4187843.26</v>
      </c>
      <c r="N160" s="56">
        <v>4212867.84</v>
      </c>
      <c r="O160" s="62">
        <v>-25024.58</v>
      </c>
      <c r="P160" s="145">
        <v>0.94320499999999996</v>
      </c>
    </row>
    <row r="161" spans="1:16" ht="15" customHeight="1" x14ac:dyDescent="0.3">
      <c r="A161" s="35"/>
      <c r="B161" t="s">
        <v>84</v>
      </c>
      <c r="C161" s="27" t="s">
        <v>416</v>
      </c>
      <c r="D161" s="28">
        <v>3564</v>
      </c>
      <c r="E161" s="28">
        <v>3500</v>
      </c>
      <c r="F161" s="28">
        <v>64</v>
      </c>
      <c r="G161" s="56">
        <v>5222190.12</v>
      </c>
      <c r="H161" s="56">
        <v>5220876.76</v>
      </c>
      <c r="I161" s="56">
        <v>1313.36</v>
      </c>
      <c r="J161" s="56">
        <v>231971.05</v>
      </c>
      <c r="K161" s="56">
        <v>222686</v>
      </c>
      <c r="L161" s="56">
        <v>9285.0499999999993</v>
      </c>
      <c r="M161" s="56">
        <v>5454161.1699999999</v>
      </c>
      <c r="N161" s="56">
        <v>5443562.7599999998</v>
      </c>
      <c r="O161" s="56">
        <v>10598.41</v>
      </c>
      <c r="P161" s="145">
        <v>0.95129799999999998</v>
      </c>
    </row>
    <row r="162" spans="1:16" ht="15" customHeight="1" x14ac:dyDescent="0.3">
      <c r="A162" s="35"/>
      <c r="B162" t="s">
        <v>85</v>
      </c>
      <c r="C162" s="27" t="s">
        <v>241</v>
      </c>
      <c r="D162" s="28">
        <v>5057</v>
      </c>
      <c r="E162" s="28">
        <v>4707</v>
      </c>
      <c r="F162" s="28">
        <v>350</v>
      </c>
      <c r="G162" s="56">
        <v>6817088.8099999996</v>
      </c>
      <c r="H162" s="56">
        <v>6384434.4100000001</v>
      </c>
      <c r="I162" s="56">
        <v>432654.4</v>
      </c>
      <c r="J162" s="56">
        <v>704295.52</v>
      </c>
      <c r="K162" s="56">
        <v>686729.95</v>
      </c>
      <c r="L162" s="56">
        <v>17565.57</v>
      </c>
      <c r="M162" s="56">
        <v>7521384.3300000001</v>
      </c>
      <c r="N162" s="56">
        <v>7071164.3600000003</v>
      </c>
      <c r="O162" s="56">
        <v>450219.97</v>
      </c>
      <c r="P162" s="145">
        <v>1.0317099999999999</v>
      </c>
    </row>
    <row r="163" spans="1:16" ht="15" customHeight="1" x14ac:dyDescent="0.3">
      <c r="A163" s="35"/>
      <c r="B163" t="s">
        <v>362</v>
      </c>
      <c r="C163" s="27" t="s">
        <v>242</v>
      </c>
      <c r="D163" s="28">
        <v>37</v>
      </c>
      <c r="E163" s="28">
        <v>127</v>
      </c>
      <c r="F163" s="28">
        <v>-90</v>
      </c>
      <c r="G163" s="56">
        <v>46241</v>
      </c>
      <c r="H163" s="56">
        <v>174041</v>
      </c>
      <c r="I163" s="62">
        <v>-127800</v>
      </c>
      <c r="J163" s="56">
        <v>7965</v>
      </c>
      <c r="K163" s="56">
        <v>11025</v>
      </c>
      <c r="L163" s="62">
        <v>-3060</v>
      </c>
      <c r="M163" s="56">
        <v>54206</v>
      </c>
      <c r="N163" s="56">
        <v>185066</v>
      </c>
      <c r="O163" s="62">
        <v>-130860</v>
      </c>
      <c r="P163" s="146" t="s">
        <v>1971</v>
      </c>
    </row>
    <row r="164" spans="1:16" ht="15" customHeight="1" x14ac:dyDescent="0.3">
      <c r="A164" s="35"/>
      <c r="B164" t="s">
        <v>115</v>
      </c>
      <c r="C164" s="27" t="s">
        <v>269</v>
      </c>
      <c r="D164" s="28">
        <v>2124</v>
      </c>
      <c r="E164" s="28">
        <v>2027</v>
      </c>
      <c r="F164" s="28">
        <v>97</v>
      </c>
      <c r="G164" s="56">
        <v>2893370.92</v>
      </c>
      <c r="H164" s="56">
        <v>2756286.51</v>
      </c>
      <c r="I164" s="56">
        <v>137084.41</v>
      </c>
      <c r="J164" s="56">
        <v>190522.12</v>
      </c>
      <c r="K164" s="56">
        <v>182811.75</v>
      </c>
      <c r="L164" s="56">
        <v>7710.37</v>
      </c>
      <c r="M164" s="56">
        <v>3083893.04</v>
      </c>
      <c r="N164" s="56">
        <v>2939098.26</v>
      </c>
      <c r="O164" s="56">
        <v>144794.78</v>
      </c>
      <c r="P164" s="145">
        <v>1.0108079999999999</v>
      </c>
    </row>
    <row r="165" spans="1:16" ht="15" customHeight="1" x14ac:dyDescent="0.3">
      <c r="A165" s="35"/>
      <c r="B165" t="s">
        <v>163</v>
      </c>
      <c r="C165" s="27" t="s">
        <v>997</v>
      </c>
      <c r="D165" s="28">
        <v>3555</v>
      </c>
      <c r="E165" s="28">
        <v>3357</v>
      </c>
      <c r="F165" s="28">
        <v>198</v>
      </c>
      <c r="G165" s="56">
        <v>4492893.49</v>
      </c>
      <c r="H165" s="56">
        <v>4214728.55</v>
      </c>
      <c r="I165" s="56">
        <v>278164.94</v>
      </c>
      <c r="J165" s="56">
        <v>160220.16</v>
      </c>
      <c r="K165" s="56">
        <v>164939.85999999999</v>
      </c>
      <c r="L165" s="62">
        <v>-4719.7</v>
      </c>
      <c r="M165" s="56">
        <v>4653113.6500000004</v>
      </c>
      <c r="N165" s="56">
        <v>4379668.41</v>
      </c>
      <c r="O165" s="56">
        <v>273445.24</v>
      </c>
      <c r="P165" s="145">
        <v>1.008561</v>
      </c>
    </row>
    <row r="166" spans="1:16" ht="15" customHeight="1" x14ac:dyDescent="0.3">
      <c r="A166" s="35"/>
      <c r="B166" t="s">
        <v>111</v>
      </c>
      <c r="C166" s="27" t="s">
        <v>315</v>
      </c>
      <c r="D166" s="28">
        <v>2857</v>
      </c>
      <c r="E166" s="28">
        <v>2782</v>
      </c>
      <c r="F166" s="28">
        <v>75</v>
      </c>
      <c r="G166" s="56">
        <v>3864811.17</v>
      </c>
      <c r="H166" s="56">
        <v>3735461.56</v>
      </c>
      <c r="I166" s="56">
        <v>129349.61</v>
      </c>
      <c r="J166" s="56">
        <v>164292.04</v>
      </c>
      <c r="K166" s="56">
        <v>173943.01</v>
      </c>
      <c r="L166" s="62">
        <v>-9650.9699999999993</v>
      </c>
      <c r="M166" s="56">
        <v>4029103.21</v>
      </c>
      <c r="N166" s="56">
        <v>3909404.57</v>
      </c>
      <c r="O166" s="56">
        <v>119698.64</v>
      </c>
      <c r="P166" s="145">
        <v>0.98227500000000001</v>
      </c>
    </row>
    <row r="167" spans="1:16" ht="15" customHeight="1" x14ac:dyDescent="0.3">
      <c r="A167" s="35"/>
      <c r="B167" t="s">
        <v>109</v>
      </c>
      <c r="C167" s="27" t="s">
        <v>325</v>
      </c>
      <c r="D167" s="28">
        <v>4475</v>
      </c>
      <c r="E167" s="28">
        <v>4388</v>
      </c>
      <c r="F167" s="28">
        <v>87</v>
      </c>
      <c r="G167" s="56">
        <v>5048615.66</v>
      </c>
      <c r="H167" s="56">
        <v>4998376.7</v>
      </c>
      <c r="I167" s="56">
        <v>50238.96</v>
      </c>
      <c r="J167" s="56">
        <v>307468.37</v>
      </c>
      <c r="K167" s="56">
        <v>299706.58</v>
      </c>
      <c r="L167" s="56">
        <v>7761.79</v>
      </c>
      <c r="M167" s="56">
        <v>5356084.03</v>
      </c>
      <c r="N167" s="56">
        <v>5298083.28</v>
      </c>
      <c r="O167" s="56">
        <v>58000.75</v>
      </c>
      <c r="P167" s="145">
        <v>0.96482999999999997</v>
      </c>
    </row>
    <row r="168" spans="1:16" ht="15" customHeight="1" x14ac:dyDescent="0.3">
      <c r="A168" s="147"/>
      <c r="B168" s="147"/>
      <c r="C168" s="148"/>
      <c r="D168" s="149"/>
      <c r="E168" s="149"/>
      <c r="F168" s="149"/>
      <c r="G168" s="150"/>
      <c r="H168" s="150"/>
      <c r="I168" s="150"/>
      <c r="J168" s="150"/>
      <c r="K168" s="150"/>
      <c r="L168" s="151"/>
      <c r="M168" s="150"/>
      <c r="N168" s="150"/>
      <c r="O168" s="151"/>
      <c r="P168" s="152"/>
    </row>
    <row r="169" spans="1:16" ht="15" customHeight="1" x14ac:dyDescent="0.3">
      <c r="A169" s="144" t="s">
        <v>1994</v>
      </c>
      <c r="B169" t="s">
        <v>488</v>
      </c>
      <c r="C169" s="27" t="s">
        <v>487</v>
      </c>
      <c r="D169" s="28">
        <v>4205</v>
      </c>
      <c r="E169" s="28">
        <v>4263</v>
      </c>
      <c r="F169" s="28">
        <v>-58</v>
      </c>
      <c r="G169" s="56">
        <v>6465391.7999999998</v>
      </c>
      <c r="H169" s="56">
        <v>6064038.9500000002</v>
      </c>
      <c r="I169" s="56">
        <v>401352.85</v>
      </c>
      <c r="J169" s="56">
        <v>71976.02</v>
      </c>
      <c r="K169" s="56">
        <v>55450</v>
      </c>
      <c r="L169" s="56">
        <v>16526.02</v>
      </c>
      <c r="M169" s="56">
        <v>6537367.8200000003</v>
      </c>
      <c r="N169" s="56">
        <v>6119488.9500000002</v>
      </c>
      <c r="O169" s="56">
        <v>417878.87</v>
      </c>
      <c r="P169" s="145">
        <v>1.033334</v>
      </c>
    </row>
    <row r="170" spans="1:16" ht="15" customHeight="1" x14ac:dyDescent="0.3">
      <c r="A170" s="35"/>
      <c r="B170" t="s">
        <v>496</v>
      </c>
      <c r="C170" s="27" t="s">
        <v>495</v>
      </c>
      <c r="D170" s="28">
        <v>3742</v>
      </c>
      <c r="E170" s="28">
        <v>3887</v>
      </c>
      <c r="F170" s="28">
        <v>-145</v>
      </c>
      <c r="G170" s="56">
        <v>5133604.42</v>
      </c>
      <c r="H170" s="56">
        <v>5235013.57</v>
      </c>
      <c r="I170" s="62">
        <v>-101409.15</v>
      </c>
      <c r="J170" s="56">
        <v>123230.95</v>
      </c>
      <c r="K170" s="56">
        <v>174043.01</v>
      </c>
      <c r="L170" s="62">
        <v>-50812.06</v>
      </c>
      <c r="M170" s="56">
        <v>5256835.37</v>
      </c>
      <c r="N170" s="56">
        <v>5409056.5800000001</v>
      </c>
      <c r="O170" s="62">
        <v>-152221.21</v>
      </c>
      <c r="P170" s="145">
        <v>0.91848700000000005</v>
      </c>
    </row>
    <row r="171" spans="1:16" ht="15" customHeight="1" x14ac:dyDescent="0.3">
      <c r="A171" s="35"/>
      <c r="B171" t="s">
        <v>601</v>
      </c>
      <c r="C171" s="27" t="s">
        <v>600</v>
      </c>
      <c r="D171" s="28">
        <v>0</v>
      </c>
      <c r="E171" s="28">
        <v>72</v>
      </c>
      <c r="F171" s="28">
        <v>-72</v>
      </c>
      <c r="G171" s="56">
        <v>0</v>
      </c>
      <c r="H171" s="56">
        <v>107980.35</v>
      </c>
      <c r="I171" s="62">
        <v>-107980.35</v>
      </c>
      <c r="J171" s="56">
        <v>0</v>
      </c>
      <c r="K171" s="56">
        <v>4790</v>
      </c>
      <c r="L171" s="62">
        <v>-4790</v>
      </c>
      <c r="M171" s="56">
        <v>0</v>
      </c>
      <c r="N171" s="56">
        <v>112770.35</v>
      </c>
      <c r="O171" s="62">
        <v>-112770.35</v>
      </c>
      <c r="P171" s="146" t="s">
        <v>1971</v>
      </c>
    </row>
    <row r="172" spans="1:16" ht="15" customHeight="1" x14ac:dyDescent="0.3">
      <c r="A172" s="35"/>
      <c r="B172" t="s">
        <v>103</v>
      </c>
      <c r="C172" s="27" t="s">
        <v>204</v>
      </c>
      <c r="D172" s="28">
        <v>4882</v>
      </c>
      <c r="E172" s="28">
        <v>4972</v>
      </c>
      <c r="F172" s="28">
        <v>-90</v>
      </c>
      <c r="G172" s="56">
        <v>6156708.0099999998</v>
      </c>
      <c r="H172" s="56">
        <v>6193588.5999999996</v>
      </c>
      <c r="I172" s="62">
        <v>-36880.589999999997</v>
      </c>
      <c r="J172" s="56">
        <v>364297.16</v>
      </c>
      <c r="K172" s="56">
        <v>391277.12</v>
      </c>
      <c r="L172" s="62">
        <v>-26979.96</v>
      </c>
      <c r="M172" s="56">
        <v>6521005.1699999999</v>
      </c>
      <c r="N172" s="56">
        <v>6584865.7199999997</v>
      </c>
      <c r="O172" s="62">
        <v>-63860.55</v>
      </c>
      <c r="P172" s="145">
        <v>0.96330700000000002</v>
      </c>
    </row>
    <row r="173" spans="1:16" ht="15" customHeight="1" x14ac:dyDescent="0.3">
      <c r="A173" s="35"/>
      <c r="B173" t="s">
        <v>769</v>
      </c>
      <c r="C173" s="27" t="s">
        <v>768</v>
      </c>
      <c r="D173" s="28">
        <v>3264</v>
      </c>
      <c r="E173" s="28">
        <v>3169</v>
      </c>
      <c r="F173" s="28">
        <v>95</v>
      </c>
      <c r="G173" s="56">
        <v>4154161.47</v>
      </c>
      <c r="H173" s="56">
        <v>3829824.22</v>
      </c>
      <c r="I173" s="56">
        <v>324337.25</v>
      </c>
      <c r="J173" s="56">
        <v>198622.5</v>
      </c>
      <c r="K173" s="56">
        <v>206421.74</v>
      </c>
      <c r="L173" s="62">
        <v>-7799.24</v>
      </c>
      <c r="M173" s="56">
        <v>4352783.97</v>
      </c>
      <c r="N173" s="56">
        <v>4036245.96</v>
      </c>
      <c r="O173" s="56">
        <v>316538.01</v>
      </c>
      <c r="P173" s="145">
        <v>1.0185580000000001</v>
      </c>
    </row>
    <row r="174" spans="1:16" ht="15" customHeight="1" x14ac:dyDescent="0.3">
      <c r="A174" s="35"/>
      <c r="B174" t="s">
        <v>151</v>
      </c>
      <c r="C174" s="27" t="s">
        <v>251</v>
      </c>
      <c r="D174" s="28">
        <v>2814</v>
      </c>
      <c r="E174" s="28">
        <v>2724</v>
      </c>
      <c r="F174" s="28">
        <v>90</v>
      </c>
      <c r="G174" s="56">
        <v>4030532.53</v>
      </c>
      <c r="H174" s="56">
        <v>3865069.71</v>
      </c>
      <c r="I174" s="56">
        <v>165462.82</v>
      </c>
      <c r="J174" s="56">
        <v>184118.42</v>
      </c>
      <c r="K174" s="56">
        <v>220020.8</v>
      </c>
      <c r="L174" s="62">
        <v>-35902.379999999997</v>
      </c>
      <c r="M174" s="56">
        <v>4214650.95</v>
      </c>
      <c r="N174" s="56">
        <v>4085090.51</v>
      </c>
      <c r="O174" s="56">
        <v>129560.44</v>
      </c>
      <c r="P174" s="145">
        <v>0.97165500000000005</v>
      </c>
    </row>
    <row r="175" spans="1:16" ht="15" customHeight="1" x14ac:dyDescent="0.3">
      <c r="A175" s="35"/>
      <c r="B175" t="s">
        <v>934</v>
      </c>
      <c r="C175" s="27" t="s">
        <v>933</v>
      </c>
      <c r="D175" s="28">
        <v>2638</v>
      </c>
      <c r="E175" s="28">
        <v>3098</v>
      </c>
      <c r="F175" s="28">
        <v>-460</v>
      </c>
      <c r="G175" s="56">
        <v>3397060.3</v>
      </c>
      <c r="H175" s="56">
        <v>3963406.95</v>
      </c>
      <c r="I175" s="62">
        <v>-566346.65</v>
      </c>
      <c r="J175" s="56">
        <v>85591</v>
      </c>
      <c r="K175" s="56">
        <v>87967.53</v>
      </c>
      <c r="L175" s="62">
        <v>-2376.5300000000002</v>
      </c>
      <c r="M175" s="56">
        <v>3482651.3</v>
      </c>
      <c r="N175" s="56">
        <v>4051374.48</v>
      </c>
      <c r="O175" s="62">
        <v>-568723.18000000005</v>
      </c>
      <c r="P175" s="145">
        <v>0.81432300000000002</v>
      </c>
    </row>
    <row r="176" spans="1:16" ht="15" customHeight="1" x14ac:dyDescent="0.3">
      <c r="A176" s="35"/>
      <c r="B176" t="s">
        <v>82</v>
      </c>
      <c r="C176" s="27" t="s">
        <v>261</v>
      </c>
      <c r="D176" s="28">
        <v>2369</v>
      </c>
      <c r="E176" s="28">
        <v>2328</v>
      </c>
      <c r="F176" s="28">
        <v>41</v>
      </c>
      <c r="G176" s="56">
        <v>3451106.25</v>
      </c>
      <c r="H176" s="56">
        <v>3339394</v>
      </c>
      <c r="I176" s="56">
        <v>111712.25</v>
      </c>
      <c r="J176" s="56">
        <v>50025</v>
      </c>
      <c r="K176" s="56">
        <v>61455.01</v>
      </c>
      <c r="L176" s="62">
        <v>-11430.01</v>
      </c>
      <c r="M176" s="56">
        <v>3501131.25</v>
      </c>
      <c r="N176" s="56">
        <v>3400849.01</v>
      </c>
      <c r="O176" s="56">
        <v>100282.24000000001</v>
      </c>
      <c r="P176" s="145">
        <v>0.99339</v>
      </c>
    </row>
    <row r="177" spans="1:16" ht="15" customHeight="1" x14ac:dyDescent="0.3">
      <c r="A177" s="35"/>
      <c r="B177" t="s">
        <v>136</v>
      </c>
      <c r="C177" s="27" t="s">
        <v>979</v>
      </c>
      <c r="D177" s="28">
        <v>2529</v>
      </c>
      <c r="E177" s="28">
        <v>2452</v>
      </c>
      <c r="F177" s="28">
        <v>77</v>
      </c>
      <c r="G177" s="56">
        <v>3555890.25</v>
      </c>
      <c r="H177" s="56">
        <v>3290998.52</v>
      </c>
      <c r="I177" s="56">
        <v>264891.73</v>
      </c>
      <c r="J177" s="56">
        <v>88393.03</v>
      </c>
      <c r="K177" s="56">
        <v>85233.04</v>
      </c>
      <c r="L177" s="56">
        <v>3159.99</v>
      </c>
      <c r="M177" s="56">
        <v>3644283.28</v>
      </c>
      <c r="N177" s="56">
        <v>3376231.56</v>
      </c>
      <c r="O177" s="56">
        <v>268051.71999999997</v>
      </c>
      <c r="P177" s="145">
        <v>1.0222599999999999</v>
      </c>
    </row>
    <row r="178" spans="1:16" ht="15" customHeight="1" x14ac:dyDescent="0.3">
      <c r="A178" s="35"/>
      <c r="B178" t="s">
        <v>367</v>
      </c>
      <c r="C178" s="27" t="s">
        <v>981</v>
      </c>
      <c r="D178" s="28">
        <v>151</v>
      </c>
      <c r="E178" s="28">
        <v>149</v>
      </c>
      <c r="F178" s="28">
        <v>2</v>
      </c>
      <c r="G178" s="56">
        <v>188873.75</v>
      </c>
      <c r="H178" s="56">
        <v>183388.05</v>
      </c>
      <c r="I178" s="56">
        <v>5485.7</v>
      </c>
      <c r="J178" s="56">
        <v>940</v>
      </c>
      <c r="K178" s="56">
        <v>1275</v>
      </c>
      <c r="L178" s="62">
        <v>-335</v>
      </c>
      <c r="M178" s="56">
        <v>189813.75</v>
      </c>
      <c r="N178" s="56">
        <v>184663.05</v>
      </c>
      <c r="O178" s="56">
        <v>5150.7</v>
      </c>
      <c r="P178" s="146" t="s">
        <v>1971</v>
      </c>
    </row>
    <row r="179" spans="1:16" ht="15" customHeight="1" x14ac:dyDescent="0.3">
      <c r="A179" s="35"/>
      <c r="B179" t="s">
        <v>80</v>
      </c>
      <c r="C179" s="27" t="s">
        <v>272</v>
      </c>
      <c r="D179" s="28">
        <v>3265</v>
      </c>
      <c r="E179" s="28">
        <v>3168</v>
      </c>
      <c r="F179" s="28">
        <v>97</v>
      </c>
      <c r="G179" s="56">
        <v>4203029.5</v>
      </c>
      <c r="H179" s="56">
        <v>3972608.95</v>
      </c>
      <c r="I179" s="56">
        <v>230420.55</v>
      </c>
      <c r="J179" s="56">
        <v>70588</v>
      </c>
      <c r="K179" s="56">
        <v>86236</v>
      </c>
      <c r="L179" s="62">
        <v>-15648</v>
      </c>
      <c r="M179" s="56">
        <v>4273617.5</v>
      </c>
      <c r="N179" s="56">
        <v>4058844.95</v>
      </c>
      <c r="O179" s="56">
        <v>214772.55</v>
      </c>
      <c r="P179" s="145">
        <v>0.99100600000000005</v>
      </c>
    </row>
    <row r="180" spans="1:16" ht="15" customHeight="1" x14ac:dyDescent="0.3">
      <c r="A180" s="147"/>
      <c r="B180" s="147"/>
      <c r="C180" s="148"/>
      <c r="D180" s="149"/>
      <c r="E180" s="149"/>
      <c r="F180" s="149"/>
      <c r="G180" s="150"/>
      <c r="H180" s="150"/>
      <c r="I180" s="150"/>
      <c r="J180" s="150"/>
      <c r="K180" s="150"/>
      <c r="L180" s="151"/>
      <c r="M180" s="150"/>
      <c r="N180" s="150"/>
      <c r="O180" s="151"/>
      <c r="P180" s="152"/>
    </row>
    <row r="181" spans="1:16" ht="15" customHeight="1" x14ac:dyDescent="0.3">
      <c r="A181" s="35"/>
      <c r="B181" s="40"/>
      <c r="C181" s="27" t="s">
        <v>597</v>
      </c>
      <c r="D181" s="28">
        <v>4931</v>
      </c>
      <c r="E181" s="28">
        <v>4533</v>
      </c>
      <c r="F181" s="28">
        <v>398</v>
      </c>
      <c r="G181" s="56">
        <v>6340802.5999999996</v>
      </c>
      <c r="H181" s="56">
        <v>5803827.0499999998</v>
      </c>
      <c r="I181" s="56">
        <v>536975.55000000005</v>
      </c>
      <c r="J181" s="56">
        <v>327243.05</v>
      </c>
      <c r="K181" s="56">
        <v>306124.03999999998</v>
      </c>
      <c r="L181" s="56">
        <v>21119.01</v>
      </c>
      <c r="M181" s="56">
        <v>6668045.6500000004</v>
      </c>
      <c r="N181" s="56">
        <v>6109951.0899999999</v>
      </c>
      <c r="O181" s="56">
        <v>558094.56000000006</v>
      </c>
      <c r="P181" s="145">
        <v>1.0453170000000001</v>
      </c>
    </row>
    <row r="182" spans="1:16" x14ac:dyDescent="0.3">
      <c r="A182" s="153" t="s">
        <v>1978</v>
      </c>
      <c r="B182" s="153"/>
      <c r="C182" s="153" t="s">
        <v>597</v>
      </c>
      <c r="D182" s="154">
        <v>2</v>
      </c>
      <c r="E182" s="154">
        <v>1</v>
      </c>
      <c r="F182" s="154">
        <v>1</v>
      </c>
      <c r="G182" s="155">
        <v>2765</v>
      </c>
      <c r="H182" s="155">
        <v>1045</v>
      </c>
      <c r="I182" s="155">
        <v>1720</v>
      </c>
      <c r="J182" s="155">
        <v>0</v>
      </c>
      <c r="K182" s="155">
        <v>0</v>
      </c>
      <c r="L182" s="155">
        <v>0</v>
      </c>
      <c r="M182" s="155">
        <v>2765</v>
      </c>
      <c r="N182" s="155">
        <v>1045</v>
      </c>
      <c r="O182" s="155">
        <v>1720</v>
      </c>
    </row>
    <row r="183" spans="1:16" ht="15" customHeight="1" x14ac:dyDescent="0.3">
      <c r="A183" s="147"/>
      <c r="B183" s="136" t="s">
        <v>346</v>
      </c>
      <c r="C183" s="156" t="s">
        <v>1995</v>
      </c>
      <c r="D183" s="157">
        <f>+D181-D182</f>
        <v>4929</v>
      </c>
      <c r="E183" s="157">
        <f>+E181-E182</f>
        <v>4532</v>
      </c>
      <c r="F183" s="158">
        <f>+F181-F182</f>
        <v>397</v>
      </c>
      <c r="G183" s="159">
        <f t="shared" ref="G183:O183" si="10">+G181-G182</f>
        <v>6338037.5999999996</v>
      </c>
      <c r="H183" s="159">
        <f t="shared" si="10"/>
        <v>5802782.0499999998</v>
      </c>
      <c r="I183" s="160">
        <f t="shared" si="10"/>
        <v>535255.55000000005</v>
      </c>
      <c r="J183" s="161">
        <f t="shared" si="10"/>
        <v>327243.05</v>
      </c>
      <c r="K183" s="161">
        <f t="shared" si="10"/>
        <v>306124.03999999998</v>
      </c>
      <c r="L183" s="162">
        <f t="shared" si="10"/>
        <v>21119.01</v>
      </c>
      <c r="M183" s="163">
        <f t="shared" si="10"/>
        <v>6665280.6500000004</v>
      </c>
      <c r="N183" s="163">
        <f t="shared" si="10"/>
        <v>6108906.0899999999</v>
      </c>
      <c r="O183" s="164">
        <f t="shared" si="10"/>
        <v>556374.56000000006</v>
      </c>
      <c r="P183" s="152"/>
    </row>
    <row r="184" spans="1:16" ht="15" customHeight="1" x14ac:dyDescent="0.3">
      <c r="A184" s="147"/>
      <c r="B184" s="147"/>
      <c r="C184" s="148"/>
      <c r="D184" s="149"/>
      <c r="E184" s="149"/>
      <c r="F184" s="149"/>
      <c r="G184" s="150"/>
      <c r="H184" s="150"/>
      <c r="I184" s="150"/>
      <c r="J184" s="150"/>
      <c r="K184" s="150"/>
      <c r="L184" s="151"/>
      <c r="M184" s="150"/>
      <c r="N184" s="150"/>
      <c r="O184" s="151"/>
      <c r="P184" s="152"/>
    </row>
    <row r="185" spans="1:16" ht="15" customHeight="1" x14ac:dyDescent="0.3">
      <c r="A185" s="35"/>
      <c r="B185" s="40"/>
      <c r="C185" s="27" t="s">
        <v>860</v>
      </c>
      <c r="D185" s="28">
        <v>2854</v>
      </c>
      <c r="E185" s="28">
        <v>2784</v>
      </c>
      <c r="F185" s="28">
        <v>70</v>
      </c>
      <c r="G185" s="56">
        <v>2942973.41</v>
      </c>
      <c r="H185" s="56">
        <v>2748542.08</v>
      </c>
      <c r="I185" s="56">
        <v>194431.33</v>
      </c>
      <c r="J185" s="56">
        <v>64694</v>
      </c>
      <c r="K185" s="56">
        <v>57033</v>
      </c>
      <c r="L185" s="56">
        <v>7661</v>
      </c>
      <c r="M185" s="56">
        <v>3007667.41</v>
      </c>
      <c r="N185" s="56">
        <v>2805575.08</v>
      </c>
      <c r="O185" s="56">
        <v>202092.33</v>
      </c>
      <c r="P185" s="145">
        <v>1.012689</v>
      </c>
    </row>
    <row r="186" spans="1:16" x14ac:dyDescent="0.3">
      <c r="A186" s="153" t="s">
        <v>1978</v>
      </c>
      <c r="B186" s="153"/>
      <c r="C186" s="153" t="s">
        <v>860</v>
      </c>
      <c r="D186" s="154">
        <v>0</v>
      </c>
      <c r="E186" s="154">
        <v>8</v>
      </c>
      <c r="F186" s="154">
        <v>-8</v>
      </c>
      <c r="G186" s="155">
        <v>0</v>
      </c>
      <c r="H186" s="155">
        <v>19860</v>
      </c>
      <c r="I186" s="165">
        <v>-19860</v>
      </c>
      <c r="J186" s="155">
        <v>0</v>
      </c>
      <c r="K186" s="155">
        <v>0</v>
      </c>
      <c r="L186" s="155">
        <v>0</v>
      </c>
      <c r="M186" s="155">
        <v>0</v>
      </c>
      <c r="N186" s="155">
        <v>19860</v>
      </c>
      <c r="O186" s="165">
        <v>-19860</v>
      </c>
    </row>
    <row r="187" spans="1:16" ht="15" customHeight="1" x14ac:dyDescent="0.3">
      <c r="A187" s="147"/>
      <c r="B187" s="136" t="s">
        <v>861</v>
      </c>
      <c r="C187" s="156" t="s">
        <v>1996</v>
      </c>
      <c r="D187" s="157">
        <f>+D185-D186</f>
        <v>2854</v>
      </c>
      <c r="E187" s="157">
        <f>+E185-E186</f>
        <v>2776</v>
      </c>
      <c r="F187" s="158">
        <f>+F185-F186</f>
        <v>78</v>
      </c>
      <c r="G187" s="159">
        <f t="shared" ref="G187:O187" si="11">+G185-G186</f>
        <v>2942973.41</v>
      </c>
      <c r="H187" s="159">
        <f t="shared" si="11"/>
        <v>2728682.08</v>
      </c>
      <c r="I187" s="160">
        <f t="shared" si="11"/>
        <v>214291.33</v>
      </c>
      <c r="J187" s="161">
        <f t="shared" si="11"/>
        <v>64694</v>
      </c>
      <c r="K187" s="161">
        <f t="shared" si="11"/>
        <v>57033</v>
      </c>
      <c r="L187" s="162">
        <f t="shared" si="11"/>
        <v>7661</v>
      </c>
      <c r="M187" s="163">
        <f t="shared" si="11"/>
        <v>3007667.41</v>
      </c>
      <c r="N187" s="163">
        <f t="shared" si="11"/>
        <v>2785715.08</v>
      </c>
      <c r="O187" s="164">
        <f t="shared" si="11"/>
        <v>221952.33</v>
      </c>
      <c r="P187" s="152"/>
    </row>
    <row r="188" spans="1:16" ht="15" customHeight="1" x14ac:dyDescent="0.3">
      <c r="A188" s="147"/>
      <c r="B188" s="147"/>
      <c r="C188" s="148"/>
      <c r="D188" s="149"/>
      <c r="E188" s="149"/>
      <c r="F188" s="149"/>
      <c r="G188" s="150"/>
      <c r="H188" s="150"/>
      <c r="I188" s="150"/>
      <c r="J188" s="150"/>
      <c r="K188" s="150"/>
      <c r="L188" s="151"/>
      <c r="M188" s="150"/>
      <c r="N188" s="150"/>
      <c r="O188" s="151"/>
      <c r="P188" s="152"/>
    </row>
    <row r="189" spans="1:16" ht="15" customHeight="1" x14ac:dyDescent="0.3">
      <c r="A189" s="144" t="s">
        <v>1997</v>
      </c>
      <c r="B189" t="s">
        <v>15</v>
      </c>
      <c r="C189" s="27" t="s">
        <v>191</v>
      </c>
      <c r="D189" s="28">
        <v>4045</v>
      </c>
      <c r="E189" s="28">
        <v>3882</v>
      </c>
      <c r="F189" s="28">
        <v>163</v>
      </c>
      <c r="G189" s="56">
        <v>5821406.7999999998</v>
      </c>
      <c r="H189" s="56">
        <v>5444877.3799999999</v>
      </c>
      <c r="I189" s="56">
        <v>376529.42</v>
      </c>
      <c r="J189" s="56">
        <v>352890.02</v>
      </c>
      <c r="K189" s="56">
        <v>349260</v>
      </c>
      <c r="L189" s="56">
        <v>3630.02</v>
      </c>
      <c r="M189" s="56">
        <v>6174296.8200000003</v>
      </c>
      <c r="N189" s="56">
        <v>5794137.3799999999</v>
      </c>
      <c r="O189" s="56">
        <v>380159.44</v>
      </c>
      <c r="P189" s="145">
        <v>1.0145980000000001</v>
      </c>
    </row>
    <row r="190" spans="1:16" ht="15" customHeight="1" x14ac:dyDescent="0.3">
      <c r="A190" s="35"/>
      <c r="B190" t="s">
        <v>40</v>
      </c>
      <c r="C190" s="27" t="s">
        <v>199</v>
      </c>
      <c r="D190" s="28">
        <v>2614</v>
      </c>
      <c r="E190" s="28">
        <v>2811</v>
      </c>
      <c r="F190" s="28">
        <v>-197</v>
      </c>
      <c r="G190" s="56">
        <v>3513526.28</v>
      </c>
      <c r="H190" s="56">
        <v>3669191.02</v>
      </c>
      <c r="I190" s="62">
        <v>-155664.74</v>
      </c>
      <c r="J190" s="56">
        <v>239609.65</v>
      </c>
      <c r="K190" s="56">
        <v>252826.05</v>
      </c>
      <c r="L190" s="62">
        <v>-13216.4</v>
      </c>
      <c r="M190" s="56">
        <v>3753135.93</v>
      </c>
      <c r="N190" s="56">
        <v>3922017.07</v>
      </c>
      <c r="O190" s="62">
        <v>-168881.14</v>
      </c>
      <c r="P190" s="145">
        <v>0.91061300000000001</v>
      </c>
    </row>
    <row r="191" spans="1:16" ht="15" customHeight="1" x14ac:dyDescent="0.3">
      <c r="A191" s="35"/>
      <c r="B191" t="s">
        <v>44</v>
      </c>
      <c r="C191" s="27" t="s">
        <v>216</v>
      </c>
      <c r="D191" s="28">
        <v>2826</v>
      </c>
      <c r="E191" s="28">
        <v>2787</v>
      </c>
      <c r="F191" s="28">
        <v>39</v>
      </c>
      <c r="G191" s="56">
        <v>4249098.3899999997</v>
      </c>
      <c r="H191" s="56">
        <v>3991378.16</v>
      </c>
      <c r="I191" s="56">
        <v>257720.23</v>
      </c>
      <c r="J191" s="56">
        <v>126473.5</v>
      </c>
      <c r="K191" s="56">
        <v>151229.01999999999</v>
      </c>
      <c r="L191" s="62">
        <v>-24755.52</v>
      </c>
      <c r="M191" s="56">
        <v>4375571.8899999997</v>
      </c>
      <c r="N191" s="56">
        <v>4142607.18</v>
      </c>
      <c r="O191" s="56">
        <v>232964.71</v>
      </c>
      <c r="P191" s="145">
        <v>1.004014</v>
      </c>
    </row>
    <row r="192" spans="1:16" ht="15" customHeight="1" x14ac:dyDescent="0.3">
      <c r="A192" s="35"/>
      <c r="B192" t="s">
        <v>792</v>
      </c>
      <c r="C192" s="27" t="s">
        <v>791</v>
      </c>
      <c r="D192" s="28">
        <v>3375</v>
      </c>
      <c r="E192" s="28">
        <v>3688</v>
      </c>
      <c r="F192" s="28">
        <v>-313</v>
      </c>
      <c r="G192" s="56">
        <v>4871433.91</v>
      </c>
      <c r="H192" s="56">
        <v>4995390.6399999997</v>
      </c>
      <c r="I192" s="62">
        <v>-123956.73</v>
      </c>
      <c r="J192" s="56">
        <v>160497.76</v>
      </c>
      <c r="K192" s="56">
        <v>164269.68</v>
      </c>
      <c r="L192" s="62">
        <v>-3771.92</v>
      </c>
      <c r="M192" s="56">
        <v>5031931.67</v>
      </c>
      <c r="N192" s="56">
        <v>5159660.32</v>
      </c>
      <c r="O192" s="62">
        <v>-127728.65</v>
      </c>
      <c r="P192" s="145">
        <v>0.92565500000000001</v>
      </c>
    </row>
    <row r="193" spans="1:16" ht="15" customHeight="1" x14ac:dyDescent="0.3">
      <c r="A193" s="35"/>
      <c r="B193" t="s">
        <v>842</v>
      </c>
      <c r="C193" s="27" t="s">
        <v>1119</v>
      </c>
      <c r="D193" s="28">
        <v>2887</v>
      </c>
      <c r="E193" s="28">
        <v>3159</v>
      </c>
      <c r="F193" s="28">
        <v>-272</v>
      </c>
      <c r="G193" s="56">
        <v>3854059.7</v>
      </c>
      <c r="H193" s="56">
        <v>3983800.44</v>
      </c>
      <c r="I193" s="62">
        <v>-129740.74</v>
      </c>
      <c r="J193" s="56">
        <v>134378.5</v>
      </c>
      <c r="K193" s="56">
        <v>128307.52</v>
      </c>
      <c r="L193" s="56">
        <v>6070.98</v>
      </c>
      <c r="M193" s="56">
        <v>3988438.2</v>
      </c>
      <c r="N193" s="56">
        <v>4112107.96</v>
      </c>
      <c r="O193" s="62">
        <v>-123669.75999999999</v>
      </c>
      <c r="P193" s="145">
        <v>0.90546499999999996</v>
      </c>
    </row>
    <row r="194" spans="1:16" ht="15" customHeight="1" x14ac:dyDescent="0.3">
      <c r="A194" s="35"/>
      <c r="B194" t="s">
        <v>1210</v>
      </c>
      <c r="C194" s="27" t="s">
        <v>1209</v>
      </c>
      <c r="D194" s="28">
        <v>9</v>
      </c>
      <c r="E194" s="28">
        <v>139</v>
      </c>
      <c r="F194" s="28">
        <v>-130</v>
      </c>
      <c r="G194" s="56">
        <v>9482</v>
      </c>
      <c r="H194" s="56">
        <v>155882.35</v>
      </c>
      <c r="I194" s="62">
        <v>-146400.35</v>
      </c>
      <c r="J194" s="56">
        <v>4125</v>
      </c>
      <c r="K194" s="56">
        <v>3240</v>
      </c>
      <c r="L194" s="56">
        <v>885</v>
      </c>
      <c r="M194" s="56">
        <v>13607</v>
      </c>
      <c r="N194" s="56">
        <v>159122.35</v>
      </c>
      <c r="O194" s="62">
        <v>-145515.35</v>
      </c>
      <c r="P194" s="146" t="s">
        <v>1971</v>
      </c>
    </row>
    <row r="195" spans="1:16" ht="15" customHeight="1" x14ac:dyDescent="0.3">
      <c r="A195" s="35"/>
      <c r="B195" t="s">
        <v>850</v>
      </c>
      <c r="C195" s="27" t="s">
        <v>849</v>
      </c>
      <c r="D195" s="28">
        <v>2798</v>
      </c>
      <c r="E195" s="28">
        <v>2915</v>
      </c>
      <c r="F195" s="28">
        <v>-117</v>
      </c>
      <c r="G195" s="56">
        <v>3514522.73</v>
      </c>
      <c r="H195" s="56">
        <v>3568766.43</v>
      </c>
      <c r="I195" s="62">
        <v>-54243.7</v>
      </c>
      <c r="J195" s="56">
        <v>45010</v>
      </c>
      <c r="K195" s="56">
        <v>47239</v>
      </c>
      <c r="L195" s="62">
        <v>-2229</v>
      </c>
      <c r="M195" s="56">
        <v>3559532.73</v>
      </c>
      <c r="N195" s="56">
        <v>3616005.43</v>
      </c>
      <c r="O195" s="62">
        <v>-56472.7</v>
      </c>
      <c r="P195" s="145">
        <v>0.93532300000000002</v>
      </c>
    </row>
    <row r="196" spans="1:16" ht="15" customHeight="1" x14ac:dyDescent="0.3">
      <c r="A196" s="35"/>
      <c r="B196" t="s">
        <v>176</v>
      </c>
      <c r="C196" s="27" t="s">
        <v>1196</v>
      </c>
      <c r="D196" s="28">
        <v>2597</v>
      </c>
      <c r="E196" s="28">
        <v>3047</v>
      </c>
      <c r="F196" s="28">
        <v>-450</v>
      </c>
      <c r="G196" s="56">
        <v>3719386.29</v>
      </c>
      <c r="H196" s="56">
        <v>3912816.92</v>
      </c>
      <c r="I196" s="62">
        <v>-193430.63</v>
      </c>
      <c r="J196" s="56">
        <v>166448.01</v>
      </c>
      <c r="K196" s="56">
        <v>198531.01</v>
      </c>
      <c r="L196" s="62">
        <v>-32083</v>
      </c>
      <c r="M196" s="56">
        <v>3885834.3</v>
      </c>
      <c r="N196" s="56">
        <v>4111347.93</v>
      </c>
      <c r="O196" s="62">
        <v>-225513.63</v>
      </c>
      <c r="P196" s="145">
        <v>0.91768499999999997</v>
      </c>
    </row>
    <row r="197" spans="1:16" ht="15" customHeight="1" x14ac:dyDescent="0.3">
      <c r="A197" s="35"/>
      <c r="B197" t="s">
        <v>857</v>
      </c>
      <c r="C197" s="27" t="s">
        <v>1260</v>
      </c>
      <c r="D197" s="28">
        <v>6</v>
      </c>
      <c r="E197" s="28">
        <v>36</v>
      </c>
      <c r="F197" s="28">
        <v>-30</v>
      </c>
      <c r="G197" s="56">
        <v>6557.5</v>
      </c>
      <c r="H197" s="56">
        <v>46239</v>
      </c>
      <c r="I197" s="62">
        <v>-39681.5</v>
      </c>
      <c r="J197" s="56">
        <v>0</v>
      </c>
      <c r="K197" s="56">
        <v>0</v>
      </c>
      <c r="L197" s="56">
        <v>0</v>
      </c>
      <c r="M197" s="56">
        <v>6557.5</v>
      </c>
      <c r="N197" s="56">
        <v>46239</v>
      </c>
      <c r="O197" s="62">
        <v>-39681.5</v>
      </c>
      <c r="P197" s="145">
        <v>0.14968899999999999</v>
      </c>
    </row>
    <row r="198" spans="1:16" ht="15" customHeight="1" x14ac:dyDescent="0.3">
      <c r="A198" s="35"/>
      <c r="B198" t="s">
        <v>42</v>
      </c>
      <c r="C198" s="27" t="s">
        <v>267</v>
      </c>
      <c r="D198" s="28">
        <v>3188</v>
      </c>
      <c r="E198" s="28">
        <v>3004</v>
      </c>
      <c r="F198" s="28">
        <v>184</v>
      </c>
      <c r="G198" s="56">
        <v>4076496.97</v>
      </c>
      <c r="H198" s="56">
        <v>3703539.57</v>
      </c>
      <c r="I198" s="56">
        <v>372957.4</v>
      </c>
      <c r="J198" s="56">
        <v>308373.2</v>
      </c>
      <c r="K198" s="56">
        <v>430369.43</v>
      </c>
      <c r="L198" s="62">
        <v>-121996.23</v>
      </c>
      <c r="M198" s="56">
        <v>4384870.17</v>
      </c>
      <c r="N198" s="56">
        <v>4133909</v>
      </c>
      <c r="O198" s="56">
        <v>250961.17</v>
      </c>
      <c r="P198" s="145">
        <v>0.98732500000000001</v>
      </c>
    </row>
    <row r="199" spans="1:16" ht="15" customHeight="1" x14ac:dyDescent="0.3">
      <c r="A199" s="35"/>
      <c r="B199" t="s">
        <v>1006</v>
      </c>
      <c r="C199" s="27" t="s">
        <v>1005</v>
      </c>
      <c r="D199" s="28">
        <v>13</v>
      </c>
      <c r="E199" s="28">
        <v>21</v>
      </c>
      <c r="F199" s="28">
        <v>-8</v>
      </c>
      <c r="G199" s="56">
        <v>49470</v>
      </c>
      <c r="H199" s="56">
        <v>57205.05</v>
      </c>
      <c r="I199" s="62">
        <v>-7735.05</v>
      </c>
      <c r="J199" s="56">
        <v>17535</v>
      </c>
      <c r="K199" s="56">
        <v>43888</v>
      </c>
      <c r="L199" s="62">
        <v>-26353</v>
      </c>
      <c r="M199" s="56">
        <v>67005</v>
      </c>
      <c r="N199" s="56">
        <v>101093.05</v>
      </c>
      <c r="O199" s="62">
        <v>-34088.050000000003</v>
      </c>
      <c r="P199" s="146" t="s">
        <v>1971</v>
      </c>
    </row>
    <row r="200" spans="1:16" ht="15" customHeight="1" x14ac:dyDescent="0.3">
      <c r="A200" s="35"/>
      <c r="B200" t="s">
        <v>53</v>
      </c>
      <c r="C200" s="27" t="s">
        <v>324</v>
      </c>
      <c r="D200" s="28">
        <v>3366</v>
      </c>
      <c r="E200" s="28">
        <v>2949</v>
      </c>
      <c r="F200" s="28">
        <v>417</v>
      </c>
      <c r="G200" s="56">
        <v>4194343.38</v>
      </c>
      <c r="H200" s="56">
        <v>3621154.97</v>
      </c>
      <c r="I200" s="56">
        <v>573188.41</v>
      </c>
      <c r="J200" s="56">
        <v>196236.02</v>
      </c>
      <c r="K200" s="56">
        <v>210120.03</v>
      </c>
      <c r="L200" s="62">
        <v>-13884.01</v>
      </c>
      <c r="M200" s="56">
        <v>4390579.4000000004</v>
      </c>
      <c r="N200" s="56">
        <v>3831275</v>
      </c>
      <c r="O200" s="56">
        <v>559304.4</v>
      </c>
      <c r="P200" s="145">
        <v>1.085029</v>
      </c>
    </row>
    <row r="202" spans="1:16" ht="15" customHeight="1" x14ac:dyDescent="0.3">
      <c r="A202" s="35"/>
      <c r="B202" s="40"/>
      <c r="C202" s="27" t="s">
        <v>999</v>
      </c>
      <c r="D202" s="28">
        <v>3799</v>
      </c>
      <c r="E202" s="28">
        <v>4218</v>
      </c>
      <c r="F202" s="28">
        <v>-419</v>
      </c>
      <c r="G202" s="56">
        <v>4739111.57</v>
      </c>
      <c r="H202" s="56">
        <v>5011539.9400000004</v>
      </c>
      <c r="I202" s="62">
        <v>-272428.37</v>
      </c>
      <c r="J202" s="56">
        <v>833318.1</v>
      </c>
      <c r="K202" s="56">
        <v>938013.24</v>
      </c>
      <c r="L202" s="62">
        <v>-104695.14</v>
      </c>
      <c r="M202" s="56">
        <v>5572429.6699999999</v>
      </c>
      <c r="N202" s="56">
        <v>5949553.1799999997</v>
      </c>
      <c r="O202" s="62">
        <v>-377123.51</v>
      </c>
      <c r="P202" s="145">
        <v>0.95650400000000002</v>
      </c>
    </row>
    <row r="203" spans="1:16" x14ac:dyDescent="0.3">
      <c r="A203" s="153" t="s">
        <v>1978</v>
      </c>
      <c r="B203" s="153"/>
      <c r="C203" s="153" t="s">
        <v>999</v>
      </c>
      <c r="D203" s="154">
        <v>141</v>
      </c>
      <c r="E203" s="154">
        <v>573</v>
      </c>
      <c r="F203" s="154">
        <v>-432</v>
      </c>
      <c r="G203" s="155">
        <v>190358</v>
      </c>
      <c r="H203" s="155">
        <v>744972.35</v>
      </c>
      <c r="I203" s="165">
        <v>-554614.35</v>
      </c>
      <c r="J203" s="155">
        <v>2900</v>
      </c>
      <c r="K203" s="155">
        <v>9175</v>
      </c>
      <c r="L203" s="165">
        <v>-6275</v>
      </c>
      <c r="M203" s="155">
        <v>193258</v>
      </c>
      <c r="N203" s="155">
        <v>754147.35</v>
      </c>
      <c r="O203" s="165">
        <v>-560889.35</v>
      </c>
    </row>
    <row r="204" spans="1:16" x14ac:dyDescent="0.3">
      <c r="B204" t="s">
        <v>1000</v>
      </c>
      <c r="C204" s="156" t="s">
        <v>1998</v>
      </c>
      <c r="D204" s="157">
        <f>+D202-D203</f>
        <v>3658</v>
      </c>
      <c r="E204" s="157">
        <f>+E202-E203</f>
        <v>3645</v>
      </c>
      <c r="F204" s="158">
        <f>+F202-F203</f>
        <v>13</v>
      </c>
      <c r="G204" s="159">
        <f t="shared" ref="G204:O204" si="12">+G202-G203</f>
        <v>4548753.57</v>
      </c>
      <c r="H204" s="159">
        <f t="shared" si="12"/>
        <v>4266567.5900000008</v>
      </c>
      <c r="I204" s="160">
        <f t="shared" si="12"/>
        <v>282185.98</v>
      </c>
      <c r="J204" s="161">
        <f t="shared" si="12"/>
        <v>830418.1</v>
      </c>
      <c r="K204" s="161">
        <f t="shared" si="12"/>
        <v>928838.24</v>
      </c>
      <c r="L204" s="162">
        <f t="shared" si="12"/>
        <v>-98420.14</v>
      </c>
      <c r="M204" s="163">
        <f t="shared" si="12"/>
        <v>5379171.6699999999</v>
      </c>
      <c r="N204" s="163">
        <f t="shared" si="12"/>
        <v>5195405.83</v>
      </c>
      <c r="O204" s="164">
        <f t="shared" si="12"/>
        <v>183765.83999999997</v>
      </c>
    </row>
    <row r="206" spans="1:16" ht="15" customHeight="1" x14ac:dyDescent="0.3">
      <c r="A206" s="35"/>
      <c r="B206" s="40"/>
      <c r="C206" s="27" t="s">
        <v>288</v>
      </c>
      <c r="D206" s="28">
        <v>5522</v>
      </c>
      <c r="E206" s="28">
        <v>5618</v>
      </c>
      <c r="F206" s="28">
        <v>-96</v>
      </c>
      <c r="G206" s="56">
        <v>6554281.6200000001</v>
      </c>
      <c r="H206" s="56">
        <v>6644699.2999999998</v>
      </c>
      <c r="I206" s="62">
        <v>-90417.68</v>
      </c>
      <c r="J206" s="56">
        <v>877920.42</v>
      </c>
      <c r="K206" s="56">
        <v>905645.87</v>
      </c>
      <c r="L206" s="62">
        <v>-27725.45</v>
      </c>
      <c r="M206" s="56">
        <v>7432202.04</v>
      </c>
      <c r="N206" s="56">
        <v>7550345.1699999999</v>
      </c>
      <c r="O206" s="62">
        <v>-118143.13</v>
      </c>
      <c r="P206" s="145">
        <v>0.952461</v>
      </c>
    </row>
    <row r="207" spans="1:16" x14ac:dyDescent="0.3">
      <c r="A207" s="153" t="s">
        <v>1978</v>
      </c>
      <c r="B207" s="153"/>
      <c r="C207" s="153" t="s">
        <v>288</v>
      </c>
      <c r="D207" s="154">
        <v>9</v>
      </c>
      <c r="E207" s="154">
        <v>6</v>
      </c>
      <c r="F207" s="154">
        <v>3</v>
      </c>
      <c r="G207" s="155">
        <v>31435</v>
      </c>
      <c r="H207" s="155">
        <v>14125</v>
      </c>
      <c r="I207" s="155">
        <v>17310</v>
      </c>
      <c r="J207" s="155">
        <v>1460</v>
      </c>
      <c r="K207" s="155">
        <v>6793</v>
      </c>
      <c r="L207" s="165">
        <v>-5333</v>
      </c>
      <c r="M207" s="155">
        <v>32895</v>
      </c>
      <c r="N207" s="155">
        <v>20918</v>
      </c>
      <c r="O207" s="155">
        <v>11977</v>
      </c>
    </row>
    <row r="208" spans="1:16" x14ac:dyDescent="0.3">
      <c r="B208" t="s">
        <v>8</v>
      </c>
      <c r="C208" s="156" t="s">
        <v>1999</v>
      </c>
      <c r="D208" s="157">
        <f>+D206-D207</f>
        <v>5513</v>
      </c>
      <c r="E208" s="157">
        <f>+E206-E207</f>
        <v>5612</v>
      </c>
      <c r="F208" s="158">
        <f>+F206-F207</f>
        <v>-99</v>
      </c>
      <c r="G208" s="159">
        <f t="shared" ref="G208:O208" si="13">+G206-G207</f>
        <v>6522846.6200000001</v>
      </c>
      <c r="H208" s="159">
        <f t="shared" si="13"/>
        <v>6630574.2999999998</v>
      </c>
      <c r="I208" s="160">
        <f t="shared" si="13"/>
        <v>-107727.67999999999</v>
      </c>
      <c r="J208" s="161">
        <f t="shared" si="13"/>
        <v>876460.42</v>
      </c>
      <c r="K208" s="161">
        <f t="shared" si="13"/>
        <v>898852.87</v>
      </c>
      <c r="L208" s="162">
        <f t="shared" si="13"/>
        <v>-22392.45</v>
      </c>
      <c r="M208" s="163">
        <f t="shared" si="13"/>
        <v>7399307.04</v>
      </c>
      <c r="N208" s="163">
        <f t="shared" si="13"/>
        <v>7529427.1699999999</v>
      </c>
      <c r="O208" s="164">
        <f t="shared" si="13"/>
        <v>-130120.13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6F31-AE12-43FF-BFA6-08B3F87701C7}">
  <sheetPr>
    <pageSetUpPr fitToPage="1"/>
  </sheetPr>
  <dimension ref="A2:F26"/>
  <sheetViews>
    <sheetView zoomScaleNormal="100" workbookViewId="0">
      <selection activeCell="C10" sqref="C10"/>
    </sheetView>
  </sheetViews>
  <sheetFormatPr defaultRowHeight="14.4" x14ac:dyDescent="0.3"/>
  <cols>
    <col min="1" max="1" width="3.5546875" customWidth="1"/>
    <col min="2" max="2" width="20.33203125" bestFit="1" customWidth="1"/>
    <col min="3" max="3" width="15" bestFit="1" customWidth="1"/>
    <col min="4" max="4" width="16.109375" bestFit="1" customWidth="1"/>
    <col min="5" max="5" width="21" bestFit="1" customWidth="1"/>
    <col min="6" max="6" width="39.6640625" bestFit="1" customWidth="1"/>
  </cols>
  <sheetData>
    <row r="2" spans="1:6" x14ac:dyDescent="0.3">
      <c r="B2" s="22" t="s">
        <v>1972</v>
      </c>
      <c r="C2" s="22" t="s">
        <v>2027</v>
      </c>
      <c r="D2" s="22" t="s">
        <v>2028</v>
      </c>
      <c r="E2" s="22" t="s">
        <v>2029</v>
      </c>
      <c r="F2" s="22" t="s">
        <v>2012</v>
      </c>
    </row>
    <row r="3" spans="1:6" x14ac:dyDescent="0.3">
      <c r="A3" t="s">
        <v>1065</v>
      </c>
      <c r="B3" s="125" t="s">
        <v>1064</v>
      </c>
      <c r="C3" s="190">
        <v>1025</v>
      </c>
      <c r="D3" s="190">
        <v>877</v>
      </c>
      <c r="E3" s="191">
        <v>148</v>
      </c>
    </row>
    <row r="4" spans="1:6" x14ac:dyDescent="0.3">
      <c r="A4" t="s">
        <v>1068</v>
      </c>
      <c r="B4" s="125" t="s">
        <v>1067</v>
      </c>
      <c r="C4" s="190">
        <v>505</v>
      </c>
      <c r="D4" s="190">
        <v>394</v>
      </c>
      <c r="E4" s="191">
        <v>111</v>
      </c>
      <c r="F4" t="s">
        <v>2030</v>
      </c>
    </row>
    <row r="5" spans="1:6" x14ac:dyDescent="0.3">
      <c r="A5" t="s">
        <v>1094</v>
      </c>
      <c r="B5" s="125" t="s">
        <v>1190</v>
      </c>
      <c r="C5" s="190">
        <v>687</v>
      </c>
      <c r="D5" s="190">
        <v>607</v>
      </c>
      <c r="E5" s="191">
        <v>80</v>
      </c>
    </row>
    <row r="6" spans="1:6" x14ac:dyDescent="0.3">
      <c r="A6" t="s">
        <v>1049</v>
      </c>
      <c r="B6" s="125" t="s">
        <v>1048</v>
      </c>
      <c r="C6" s="190">
        <v>467</v>
      </c>
      <c r="D6" s="190">
        <v>392</v>
      </c>
      <c r="E6" s="191">
        <v>75</v>
      </c>
    </row>
    <row r="7" spans="1:6" x14ac:dyDescent="0.3">
      <c r="A7" t="s">
        <v>1102</v>
      </c>
      <c r="B7" s="125" t="s">
        <v>1106</v>
      </c>
      <c r="C7" s="190">
        <v>539</v>
      </c>
      <c r="D7" s="190">
        <v>469</v>
      </c>
      <c r="E7" s="191">
        <v>70</v>
      </c>
    </row>
    <row r="10" spans="1:6" x14ac:dyDescent="0.3">
      <c r="A10" t="s">
        <v>133</v>
      </c>
      <c r="B10" s="125" t="s">
        <v>333</v>
      </c>
      <c r="C10" s="190">
        <v>1016</v>
      </c>
      <c r="D10" s="190">
        <v>955</v>
      </c>
      <c r="E10" s="190">
        <v>61</v>
      </c>
    </row>
    <row r="11" spans="1:6" x14ac:dyDescent="0.3">
      <c r="A11" t="s">
        <v>1104</v>
      </c>
      <c r="B11" s="125" t="s">
        <v>1107</v>
      </c>
      <c r="C11" s="190">
        <v>215</v>
      </c>
      <c r="D11" s="190">
        <v>162</v>
      </c>
      <c r="E11" s="190">
        <v>53</v>
      </c>
    </row>
    <row r="12" spans="1:6" x14ac:dyDescent="0.3">
      <c r="A12" t="s">
        <v>1053</v>
      </c>
      <c r="B12" s="125" t="s">
        <v>1052</v>
      </c>
      <c r="C12" s="190">
        <v>1291</v>
      </c>
      <c r="D12" s="190">
        <v>1243</v>
      </c>
      <c r="E12" s="190">
        <v>48</v>
      </c>
    </row>
    <row r="13" spans="1:6" x14ac:dyDescent="0.3">
      <c r="A13" t="s">
        <v>1037</v>
      </c>
      <c r="B13" s="125" t="s">
        <v>1036</v>
      </c>
      <c r="C13" s="190">
        <v>603</v>
      </c>
      <c r="D13" s="190">
        <v>588</v>
      </c>
      <c r="E13" s="190">
        <v>15</v>
      </c>
    </row>
    <row r="14" spans="1:6" x14ac:dyDescent="0.3">
      <c r="A14" t="s">
        <v>1033</v>
      </c>
      <c r="B14" s="125" t="s">
        <v>1082</v>
      </c>
      <c r="C14" s="190">
        <v>557</v>
      </c>
      <c r="D14" s="190">
        <v>553</v>
      </c>
      <c r="E14" s="190">
        <v>4</v>
      </c>
      <c r="F14" t="s">
        <v>2031</v>
      </c>
    </row>
    <row r="15" spans="1:6" x14ac:dyDescent="0.3">
      <c r="A15" t="s">
        <v>1076</v>
      </c>
      <c r="B15" s="125" t="s">
        <v>1189</v>
      </c>
      <c r="C15" s="190">
        <v>1124</v>
      </c>
      <c r="D15" s="190">
        <v>1125</v>
      </c>
      <c r="E15" s="190">
        <v>-1</v>
      </c>
    </row>
    <row r="16" spans="1:6" x14ac:dyDescent="0.3">
      <c r="A16" t="s">
        <v>1051</v>
      </c>
      <c r="B16" s="125" t="s">
        <v>1050</v>
      </c>
      <c r="C16" s="190">
        <v>983</v>
      </c>
      <c r="D16" s="190">
        <v>1007</v>
      </c>
      <c r="E16" s="190">
        <v>-24</v>
      </c>
      <c r="F16" t="s">
        <v>2032</v>
      </c>
    </row>
    <row r="17" spans="1:6" x14ac:dyDescent="0.3">
      <c r="A17" t="s">
        <v>1078</v>
      </c>
      <c r="B17" s="125" t="s">
        <v>1087</v>
      </c>
      <c r="C17" s="190">
        <v>410</v>
      </c>
      <c r="D17" s="190">
        <v>439</v>
      </c>
      <c r="E17" s="190">
        <v>-29</v>
      </c>
    </row>
    <row r="18" spans="1:6" x14ac:dyDescent="0.3">
      <c r="A18" t="s">
        <v>545</v>
      </c>
      <c r="B18" s="125" t="s">
        <v>1105</v>
      </c>
      <c r="C18" s="190">
        <v>369</v>
      </c>
      <c r="D18" s="190">
        <v>419</v>
      </c>
      <c r="E18" s="190">
        <v>-50</v>
      </c>
    </row>
    <row r="19" spans="1:6" x14ac:dyDescent="0.3">
      <c r="A19" t="s">
        <v>1043</v>
      </c>
      <c r="B19" s="125" t="s">
        <v>1042</v>
      </c>
      <c r="C19" s="190">
        <v>475</v>
      </c>
      <c r="D19" s="190">
        <v>526</v>
      </c>
      <c r="E19" s="190">
        <v>-51</v>
      </c>
      <c r="F19" t="s">
        <v>2033</v>
      </c>
    </row>
    <row r="20" spans="1:6" x14ac:dyDescent="0.3">
      <c r="A20" t="s">
        <v>166</v>
      </c>
      <c r="B20" s="125" t="s">
        <v>1072</v>
      </c>
      <c r="C20" s="190">
        <v>1814</v>
      </c>
      <c r="D20" s="190">
        <v>1993</v>
      </c>
      <c r="E20" s="190">
        <v>-179</v>
      </c>
    </row>
    <row r="23" spans="1:6" x14ac:dyDescent="0.3">
      <c r="A23" t="s">
        <v>1037</v>
      </c>
      <c r="B23" s="192" t="s">
        <v>2034</v>
      </c>
      <c r="C23" s="193">
        <v>35</v>
      </c>
      <c r="D23" s="193">
        <v>49</v>
      </c>
      <c r="E23" s="193">
        <v>-14</v>
      </c>
      <c r="F23" s="194" t="s">
        <v>2035</v>
      </c>
    </row>
    <row r="24" spans="1:6" x14ac:dyDescent="0.3">
      <c r="A24" t="s">
        <v>1037</v>
      </c>
      <c r="B24" s="192" t="s">
        <v>2036</v>
      </c>
      <c r="C24" s="193">
        <v>218</v>
      </c>
      <c r="D24" s="193">
        <v>169</v>
      </c>
      <c r="E24" s="193">
        <v>49</v>
      </c>
      <c r="F24" s="194" t="s">
        <v>2037</v>
      </c>
    </row>
    <row r="25" spans="1:6" x14ac:dyDescent="0.3">
      <c r="A25" t="s">
        <v>1051</v>
      </c>
      <c r="B25" s="192" t="s">
        <v>2038</v>
      </c>
      <c r="C25" s="193">
        <v>52</v>
      </c>
      <c r="D25" s="193">
        <v>84</v>
      </c>
      <c r="E25" s="193">
        <v>-32</v>
      </c>
      <c r="F25" s="194" t="s">
        <v>2039</v>
      </c>
    </row>
    <row r="26" spans="1:6" x14ac:dyDescent="0.3">
      <c r="A26" t="s">
        <v>133</v>
      </c>
      <c r="B26" s="192" t="s">
        <v>2040</v>
      </c>
      <c r="C26" s="193">
        <v>130</v>
      </c>
      <c r="D26" s="193">
        <v>125</v>
      </c>
      <c r="E26" s="193">
        <v>5</v>
      </c>
      <c r="F26" s="194" t="s">
        <v>2041</v>
      </c>
    </row>
  </sheetData>
  <pageMargins left="0.7" right="0.7" top="0.75" bottom="0.75" header="0.3" footer="0.3"/>
  <pageSetup scale="88" orientation="landscape" copies="2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BE3A-BC6A-4A31-9E50-23D2D034D246}">
  <dimension ref="A1:W81"/>
  <sheetViews>
    <sheetView workbookViewId="0">
      <pane ySplit="2" topLeftCell="A30" activePane="bottomLeft" state="frozen"/>
      <selection pane="bottomLeft" activeCell="I27" sqref="I27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16384" width="8.6640625" style="1"/>
  </cols>
  <sheetData>
    <row r="1" spans="1:23" x14ac:dyDescent="0.3"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</row>
    <row r="2" spans="1:23" s="5" customFormat="1" ht="39.6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>
        <v>2016</v>
      </c>
      <c r="G2" s="4" t="s">
        <v>2042</v>
      </c>
      <c r="H2" s="4">
        <v>2017</v>
      </c>
      <c r="I2" s="4" t="s">
        <v>2043</v>
      </c>
      <c r="J2" s="4">
        <v>2018</v>
      </c>
      <c r="K2" s="4" t="s">
        <v>2044</v>
      </c>
      <c r="L2" s="4">
        <v>2019</v>
      </c>
      <c r="M2" s="4" t="s">
        <v>2045</v>
      </c>
      <c r="N2" s="4">
        <v>2020</v>
      </c>
      <c r="O2" s="4" t="s">
        <v>2046</v>
      </c>
      <c r="P2" s="4">
        <v>2021</v>
      </c>
      <c r="Q2" s="4" t="s">
        <v>2047</v>
      </c>
      <c r="R2" s="4">
        <v>2022</v>
      </c>
      <c r="S2" s="4" t="s">
        <v>2048</v>
      </c>
      <c r="T2" s="4">
        <v>2023</v>
      </c>
      <c r="U2" s="4" t="s">
        <v>2049</v>
      </c>
      <c r="V2" s="4" t="s">
        <v>179</v>
      </c>
      <c r="W2" s="4" t="s">
        <v>2050</v>
      </c>
    </row>
    <row r="3" spans="1:23" x14ac:dyDescent="0.3">
      <c r="A3" s="6" t="s">
        <v>27</v>
      </c>
      <c r="B3" s="6" t="s">
        <v>159</v>
      </c>
      <c r="C3" s="7" t="s">
        <v>160</v>
      </c>
      <c r="D3" s="7" t="s">
        <v>2008</v>
      </c>
      <c r="E3" s="8">
        <v>38596</v>
      </c>
      <c r="F3" s="183">
        <v>-0.20458553791887124</v>
      </c>
      <c r="G3" s="195">
        <v>52</v>
      </c>
      <c r="H3" s="183">
        <v>-0.13038277511961721</v>
      </c>
      <c r="I3" s="195">
        <v>53</v>
      </c>
      <c r="J3" s="183">
        <v>-0.12825033054208904</v>
      </c>
      <c r="K3" s="195">
        <v>56</v>
      </c>
      <c r="L3" s="183">
        <v>-8.2542302930251749E-3</v>
      </c>
      <c r="M3" s="195">
        <v>16</v>
      </c>
      <c r="N3" s="183">
        <v>5.9799572860193856E-2</v>
      </c>
      <c r="O3" s="195">
        <v>16</v>
      </c>
      <c r="P3" s="183">
        <v>7.8125E-2</v>
      </c>
      <c r="Q3" s="195">
        <v>35</v>
      </c>
      <c r="R3" s="183">
        <v>-6.8444836327565303E-2</v>
      </c>
      <c r="S3" s="195">
        <v>25</v>
      </c>
      <c r="T3" s="183">
        <v>-6.3423938960419646E-2</v>
      </c>
      <c r="U3" s="195">
        <v>20</v>
      </c>
      <c r="V3" s="183">
        <v>-6.3272574900481882E-2</v>
      </c>
      <c r="W3" s="195">
        <v>44</v>
      </c>
    </row>
    <row r="4" spans="1:23" x14ac:dyDescent="0.3">
      <c r="A4" s="6" t="s">
        <v>27</v>
      </c>
      <c r="B4" s="6" t="s">
        <v>121</v>
      </c>
      <c r="C4" s="7" t="s">
        <v>122</v>
      </c>
      <c r="D4" s="7" t="s">
        <v>2008</v>
      </c>
      <c r="E4" s="8">
        <v>39097</v>
      </c>
      <c r="F4" s="183">
        <v>-0.12796086508753862</v>
      </c>
      <c r="G4" s="195">
        <v>51</v>
      </c>
      <c r="H4" s="183">
        <v>3.97796817625459E-3</v>
      </c>
      <c r="I4" s="195">
        <v>38</v>
      </c>
      <c r="J4" s="183">
        <v>8.762597984322508E-2</v>
      </c>
      <c r="K4" s="195">
        <v>6</v>
      </c>
      <c r="L4" s="183">
        <v>-2.8689655172413793E-2</v>
      </c>
      <c r="M4" s="195">
        <v>27</v>
      </c>
      <c r="N4" s="183">
        <v>-5.8996262680192202E-2</v>
      </c>
      <c r="O4" s="195">
        <v>52</v>
      </c>
      <c r="P4" s="183">
        <v>0.13801224682053698</v>
      </c>
      <c r="Q4" s="195">
        <v>16</v>
      </c>
      <c r="R4" s="183">
        <v>-8.787570045848192E-2</v>
      </c>
      <c r="S4" s="195">
        <v>37</v>
      </c>
      <c r="T4" s="183">
        <v>-0.15102720710716269</v>
      </c>
      <c r="U4" s="195">
        <v>49</v>
      </c>
      <c r="V4" s="183">
        <v>-7.9177377892030845E-2</v>
      </c>
      <c r="W4" s="195">
        <v>54</v>
      </c>
    </row>
    <row r="5" spans="1:23" x14ac:dyDescent="0.3">
      <c r="A5" s="6" t="s">
        <v>14</v>
      </c>
      <c r="B5" s="6" t="s">
        <v>123</v>
      </c>
      <c r="C5" s="7" t="s">
        <v>124</v>
      </c>
      <c r="D5" s="7" t="s">
        <v>2008</v>
      </c>
      <c r="E5" s="8">
        <v>40153</v>
      </c>
      <c r="F5" s="183">
        <v>-0.11588132635253054</v>
      </c>
      <c r="G5" s="195">
        <v>50</v>
      </c>
      <c r="H5" s="183">
        <v>3.031437125748503E-2</v>
      </c>
      <c r="I5" s="195">
        <v>25</v>
      </c>
      <c r="J5" s="183">
        <v>3.0603804797353185E-2</v>
      </c>
      <c r="K5" s="195">
        <v>20</v>
      </c>
      <c r="L5" s="183">
        <v>-6.1274509803921568E-4</v>
      </c>
      <c r="M5" s="195">
        <v>11</v>
      </c>
      <c r="N5" s="183">
        <v>1.6320979258755527E-2</v>
      </c>
      <c r="O5" s="195">
        <v>34</v>
      </c>
      <c r="P5" s="183">
        <v>5.5519053876478319E-2</v>
      </c>
      <c r="Q5" s="195">
        <v>47</v>
      </c>
      <c r="R5" s="183">
        <v>-0.14350112697220135</v>
      </c>
      <c r="S5" s="195">
        <v>52</v>
      </c>
      <c r="T5" s="183">
        <v>-0.13991537376586741</v>
      </c>
      <c r="U5" s="195">
        <v>43</v>
      </c>
      <c r="V5" s="183">
        <v>-6.8426197458455518E-2</v>
      </c>
      <c r="W5" s="195">
        <v>48</v>
      </c>
    </row>
    <row r="6" spans="1:23" x14ac:dyDescent="0.3">
      <c r="A6" s="6" t="s">
        <v>14</v>
      </c>
      <c r="B6" s="6" t="s">
        <v>155</v>
      </c>
      <c r="C6" s="7" t="s">
        <v>156</v>
      </c>
      <c r="D6" s="7" t="s">
        <v>2008</v>
      </c>
      <c r="E6" s="8">
        <v>40269</v>
      </c>
      <c r="F6" s="183">
        <v>-0.10914967677772253</v>
      </c>
      <c r="G6" s="195">
        <v>49</v>
      </c>
      <c r="H6" s="183">
        <v>7.2031793343268757E-3</v>
      </c>
      <c r="I6" s="195">
        <v>37</v>
      </c>
      <c r="J6" s="183">
        <v>1.4698677119059285E-2</v>
      </c>
      <c r="K6" s="195">
        <v>27</v>
      </c>
      <c r="L6" s="183">
        <v>-7.1729957805907171E-2</v>
      </c>
      <c r="M6" s="195">
        <v>45</v>
      </c>
      <c r="N6" s="183">
        <v>3.8682252922422958E-2</v>
      </c>
      <c r="O6" s="195">
        <v>24</v>
      </c>
      <c r="P6" s="183">
        <v>0.13982142857142857</v>
      </c>
      <c r="Q6" s="195">
        <v>15</v>
      </c>
      <c r="R6" s="183">
        <v>-0.18863925392115302</v>
      </c>
      <c r="S6" s="195">
        <v>62</v>
      </c>
      <c r="T6" s="183">
        <v>-0.189798087141339</v>
      </c>
      <c r="U6" s="195">
        <v>60</v>
      </c>
      <c r="V6" s="183">
        <v>-6.9334389857369255E-2</v>
      </c>
      <c r="W6" s="195">
        <v>51</v>
      </c>
    </row>
    <row r="7" spans="1:23" x14ac:dyDescent="0.3">
      <c r="A7" s="6" t="s">
        <v>24</v>
      </c>
      <c r="B7" s="6" t="s">
        <v>151</v>
      </c>
      <c r="C7" s="7" t="s">
        <v>152</v>
      </c>
      <c r="D7" s="7" t="s">
        <v>2008</v>
      </c>
      <c r="E7" s="8">
        <v>41512</v>
      </c>
      <c r="F7" s="183">
        <v>-9.9337748344370855E-2</v>
      </c>
      <c r="G7" s="195">
        <v>48</v>
      </c>
      <c r="H7" s="183">
        <v>3.1982942430703626E-2</v>
      </c>
      <c r="I7" s="195">
        <v>22</v>
      </c>
      <c r="J7" s="183">
        <v>-6.0686015831134567E-2</v>
      </c>
      <c r="K7" s="195">
        <v>48</v>
      </c>
      <c r="L7" s="183">
        <v>-8.2587749483826571E-3</v>
      </c>
      <c r="M7" s="195">
        <v>17</v>
      </c>
      <c r="N7" s="183">
        <v>-0.18518518518518517</v>
      </c>
      <c r="O7" s="195">
        <v>63</v>
      </c>
      <c r="P7" s="183">
        <v>0.13772090188909203</v>
      </c>
      <c r="Q7" s="195">
        <v>17</v>
      </c>
      <c r="R7" s="183">
        <v>-0.1221264367816092</v>
      </c>
      <c r="S7" s="195">
        <v>48</v>
      </c>
      <c r="T7" s="183">
        <v>-0.11738484398216939</v>
      </c>
      <c r="U7" s="195">
        <v>36</v>
      </c>
      <c r="V7" s="183">
        <v>-0.1235383833248602</v>
      </c>
      <c r="W7" s="195">
        <v>66</v>
      </c>
    </row>
    <row r="8" spans="1:23" x14ac:dyDescent="0.3">
      <c r="A8" s="6" t="s">
        <v>24</v>
      </c>
      <c r="B8" s="6" t="s">
        <v>59</v>
      </c>
      <c r="C8" s="7" t="s">
        <v>60</v>
      </c>
      <c r="D8" s="7" t="s">
        <v>2008</v>
      </c>
      <c r="E8" s="8">
        <v>42278</v>
      </c>
      <c r="F8" s="183">
        <v>-8.8536504790221335E-2</v>
      </c>
      <c r="G8" s="195">
        <v>47</v>
      </c>
      <c r="H8" s="183">
        <v>-3.0221625251846879E-2</v>
      </c>
      <c r="I8" s="195">
        <v>49</v>
      </c>
      <c r="J8" s="183">
        <v>-9.0181058495821725E-2</v>
      </c>
      <c r="K8" s="195">
        <v>53</v>
      </c>
      <c r="L8" s="183">
        <v>2.8381642512077296E-2</v>
      </c>
      <c r="M8" s="195">
        <v>6</v>
      </c>
      <c r="N8" s="183">
        <v>0.14601967799642218</v>
      </c>
      <c r="O8" s="195">
        <v>3</v>
      </c>
      <c r="P8" s="183">
        <v>0.14894023295780026</v>
      </c>
      <c r="Q8" s="195">
        <v>13</v>
      </c>
      <c r="R8" s="183">
        <v>-0.10982048574445617</v>
      </c>
      <c r="S8" s="195">
        <v>45</v>
      </c>
      <c r="T8" s="183">
        <v>-0.18525088697415104</v>
      </c>
      <c r="U8" s="195">
        <v>57</v>
      </c>
      <c r="V8" s="183">
        <v>-8.8990825688073399E-2</v>
      </c>
      <c r="W8" s="195">
        <v>59</v>
      </c>
    </row>
    <row r="9" spans="1:23" x14ac:dyDescent="0.3">
      <c r="A9" s="6" t="s">
        <v>63</v>
      </c>
      <c r="B9" s="6" t="s">
        <v>143</v>
      </c>
      <c r="C9" s="7" t="s">
        <v>144</v>
      </c>
      <c r="D9" s="7" t="s">
        <v>2008</v>
      </c>
      <c r="E9" s="8">
        <v>37681</v>
      </c>
      <c r="F9" s="183">
        <v>-8.0913666279519944E-2</v>
      </c>
      <c r="G9" s="195">
        <v>46</v>
      </c>
      <c r="H9" s="183">
        <v>4.4331395348837212E-2</v>
      </c>
      <c r="I9" s="195">
        <v>17</v>
      </c>
      <c r="J9" s="183">
        <v>-9.3321917808219176E-2</v>
      </c>
      <c r="K9" s="195">
        <v>54</v>
      </c>
      <c r="L9" s="183">
        <v>-4.8566142460684553E-2</v>
      </c>
      <c r="M9" s="195">
        <v>34</v>
      </c>
      <c r="N9" s="183">
        <v>-5.6902356902356906E-2</v>
      </c>
      <c r="O9" s="195">
        <v>51</v>
      </c>
      <c r="P9" s="183">
        <v>-9.5801526717557248E-2</v>
      </c>
      <c r="Q9" s="195">
        <v>64</v>
      </c>
      <c r="R9" s="183">
        <v>-0.19402298850574712</v>
      </c>
      <c r="S9" s="195">
        <v>63</v>
      </c>
      <c r="T9" s="183">
        <v>-5.8765915768854066E-2</v>
      </c>
      <c r="U9" s="195">
        <v>19</v>
      </c>
      <c r="V9" s="183">
        <v>3.3485540334855401E-2</v>
      </c>
      <c r="W9" s="195">
        <v>9</v>
      </c>
    </row>
    <row r="10" spans="1:23" x14ac:dyDescent="0.3">
      <c r="A10" s="6" t="s">
        <v>7</v>
      </c>
      <c r="B10" s="6" t="s">
        <v>53</v>
      </c>
      <c r="C10" s="7" t="s">
        <v>54</v>
      </c>
      <c r="D10" s="7" t="s">
        <v>2008</v>
      </c>
      <c r="E10" s="8">
        <v>38626</v>
      </c>
      <c r="F10" s="183">
        <v>-7.5459098497495825E-2</v>
      </c>
      <c r="G10" s="195">
        <v>45</v>
      </c>
      <c r="H10" s="183">
        <v>0.12388591800356506</v>
      </c>
      <c r="I10" s="195">
        <v>2</v>
      </c>
      <c r="J10" s="183">
        <v>0.1131928181108509</v>
      </c>
      <c r="K10" s="195">
        <v>2</v>
      </c>
      <c r="L10" s="183">
        <v>-0.11168280871670702</v>
      </c>
      <c r="M10" s="195">
        <v>55</v>
      </c>
      <c r="N10" s="183">
        <v>4.8330566316177825E-2</v>
      </c>
      <c r="O10" s="195">
        <v>18</v>
      </c>
      <c r="P10" s="183">
        <v>6.8078403920196012E-2</v>
      </c>
      <c r="Q10" s="195">
        <v>44</v>
      </c>
      <c r="R10" s="183">
        <v>-0.16504644631669907</v>
      </c>
      <c r="S10" s="195">
        <v>59</v>
      </c>
      <c r="T10" s="183">
        <v>-4.2891663310511481E-2</v>
      </c>
      <c r="U10" s="195">
        <v>16</v>
      </c>
      <c r="V10" s="183">
        <v>-6.8292682926829273E-2</v>
      </c>
      <c r="W10" s="195">
        <v>47</v>
      </c>
    </row>
    <row r="11" spans="1:23" x14ac:dyDescent="0.3">
      <c r="A11" s="6" t="s">
        <v>7</v>
      </c>
      <c r="B11" s="6" t="s">
        <v>97</v>
      </c>
      <c r="C11" s="7" t="s">
        <v>98</v>
      </c>
      <c r="D11" s="7" t="s">
        <v>2008</v>
      </c>
      <c r="E11" s="8">
        <v>41183</v>
      </c>
      <c r="F11" s="183">
        <v>-7.1903087143415395E-2</v>
      </c>
      <c r="G11" s="195">
        <v>44</v>
      </c>
      <c r="H11" s="183">
        <v>4.1573033707865172E-2</v>
      </c>
      <c r="I11" s="195">
        <v>18</v>
      </c>
      <c r="J11" s="183">
        <v>-5.2307692307692305E-2</v>
      </c>
      <c r="K11" s="195">
        <v>47</v>
      </c>
      <c r="L11" s="183">
        <v>-1.520051746442432E-2</v>
      </c>
      <c r="M11" s="195">
        <v>21</v>
      </c>
      <c r="N11" s="183">
        <v>-2.382286995515695E-2</v>
      </c>
      <c r="O11" s="195">
        <v>44</v>
      </c>
      <c r="P11" s="183">
        <v>5.9509351469516636E-2</v>
      </c>
      <c r="Q11" s="195">
        <v>45</v>
      </c>
      <c r="R11" s="183">
        <v>-1.1693626973299552E-2</v>
      </c>
      <c r="S11" s="195">
        <v>14</v>
      </c>
      <c r="T11" s="183">
        <v>-9.4901564866229179E-2</v>
      </c>
      <c r="U11" s="195">
        <v>31</v>
      </c>
      <c r="V11" s="183">
        <v>-3.281519861830743E-2</v>
      </c>
      <c r="W11" s="195">
        <v>34</v>
      </c>
    </row>
    <row r="12" spans="1:23" x14ac:dyDescent="0.3">
      <c r="A12" s="6" t="s">
        <v>27</v>
      </c>
      <c r="B12" s="6" t="s">
        <v>103</v>
      </c>
      <c r="C12" s="7" t="s">
        <v>104</v>
      </c>
      <c r="D12" s="7" t="s">
        <v>2008</v>
      </c>
      <c r="E12" s="8">
        <v>34855</v>
      </c>
      <c r="F12" s="183">
        <v>-6.7914758016331414E-2</v>
      </c>
      <c r="G12" s="195">
        <v>43</v>
      </c>
      <c r="H12" s="183">
        <v>-1.843506759524785E-2</v>
      </c>
      <c r="I12" s="195">
        <v>46</v>
      </c>
      <c r="J12" s="183">
        <v>2.5944841675178753E-2</v>
      </c>
      <c r="K12" s="195">
        <v>22</v>
      </c>
      <c r="L12" s="183">
        <v>-7.8979843685726039E-2</v>
      </c>
      <c r="M12" s="195">
        <v>48</v>
      </c>
      <c r="N12" s="183">
        <v>7.1183800623052962E-2</v>
      </c>
      <c r="O12" s="195">
        <v>11</v>
      </c>
      <c r="P12" s="183">
        <v>7.6364783843483747E-2</v>
      </c>
      <c r="Q12" s="195">
        <v>39</v>
      </c>
      <c r="R12" s="183">
        <v>-7.9262837716943993E-2</v>
      </c>
      <c r="S12" s="195">
        <v>32</v>
      </c>
      <c r="T12" s="183">
        <v>-0.17260329737431304</v>
      </c>
      <c r="U12" s="195">
        <v>54</v>
      </c>
      <c r="V12" s="183">
        <v>9.3023255813953487E-2</v>
      </c>
      <c r="W12" s="195">
        <v>2</v>
      </c>
    </row>
    <row r="13" spans="1:23" x14ac:dyDescent="0.3">
      <c r="A13" s="6" t="s">
        <v>46</v>
      </c>
      <c r="B13" s="6" t="s">
        <v>127</v>
      </c>
      <c r="C13" s="7" t="s">
        <v>128</v>
      </c>
      <c r="D13" s="7" t="s">
        <v>2008</v>
      </c>
      <c r="E13" s="8">
        <v>40350</v>
      </c>
      <c r="F13" s="183">
        <v>-6.7655236329935128E-2</v>
      </c>
      <c r="G13" s="195">
        <v>42</v>
      </c>
      <c r="H13" s="183">
        <v>9.4196292920085082E-3</v>
      </c>
      <c r="I13" s="195">
        <v>36</v>
      </c>
      <c r="J13" s="183">
        <v>1.7200474495848161E-2</v>
      </c>
      <c r="K13" s="195">
        <v>25</v>
      </c>
      <c r="L13" s="183">
        <v>-6.9163394744790094E-2</v>
      </c>
      <c r="M13" s="195">
        <v>44</v>
      </c>
      <c r="N13" s="183">
        <v>3.4233231283050378E-2</v>
      </c>
      <c r="O13" s="195">
        <v>27</v>
      </c>
      <c r="P13" s="183">
        <v>8.1453068592057767E-2</v>
      </c>
      <c r="Q13" s="195">
        <v>31</v>
      </c>
      <c r="R13" s="183">
        <v>-7.2523728401070825E-2</v>
      </c>
      <c r="S13" s="195">
        <v>27</v>
      </c>
      <c r="T13" s="183">
        <v>-0.18871650211565585</v>
      </c>
      <c r="U13" s="195">
        <v>59</v>
      </c>
      <c r="V13" s="183">
        <v>-0.12448700410396717</v>
      </c>
      <c r="W13" s="195">
        <v>67</v>
      </c>
    </row>
    <row r="14" spans="1:23" x14ac:dyDescent="0.3">
      <c r="A14" s="6" t="s">
        <v>14</v>
      </c>
      <c r="B14" s="6" t="s">
        <v>67</v>
      </c>
      <c r="C14" s="7" t="s">
        <v>68</v>
      </c>
      <c r="D14" s="7" t="s">
        <v>2008</v>
      </c>
      <c r="E14" s="8">
        <v>32965</v>
      </c>
      <c r="F14" s="183">
        <v>-5.416116248348745E-2</v>
      </c>
      <c r="G14" s="195">
        <v>41</v>
      </c>
      <c r="H14" s="183">
        <v>5.8658346333853355E-2</v>
      </c>
      <c r="I14" s="195">
        <v>10</v>
      </c>
      <c r="J14" s="183">
        <v>-2.6602564102564102E-2</v>
      </c>
      <c r="K14" s="195">
        <v>44</v>
      </c>
      <c r="L14" s="183">
        <v>-5.6259659969088098E-2</v>
      </c>
      <c r="M14" s="195">
        <v>37</v>
      </c>
      <c r="N14" s="183">
        <v>-5.0561797752808987E-2</v>
      </c>
      <c r="O14" s="195">
        <v>48</v>
      </c>
      <c r="P14" s="183">
        <v>9.8856416772554009E-2</v>
      </c>
      <c r="Q14" s="195">
        <v>27</v>
      </c>
      <c r="R14" s="183">
        <v>-0.20459553037456721</v>
      </c>
      <c r="S14" s="195">
        <v>66</v>
      </c>
      <c r="T14" s="183">
        <v>4.840649428743235E-2</v>
      </c>
      <c r="U14" s="195">
        <v>6</v>
      </c>
      <c r="V14" s="183">
        <v>7.1738083774675013E-2</v>
      </c>
      <c r="W14" s="195">
        <v>5</v>
      </c>
    </row>
    <row r="15" spans="1:23" x14ac:dyDescent="0.3">
      <c r="A15" s="6" t="s">
        <v>46</v>
      </c>
      <c r="B15" s="6" t="s">
        <v>164</v>
      </c>
      <c r="C15" s="7" t="s">
        <v>165</v>
      </c>
      <c r="D15" s="7" t="s">
        <v>2008</v>
      </c>
      <c r="E15" s="8">
        <v>31929</v>
      </c>
      <c r="F15" s="183">
        <v>-5.0056882821387941E-2</v>
      </c>
      <c r="G15" s="195">
        <v>40</v>
      </c>
      <c r="H15" s="183">
        <v>-1.7127197990408769E-2</v>
      </c>
      <c r="I15" s="195">
        <v>44</v>
      </c>
      <c r="J15" s="183">
        <v>-6.7104303428154627E-2</v>
      </c>
      <c r="K15" s="195">
        <v>50</v>
      </c>
      <c r="L15" s="183">
        <v>-1.9621583742116328E-2</v>
      </c>
      <c r="M15" s="195">
        <v>22</v>
      </c>
      <c r="N15" s="183">
        <v>4.5638489208633094E-2</v>
      </c>
      <c r="O15" s="195">
        <v>20</v>
      </c>
      <c r="P15" s="183">
        <v>2.3121387283236993E-2</v>
      </c>
      <c r="Q15" s="195">
        <v>52</v>
      </c>
      <c r="R15" s="183">
        <v>-9.02542372881356E-2</v>
      </c>
      <c r="S15" s="195">
        <v>39</v>
      </c>
      <c r="T15" s="183">
        <v>-0.3410962794660608</v>
      </c>
      <c r="U15" s="195">
        <v>75</v>
      </c>
      <c r="V15" s="183">
        <v>-6.9198751300728403E-2</v>
      </c>
      <c r="W15" s="195">
        <v>50</v>
      </c>
    </row>
    <row r="16" spans="1:23" x14ac:dyDescent="0.3">
      <c r="A16" s="6" t="s">
        <v>14</v>
      </c>
      <c r="B16" s="6" t="s">
        <v>40</v>
      </c>
      <c r="C16" s="7" t="s">
        <v>41</v>
      </c>
      <c r="D16" s="7" t="s">
        <v>2008</v>
      </c>
      <c r="E16" s="8">
        <v>35730</v>
      </c>
      <c r="F16" s="183">
        <v>-4.9910233393177739E-2</v>
      </c>
      <c r="G16" s="195">
        <v>39</v>
      </c>
      <c r="H16" s="183">
        <v>-7.5363427697016067E-2</v>
      </c>
      <c r="I16" s="195">
        <v>52</v>
      </c>
      <c r="J16" s="183">
        <v>1.6036655211912942E-2</v>
      </c>
      <c r="K16" s="195">
        <v>26</v>
      </c>
      <c r="L16" s="183">
        <v>4.218040233614536E-2</v>
      </c>
      <c r="M16" s="195">
        <v>4</v>
      </c>
      <c r="N16" s="183">
        <v>0.16825396825396827</v>
      </c>
      <c r="O16" s="195">
        <v>2</v>
      </c>
      <c r="P16" s="183">
        <v>0.11593904448105437</v>
      </c>
      <c r="Q16" s="195">
        <v>23</v>
      </c>
      <c r="R16" s="183">
        <v>-7.4503680571046171E-2</v>
      </c>
      <c r="S16" s="195">
        <v>29</v>
      </c>
      <c r="T16" s="183">
        <v>-8.6651053864168617E-2</v>
      </c>
      <c r="U16" s="195">
        <v>28</v>
      </c>
      <c r="V16" s="183">
        <v>-0.12890276538804638</v>
      </c>
      <c r="W16" s="195">
        <v>68</v>
      </c>
    </row>
    <row r="17" spans="1:23" x14ac:dyDescent="0.3">
      <c r="A17" s="6" t="s">
        <v>63</v>
      </c>
      <c r="B17" s="6" t="s">
        <v>131</v>
      </c>
      <c r="C17" s="7" t="s">
        <v>132</v>
      </c>
      <c r="D17" s="7" t="s">
        <v>2008</v>
      </c>
      <c r="E17" s="8">
        <v>34764</v>
      </c>
      <c r="F17" s="183">
        <v>-4.8526240115025161E-2</v>
      </c>
      <c r="G17" s="195">
        <v>38</v>
      </c>
      <c r="H17" s="183">
        <v>-4.3321299638989169E-3</v>
      </c>
      <c r="I17" s="195">
        <v>42</v>
      </c>
      <c r="J17" s="183">
        <v>8.5714285714285719E-3</v>
      </c>
      <c r="K17" s="195">
        <v>34</v>
      </c>
      <c r="L17" s="183">
        <v>-1.1424491253123885E-2</v>
      </c>
      <c r="M17" s="195">
        <v>19</v>
      </c>
      <c r="N17" s="183">
        <v>-9.7508125677139762E-2</v>
      </c>
      <c r="O17" s="195">
        <v>60</v>
      </c>
      <c r="P17" s="183">
        <v>6.1394005055976884E-3</v>
      </c>
      <c r="Q17" s="195">
        <v>56</v>
      </c>
      <c r="R17" s="183">
        <v>-7.2978303747534515E-2</v>
      </c>
      <c r="S17" s="195">
        <v>28</v>
      </c>
      <c r="T17" s="183">
        <v>-0.16643678160919539</v>
      </c>
      <c r="U17" s="195">
        <v>53</v>
      </c>
      <c r="V17" s="183">
        <v>-7.9302141157811257E-2</v>
      </c>
      <c r="W17" s="195">
        <v>55</v>
      </c>
    </row>
    <row r="18" spans="1:23" x14ac:dyDescent="0.3">
      <c r="A18" s="6" t="s">
        <v>27</v>
      </c>
      <c r="B18" s="6" t="s">
        <v>107</v>
      </c>
      <c r="C18" s="7" t="s">
        <v>108</v>
      </c>
      <c r="D18" s="7" t="s">
        <v>2008</v>
      </c>
      <c r="E18" s="8">
        <v>36955</v>
      </c>
      <c r="F18" s="183">
        <v>-4.8320413436692508E-2</v>
      </c>
      <c r="G18" s="195">
        <v>37</v>
      </c>
      <c r="H18" s="183">
        <v>2.7117031398667935E-2</v>
      </c>
      <c r="I18" s="195">
        <v>28</v>
      </c>
      <c r="J18" s="183">
        <v>-8.4388185654008432E-3</v>
      </c>
      <c r="K18" s="195">
        <v>37</v>
      </c>
      <c r="L18" s="183">
        <v>8.0357142857142863E-2</v>
      </c>
      <c r="M18" s="195">
        <v>1</v>
      </c>
      <c r="N18" s="183">
        <v>-6.1710398445092324E-2</v>
      </c>
      <c r="O18" s="195">
        <v>53</v>
      </c>
      <c r="P18" s="183">
        <v>5.4095488392466057E-2</v>
      </c>
      <c r="Q18" s="195">
        <v>49</v>
      </c>
      <c r="R18" s="183">
        <v>-8.1850533807829182E-2</v>
      </c>
      <c r="S18" s="195">
        <v>33</v>
      </c>
      <c r="T18" s="183">
        <v>-0.16101877832937622</v>
      </c>
      <c r="U18" s="195">
        <v>52</v>
      </c>
      <c r="V18" s="183">
        <v>8.8257866462010739E-3</v>
      </c>
      <c r="W18" s="195">
        <v>17</v>
      </c>
    </row>
    <row r="19" spans="1:23" x14ac:dyDescent="0.3">
      <c r="A19" s="6" t="s">
        <v>63</v>
      </c>
      <c r="B19" s="6" t="s">
        <v>64</v>
      </c>
      <c r="C19" s="7" t="s">
        <v>65</v>
      </c>
      <c r="D19" s="7" t="s">
        <v>2008</v>
      </c>
      <c r="E19" s="8">
        <v>35275</v>
      </c>
      <c r="F19" s="183">
        <v>-4.7321242443193662E-2</v>
      </c>
      <c r="G19" s="195">
        <v>36</v>
      </c>
      <c r="H19" s="183">
        <v>6.8498769483182939E-2</v>
      </c>
      <c r="I19" s="195">
        <v>8</v>
      </c>
      <c r="J19" s="183">
        <v>8.8315217391304341E-3</v>
      </c>
      <c r="K19" s="195">
        <v>33</v>
      </c>
      <c r="L19" s="183">
        <v>-2.6372059871703494E-2</v>
      </c>
      <c r="M19" s="195">
        <v>26</v>
      </c>
      <c r="N19" s="183">
        <v>2.664576802507837E-2</v>
      </c>
      <c r="O19" s="195">
        <v>30</v>
      </c>
      <c r="P19" s="183">
        <v>7.1951219512195116E-2</v>
      </c>
      <c r="Q19" s="195">
        <v>41</v>
      </c>
      <c r="R19" s="183">
        <v>-9.0123456790123457E-2</v>
      </c>
      <c r="S19" s="195">
        <v>38</v>
      </c>
      <c r="T19" s="183">
        <v>-0.114758473445423</v>
      </c>
      <c r="U19" s="195">
        <v>35</v>
      </c>
      <c r="V19" s="183">
        <v>-1.6483516483516484E-2</v>
      </c>
      <c r="W19" s="195">
        <v>25</v>
      </c>
    </row>
    <row r="20" spans="1:23" x14ac:dyDescent="0.3">
      <c r="A20" s="6" t="s">
        <v>63</v>
      </c>
      <c r="B20" s="6" t="s">
        <v>157</v>
      </c>
      <c r="C20" s="7" t="s">
        <v>158</v>
      </c>
      <c r="D20" s="7" t="s">
        <v>2008</v>
      </c>
      <c r="E20" s="8">
        <v>41456</v>
      </c>
      <c r="F20" s="183">
        <v>-3.8391224862888484E-2</v>
      </c>
      <c r="G20" s="195">
        <v>35</v>
      </c>
      <c r="H20" s="183">
        <v>5.3868194842406875E-2</v>
      </c>
      <c r="I20" s="195">
        <v>14</v>
      </c>
      <c r="J20" s="183">
        <v>-0.11946902654867257</v>
      </c>
      <c r="K20" s="195">
        <v>55</v>
      </c>
      <c r="L20" s="183">
        <v>-1.992252351964582E-2</v>
      </c>
      <c r="M20" s="195">
        <v>23</v>
      </c>
      <c r="N20" s="183">
        <v>-7.7881619937694702E-4</v>
      </c>
      <c r="O20" s="195">
        <v>40</v>
      </c>
      <c r="P20" s="183">
        <v>-5.5063641394576646E-2</v>
      </c>
      <c r="Q20" s="195">
        <v>61</v>
      </c>
      <c r="R20" s="183">
        <v>-0.24638168966677887</v>
      </c>
      <c r="S20" s="195">
        <v>69</v>
      </c>
      <c r="T20" s="183">
        <v>-0.14734693877551019</v>
      </c>
      <c r="U20" s="195">
        <v>47</v>
      </c>
      <c r="V20" s="183">
        <v>-6.0714285714285714E-2</v>
      </c>
      <c r="W20" s="195">
        <v>42</v>
      </c>
    </row>
    <row r="21" spans="1:23" x14ac:dyDescent="0.3">
      <c r="A21" s="6" t="s">
        <v>19</v>
      </c>
      <c r="B21" s="6" t="s">
        <v>20</v>
      </c>
      <c r="C21" s="7" t="s">
        <v>21</v>
      </c>
      <c r="D21" s="7" t="s">
        <v>2008</v>
      </c>
      <c r="E21" s="8">
        <v>41708</v>
      </c>
      <c r="F21" s="183">
        <v>-3.6218854353968662E-2</v>
      </c>
      <c r="G21" s="195">
        <v>34</v>
      </c>
      <c r="H21" s="183">
        <v>1.8339529120198265E-2</v>
      </c>
      <c r="I21" s="195">
        <v>32</v>
      </c>
      <c r="J21" s="183">
        <v>8.5617214043035114E-2</v>
      </c>
      <c r="K21" s="195">
        <v>7</v>
      </c>
      <c r="L21" s="183">
        <v>-7.8670901539213287E-2</v>
      </c>
      <c r="M21" s="195">
        <v>47</v>
      </c>
      <c r="N21" s="183">
        <v>7.732191163210099E-2</v>
      </c>
      <c r="O21" s="195">
        <v>6</v>
      </c>
      <c r="P21" s="183">
        <v>-2.7124773960216998E-3</v>
      </c>
      <c r="Q21" s="195">
        <v>57</v>
      </c>
      <c r="R21" s="183">
        <v>2.6194144838212634E-2</v>
      </c>
      <c r="S21" s="195">
        <v>6</v>
      </c>
      <c r="T21" s="183">
        <v>6.6461538461538461E-2</v>
      </c>
      <c r="U21" s="195">
        <v>4</v>
      </c>
      <c r="V21" s="183">
        <v>1.1978097193702943E-2</v>
      </c>
      <c r="W21" s="195">
        <v>15</v>
      </c>
    </row>
    <row r="22" spans="1:23" x14ac:dyDescent="0.3">
      <c r="A22" s="6" t="s">
        <v>27</v>
      </c>
      <c r="B22" s="6" t="s">
        <v>85</v>
      </c>
      <c r="C22" s="7" t="s">
        <v>86</v>
      </c>
      <c r="D22" s="7" t="s">
        <v>2008</v>
      </c>
      <c r="E22" s="8">
        <v>41092</v>
      </c>
      <c r="F22" s="183">
        <v>-3.3074817518248173E-2</v>
      </c>
      <c r="G22" s="195">
        <v>33</v>
      </c>
      <c r="H22" s="183">
        <v>6.9210994660866124E-2</v>
      </c>
      <c r="I22" s="195">
        <v>7</v>
      </c>
      <c r="J22" s="183">
        <v>2.7935498523733816E-2</v>
      </c>
      <c r="K22" s="195">
        <v>21</v>
      </c>
      <c r="L22" s="183">
        <v>-5.1869722557297951E-2</v>
      </c>
      <c r="M22" s="195">
        <v>35</v>
      </c>
      <c r="N22" s="183">
        <v>2.1553765987683562E-2</v>
      </c>
      <c r="O22" s="195">
        <v>31</v>
      </c>
      <c r="P22" s="183">
        <v>9.5053763440860209E-2</v>
      </c>
      <c r="Q22" s="195">
        <v>28</v>
      </c>
      <c r="R22" s="183">
        <v>-0.10297732859874351</v>
      </c>
      <c r="S22" s="195">
        <v>43</v>
      </c>
      <c r="T22" s="183">
        <v>-0.21866265319286174</v>
      </c>
      <c r="U22" s="195">
        <v>66</v>
      </c>
      <c r="V22" s="183">
        <v>6.9137562366357805E-2</v>
      </c>
      <c r="W22" s="195">
        <v>6</v>
      </c>
    </row>
    <row r="23" spans="1:23" x14ac:dyDescent="0.3">
      <c r="A23" s="6" t="s">
        <v>46</v>
      </c>
      <c r="B23" s="6" t="s">
        <v>69</v>
      </c>
      <c r="C23" s="7" t="s">
        <v>70</v>
      </c>
      <c r="D23" s="7" t="s">
        <v>2008</v>
      </c>
      <c r="E23" s="8">
        <v>38930</v>
      </c>
      <c r="F23" s="183">
        <v>-3.0406453614644741E-2</v>
      </c>
      <c r="G23" s="195">
        <v>32</v>
      </c>
      <c r="H23" s="183">
        <v>-4.2801556420233464E-2</v>
      </c>
      <c r="I23" s="195">
        <v>51</v>
      </c>
      <c r="J23" s="183">
        <v>3.6249999999999998E-2</v>
      </c>
      <c r="K23" s="195">
        <v>19</v>
      </c>
      <c r="L23" s="183">
        <v>-0.10831858407079646</v>
      </c>
      <c r="M23" s="195">
        <v>53</v>
      </c>
      <c r="N23" s="183">
        <v>-7.122325135739381E-2</v>
      </c>
      <c r="O23" s="195">
        <v>56</v>
      </c>
      <c r="P23" s="183">
        <v>0.22279392847954721</v>
      </c>
      <c r="Q23" s="195">
        <v>1</v>
      </c>
      <c r="R23" s="183">
        <v>-0.14165968147527241</v>
      </c>
      <c r="S23" s="195">
        <v>51</v>
      </c>
      <c r="T23" s="183">
        <v>-0.15271838729383017</v>
      </c>
      <c r="U23" s="195">
        <v>50</v>
      </c>
      <c r="V23" s="183">
        <v>3.1876606683804626E-2</v>
      </c>
      <c r="W23" s="195">
        <v>10</v>
      </c>
    </row>
    <row r="24" spans="1:23" x14ac:dyDescent="0.3">
      <c r="A24" s="6" t="s">
        <v>140</v>
      </c>
      <c r="B24" s="6" t="s">
        <v>141</v>
      </c>
      <c r="C24" s="7" t="s">
        <v>142</v>
      </c>
      <c r="D24" s="7" t="s">
        <v>2008</v>
      </c>
      <c r="E24" s="8">
        <v>38473</v>
      </c>
      <c r="F24" s="183">
        <v>-2.456239412761152E-2</v>
      </c>
      <c r="G24" s="195">
        <v>31</v>
      </c>
      <c r="H24" s="183">
        <v>1.3715539706487449E-3</v>
      </c>
      <c r="I24" s="195">
        <v>39</v>
      </c>
      <c r="J24" s="183">
        <v>2.2260962853694517E-2</v>
      </c>
      <c r="K24" s="195">
        <v>23</v>
      </c>
      <c r="L24" s="183">
        <v>-6.1948162916547991E-2</v>
      </c>
      <c r="M24" s="195">
        <v>42</v>
      </c>
      <c r="N24" s="183">
        <v>3.544590954203885E-3</v>
      </c>
      <c r="O24" s="195">
        <v>38</v>
      </c>
      <c r="P24" s="183">
        <v>0.14974099506083605</v>
      </c>
      <c r="Q24" s="195">
        <v>12</v>
      </c>
      <c r="R24" s="183">
        <v>-0.12130217479400243</v>
      </c>
      <c r="S24" s="195">
        <v>47</v>
      </c>
      <c r="T24" s="183">
        <v>-0.14576218565662838</v>
      </c>
      <c r="U24" s="195">
        <v>46</v>
      </c>
      <c r="V24" s="183">
        <v>-5.9353023909985939E-2</v>
      </c>
      <c r="W24" s="195">
        <v>41</v>
      </c>
    </row>
    <row r="25" spans="1:23" x14ac:dyDescent="0.3">
      <c r="A25" s="6" t="s">
        <v>14</v>
      </c>
      <c r="B25" s="6" t="s">
        <v>57</v>
      </c>
      <c r="C25" s="7" t="s">
        <v>58</v>
      </c>
      <c r="D25" s="7" t="s">
        <v>2008</v>
      </c>
      <c r="E25" s="8">
        <v>40805</v>
      </c>
      <c r="F25" s="183">
        <v>-2.2205954123962909E-2</v>
      </c>
      <c r="G25" s="195">
        <v>30</v>
      </c>
      <c r="H25" s="183">
        <v>-3.0295379954556931E-2</v>
      </c>
      <c r="I25" s="195">
        <v>50</v>
      </c>
      <c r="J25" s="183">
        <v>0.10837867247007617</v>
      </c>
      <c r="K25" s="195">
        <v>3</v>
      </c>
      <c r="L25" s="183">
        <v>-2.189296771340115E-2</v>
      </c>
      <c r="M25" s="195">
        <v>25</v>
      </c>
      <c r="N25" s="183">
        <v>-2.5702461337399261E-2</v>
      </c>
      <c r="O25" s="195">
        <v>45</v>
      </c>
      <c r="P25" s="183">
        <v>0.15409159159159158</v>
      </c>
      <c r="Q25" s="195">
        <v>10</v>
      </c>
      <c r="R25" s="183">
        <v>-0.14679911699779249</v>
      </c>
      <c r="S25" s="195">
        <v>53</v>
      </c>
      <c r="T25" s="183">
        <v>-7.8910286519492723E-2</v>
      </c>
      <c r="U25" s="195">
        <v>24</v>
      </c>
      <c r="V25" s="183">
        <v>-8.3367556468172482E-2</v>
      </c>
      <c r="W25" s="195">
        <v>58</v>
      </c>
    </row>
    <row r="26" spans="1:23" x14ac:dyDescent="0.3">
      <c r="A26" s="6" t="s">
        <v>24</v>
      </c>
      <c r="B26" s="6" t="s">
        <v>76</v>
      </c>
      <c r="C26" s="7" t="s">
        <v>77</v>
      </c>
      <c r="D26" s="7" t="s">
        <v>2008</v>
      </c>
      <c r="E26" s="8">
        <v>39142</v>
      </c>
      <c r="F26" s="183">
        <v>-2.2179363548698167E-2</v>
      </c>
      <c r="G26" s="195">
        <v>29</v>
      </c>
      <c r="H26" s="183">
        <v>8.4901531728665214E-2</v>
      </c>
      <c r="I26" s="195">
        <v>6</v>
      </c>
      <c r="J26" s="183">
        <v>-4.0036396724294813E-2</v>
      </c>
      <c r="K26" s="195">
        <v>46</v>
      </c>
      <c r="L26" s="183">
        <v>1.7908309455587391E-2</v>
      </c>
      <c r="M26" s="195">
        <v>8</v>
      </c>
      <c r="N26" s="183">
        <v>-6.8271649299317283E-2</v>
      </c>
      <c r="O26" s="195">
        <v>55</v>
      </c>
      <c r="P26" s="183">
        <v>1.7707362534948742E-2</v>
      </c>
      <c r="Q26" s="195">
        <v>54</v>
      </c>
      <c r="R26" s="183">
        <v>-8.7499999999999994E-2</v>
      </c>
      <c r="S26" s="195">
        <v>36</v>
      </c>
      <c r="T26" s="183">
        <v>-9.4876033057851236E-2</v>
      </c>
      <c r="U26" s="195">
        <v>30</v>
      </c>
      <c r="V26" s="183">
        <v>5.8262179809141133E-2</v>
      </c>
      <c r="W26" s="195">
        <v>8</v>
      </c>
    </row>
    <row r="27" spans="1:23" x14ac:dyDescent="0.3">
      <c r="A27" s="6" t="s">
        <v>7</v>
      </c>
      <c r="B27" s="6" t="s">
        <v>101</v>
      </c>
      <c r="C27" s="7" t="s">
        <v>102</v>
      </c>
      <c r="D27" s="7" t="s">
        <v>2008</v>
      </c>
      <c r="E27" s="8">
        <v>33690</v>
      </c>
      <c r="F27" s="183">
        <v>-2.0390641768619877E-2</v>
      </c>
      <c r="G27" s="195">
        <v>28</v>
      </c>
      <c r="H27" s="183">
        <v>-7.378472222222222E-3</v>
      </c>
      <c r="I27" s="195">
        <v>43</v>
      </c>
      <c r="J27" s="183">
        <v>6.2778168189271497E-2</v>
      </c>
      <c r="K27" s="195">
        <v>14</v>
      </c>
      <c r="L27" s="183">
        <v>-9.9695585996955854E-2</v>
      </c>
      <c r="M27" s="195">
        <v>52</v>
      </c>
      <c r="N27" s="183">
        <v>7.2349726775956288E-2</v>
      </c>
      <c r="O27" s="195">
        <v>10</v>
      </c>
      <c r="P27" s="183">
        <v>0.12969962204097871</v>
      </c>
      <c r="Q27" s="195">
        <v>19</v>
      </c>
      <c r="R27" s="183">
        <v>-0.20046349942062572</v>
      </c>
      <c r="S27" s="195">
        <v>65</v>
      </c>
      <c r="T27" s="183">
        <v>-0.14293290904269423</v>
      </c>
      <c r="U27" s="195">
        <v>45</v>
      </c>
      <c r="V27" s="183">
        <v>-6.3691073219658972E-2</v>
      </c>
      <c r="W27" s="195">
        <v>46</v>
      </c>
    </row>
    <row r="28" spans="1:23" x14ac:dyDescent="0.3">
      <c r="A28" s="6" t="s">
        <v>7</v>
      </c>
      <c r="B28" s="6" t="s">
        <v>82</v>
      </c>
      <c r="C28" s="7" t="s">
        <v>83</v>
      </c>
      <c r="D28" s="7" t="s">
        <v>2008</v>
      </c>
      <c r="E28" s="8">
        <v>41913</v>
      </c>
      <c r="F28" s="183">
        <v>-1.889962200755985E-2</v>
      </c>
      <c r="G28" s="195">
        <v>27</v>
      </c>
      <c r="H28" s="183">
        <v>1.7306880540312368E-2</v>
      </c>
      <c r="I28" s="195">
        <v>33</v>
      </c>
      <c r="J28" s="183">
        <v>4.126602564102564E-2</v>
      </c>
      <c r="K28" s="195">
        <v>18</v>
      </c>
      <c r="L28" s="183">
        <v>-5.698883326915672E-2</v>
      </c>
      <c r="M28" s="195">
        <v>38</v>
      </c>
      <c r="N28" s="183">
        <v>1.0855405992184109E-3</v>
      </c>
      <c r="O28" s="195">
        <v>39</v>
      </c>
      <c r="P28" s="183">
        <v>0.16741836550604366</v>
      </c>
      <c r="Q28" s="195">
        <v>8</v>
      </c>
      <c r="R28" s="183">
        <v>-0.32826899128268994</v>
      </c>
      <c r="S28" s="195">
        <v>70</v>
      </c>
      <c r="T28" s="183">
        <v>-3.5080026310019732E-2</v>
      </c>
      <c r="U28" s="195">
        <v>14</v>
      </c>
      <c r="V28" s="183">
        <v>-6.0901339829476245E-3</v>
      </c>
      <c r="W28" s="195">
        <v>23</v>
      </c>
    </row>
    <row r="29" spans="1:23" x14ac:dyDescent="0.3">
      <c r="A29" s="6" t="s">
        <v>24</v>
      </c>
      <c r="B29" s="6" t="s">
        <v>49</v>
      </c>
      <c r="C29" s="7" t="s">
        <v>50</v>
      </c>
      <c r="D29" s="7" t="s">
        <v>2008</v>
      </c>
      <c r="E29" s="8">
        <v>42095</v>
      </c>
      <c r="F29" s="183">
        <v>-1.4541929229277752E-2</v>
      </c>
      <c r="G29" s="195">
        <v>26</v>
      </c>
      <c r="H29" s="183">
        <v>0.13912671232876711</v>
      </c>
      <c r="I29" s="195">
        <v>1</v>
      </c>
      <c r="J29" s="183">
        <v>9.5080611823067391E-3</v>
      </c>
      <c r="K29" s="195">
        <v>32</v>
      </c>
      <c r="L29" s="183">
        <v>-3.0040964952207556E-2</v>
      </c>
      <c r="M29" s="195">
        <v>28</v>
      </c>
      <c r="N29" s="183">
        <v>4.1737360027146252E-2</v>
      </c>
      <c r="O29" s="195">
        <v>21</v>
      </c>
      <c r="P29" s="183">
        <v>7.8702216511403786E-2</v>
      </c>
      <c r="Q29" s="195">
        <v>33</v>
      </c>
      <c r="R29" s="183">
        <v>-9.8682095789135324E-2</v>
      </c>
      <c r="S29" s="195">
        <v>41</v>
      </c>
      <c r="T29" s="183">
        <v>-8.6051353226925739E-2</v>
      </c>
      <c r="U29" s="195">
        <v>27</v>
      </c>
      <c r="V29" s="183">
        <v>-0.11975308641975309</v>
      </c>
      <c r="W29" s="195">
        <v>65</v>
      </c>
    </row>
    <row r="30" spans="1:23" x14ac:dyDescent="0.3">
      <c r="A30" s="6" t="s">
        <v>63</v>
      </c>
      <c r="B30" s="6" t="s">
        <v>119</v>
      </c>
      <c r="C30" s="7" t="s">
        <v>120</v>
      </c>
      <c r="D30" s="7" t="s">
        <v>2008</v>
      </c>
      <c r="E30" s="8">
        <v>37530</v>
      </c>
      <c r="F30" s="183">
        <v>-1.2504597278411181E-2</v>
      </c>
      <c r="G30" s="195">
        <v>25</v>
      </c>
      <c r="H30" s="183">
        <v>4.5051436679673644E-2</v>
      </c>
      <c r="I30" s="195">
        <v>16</v>
      </c>
      <c r="J30" s="183">
        <v>-1.4512785072563926E-2</v>
      </c>
      <c r="K30" s="195">
        <v>39</v>
      </c>
      <c r="L30" s="183">
        <v>-7.6156583629893235E-2</v>
      </c>
      <c r="M30" s="195">
        <v>46</v>
      </c>
      <c r="N30" s="183">
        <v>4.1260891850333166E-2</v>
      </c>
      <c r="O30" s="195">
        <v>22</v>
      </c>
      <c r="P30" s="183">
        <v>-6.4144736842105268E-2</v>
      </c>
      <c r="Q30" s="195">
        <v>62</v>
      </c>
      <c r="R30" s="183">
        <v>-0.11043132456408687</v>
      </c>
      <c r="S30" s="195">
        <v>46</v>
      </c>
      <c r="T30" s="183">
        <v>-8.4277148567621585E-2</v>
      </c>
      <c r="U30" s="195">
        <v>25</v>
      </c>
      <c r="V30" s="183">
        <v>1.3507625272331155E-2</v>
      </c>
      <c r="W30" s="195">
        <v>14</v>
      </c>
    </row>
    <row r="31" spans="1:23" x14ac:dyDescent="0.3">
      <c r="A31" s="6" t="s">
        <v>7</v>
      </c>
      <c r="B31" s="6" t="s">
        <v>117</v>
      </c>
      <c r="C31" s="7" t="s">
        <v>118</v>
      </c>
      <c r="D31" s="7" t="s">
        <v>2008</v>
      </c>
      <c r="E31" s="8">
        <v>37773</v>
      </c>
      <c r="F31" s="183">
        <v>-9.9909173478655768E-3</v>
      </c>
      <c r="G31" s="195">
        <v>24</v>
      </c>
      <c r="H31" s="183">
        <v>2.0494542214301626E-2</v>
      </c>
      <c r="I31" s="195">
        <v>30</v>
      </c>
      <c r="J31" s="183">
        <v>2.0197769829581318E-2</v>
      </c>
      <c r="K31" s="195">
        <v>24</v>
      </c>
      <c r="L31" s="183">
        <v>-8.4634532699705819E-2</v>
      </c>
      <c r="M31" s="195">
        <v>50</v>
      </c>
      <c r="N31" s="183">
        <v>4.6367851622874809E-2</v>
      </c>
      <c r="O31" s="195">
        <v>19</v>
      </c>
      <c r="P31" s="183">
        <v>0.13762504033559211</v>
      </c>
      <c r="Q31" s="195">
        <v>18</v>
      </c>
      <c r="R31" s="183">
        <v>-0.15972222222222221</v>
      </c>
      <c r="S31" s="195">
        <v>57</v>
      </c>
      <c r="T31" s="183">
        <v>-0.15631218217996903</v>
      </c>
      <c r="U31" s="195">
        <v>51</v>
      </c>
      <c r="V31" s="183">
        <v>-8.1125152874031797E-2</v>
      </c>
      <c r="W31" s="195">
        <v>56</v>
      </c>
    </row>
    <row r="32" spans="1:23" x14ac:dyDescent="0.3">
      <c r="A32" s="6" t="s">
        <v>19</v>
      </c>
      <c r="B32" s="6" t="s">
        <v>95</v>
      </c>
      <c r="C32" s="7" t="s">
        <v>96</v>
      </c>
      <c r="D32" s="7" t="s">
        <v>2008</v>
      </c>
      <c r="E32" s="8">
        <v>42064</v>
      </c>
      <c r="F32" s="183">
        <v>-5.9701492537313433E-3</v>
      </c>
      <c r="G32" s="195">
        <v>23</v>
      </c>
      <c r="H32" s="183">
        <v>1.3725490196078431E-2</v>
      </c>
      <c r="I32" s="195">
        <v>35</v>
      </c>
      <c r="J32" s="183">
        <v>-3.1344792719919107E-2</v>
      </c>
      <c r="K32" s="195">
        <v>45</v>
      </c>
      <c r="L32" s="183">
        <v>-0.29913710450623204</v>
      </c>
      <c r="M32" s="195">
        <v>58</v>
      </c>
      <c r="N32" s="183">
        <v>-0.49213161659513593</v>
      </c>
      <c r="O32" s="195">
        <v>64</v>
      </c>
      <c r="P32" s="183">
        <v>0.11518987341772152</v>
      </c>
      <c r="Q32" s="195">
        <v>24</v>
      </c>
      <c r="R32" s="183">
        <v>-0.18796992481203006</v>
      </c>
      <c r="S32" s="195">
        <v>61</v>
      </c>
      <c r="T32" s="183">
        <v>5.4054054054054057E-2</v>
      </c>
      <c r="U32" s="195">
        <v>5</v>
      </c>
      <c r="V32" s="183">
        <v>-0.1716867469879518</v>
      </c>
      <c r="W32" s="195">
        <v>77</v>
      </c>
    </row>
    <row r="33" spans="1:23" x14ac:dyDescent="0.3">
      <c r="A33" s="6" t="s">
        <v>7</v>
      </c>
      <c r="B33" s="6" t="s">
        <v>80</v>
      </c>
      <c r="C33" s="7" t="s">
        <v>81</v>
      </c>
      <c r="D33" s="7" t="s">
        <v>2008</v>
      </c>
      <c r="E33" s="8">
        <v>42156</v>
      </c>
      <c r="F33" s="183">
        <v>-5.1712992889463476E-3</v>
      </c>
      <c r="G33" s="195">
        <v>22</v>
      </c>
      <c r="H33" s="183">
        <v>2.9709035222052066E-2</v>
      </c>
      <c r="I33" s="195">
        <v>26</v>
      </c>
      <c r="J33" s="183">
        <v>7.2219547424169476E-4</v>
      </c>
      <c r="K33" s="195">
        <v>35</v>
      </c>
      <c r="L33" s="183">
        <v>-3.7215189873417723E-2</v>
      </c>
      <c r="M33" s="195">
        <v>31</v>
      </c>
      <c r="N33" s="183">
        <v>3.5194942044257112E-2</v>
      </c>
      <c r="O33" s="195">
        <v>26</v>
      </c>
      <c r="P33" s="183">
        <v>0.12958257713248639</v>
      </c>
      <c r="Q33" s="195">
        <v>20</v>
      </c>
      <c r="R33" s="183">
        <v>-0.10782319215831329</v>
      </c>
      <c r="S33" s="195">
        <v>44</v>
      </c>
      <c r="T33" s="183">
        <v>-0.12270062664240954</v>
      </c>
      <c r="U33" s="195">
        <v>38</v>
      </c>
      <c r="V33" s="183">
        <v>-6.344307270233196E-2</v>
      </c>
      <c r="W33" s="195">
        <v>45</v>
      </c>
    </row>
    <row r="34" spans="1:23" x14ac:dyDescent="0.3">
      <c r="A34" s="6" t="s">
        <v>14</v>
      </c>
      <c r="B34" s="6" t="s">
        <v>93</v>
      </c>
      <c r="C34" s="7" t="s">
        <v>94</v>
      </c>
      <c r="D34" s="7" t="s">
        <v>2008</v>
      </c>
      <c r="E34" s="8">
        <v>40721</v>
      </c>
      <c r="F34" s="183">
        <v>-4.7634169577643699E-3</v>
      </c>
      <c r="G34" s="195">
        <v>21</v>
      </c>
      <c r="H34" s="183">
        <v>-2.8217481073640742E-2</v>
      </c>
      <c r="I34" s="195">
        <v>48</v>
      </c>
      <c r="J34" s="183">
        <v>0.10524700828474992</v>
      </c>
      <c r="K34" s="195">
        <v>4</v>
      </c>
      <c r="L34" s="183">
        <v>-8.1860465116279063E-2</v>
      </c>
      <c r="M34" s="195">
        <v>49</v>
      </c>
      <c r="N34" s="183">
        <v>6.3034449059369654E-2</v>
      </c>
      <c r="O34" s="195">
        <v>15</v>
      </c>
      <c r="P34" s="183">
        <v>7.6620370370370366E-2</v>
      </c>
      <c r="Q34" s="195">
        <v>38</v>
      </c>
      <c r="R34" s="183">
        <v>-0.16124697661918838</v>
      </c>
      <c r="S34" s="195">
        <v>58</v>
      </c>
      <c r="T34" s="183">
        <v>-0.21813725490196079</v>
      </c>
      <c r="U34" s="195">
        <v>65</v>
      </c>
      <c r="V34" s="183">
        <v>-1.7308766052484645E-2</v>
      </c>
      <c r="W34" s="195">
        <v>26</v>
      </c>
    </row>
    <row r="35" spans="1:23" x14ac:dyDescent="0.3">
      <c r="A35" s="6" t="s">
        <v>7</v>
      </c>
      <c r="B35" s="6" t="s">
        <v>42</v>
      </c>
      <c r="C35" s="7" t="s">
        <v>43</v>
      </c>
      <c r="D35" s="7" t="s">
        <v>2008</v>
      </c>
      <c r="E35" s="8">
        <v>42156</v>
      </c>
      <c r="F35" s="183">
        <v>-2.2988505747126436E-3</v>
      </c>
      <c r="G35" s="195">
        <v>20</v>
      </c>
      <c r="H35" s="183">
        <v>5.7716436637390213E-2</v>
      </c>
      <c r="I35" s="195">
        <v>12</v>
      </c>
      <c r="J35" s="183">
        <v>4.2602377807133419E-2</v>
      </c>
      <c r="K35" s="195">
        <v>17</v>
      </c>
      <c r="L35" s="183">
        <v>3.6517769807629608E-2</v>
      </c>
      <c r="M35" s="195">
        <v>5</v>
      </c>
      <c r="N35" s="183">
        <v>1.8717098849678301E-2</v>
      </c>
      <c r="O35" s="195">
        <v>32</v>
      </c>
      <c r="P35" s="183">
        <v>0.12000634115409005</v>
      </c>
      <c r="Q35" s="195">
        <v>22</v>
      </c>
      <c r="R35" s="183">
        <v>-0.17566296783900695</v>
      </c>
      <c r="S35" s="195">
        <v>60</v>
      </c>
      <c r="T35" s="183">
        <v>-1.961154063737507E-2</v>
      </c>
      <c r="U35" s="195">
        <v>11</v>
      </c>
      <c r="V35" s="183">
        <v>-4.9813622500847171E-2</v>
      </c>
      <c r="W35" s="195">
        <v>37</v>
      </c>
    </row>
    <row r="36" spans="1:23" x14ac:dyDescent="0.3">
      <c r="A36" s="6" t="s">
        <v>7</v>
      </c>
      <c r="B36" s="6" t="s">
        <v>12</v>
      </c>
      <c r="C36" s="7" t="s">
        <v>13</v>
      </c>
      <c r="D36" s="7" t="s">
        <v>2008</v>
      </c>
      <c r="E36" s="8">
        <v>34575</v>
      </c>
      <c r="F36" s="183">
        <v>6.522093592043046E-4</v>
      </c>
      <c r="G36" s="195">
        <v>19</v>
      </c>
      <c r="H36" s="183">
        <v>3.6223036223036222E-2</v>
      </c>
      <c r="I36" s="195">
        <v>21</v>
      </c>
      <c r="J36" s="183">
        <v>4.3461160275319564E-2</v>
      </c>
      <c r="K36" s="195">
        <v>16</v>
      </c>
      <c r="L36" s="183">
        <v>-2.0875557357113904E-2</v>
      </c>
      <c r="M36" s="195">
        <v>24</v>
      </c>
      <c r="N36" s="183">
        <v>6.789454676778621E-2</v>
      </c>
      <c r="O36" s="195">
        <v>13</v>
      </c>
      <c r="P36" s="183">
        <v>0.19810753980174226</v>
      </c>
      <c r="Q36" s="195">
        <v>4</v>
      </c>
      <c r="R36" s="183">
        <v>-8.2048731974142211E-2</v>
      </c>
      <c r="S36" s="195">
        <v>34</v>
      </c>
      <c r="T36" s="183">
        <v>3.5628694679661288E-2</v>
      </c>
      <c r="U36" s="195">
        <v>7</v>
      </c>
      <c r="V36" s="183">
        <v>-7.7056277056277059E-2</v>
      </c>
      <c r="W36" s="195">
        <v>52</v>
      </c>
    </row>
    <row r="37" spans="1:23" x14ac:dyDescent="0.3">
      <c r="A37" s="6" t="s">
        <v>46</v>
      </c>
      <c r="B37" s="6" t="s">
        <v>125</v>
      </c>
      <c r="C37" s="7" t="s">
        <v>126</v>
      </c>
      <c r="D37" s="7" t="s">
        <v>2008</v>
      </c>
      <c r="E37" s="8">
        <v>41183</v>
      </c>
      <c r="F37" s="183">
        <v>1.4347202295552368E-3</v>
      </c>
      <c r="G37" s="195">
        <v>18</v>
      </c>
      <c r="H37" s="183">
        <v>2.7330063069376315E-2</v>
      </c>
      <c r="I37" s="195">
        <v>27</v>
      </c>
      <c r="J37" s="183">
        <v>-0.13708609271523178</v>
      </c>
      <c r="K37" s="195">
        <v>57</v>
      </c>
      <c r="L37" s="183">
        <v>-1.2847965738758029E-3</v>
      </c>
      <c r="M37" s="195">
        <v>13</v>
      </c>
      <c r="N37" s="183">
        <v>-5.6608958505083816E-2</v>
      </c>
      <c r="O37" s="195">
        <v>50</v>
      </c>
      <c r="P37" s="183">
        <v>5.7830658550083014E-2</v>
      </c>
      <c r="Q37" s="195">
        <v>46</v>
      </c>
      <c r="R37" s="183">
        <v>-0.1563299232736573</v>
      </c>
      <c r="S37" s="195">
        <v>56</v>
      </c>
      <c r="T37" s="183">
        <v>-6.6305003013863772E-2</v>
      </c>
      <c r="U37" s="195">
        <v>22</v>
      </c>
      <c r="V37" s="183">
        <v>-5.8556284704694601E-2</v>
      </c>
      <c r="W37" s="195">
        <v>39</v>
      </c>
    </row>
    <row r="38" spans="1:23" x14ac:dyDescent="0.3">
      <c r="A38" s="6" t="s">
        <v>27</v>
      </c>
      <c r="B38" s="6" t="s">
        <v>153</v>
      </c>
      <c r="C38" s="7" t="s">
        <v>154</v>
      </c>
      <c r="D38" s="7" t="s">
        <v>2008</v>
      </c>
      <c r="E38" s="8">
        <v>39295</v>
      </c>
      <c r="F38" s="183">
        <v>1.7486884836372721E-3</v>
      </c>
      <c r="G38" s="195">
        <v>17</v>
      </c>
      <c r="H38" s="183">
        <v>3.0430479960415636E-2</v>
      </c>
      <c r="I38" s="195">
        <v>24</v>
      </c>
      <c r="J38" s="183">
        <v>-3.6185060739209098E-3</v>
      </c>
      <c r="K38" s="195">
        <v>36</v>
      </c>
      <c r="L38" s="183">
        <v>-6.0244308717379236E-2</v>
      </c>
      <c r="M38" s="195">
        <v>41</v>
      </c>
      <c r="N38" s="183">
        <v>-0.12116641528406234</v>
      </c>
      <c r="O38" s="195">
        <v>61</v>
      </c>
      <c r="P38" s="183">
        <v>6.9247311827956987E-2</v>
      </c>
      <c r="Q38" s="195">
        <v>43</v>
      </c>
      <c r="R38" s="183">
        <v>-7.507766655160511E-2</v>
      </c>
      <c r="S38" s="195">
        <v>30</v>
      </c>
      <c r="T38" s="183">
        <v>-0.13155311211466719</v>
      </c>
      <c r="U38" s="195">
        <v>40</v>
      </c>
      <c r="V38" s="183">
        <v>-8.3206686930091187E-2</v>
      </c>
      <c r="W38" s="195">
        <v>57</v>
      </c>
    </row>
    <row r="39" spans="1:23" x14ac:dyDescent="0.3">
      <c r="A39" s="6" t="s">
        <v>73</v>
      </c>
      <c r="B39" s="6" t="s">
        <v>105</v>
      </c>
      <c r="C39" s="7" t="s">
        <v>106</v>
      </c>
      <c r="D39" s="7" t="s">
        <v>2008</v>
      </c>
      <c r="E39" s="8">
        <v>32601</v>
      </c>
      <c r="F39" s="183">
        <v>1.9948134849391581E-3</v>
      </c>
      <c r="G39" s="195">
        <v>16</v>
      </c>
      <c r="H39" s="183">
        <v>-4.0930633347694961E-3</v>
      </c>
      <c r="I39" s="195">
        <v>41</v>
      </c>
      <c r="J39" s="183">
        <v>-1.4097113448198702E-2</v>
      </c>
      <c r="K39" s="195">
        <v>38</v>
      </c>
      <c r="L39" s="183">
        <v>-1.1584800741427247E-3</v>
      </c>
      <c r="M39" s="195">
        <v>12</v>
      </c>
      <c r="N39" s="183">
        <v>9.864647855012617E-3</v>
      </c>
      <c r="O39" s="195">
        <v>36</v>
      </c>
      <c r="P39" s="183">
        <v>-5.1248699271592091E-2</v>
      </c>
      <c r="Q39" s="195">
        <v>60</v>
      </c>
      <c r="R39" s="183">
        <v>-3.2742887815351583E-2</v>
      </c>
      <c r="S39" s="195">
        <v>21</v>
      </c>
      <c r="T39" s="183">
        <v>-0.12228915662650602</v>
      </c>
      <c r="U39" s="195">
        <v>37</v>
      </c>
      <c r="V39" s="183">
        <v>-2.1808510638297873E-2</v>
      </c>
      <c r="W39" s="195">
        <v>29</v>
      </c>
    </row>
    <row r="40" spans="1:23" x14ac:dyDescent="0.3">
      <c r="A40" s="6" t="s">
        <v>24</v>
      </c>
      <c r="B40" s="6" t="s">
        <v>25</v>
      </c>
      <c r="C40" s="7" t="s">
        <v>26</v>
      </c>
      <c r="D40" s="7" t="s">
        <v>2008</v>
      </c>
      <c r="E40" s="8">
        <v>40422</v>
      </c>
      <c r="F40" s="183">
        <v>2.05761316872428E-3</v>
      </c>
      <c r="G40" s="195">
        <v>15</v>
      </c>
      <c r="H40" s="183">
        <v>0.10207852193995381</v>
      </c>
      <c r="I40" s="195">
        <v>5</v>
      </c>
      <c r="J40" s="183">
        <v>6.2615101289134445E-2</v>
      </c>
      <c r="K40" s="195">
        <v>15</v>
      </c>
      <c r="L40" s="183">
        <v>-5.9842519685039371E-3</v>
      </c>
      <c r="M40" s="195">
        <v>15</v>
      </c>
      <c r="N40" s="183">
        <v>-1.7924135056273448E-2</v>
      </c>
      <c r="O40" s="195">
        <v>42</v>
      </c>
      <c r="P40" s="183">
        <v>0.14147452319954454</v>
      </c>
      <c r="Q40" s="195">
        <v>14</v>
      </c>
      <c r="R40" s="183">
        <v>5.1995438996579248E-2</v>
      </c>
      <c r="S40" s="195">
        <v>4</v>
      </c>
      <c r="T40" s="183">
        <v>-4.5161290322580643E-2</v>
      </c>
      <c r="U40" s="195">
        <v>17</v>
      </c>
      <c r="V40" s="183">
        <v>-7.8202247191011237E-2</v>
      </c>
      <c r="W40" s="195">
        <v>53</v>
      </c>
    </row>
    <row r="41" spans="1:23" x14ac:dyDescent="0.3">
      <c r="A41" s="6" t="s">
        <v>19</v>
      </c>
      <c r="B41" s="6" t="s">
        <v>30</v>
      </c>
      <c r="C41" s="7" t="s">
        <v>31</v>
      </c>
      <c r="D41" s="7" t="s">
        <v>2008</v>
      </c>
      <c r="E41" s="8">
        <v>40848</v>
      </c>
      <c r="F41" s="183">
        <v>7.4962518740629685E-3</v>
      </c>
      <c r="G41" s="195">
        <v>14</v>
      </c>
      <c r="H41" s="183">
        <v>3.6681850875089905E-2</v>
      </c>
      <c r="I41" s="195">
        <v>20</v>
      </c>
      <c r="J41" s="183">
        <v>1.2781065088757397E-2</v>
      </c>
      <c r="K41" s="195">
        <v>30</v>
      </c>
      <c r="L41" s="183">
        <v>-4.812701562887621E-2</v>
      </c>
      <c r="M41" s="195">
        <v>33</v>
      </c>
      <c r="N41" s="183">
        <v>3.9535458364220412E-3</v>
      </c>
      <c r="O41" s="195">
        <v>37</v>
      </c>
      <c r="P41" s="183">
        <v>3.3893919793014232E-2</v>
      </c>
      <c r="Q41" s="195">
        <v>50</v>
      </c>
      <c r="R41" s="183">
        <v>2.0662251655629141E-2</v>
      </c>
      <c r="S41" s="195">
        <v>8</v>
      </c>
      <c r="T41" s="183">
        <v>7.3224043715846995E-2</v>
      </c>
      <c r="U41" s="195">
        <v>3</v>
      </c>
      <c r="V41" s="183">
        <v>7.7696526508226693E-3</v>
      </c>
      <c r="W41" s="195">
        <v>18</v>
      </c>
    </row>
    <row r="42" spans="1:23" x14ac:dyDescent="0.3">
      <c r="A42" s="6" t="s">
        <v>14</v>
      </c>
      <c r="B42" s="6" t="s">
        <v>44</v>
      </c>
      <c r="C42" s="7" t="s">
        <v>45</v>
      </c>
      <c r="D42" s="7" t="s">
        <v>2008</v>
      </c>
      <c r="E42" s="8">
        <v>39995</v>
      </c>
      <c r="F42" s="183">
        <v>1.1481880157875853E-2</v>
      </c>
      <c r="G42" s="195">
        <v>13</v>
      </c>
      <c r="H42" s="183">
        <v>1.3800424628450107E-2</v>
      </c>
      <c r="I42" s="195">
        <v>34</v>
      </c>
      <c r="J42" s="183">
        <v>-7.1698113207547168E-2</v>
      </c>
      <c r="K42" s="195">
        <v>51</v>
      </c>
      <c r="L42" s="183">
        <v>7.2676450034940596E-2</v>
      </c>
      <c r="M42" s="195">
        <v>2</v>
      </c>
      <c r="N42" s="183">
        <v>7.694157249338783E-2</v>
      </c>
      <c r="O42" s="195">
        <v>7</v>
      </c>
      <c r="P42" s="183">
        <v>0.1510642694771647</v>
      </c>
      <c r="Q42" s="195">
        <v>11</v>
      </c>
      <c r="R42" s="183">
        <v>-0.14733840304182511</v>
      </c>
      <c r="S42" s="195">
        <v>54</v>
      </c>
      <c r="T42" s="183">
        <v>-0.13266953713670612</v>
      </c>
      <c r="U42" s="195">
        <v>41</v>
      </c>
      <c r="V42" s="183">
        <v>-2.0072992700729927E-2</v>
      </c>
      <c r="W42" s="195">
        <v>27</v>
      </c>
    </row>
    <row r="43" spans="1:23" x14ac:dyDescent="0.3">
      <c r="A43" s="6" t="s">
        <v>46</v>
      </c>
      <c r="B43" s="6" t="s">
        <v>115</v>
      </c>
      <c r="C43" s="7" t="s">
        <v>116</v>
      </c>
      <c r="D43" s="7" t="s">
        <v>2008</v>
      </c>
      <c r="E43" s="8">
        <v>42095</v>
      </c>
      <c r="F43" s="183">
        <v>1.1749347258485639E-2</v>
      </c>
      <c r="G43" s="195">
        <v>12</v>
      </c>
      <c r="H43" s="183">
        <v>4.5668549905838039E-2</v>
      </c>
      <c r="I43" s="195">
        <v>15</v>
      </c>
      <c r="J43" s="183">
        <v>-2.5843881856540084E-2</v>
      </c>
      <c r="K43" s="195">
        <v>43</v>
      </c>
      <c r="L43" s="183">
        <v>-5.9517279210093255E-2</v>
      </c>
      <c r="M43" s="195">
        <v>40</v>
      </c>
      <c r="N43" s="183">
        <v>-1.4584346135148275E-3</v>
      </c>
      <c r="O43" s="195">
        <v>41</v>
      </c>
      <c r="P43" s="183">
        <v>5.4272258353891004E-2</v>
      </c>
      <c r="Q43" s="195">
        <v>48</v>
      </c>
      <c r="R43" s="183">
        <v>-2.389236836000928E-2</v>
      </c>
      <c r="S43" s="195">
        <v>16</v>
      </c>
      <c r="T43" s="183">
        <v>-0.22299944040290989</v>
      </c>
      <c r="U43" s="195">
        <v>67</v>
      </c>
      <c r="V43" s="183">
        <v>-2.2180273714016045E-2</v>
      </c>
      <c r="W43" s="195">
        <v>30</v>
      </c>
    </row>
    <row r="44" spans="1:23" x14ac:dyDescent="0.3">
      <c r="A44" s="6" t="s">
        <v>46</v>
      </c>
      <c r="B44" s="6" t="s">
        <v>111</v>
      </c>
      <c r="C44" s="7" t="s">
        <v>112</v>
      </c>
      <c r="D44" s="7" t="s">
        <v>2008</v>
      </c>
      <c r="E44" s="8">
        <v>38565</v>
      </c>
      <c r="F44" s="183">
        <v>3.1860970311368572E-2</v>
      </c>
      <c r="G44" s="195">
        <v>11</v>
      </c>
      <c r="H44" s="183">
        <v>2.6251312565628283E-2</v>
      </c>
      <c r="I44" s="195">
        <v>29</v>
      </c>
      <c r="J44" s="183">
        <v>1.3521819299323909E-2</v>
      </c>
      <c r="K44" s="195">
        <v>29</v>
      </c>
      <c r="L44" s="183">
        <v>-1.3039698638075921E-2</v>
      </c>
      <c r="M44" s="195">
        <v>20</v>
      </c>
      <c r="N44" s="183">
        <v>-3.0407191961924908E-2</v>
      </c>
      <c r="O44" s="195">
        <v>46</v>
      </c>
      <c r="P44" s="183">
        <v>7.7731605964311903E-2</v>
      </c>
      <c r="Q44" s="195">
        <v>36</v>
      </c>
      <c r="R44" s="183">
        <v>-6.9541778975741236E-2</v>
      </c>
      <c r="S44" s="195">
        <v>26</v>
      </c>
      <c r="T44" s="183">
        <v>-0.21097270076861913</v>
      </c>
      <c r="U44" s="195">
        <v>64</v>
      </c>
      <c r="V44" s="183">
        <v>-9.8536585365853663E-2</v>
      </c>
      <c r="W44" s="195">
        <v>63</v>
      </c>
    </row>
    <row r="45" spans="1:23" x14ac:dyDescent="0.3">
      <c r="A45" s="6" t="s">
        <v>7</v>
      </c>
      <c r="B45" s="6" t="s">
        <v>10</v>
      </c>
      <c r="C45" s="7" t="s">
        <v>11</v>
      </c>
      <c r="D45" s="7" t="s">
        <v>2008</v>
      </c>
      <c r="E45" s="8">
        <v>40210</v>
      </c>
      <c r="F45" s="183">
        <v>3.5004142502071248E-2</v>
      </c>
      <c r="G45" s="195">
        <v>10</v>
      </c>
      <c r="H45" s="183">
        <v>0.11125533098460968</v>
      </c>
      <c r="I45" s="195">
        <v>4</v>
      </c>
      <c r="J45" s="183">
        <v>8.0334728033472802E-2</v>
      </c>
      <c r="K45" s="195">
        <v>8</v>
      </c>
      <c r="L45" s="183">
        <v>4.6933333333333334E-2</v>
      </c>
      <c r="M45" s="195">
        <v>3</v>
      </c>
      <c r="N45" s="183">
        <v>3.0292830696735107E-2</v>
      </c>
      <c r="O45" s="195">
        <v>28</v>
      </c>
      <c r="P45" s="183">
        <v>0.12783291364242336</v>
      </c>
      <c r="Q45" s="195">
        <v>21</v>
      </c>
      <c r="R45" s="183">
        <v>-2.1696252465483234E-2</v>
      </c>
      <c r="S45" s="195">
        <v>15</v>
      </c>
      <c r="T45" s="183">
        <v>-9.0073831009023789E-2</v>
      </c>
      <c r="U45" s="195">
        <v>29</v>
      </c>
      <c r="V45" s="183">
        <v>7.9242461998504862E-2</v>
      </c>
      <c r="W45" s="195">
        <v>4</v>
      </c>
    </row>
    <row r="46" spans="1:23" x14ac:dyDescent="0.3">
      <c r="A46" s="6" t="s">
        <v>46</v>
      </c>
      <c r="B46" s="6" t="s">
        <v>109</v>
      </c>
      <c r="C46" s="7" t="s">
        <v>110</v>
      </c>
      <c r="D46" s="7" t="s">
        <v>2008</v>
      </c>
      <c r="E46" s="8">
        <v>37895</v>
      </c>
      <c r="F46" s="183">
        <v>5.7163531114327065E-2</v>
      </c>
      <c r="G46" s="195">
        <v>9</v>
      </c>
      <c r="H46" s="183">
        <v>1.9441340782122906E-2</v>
      </c>
      <c r="I46" s="195">
        <v>31</v>
      </c>
      <c r="J46" s="183">
        <v>7.4133333333333329E-2</v>
      </c>
      <c r="K46" s="195">
        <v>13</v>
      </c>
      <c r="L46" s="183">
        <v>-3.5216718266253867E-2</v>
      </c>
      <c r="M46" s="195">
        <v>29</v>
      </c>
      <c r="N46" s="183">
        <v>-5.6029232643118147E-2</v>
      </c>
      <c r="O46" s="195">
        <v>49</v>
      </c>
      <c r="P46" s="183">
        <v>2.9300378712377916E-2</v>
      </c>
      <c r="Q46" s="195">
        <v>51</v>
      </c>
      <c r="R46" s="183">
        <v>-6.4723531933133308E-2</v>
      </c>
      <c r="S46" s="195">
        <v>24</v>
      </c>
      <c r="T46" s="183">
        <v>-0.24403109383675736</v>
      </c>
      <c r="U46" s="195">
        <v>69</v>
      </c>
      <c r="V46" s="183">
        <v>-5.4939759036144578E-2</v>
      </c>
      <c r="W46" s="195">
        <v>38</v>
      </c>
    </row>
    <row r="47" spans="1:23" x14ac:dyDescent="0.3">
      <c r="A47" s="6" t="s">
        <v>73</v>
      </c>
      <c r="B47" s="6" t="s">
        <v>74</v>
      </c>
      <c r="C47" s="7" t="s">
        <v>75</v>
      </c>
      <c r="D47" s="7" t="s">
        <v>2008</v>
      </c>
      <c r="E47" s="8">
        <v>41183</v>
      </c>
      <c r="F47" s="183">
        <v>5.8139534883720929E-2</v>
      </c>
      <c r="G47" s="195">
        <v>8</v>
      </c>
      <c r="H47" s="183">
        <v>0.11170431211498974</v>
      </c>
      <c r="I47" s="195">
        <v>3</v>
      </c>
      <c r="J47" s="183">
        <v>7.7389984825493169E-2</v>
      </c>
      <c r="K47" s="195">
        <v>9</v>
      </c>
      <c r="L47" s="183">
        <v>-5.4728370221327968E-2</v>
      </c>
      <c r="M47" s="195">
        <v>36</v>
      </c>
      <c r="N47" s="183">
        <v>0.12829324169530354</v>
      </c>
      <c r="O47" s="195">
        <v>4</v>
      </c>
      <c r="P47" s="183">
        <v>1.5656712090461003E-2</v>
      </c>
      <c r="Q47" s="195">
        <v>55</v>
      </c>
      <c r="R47" s="183">
        <v>-9.8729227761485822E-2</v>
      </c>
      <c r="S47" s="195">
        <v>42</v>
      </c>
      <c r="T47" s="183">
        <v>-0.20052375607931164</v>
      </c>
      <c r="U47" s="195">
        <v>62</v>
      </c>
      <c r="V47" s="183">
        <v>-9.3127287515250096E-2</v>
      </c>
      <c r="W47" s="195">
        <v>62</v>
      </c>
    </row>
    <row r="48" spans="1:23" x14ac:dyDescent="0.3">
      <c r="A48" s="6" t="s">
        <v>27</v>
      </c>
      <c r="B48" s="6" t="s">
        <v>28</v>
      </c>
      <c r="C48" s="7" t="s">
        <v>29</v>
      </c>
      <c r="D48" s="7" t="s">
        <v>2008</v>
      </c>
      <c r="E48" s="8">
        <v>41183</v>
      </c>
      <c r="F48" s="183">
        <v>6.4486552567237163E-2</v>
      </c>
      <c r="G48" s="195">
        <v>7</v>
      </c>
      <c r="H48" s="183">
        <v>5.6531284302963773E-2</v>
      </c>
      <c r="I48" s="195">
        <v>13</v>
      </c>
      <c r="J48" s="183">
        <v>7.5039082855653985E-2</v>
      </c>
      <c r="K48" s="195">
        <v>12</v>
      </c>
      <c r="L48" s="183">
        <v>1.938379922464803E-2</v>
      </c>
      <c r="M48" s="195">
        <v>7</v>
      </c>
      <c r="N48" s="183">
        <v>2.9486927462158443E-2</v>
      </c>
      <c r="O48" s="195">
        <v>29</v>
      </c>
      <c r="P48" s="183">
        <v>0.19166666666666668</v>
      </c>
      <c r="Q48" s="195">
        <v>6</v>
      </c>
      <c r="R48" s="183">
        <v>-9.1510629311558501E-3</v>
      </c>
      <c r="S48" s="195">
        <v>13</v>
      </c>
      <c r="T48" s="183">
        <v>-0.17826704545454544</v>
      </c>
      <c r="U48" s="195">
        <v>56</v>
      </c>
      <c r="V48" s="183">
        <v>-0.1320445609436435</v>
      </c>
      <c r="W48" s="195">
        <v>69</v>
      </c>
    </row>
    <row r="49" spans="1:23" x14ac:dyDescent="0.3">
      <c r="A49" s="6" t="s">
        <v>73</v>
      </c>
      <c r="B49" s="6" t="s">
        <v>113</v>
      </c>
      <c r="C49" s="7" t="s">
        <v>114</v>
      </c>
      <c r="D49" s="7" t="s">
        <v>2008</v>
      </c>
      <c r="E49" s="8">
        <v>41183</v>
      </c>
      <c r="F49" s="183">
        <v>8.0157687253613663E-2</v>
      </c>
      <c r="G49" s="195">
        <v>6</v>
      </c>
      <c r="H49" s="183">
        <v>8.7298123090353555E-4</v>
      </c>
      <c r="I49" s="195">
        <v>40</v>
      </c>
      <c r="J49" s="183">
        <v>-6.0927152317880796E-2</v>
      </c>
      <c r="K49" s="195">
        <v>49</v>
      </c>
      <c r="L49" s="183">
        <v>-1.0140405616224649E-2</v>
      </c>
      <c r="M49" s="195">
        <v>18</v>
      </c>
      <c r="N49" s="183">
        <v>6.7912324829320872E-2</v>
      </c>
      <c r="O49" s="195">
        <v>12</v>
      </c>
      <c r="P49" s="183">
        <v>-8.3355040375097684E-3</v>
      </c>
      <c r="Q49" s="195">
        <v>58</v>
      </c>
      <c r="R49" s="183">
        <v>-0.13453056080655323</v>
      </c>
      <c r="S49" s="195">
        <v>49</v>
      </c>
      <c r="T49" s="183">
        <v>-9.7339593114241008E-2</v>
      </c>
      <c r="U49" s="195">
        <v>32</v>
      </c>
      <c r="V49" s="183">
        <v>-0.16367816091954024</v>
      </c>
      <c r="W49" s="195">
        <v>74</v>
      </c>
    </row>
    <row r="50" spans="1:23" x14ac:dyDescent="0.3">
      <c r="A50" s="6" t="s">
        <v>7</v>
      </c>
      <c r="B50" s="6" t="s">
        <v>8</v>
      </c>
      <c r="C50" s="7" t="s">
        <v>9</v>
      </c>
      <c r="D50" s="7" t="s">
        <v>2008</v>
      </c>
      <c r="E50" s="8">
        <v>34883</v>
      </c>
      <c r="F50" s="183">
        <v>0.14229099830156633</v>
      </c>
      <c r="G50" s="195">
        <v>4</v>
      </c>
      <c r="H50" s="183">
        <v>-1.795755487030655E-2</v>
      </c>
      <c r="I50" s="195">
        <v>45</v>
      </c>
      <c r="J50" s="183">
        <v>-1.7248137985103881E-2</v>
      </c>
      <c r="K50" s="195">
        <v>40</v>
      </c>
      <c r="L50" s="183">
        <v>-4.1882237004188222E-2</v>
      </c>
      <c r="M50" s="195">
        <v>32</v>
      </c>
      <c r="N50" s="183">
        <v>6.5208747514910542E-2</v>
      </c>
      <c r="O50" s="195">
        <v>14</v>
      </c>
      <c r="P50" s="183">
        <v>0.15721940214326002</v>
      </c>
      <c r="Q50" s="195">
        <v>9</v>
      </c>
      <c r="R50" s="183">
        <v>-7.6775431861804216E-2</v>
      </c>
      <c r="S50" s="195">
        <v>31</v>
      </c>
      <c r="T50" s="183">
        <v>0.15337423312883436</v>
      </c>
      <c r="U50" s="195">
        <v>2</v>
      </c>
      <c r="V50" s="183">
        <v>-4.7507605897495905E-2</v>
      </c>
      <c r="W50" s="195">
        <v>36</v>
      </c>
    </row>
    <row r="51" spans="1:23" x14ac:dyDescent="0.3">
      <c r="A51" s="6" t="s">
        <v>19</v>
      </c>
      <c r="B51" s="6" t="s">
        <v>36</v>
      </c>
      <c r="C51" s="7" t="s">
        <v>37</v>
      </c>
      <c r="D51" s="7" t="s">
        <v>2008</v>
      </c>
      <c r="E51" s="8">
        <v>41791</v>
      </c>
      <c r="F51" s="183">
        <v>0.16192687173534534</v>
      </c>
      <c r="G51" s="195">
        <v>3</v>
      </c>
      <c r="H51" s="183">
        <v>5.7955166757791145E-2</v>
      </c>
      <c r="I51" s="195">
        <v>11</v>
      </c>
      <c r="J51" s="183">
        <v>-2.5842696629213482E-2</v>
      </c>
      <c r="K51" s="195">
        <v>42</v>
      </c>
      <c r="L51" s="183">
        <v>-0.14395886889460155</v>
      </c>
      <c r="M51" s="195">
        <v>56</v>
      </c>
      <c r="N51" s="183">
        <v>7.6557863501483678E-2</v>
      </c>
      <c r="O51" s="195">
        <v>8</v>
      </c>
      <c r="P51" s="183">
        <v>7.8731547293603057E-2</v>
      </c>
      <c r="Q51" s="195">
        <v>32</v>
      </c>
      <c r="R51" s="183">
        <v>0.10166994106090373</v>
      </c>
      <c r="S51" s="195">
        <v>2</v>
      </c>
      <c r="T51" s="183">
        <v>-5.6016597510373446E-2</v>
      </c>
      <c r="U51" s="195">
        <v>18</v>
      </c>
      <c r="V51" s="183">
        <v>-0.1431244153414406</v>
      </c>
      <c r="W51" s="195">
        <v>72</v>
      </c>
    </row>
    <row r="52" spans="1:23" x14ac:dyDescent="0.3">
      <c r="A52" s="6" t="s">
        <v>63</v>
      </c>
      <c r="B52" s="6" t="s">
        <v>133</v>
      </c>
      <c r="C52" s="7" t="s">
        <v>134</v>
      </c>
      <c r="D52" s="7" t="s">
        <v>2008</v>
      </c>
      <c r="E52" s="8">
        <v>38353</v>
      </c>
      <c r="F52" s="183">
        <v>0.17295980511571254</v>
      </c>
      <c r="G52" s="195">
        <v>2</v>
      </c>
      <c r="H52" s="183">
        <v>6.0039370078740155E-2</v>
      </c>
      <c r="I52" s="195">
        <v>9</v>
      </c>
      <c r="J52" s="183">
        <v>7.6253838280450362E-2</v>
      </c>
      <c r="K52" s="195">
        <v>11</v>
      </c>
      <c r="L52" s="183">
        <v>-0.10949662688116243</v>
      </c>
      <c r="M52" s="195">
        <v>54</v>
      </c>
      <c r="N52" s="183">
        <v>0.17469724297861375</v>
      </c>
      <c r="O52" s="195">
        <v>1</v>
      </c>
      <c r="P52" s="183">
        <v>-0.17406054279749478</v>
      </c>
      <c r="Q52" s="195">
        <v>66</v>
      </c>
      <c r="R52" s="183">
        <v>-0.149330900243309</v>
      </c>
      <c r="S52" s="195">
        <v>55</v>
      </c>
      <c r="T52" s="183">
        <v>-0.22707263389581805</v>
      </c>
      <c r="U52" s="195">
        <v>68</v>
      </c>
      <c r="V52" s="183">
        <v>-0.16393442622950818</v>
      </c>
      <c r="W52" s="195">
        <v>75</v>
      </c>
    </row>
    <row r="53" spans="1:23" x14ac:dyDescent="0.3">
      <c r="A53" s="6" t="s">
        <v>24</v>
      </c>
      <c r="B53" s="6" t="s">
        <v>78</v>
      </c>
      <c r="C53" s="7" t="s">
        <v>79</v>
      </c>
      <c r="D53" s="7" t="s">
        <v>2008</v>
      </c>
      <c r="E53" s="8">
        <v>38353</v>
      </c>
      <c r="F53" s="183">
        <v>0.30669144981412638</v>
      </c>
      <c r="G53" s="195">
        <v>1</v>
      </c>
      <c r="H53" s="183">
        <v>-2.1014492753623187E-2</v>
      </c>
      <c r="I53" s="195">
        <v>47</v>
      </c>
      <c r="J53" s="183">
        <v>8.9524969549330091E-2</v>
      </c>
      <c r="K53" s="195">
        <v>5</v>
      </c>
      <c r="L53" s="183">
        <v>-9.4664931685100845E-2</v>
      </c>
      <c r="M53" s="195">
        <v>51</v>
      </c>
      <c r="N53" s="183">
        <v>1.3241785188818049E-2</v>
      </c>
      <c r="O53" s="195">
        <v>35</v>
      </c>
      <c r="P53" s="183">
        <v>0.20288659793814434</v>
      </c>
      <c r="Q53" s="195">
        <v>3</v>
      </c>
      <c r="R53" s="183">
        <v>-0.19627399322544223</v>
      </c>
      <c r="S53" s="195">
        <v>64</v>
      </c>
      <c r="T53" s="183">
        <v>-0.10299426629857719</v>
      </c>
      <c r="U53" s="195">
        <v>33</v>
      </c>
      <c r="V53" s="183">
        <v>-9.0764962346413E-2</v>
      </c>
      <c r="W53" s="195">
        <v>60</v>
      </c>
    </row>
    <row r="54" spans="1:23" x14ac:dyDescent="0.3">
      <c r="A54" s="6" t="s">
        <v>14</v>
      </c>
      <c r="B54" s="6" t="s">
        <v>15</v>
      </c>
      <c r="C54" s="7" t="s">
        <v>16</v>
      </c>
      <c r="D54" s="7" t="s">
        <v>2008</v>
      </c>
      <c r="E54" s="8">
        <v>42394</v>
      </c>
      <c r="F54" s="12"/>
      <c r="G54" s="12"/>
      <c r="H54" s="183">
        <v>4.0296662546353522E-2</v>
      </c>
      <c r="I54" s="195">
        <v>19</v>
      </c>
      <c r="J54" s="183">
        <v>7.6709401709401714E-2</v>
      </c>
      <c r="K54" s="195">
        <v>10</v>
      </c>
      <c r="L54" s="183">
        <v>3.2559149120902973E-3</v>
      </c>
      <c r="M54" s="195">
        <v>10</v>
      </c>
      <c r="N54" s="183">
        <v>9.711286089238845E-2</v>
      </c>
      <c r="O54" s="195">
        <v>5</v>
      </c>
      <c r="P54" s="183">
        <v>0.10893336084175778</v>
      </c>
      <c r="Q54" s="195">
        <v>25</v>
      </c>
      <c r="R54" s="183">
        <v>8.1849805606711689E-3</v>
      </c>
      <c r="S54" s="195">
        <v>9</v>
      </c>
      <c r="T54" s="183">
        <v>-4.2244640605296341E-2</v>
      </c>
      <c r="U54" s="195">
        <v>15</v>
      </c>
      <c r="V54" s="183">
        <v>9.0371915189433431E-3</v>
      </c>
      <c r="W54" s="195">
        <v>16</v>
      </c>
    </row>
    <row r="55" spans="1:23" x14ac:dyDescent="0.3">
      <c r="A55" s="6" t="s">
        <v>27</v>
      </c>
      <c r="B55" s="6" t="s">
        <v>89</v>
      </c>
      <c r="C55" s="7" t="s">
        <v>90</v>
      </c>
      <c r="D55" s="7" t="s">
        <v>2008</v>
      </c>
      <c r="E55" s="8">
        <v>42835</v>
      </c>
      <c r="F55" s="12"/>
      <c r="G55" s="12"/>
      <c r="H55" s="12"/>
      <c r="I55" s="12"/>
      <c r="J55" s="183">
        <v>1.4285714285714285E-2</v>
      </c>
      <c r="K55" s="195">
        <v>28</v>
      </c>
      <c r="L55" s="183">
        <v>-6.8974425213123219E-2</v>
      </c>
      <c r="M55" s="195">
        <v>43</v>
      </c>
      <c r="N55" s="183">
        <v>-3.6459642946944933E-2</v>
      </c>
      <c r="O55" s="195">
        <v>47</v>
      </c>
      <c r="P55" s="183">
        <v>9.5052679798442508E-2</v>
      </c>
      <c r="Q55" s="195">
        <v>29</v>
      </c>
      <c r="R55" s="183">
        <v>4.5080360642885146E-3</v>
      </c>
      <c r="S55" s="195">
        <v>10</v>
      </c>
      <c r="T55" s="183">
        <v>-0.12721561588512453</v>
      </c>
      <c r="U55" s="195">
        <v>39</v>
      </c>
      <c r="V55" s="183">
        <v>-2.1722560975609755E-2</v>
      </c>
      <c r="W55" s="195">
        <v>28</v>
      </c>
    </row>
    <row r="56" spans="1:23" x14ac:dyDescent="0.3">
      <c r="A56" s="6" t="s">
        <v>19</v>
      </c>
      <c r="B56" s="6" t="s">
        <v>38</v>
      </c>
      <c r="C56" s="7" t="s">
        <v>39</v>
      </c>
      <c r="D56" s="7" t="s">
        <v>2008</v>
      </c>
      <c r="E56" s="8">
        <v>42917</v>
      </c>
      <c r="F56" s="12"/>
      <c r="G56" s="12"/>
      <c r="H56" s="12"/>
      <c r="I56" s="12"/>
      <c r="J56" s="183">
        <v>-2.5066844919786096E-2</v>
      </c>
      <c r="K56" s="195">
        <v>41</v>
      </c>
      <c r="L56" s="183">
        <v>-5.8678847505270554E-2</v>
      </c>
      <c r="M56" s="195">
        <v>39</v>
      </c>
      <c r="N56" s="183">
        <v>-6.6716641679160416E-2</v>
      </c>
      <c r="O56" s="195">
        <v>54</v>
      </c>
      <c r="P56" s="183">
        <v>0.19759398496240602</v>
      </c>
      <c r="Q56" s="195">
        <v>5</v>
      </c>
      <c r="R56" s="183">
        <v>-4.362837413684871E-2</v>
      </c>
      <c r="S56" s="195">
        <v>23</v>
      </c>
      <c r="T56" s="183">
        <v>1.6059295861642991E-2</v>
      </c>
      <c r="U56" s="195">
        <v>9</v>
      </c>
      <c r="V56" s="183">
        <v>1.427061310782241E-2</v>
      </c>
      <c r="W56" s="195">
        <v>13</v>
      </c>
    </row>
    <row r="57" spans="1:23" x14ac:dyDescent="0.3">
      <c r="A57" s="6" t="s">
        <v>46</v>
      </c>
      <c r="B57" s="6" t="s">
        <v>170</v>
      </c>
      <c r="C57" s="7" t="s">
        <v>171</v>
      </c>
      <c r="D57" s="7" t="s">
        <v>2008</v>
      </c>
      <c r="E57" s="8">
        <v>42917</v>
      </c>
      <c r="F57" s="12"/>
      <c r="G57" s="12"/>
      <c r="H57" s="12"/>
      <c r="I57" s="12"/>
      <c r="J57" s="183">
        <v>-8.9277496548550397E-2</v>
      </c>
      <c r="K57" s="195">
        <v>52</v>
      </c>
      <c r="L57" s="183">
        <v>-0.20167627029858565</v>
      </c>
      <c r="M57" s="195">
        <v>57</v>
      </c>
      <c r="N57" s="183">
        <v>-9.0090090090090086E-2</v>
      </c>
      <c r="O57" s="195">
        <v>58</v>
      </c>
      <c r="P57" s="183">
        <v>-6.8645640074211506E-2</v>
      </c>
      <c r="Q57" s="195">
        <v>63</v>
      </c>
      <c r="R57" s="183">
        <v>-0.22579395817195971</v>
      </c>
      <c r="S57" s="195">
        <v>67</v>
      </c>
      <c r="T57" s="183">
        <v>-0.20553539019963701</v>
      </c>
      <c r="U57" s="195">
        <v>63</v>
      </c>
      <c r="V57" s="183">
        <v>8.229243203526819E-2</v>
      </c>
      <c r="W57" s="195">
        <v>3</v>
      </c>
    </row>
    <row r="58" spans="1:23" x14ac:dyDescent="0.3">
      <c r="A58" s="6" t="s">
        <v>19</v>
      </c>
      <c r="B58" s="6" t="s">
        <v>32</v>
      </c>
      <c r="C58" s="7" t="s">
        <v>33</v>
      </c>
      <c r="D58" s="7" t="s">
        <v>2008</v>
      </c>
      <c r="E58" s="8">
        <v>42917</v>
      </c>
      <c r="F58" s="12"/>
      <c r="G58" s="12"/>
      <c r="H58" s="12"/>
      <c r="I58" s="12"/>
      <c r="J58" s="183">
        <v>1.1359602413915513E-2</v>
      </c>
      <c r="K58" s="195">
        <v>31</v>
      </c>
      <c r="L58" s="183">
        <v>-5.627857896588111E-3</v>
      </c>
      <c r="M58" s="195">
        <v>14</v>
      </c>
      <c r="N58" s="183">
        <v>7.3505390395295661E-2</v>
      </c>
      <c r="O58" s="195">
        <v>9</v>
      </c>
      <c r="P58" s="183">
        <v>7.2705240836110269E-2</v>
      </c>
      <c r="Q58" s="195">
        <v>40</v>
      </c>
      <c r="R58" s="183">
        <v>-8.2467929138668288E-3</v>
      </c>
      <c r="S58" s="195">
        <v>12</v>
      </c>
      <c r="T58" s="183">
        <v>4.1379310344827587E-3</v>
      </c>
      <c r="U58" s="195">
        <v>10</v>
      </c>
      <c r="V58" s="183">
        <v>-2.5738798856053385E-2</v>
      </c>
      <c r="W58" s="195">
        <v>31</v>
      </c>
    </row>
    <row r="59" spans="1:23" x14ac:dyDescent="0.3">
      <c r="A59" s="6" t="s">
        <v>19</v>
      </c>
      <c r="B59" s="6" t="s">
        <v>22</v>
      </c>
      <c r="C59" s="7" t="s">
        <v>23</v>
      </c>
      <c r="D59" s="7" t="s">
        <v>2008</v>
      </c>
      <c r="E59" s="8">
        <v>43059</v>
      </c>
      <c r="F59" s="12"/>
      <c r="G59" s="12"/>
      <c r="H59" s="12"/>
      <c r="I59" s="12"/>
      <c r="J59" s="12"/>
      <c r="K59" s="12"/>
      <c r="L59" s="183">
        <v>-3.5528185693983895E-2</v>
      </c>
      <c r="M59" s="195">
        <v>30</v>
      </c>
      <c r="N59" s="183">
        <v>3.6073059360730596E-2</v>
      </c>
      <c r="O59" s="195">
        <v>25</v>
      </c>
      <c r="P59" s="183">
        <v>-0.15567282321899736</v>
      </c>
      <c r="Q59" s="195">
        <v>65</v>
      </c>
      <c r="R59" s="183">
        <v>0.14524131709517366</v>
      </c>
      <c r="S59" s="195">
        <v>1</v>
      </c>
      <c r="T59" s="183">
        <v>0.18040665434380776</v>
      </c>
      <c r="U59" s="195">
        <v>1</v>
      </c>
      <c r="V59" s="183">
        <v>-6.0642813826561554E-4</v>
      </c>
      <c r="W59" s="195">
        <v>22</v>
      </c>
    </row>
    <row r="60" spans="1:23" x14ac:dyDescent="0.3">
      <c r="A60" s="6" t="s">
        <v>24</v>
      </c>
      <c r="B60" s="6" t="s">
        <v>99</v>
      </c>
      <c r="C60" s="7" t="s">
        <v>100</v>
      </c>
      <c r="D60" s="7" t="s">
        <v>2008</v>
      </c>
      <c r="E60" s="8">
        <v>43466</v>
      </c>
      <c r="F60" s="12"/>
      <c r="G60" s="12"/>
      <c r="H60" s="12"/>
      <c r="I60" s="12"/>
      <c r="J60" s="12"/>
      <c r="K60" s="12"/>
      <c r="L60" s="12"/>
      <c r="M60" s="12"/>
      <c r="N60" s="183">
        <v>3.9158810732414791E-2</v>
      </c>
      <c r="O60" s="195">
        <v>23</v>
      </c>
      <c r="P60" s="183">
        <v>7.758186397984887E-2</v>
      </c>
      <c r="Q60" s="195">
        <v>37</v>
      </c>
      <c r="R60" s="183">
        <v>-2.8937381404174574E-2</v>
      </c>
      <c r="S60" s="195">
        <v>17</v>
      </c>
      <c r="T60" s="183">
        <v>-0.26221692491060788</v>
      </c>
      <c r="U60" s="195">
        <v>71</v>
      </c>
      <c r="V60" s="183">
        <v>-0.15970772442588727</v>
      </c>
      <c r="W60" s="195">
        <v>73</v>
      </c>
    </row>
    <row r="61" spans="1:23" x14ac:dyDescent="0.3">
      <c r="A61" s="6" t="s">
        <v>24</v>
      </c>
      <c r="B61" s="6" t="s">
        <v>61</v>
      </c>
      <c r="C61" s="7" t="s">
        <v>62</v>
      </c>
      <c r="D61" s="7" t="s">
        <v>2008</v>
      </c>
      <c r="E61" s="8">
        <v>43586</v>
      </c>
      <c r="F61" s="12"/>
      <c r="G61" s="12"/>
      <c r="H61" s="12"/>
      <c r="I61" s="12"/>
      <c r="J61" s="12"/>
      <c r="K61" s="12"/>
      <c r="L61" s="12"/>
      <c r="M61" s="12"/>
      <c r="N61" s="183">
        <v>1.8583042973286876E-2</v>
      </c>
      <c r="O61" s="195">
        <v>33</v>
      </c>
      <c r="P61" s="183">
        <v>8.622976916954099E-2</v>
      </c>
      <c r="Q61" s="195">
        <v>30</v>
      </c>
      <c r="R61" s="183">
        <v>-4.1151156535771921E-2</v>
      </c>
      <c r="S61" s="195">
        <v>22</v>
      </c>
      <c r="T61" s="183">
        <v>-8.5828343313373259E-2</v>
      </c>
      <c r="U61" s="195">
        <v>26</v>
      </c>
      <c r="V61" s="183">
        <v>-3.0362389813907934E-2</v>
      </c>
      <c r="W61" s="195">
        <v>32</v>
      </c>
    </row>
    <row r="62" spans="1:23" x14ac:dyDescent="0.3">
      <c r="A62" s="6" t="s">
        <v>19</v>
      </c>
      <c r="B62" s="6" t="s">
        <v>55</v>
      </c>
      <c r="C62" s="7" t="s">
        <v>56</v>
      </c>
      <c r="D62" s="7" t="s">
        <v>2008</v>
      </c>
      <c r="E62" s="8">
        <v>43586</v>
      </c>
      <c r="F62" s="12"/>
      <c r="G62" s="12"/>
      <c r="H62" s="12"/>
      <c r="I62" s="12"/>
      <c r="J62" s="12"/>
      <c r="K62" s="12"/>
      <c r="L62" s="12"/>
      <c r="M62" s="12"/>
      <c r="N62" s="183">
        <v>-7.4235807860262015E-2</v>
      </c>
      <c r="O62" s="195">
        <v>57</v>
      </c>
      <c r="P62" s="183">
        <v>-3.2927379341452415E-2</v>
      </c>
      <c r="Q62" s="195">
        <v>59</v>
      </c>
      <c r="R62" s="183">
        <v>9.9146688338073954E-2</v>
      </c>
      <c r="S62" s="195">
        <v>3</v>
      </c>
      <c r="T62" s="183">
        <v>-2.4146544546211492E-2</v>
      </c>
      <c r="U62" s="195">
        <v>12</v>
      </c>
      <c r="V62" s="183">
        <v>-6.8736141906873618E-2</v>
      </c>
      <c r="W62" s="195">
        <v>49</v>
      </c>
    </row>
    <row r="63" spans="1:23" x14ac:dyDescent="0.3">
      <c r="A63" s="6" t="s">
        <v>24</v>
      </c>
      <c r="B63" s="6" t="s">
        <v>147</v>
      </c>
      <c r="C63" s="7" t="s">
        <v>148</v>
      </c>
      <c r="D63" s="7" t="s">
        <v>2008</v>
      </c>
      <c r="E63" s="8">
        <v>43586</v>
      </c>
      <c r="F63" s="12"/>
      <c r="G63" s="12"/>
      <c r="H63" s="12"/>
      <c r="I63" s="12"/>
      <c r="J63" s="12"/>
      <c r="K63" s="12"/>
      <c r="L63" s="12"/>
      <c r="M63" s="12"/>
      <c r="N63" s="183">
        <v>-0.17482185273159145</v>
      </c>
      <c r="O63" s="195">
        <v>62</v>
      </c>
      <c r="P63" s="183">
        <v>2.1708352996696555E-2</v>
      </c>
      <c r="Q63" s="195">
        <v>53</v>
      </c>
      <c r="R63" s="183">
        <v>-5.6953013763644993E-3</v>
      </c>
      <c r="S63" s="195">
        <v>11</v>
      </c>
      <c r="T63" s="183">
        <v>-0.28711056811240071</v>
      </c>
      <c r="U63" s="195">
        <v>74</v>
      </c>
      <c r="V63" s="183">
        <v>6.3446969696969696E-2</v>
      </c>
      <c r="W63" s="195">
        <v>7</v>
      </c>
    </row>
    <row r="64" spans="1:23" x14ac:dyDescent="0.3">
      <c r="A64" s="6" t="s">
        <v>27</v>
      </c>
      <c r="B64" s="6" t="s">
        <v>149</v>
      </c>
      <c r="C64" s="7" t="s">
        <v>150</v>
      </c>
      <c r="D64" s="7" t="s">
        <v>2008</v>
      </c>
      <c r="E64" s="8">
        <v>43647</v>
      </c>
      <c r="F64" s="12"/>
      <c r="G64" s="12"/>
      <c r="H64" s="12"/>
      <c r="I64" s="12"/>
      <c r="J64" s="12"/>
      <c r="K64" s="12"/>
      <c r="L64" s="12"/>
      <c r="M64" s="12"/>
      <c r="N64" s="183">
        <v>-2.1407624633431085E-2</v>
      </c>
      <c r="O64" s="195">
        <v>43</v>
      </c>
      <c r="P64" s="183">
        <v>7.0501835985312122E-2</v>
      </c>
      <c r="Q64" s="195">
        <v>42</v>
      </c>
      <c r="R64" s="183">
        <v>-8.3841867869461392E-2</v>
      </c>
      <c r="S64" s="195">
        <v>35</v>
      </c>
      <c r="T64" s="183">
        <v>-0.25436598329536825</v>
      </c>
      <c r="U64" s="195">
        <v>70</v>
      </c>
      <c r="V64" s="183">
        <v>2.7095148078134845E-2</v>
      </c>
      <c r="W64" s="195">
        <v>12</v>
      </c>
    </row>
    <row r="65" spans="1:23" x14ac:dyDescent="0.3">
      <c r="A65" s="6" t="s">
        <v>63</v>
      </c>
      <c r="B65" s="6" t="s">
        <v>145</v>
      </c>
      <c r="C65" s="7" t="s">
        <v>146</v>
      </c>
      <c r="D65" s="7" t="s">
        <v>2008</v>
      </c>
      <c r="E65" s="8">
        <v>43647</v>
      </c>
      <c r="F65" s="12"/>
      <c r="G65" s="12"/>
      <c r="H65" s="12"/>
      <c r="I65" s="12"/>
      <c r="J65" s="12"/>
      <c r="K65" s="12"/>
      <c r="L65" s="12"/>
      <c r="M65" s="12"/>
      <c r="N65" s="183">
        <v>-9.6577431379193487E-2</v>
      </c>
      <c r="O65" s="195">
        <v>59</v>
      </c>
      <c r="P65" s="183">
        <v>7.8203517587939697E-2</v>
      </c>
      <c r="Q65" s="195">
        <v>34</v>
      </c>
      <c r="R65" s="183">
        <v>-9.5352839931153191E-2</v>
      </c>
      <c r="S65" s="195">
        <v>40</v>
      </c>
      <c r="T65" s="183">
        <v>-0.17326332794830371</v>
      </c>
      <c r="U65" s="195">
        <v>55</v>
      </c>
      <c r="V65" s="183">
        <v>6.7430883344571813E-4</v>
      </c>
      <c r="W65" s="195">
        <v>21</v>
      </c>
    </row>
    <row r="66" spans="1:23" x14ac:dyDescent="0.3">
      <c r="A66" s="6" t="s">
        <v>24</v>
      </c>
      <c r="B66" s="6" t="s">
        <v>51</v>
      </c>
      <c r="C66" s="7" t="s">
        <v>52</v>
      </c>
      <c r="D66" s="7" t="s">
        <v>2008</v>
      </c>
      <c r="E66" s="8">
        <v>43739</v>
      </c>
      <c r="F66" s="12"/>
      <c r="G66" s="12"/>
      <c r="H66" s="12"/>
      <c r="I66" s="12"/>
      <c r="J66" s="12"/>
      <c r="K66" s="12"/>
      <c r="L66" s="12"/>
      <c r="M66" s="12"/>
      <c r="N66" s="183">
        <v>5.2016689847009738E-2</v>
      </c>
      <c r="O66" s="195">
        <v>17</v>
      </c>
      <c r="P66" s="183">
        <v>0.21893632244216552</v>
      </c>
      <c r="Q66" s="195">
        <v>2</v>
      </c>
      <c r="R66" s="183">
        <v>-0.13645012231584669</v>
      </c>
      <c r="S66" s="195">
        <v>50</v>
      </c>
      <c r="T66" s="183">
        <v>-0.18765508684863524</v>
      </c>
      <c r="U66" s="195">
        <v>58</v>
      </c>
      <c r="V66" s="183">
        <v>-3.9954980303882948E-2</v>
      </c>
      <c r="W66" s="195">
        <v>35</v>
      </c>
    </row>
    <row r="67" spans="1:23" x14ac:dyDescent="0.3">
      <c r="A67" s="6" t="s">
        <v>24</v>
      </c>
      <c r="B67" s="6" t="s">
        <v>71</v>
      </c>
      <c r="C67" s="7" t="s">
        <v>72</v>
      </c>
      <c r="D67" s="7" t="s">
        <v>2008</v>
      </c>
      <c r="E67" s="8">
        <v>43922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83">
        <v>0.10455927051671733</v>
      </c>
      <c r="Q67" s="195">
        <v>26</v>
      </c>
      <c r="R67" s="183">
        <v>-2.9799029799029798E-2</v>
      </c>
      <c r="S67" s="195">
        <v>19</v>
      </c>
      <c r="T67" s="183">
        <v>-7.4141048824593131E-2</v>
      </c>
      <c r="U67" s="195">
        <v>23</v>
      </c>
      <c r="V67" s="183">
        <v>-5.9139784946236562E-2</v>
      </c>
      <c r="W67" s="195">
        <v>40</v>
      </c>
    </row>
    <row r="68" spans="1:23" x14ac:dyDescent="0.3">
      <c r="A68" s="6" t="s">
        <v>7</v>
      </c>
      <c r="B68" s="6" t="s">
        <v>129</v>
      </c>
      <c r="C68" s="7" t="s">
        <v>130</v>
      </c>
      <c r="D68" s="7" t="s">
        <v>2008</v>
      </c>
      <c r="E68" s="8">
        <v>44105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83">
        <v>0.17264618434093162</v>
      </c>
      <c r="Q68" s="195">
        <v>7</v>
      </c>
      <c r="R68" s="183">
        <v>-3.1242950597789306E-2</v>
      </c>
      <c r="S68" s="195">
        <v>20</v>
      </c>
      <c r="T68" s="183">
        <v>-0.10402786190187766</v>
      </c>
      <c r="U68" s="195">
        <v>34</v>
      </c>
      <c r="V68" s="183">
        <v>-9.1082109842305595E-2</v>
      </c>
      <c r="W68" s="195">
        <v>61</v>
      </c>
    </row>
    <row r="69" spans="1:23" x14ac:dyDescent="0.3">
      <c r="A69" s="6" t="s">
        <v>27</v>
      </c>
      <c r="B69" s="6" t="s">
        <v>161</v>
      </c>
      <c r="C69" s="7" t="s">
        <v>162</v>
      </c>
      <c r="D69" s="7" t="s">
        <v>2008</v>
      </c>
      <c r="E69" s="8">
        <v>44291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83">
        <v>2.2543598468736707E-2</v>
      </c>
      <c r="S69" s="195">
        <v>7</v>
      </c>
      <c r="T69" s="183">
        <v>-0.15037987948650772</v>
      </c>
      <c r="U69" s="195">
        <v>48</v>
      </c>
      <c r="V69" s="183">
        <v>-9.9284009546539376E-2</v>
      </c>
      <c r="W69" s="195">
        <v>64</v>
      </c>
    </row>
    <row r="70" spans="1:23" x14ac:dyDescent="0.3">
      <c r="A70" s="6" t="s">
        <v>63</v>
      </c>
      <c r="B70" s="6" t="s">
        <v>168</v>
      </c>
      <c r="C70" s="7" t="s">
        <v>169</v>
      </c>
      <c r="D70" s="7" t="s">
        <v>2008</v>
      </c>
      <c r="E70" s="8">
        <v>44298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83">
        <v>-2.905145257262863E-2</v>
      </c>
      <c r="S70" s="195">
        <v>18</v>
      </c>
      <c r="T70" s="183">
        <v>-0.1934001670843776</v>
      </c>
      <c r="U70" s="195">
        <v>61</v>
      </c>
      <c r="V70" s="183">
        <v>-0.1861626248216833</v>
      </c>
      <c r="W70" s="195">
        <v>78</v>
      </c>
    </row>
    <row r="71" spans="1:23" x14ac:dyDescent="0.3">
      <c r="A71" s="6" t="s">
        <v>63</v>
      </c>
      <c r="B71" s="6" t="s">
        <v>138</v>
      </c>
      <c r="C71" s="7" t="s">
        <v>139</v>
      </c>
      <c r="D71" s="7" t="s">
        <v>2008</v>
      </c>
      <c r="E71" s="8">
        <v>44470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83">
        <v>4.1030117852466172E-2</v>
      </c>
      <c r="S71" s="195">
        <v>5</v>
      </c>
      <c r="T71" s="183">
        <v>-6.3667556233320627E-2</v>
      </c>
      <c r="U71" s="195">
        <v>21</v>
      </c>
      <c r="V71" s="183">
        <v>-0.13322884012539185</v>
      </c>
      <c r="W71" s="195">
        <v>70</v>
      </c>
    </row>
    <row r="72" spans="1:23" x14ac:dyDescent="0.3">
      <c r="A72" s="6" t="s">
        <v>14</v>
      </c>
      <c r="B72" s="6" t="s">
        <v>176</v>
      </c>
      <c r="C72" s="7" t="s">
        <v>177</v>
      </c>
      <c r="D72" s="7" t="s">
        <v>2008</v>
      </c>
      <c r="E72" s="8">
        <v>44470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83">
        <v>-0.22919605077574048</v>
      </c>
      <c r="S72" s="195">
        <v>68</v>
      </c>
      <c r="T72" s="183">
        <v>-0.26257571767184618</v>
      </c>
      <c r="U72" s="195">
        <v>73</v>
      </c>
      <c r="V72" s="183">
        <v>-0.13612313612313612</v>
      </c>
      <c r="W72" s="195">
        <v>71</v>
      </c>
    </row>
    <row r="73" spans="1:23" x14ac:dyDescent="0.3">
      <c r="A73" s="13" t="s">
        <v>14</v>
      </c>
      <c r="B73" s="14" t="s">
        <v>17</v>
      </c>
      <c r="C73" s="15" t="s">
        <v>18</v>
      </c>
      <c r="D73" s="7" t="s">
        <v>2008</v>
      </c>
      <c r="E73" s="16">
        <v>44686</v>
      </c>
      <c r="F73" s="183">
        <v>9.958871915393655E-2</v>
      </c>
      <c r="G73" s="195">
        <v>5</v>
      </c>
      <c r="H73" s="183">
        <v>3.1812725090036013E-2</v>
      </c>
      <c r="I73" s="195">
        <v>23</v>
      </c>
      <c r="J73" s="183">
        <v>0.11764705882352941</v>
      </c>
      <c r="K73" s="195">
        <v>1</v>
      </c>
      <c r="L73" s="183">
        <v>5.0430139424503112E-3</v>
      </c>
      <c r="M73" s="195">
        <v>9</v>
      </c>
      <c r="N73" s="12"/>
      <c r="O73" s="12"/>
      <c r="P73" s="12"/>
      <c r="Q73" s="12"/>
      <c r="R73" s="12"/>
      <c r="S73" s="12"/>
      <c r="T73" s="183">
        <v>-0.14217443249701314</v>
      </c>
      <c r="U73" s="195">
        <v>44</v>
      </c>
      <c r="V73" s="183">
        <v>0.1856368563685637</v>
      </c>
      <c r="W73" s="195">
        <v>1</v>
      </c>
    </row>
    <row r="74" spans="1:23" x14ac:dyDescent="0.3">
      <c r="A74" s="6" t="s">
        <v>63</v>
      </c>
      <c r="B74" s="6" t="s">
        <v>174</v>
      </c>
      <c r="C74" s="7" t="s">
        <v>175</v>
      </c>
      <c r="D74" s="7" t="s">
        <v>2008</v>
      </c>
      <c r="E74" s="8">
        <v>44562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83">
        <v>-0.26236949614162508</v>
      </c>
      <c r="U74" s="195">
        <v>72</v>
      </c>
      <c r="V74" s="183">
        <v>-0.30156250000000001</v>
      </c>
      <c r="W74" s="195">
        <v>79</v>
      </c>
    </row>
    <row r="75" spans="1:23" x14ac:dyDescent="0.3">
      <c r="A75" s="6" t="s">
        <v>24</v>
      </c>
      <c r="B75" s="6" t="s">
        <v>172</v>
      </c>
      <c r="C75" s="7" t="s">
        <v>173</v>
      </c>
      <c r="D75" s="7" t="s">
        <v>2008</v>
      </c>
      <c r="E75" s="8">
        <v>44596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83">
        <v>-2.5788497217068645E-2</v>
      </c>
      <c r="U75" s="195">
        <v>13</v>
      </c>
      <c r="V75" s="183">
        <v>-0.17154959406989057</v>
      </c>
      <c r="W75" s="195">
        <v>76</v>
      </c>
    </row>
    <row r="76" spans="1:23" x14ac:dyDescent="0.3">
      <c r="A76" s="6" t="s">
        <v>19</v>
      </c>
      <c r="B76" s="6" t="s">
        <v>34</v>
      </c>
      <c r="C76" s="7" t="s">
        <v>35</v>
      </c>
      <c r="D76" s="7" t="s">
        <v>2008</v>
      </c>
      <c r="E76" s="8">
        <v>44743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83">
        <v>3.2312925170068028E-2</v>
      </c>
      <c r="U76" s="195">
        <v>8</v>
      </c>
      <c r="V76" s="183">
        <v>3.0110017371163866E-2</v>
      </c>
      <c r="W76" s="195">
        <v>11</v>
      </c>
    </row>
    <row r="77" spans="1:23" x14ac:dyDescent="0.3">
      <c r="A77" s="6" t="s">
        <v>14</v>
      </c>
      <c r="B77" s="6" t="s">
        <v>166</v>
      </c>
      <c r="C77" s="7" t="s">
        <v>167</v>
      </c>
      <c r="D77" s="7" t="s">
        <v>2008</v>
      </c>
      <c r="E77" s="8">
        <v>44835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3">
        <v>-0.13587457731324931</v>
      </c>
      <c r="U77" s="195">
        <v>42</v>
      </c>
      <c r="V77" s="183">
        <v>7.7120822622107968E-3</v>
      </c>
      <c r="W77" s="195">
        <v>19</v>
      </c>
    </row>
    <row r="78" spans="1:23" x14ac:dyDescent="0.3">
      <c r="A78" s="6" t="s">
        <v>46</v>
      </c>
      <c r="B78" s="6" t="s">
        <v>47</v>
      </c>
      <c r="C78" s="7" t="s">
        <v>48</v>
      </c>
      <c r="D78" s="7" t="s">
        <v>2008</v>
      </c>
      <c r="E78" s="8">
        <v>44927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83">
        <v>4.7031158142269254E-3</v>
      </c>
      <c r="W78" s="195">
        <v>20</v>
      </c>
    </row>
    <row r="79" spans="1:23" x14ac:dyDescent="0.3">
      <c r="A79" s="6" t="s">
        <v>46</v>
      </c>
      <c r="B79" s="6" t="s">
        <v>136</v>
      </c>
      <c r="C79" s="7" t="s">
        <v>137</v>
      </c>
      <c r="D79" s="7" t="s">
        <v>2008</v>
      </c>
      <c r="E79" s="8">
        <v>44927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83">
        <v>-6.1951219512195121E-2</v>
      </c>
      <c r="W79" s="195">
        <v>43</v>
      </c>
    </row>
    <row r="80" spans="1:23" x14ac:dyDescent="0.3">
      <c r="A80" s="6" t="s">
        <v>14</v>
      </c>
      <c r="B80" s="6" t="s">
        <v>91</v>
      </c>
      <c r="C80" s="7" t="s">
        <v>92</v>
      </c>
      <c r="D80" s="7" t="s">
        <v>2008</v>
      </c>
      <c r="E80" s="8">
        <v>45139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83">
        <v>-1.4174668495656149E-2</v>
      </c>
      <c r="W80" s="195">
        <v>24</v>
      </c>
    </row>
    <row r="81" spans="1:23" x14ac:dyDescent="0.3">
      <c r="A81" s="6" t="s">
        <v>14</v>
      </c>
      <c r="B81" s="6" t="s">
        <v>87</v>
      </c>
      <c r="C81" s="7" t="s">
        <v>88</v>
      </c>
      <c r="D81" s="7" t="s">
        <v>2008</v>
      </c>
      <c r="E81" s="8">
        <v>45170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83">
        <v>-3.2358156028368792E-2</v>
      </c>
      <c r="W81" s="195">
        <v>33</v>
      </c>
    </row>
  </sheetData>
  <sortState xmlns:xlrd2="http://schemas.microsoft.com/office/spreadsheetml/2017/richdata2" ref="A3:AN81">
    <sortCondition ref="F3:F81"/>
  </sortState>
  <mergeCells count="1">
    <mergeCell ref="F1:V1"/>
  </mergeCells>
  <pageMargins left="0.7" right="0.7" top="0.75" bottom="0.75" header="0.3" footer="0.3"/>
  <pageSetup paperSize="1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6C90-59E8-462B-88AE-AD90900739C3}">
  <dimension ref="A1:O81"/>
  <sheetViews>
    <sheetView workbookViewId="0">
      <pane ySplit="2" topLeftCell="A3" activePane="bottomLeft" state="frozen"/>
      <selection pane="bottomLeft" activeCell="Q58" sqref="Q58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5546875" style="1" bestFit="1" customWidth="1"/>
    <col min="7" max="11" width="6.109375" style="1" customWidth="1"/>
    <col min="12" max="13" width="6.6640625" style="1" customWidth="1"/>
    <col min="14" max="14" width="9.109375" style="1" bestFit="1" customWidth="1"/>
    <col min="15" max="16384" width="8.6640625" style="1"/>
  </cols>
  <sheetData>
    <row r="1" spans="1:15" x14ac:dyDescent="0.3">
      <c r="F1" s="206"/>
      <c r="G1" s="206"/>
      <c r="H1" s="206"/>
      <c r="I1" s="206"/>
      <c r="J1" s="206"/>
      <c r="K1" s="206"/>
      <c r="L1" s="206"/>
      <c r="M1" s="206"/>
    </row>
    <row r="2" spans="1:15" s="5" customFormat="1" ht="39.6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 t="s">
        <v>2042</v>
      </c>
      <c r="G2" s="4" t="s">
        <v>2043</v>
      </c>
      <c r="H2" s="4" t="s">
        <v>2044</v>
      </c>
      <c r="I2" s="4" t="s">
        <v>2045</v>
      </c>
      <c r="J2" s="4" t="s">
        <v>2046</v>
      </c>
      <c r="K2" s="4" t="s">
        <v>2047</v>
      </c>
      <c r="L2" s="4" t="s">
        <v>2048</v>
      </c>
      <c r="M2" s="4" t="s">
        <v>2049</v>
      </c>
      <c r="N2" s="4" t="s">
        <v>2050</v>
      </c>
      <c r="O2" s="4" t="s">
        <v>2051</v>
      </c>
    </row>
    <row r="3" spans="1:15" x14ac:dyDescent="0.3">
      <c r="A3" s="6" t="s">
        <v>19</v>
      </c>
      <c r="B3" s="6" t="s">
        <v>34</v>
      </c>
      <c r="C3" s="7" t="s">
        <v>35</v>
      </c>
      <c r="D3" s="7" t="s">
        <v>2008</v>
      </c>
      <c r="E3" s="8">
        <v>44743</v>
      </c>
      <c r="F3" s="12"/>
      <c r="G3" s="12"/>
      <c r="H3" s="12"/>
      <c r="I3" s="12"/>
      <c r="J3" s="12"/>
      <c r="K3" s="12"/>
      <c r="L3" s="12"/>
      <c r="M3" s="195">
        <v>8</v>
      </c>
      <c r="N3" s="195">
        <v>11</v>
      </c>
      <c r="O3" s="196">
        <f t="shared" ref="O3:O34" si="0">AVERAGE(F3:N3)</f>
        <v>9.5</v>
      </c>
    </row>
    <row r="4" spans="1:15" x14ac:dyDescent="0.3">
      <c r="A4" s="6" t="s">
        <v>7</v>
      </c>
      <c r="B4" s="6" t="s">
        <v>10</v>
      </c>
      <c r="C4" s="7" t="s">
        <v>11</v>
      </c>
      <c r="D4" s="7" t="s">
        <v>2008</v>
      </c>
      <c r="E4" s="8">
        <v>40210</v>
      </c>
      <c r="F4" s="195">
        <v>10</v>
      </c>
      <c r="G4" s="195">
        <v>4</v>
      </c>
      <c r="H4" s="195">
        <v>8</v>
      </c>
      <c r="I4" s="195">
        <v>3</v>
      </c>
      <c r="J4" s="195">
        <v>28</v>
      </c>
      <c r="K4" s="195">
        <v>21</v>
      </c>
      <c r="L4" s="195">
        <v>15</v>
      </c>
      <c r="M4" s="195">
        <v>29</v>
      </c>
      <c r="N4" s="195">
        <v>4</v>
      </c>
      <c r="O4" s="196">
        <f t="shared" si="0"/>
        <v>13.555555555555555</v>
      </c>
    </row>
    <row r="5" spans="1:15" x14ac:dyDescent="0.3">
      <c r="A5" s="6" t="s">
        <v>14</v>
      </c>
      <c r="B5" s="6" t="s">
        <v>15</v>
      </c>
      <c r="C5" s="7" t="s">
        <v>16</v>
      </c>
      <c r="D5" s="7" t="s">
        <v>2008</v>
      </c>
      <c r="E5" s="8">
        <v>42394</v>
      </c>
      <c r="F5" s="12"/>
      <c r="G5" s="195">
        <v>19</v>
      </c>
      <c r="H5" s="195">
        <v>10</v>
      </c>
      <c r="I5" s="195">
        <v>10</v>
      </c>
      <c r="J5" s="195">
        <v>5</v>
      </c>
      <c r="K5" s="195">
        <v>25</v>
      </c>
      <c r="L5" s="195">
        <v>9</v>
      </c>
      <c r="M5" s="195">
        <v>15</v>
      </c>
      <c r="N5" s="195">
        <v>16</v>
      </c>
      <c r="O5" s="196">
        <f t="shared" si="0"/>
        <v>13.625</v>
      </c>
    </row>
    <row r="6" spans="1:15" x14ac:dyDescent="0.3">
      <c r="A6" s="13" t="s">
        <v>14</v>
      </c>
      <c r="B6" s="14" t="s">
        <v>17</v>
      </c>
      <c r="C6" s="15" t="s">
        <v>18</v>
      </c>
      <c r="D6" s="7" t="s">
        <v>2008</v>
      </c>
      <c r="E6" s="16">
        <v>44686</v>
      </c>
      <c r="F6" s="195">
        <v>5</v>
      </c>
      <c r="G6" s="195">
        <v>23</v>
      </c>
      <c r="H6" s="195">
        <v>1</v>
      </c>
      <c r="I6" s="195">
        <v>9</v>
      </c>
      <c r="J6" s="12"/>
      <c r="K6" s="12"/>
      <c r="L6" s="12"/>
      <c r="M6" s="195">
        <v>44</v>
      </c>
      <c r="N6" s="195">
        <v>1</v>
      </c>
      <c r="O6" s="196">
        <f t="shared" si="0"/>
        <v>13.833333333333334</v>
      </c>
    </row>
    <row r="7" spans="1:15" x14ac:dyDescent="0.3">
      <c r="A7" s="6" t="s">
        <v>24</v>
      </c>
      <c r="B7" s="6" t="s">
        <v>25</v>
      </c>
      <c r="C7" s="7" t="s">
        <v>26</v>
      </c>
      <c r="D7" s="7" t="s">
        <v>2008</v>
      </c>
      <c r="E7" s="8">
        <v>40422</v>
      </c>
      <c r="F7" s="195">
        <v>15</v>
      </c>
      <c r="G7" s="195">
        <v>5</v>
      </c>
      <c r="H7" s="195">
        <v>15</v>
      </c>
      <c r="I7" s="195">
        <v>15</v>
      </c>
      <c r="J7" s="195">
        <v>42</v>
      </c>
      <c r="K7" s="195">
        <v>14</v>
      </c>
      <c r="L7" s="195">
        <v>4</v>
      </c>
      <c r="M7" s="195">
        <v>17</v>
      </c>
      <c r="N7" s="195">
        <v>53</v>
      </c>
      <c r="O7" s="196">
        <f t="shared" si="0"/>
        <v>20</v>
      </c>
    </row>
    <row r="8" spans="1:15" x14ac:dyDescent="0.3">
      <c r="A8" s="6" t="s">
        <v>46</v>
      </c>
      <c r="B8" s="6" t="s">
        <v>47</v>
      </c>
      <c r="C8" s="7" t="s">
        <v>48</v>
      </c>
      <c r="D8" s="7" t="s">
        <v>2008</v>
      </c>
      <c r="E8" s="8">
        <v>44927</v>
      </c>
      <c r="F8" s="12"/>
      <c r="G8" s="12"/>
      <c r="H8" s="12"/>
      <c r="I8" s="12"/>
      <c r="J8" s="12"/>
      <c r="K8" s="12"/>
      <c r="L8" s="12"/>
      <c r="M8" s="12"/>
      <c r="N8" s="195">
        <v>20</v>
      </c>
      <c r="O8" s="196">
        <f t="shared" si="0"/>
        <v>20</v>
      </c>
    </row>
    <row r="9" spans="1:15" x14ac:dyDescent="0.3">
      <c r="A9" s="6" t="s">
        <v>19</v>
      </c>
      <c r="B9" s="6" t="s">
        <v>32</v>
      </c>
      <c r="C9" s="7" t="s">
        <v>33</v>
      </c>
      <c r="D9" s="7" t="s">
        <v>2008</v>
      </c>
      <c r="E9" s="8">
        <v>42917</v>
      </c>
      <c r="F9" s="12"/>
      <c r="G9" s="12"/>
      <c r="H9" s="195">
        <v>31</v>
      </c>
      <c r="I9" s="195">
        <v>14</v>
      </c>
      <c r="J9" s="195">
        <v>9</v>
      </c>
      <c r="K9" s="195">
        <v>40</v>
      </c>
      <c r="L9" s="195">
        <v>12</v>
      </c>
      <c r="M9" s="195">
        <v>10</v>
      </c>
      <c r="N9" s="195">
        <v>31</v>
      </c>
      <c r="O9" s="196">
        <f t="shared" si="0"/>
        <v>21</v>
      </c>
    </row>
    <row r="10" spans="1:15" x14ac:dyDescent="0.3">
      <c r="A10" s="6" t="s">
        <v>7</v>
      </c>
      <c r="B10" s="6" t="s">
        <v>12</v>
      </c>
      <c r="C10" s="7" t="s">
        <v>13</v>
      </c>
      <c r="D10" s="7" t="s">
        <v>2008</v>
      </c>
      <c r="E10" s="8">
        <v>34575</v>
      </c>
      <c r="F10" s="195">
        <v>19</v>
      </c>
      <c r="G10" s="195">
        <v>21</v>
      </c>
      <c r="H10" s="195">
        <v>16</v>
      </c>
      <c r="I10" s="195">
        <v>24</v>
      </c>
      <c r="J10" s="195">
        <v>13</v>
      </c>
      <c r="K10" s="195">
        <v>4</v>
      </c>
      <c r="L10" s="195">
        <v>34</v>
      </c>
      <c r="M10" s="195">
        <v>7</v>
      </c>
      <c r="N10" s="195">
        <v>52</v>
      </c>
      <c r="O10" s="196">
        <f t="shared" si="0"/>
        <v>21.111111111111111</v>
      </c>
    </row>
    <row r="11" spans="1:15" x14ac:dyDescent="0.3">
      <c r="A11" s="6" t="s">
        <v>19</v>
      </c>
      <c r="B11" s="6" t="s">
        <v>20</v>
      </c>
      <c r="C11" s="7" t="s">
        <v>21</v>
      </c>
      <c r="D11" s="7" t="s">
        <v>2008</v>
      </c>
      <c r="E11" s="8">
        <v>41708</v>
      </c>
      <c r="F11" s="195">
        <v>34</v>
      </c>
      <c r="G11" s="195">
        <v>32</v>
      </c>
      <c r="H11" s="195">
        <v>7</v>
      </c>
      <c r="I11" s="195">
        <v>47</v>
      </c>
      <c r="J11" s="195">
        <v>6</v>
      </c>
      <c r="K11" s="195">
        <v>57</v>
      </c>
      <c r="L11" s="195">
        <v>6</v>
      </c>
      <c r="M11" s="195">
        <v>4</v>
      </c>
      <c r="N11" s="195">
        <v>15</v>
      </c>
      <c r="O11" s="196">
        <f t="shared" si="0"/>
        <v>23.111111111111111</v>
      </c>
    </row>
    <row r="12" spans="1:15" x14ac:dyDescent="0.3">
      <c r="A12" s="6" t="s">
        <v>27</v>
      </c>
      <c r="B12" s="6" t="s">
        <v>28</v>
      </c>
      <c r="C12" s="7" t="s">
        <v>29</v>
      </c>
      <c r="D12" s="7" t="s">
        <v>2008</v>
      </c>
      <c r="E12" s="8">
        <v>41183</v>
      </c>
      <c r="F12" s="195">
        <v>7</v>
      </c>
      <c r="G12" s="195">
        <v>13</v>
      </c>
      <c r="H12" s="195">
        <v>12</v>
      </c>
      <c r="I12" s="195">
        <v>7</v>
      </c>
      <c r="J12" s="195">
        <v>29</v>
      </c>
      <c r="K12" s="195">
        <v>6</v>
      </c>
      <c r="L12" s="195">
        <v>13</v>
      </c>
      <c r="M12" s="195">
        <v>56</v>
      </c>
      <c r="N12" s="195">
        <v>69</v>
      </c>
      <c r="O12" s="196">
        <f t="shared" si="0"/>
        <v>23.555555555555557</v>
      </c>
    </row>
    <row r="13" spans="1:15" x14ac:dyDescent="0.3">
      <c r="A13" s="6" t="s">
        <v>19</v>
      </c>
      <c r="B13" s="6" t="s">
        <v>30</v>
      </c>
      <c r="C13" s="7" t="s">
        <v>31</v>
      </c>
      <c r="D13" s="7" t="s">
        <v>2008</v>
      </c>
      <c r="E13" s="8">
        <v>40848</v>
      </c>
      <c r="F13" s="195">
        <v>14</v>
      </c>
      <c r="G13" s="195">
        <v>20</v>
      </c>
      <c r="H13" s="195">
        <v>30</v>
      </c>
      <c r="I13" s="195">
        <v>33</v>
      </c>
      <c r="J13" s="195">
        <v>37</v>
      </c>
      <c r="K13" s="195">
        <v>50</v>
      </c>
      <c r="L13" s="195">
        <v>8</v>
      </c>
      <c r="M13" s="195">
        <v>3</v>
      </c>
      <c r="N13" s="195">
        <v>18</v>
      </c>
      <c r="O13" s="196">
        <f t="shared" si="0"/>
        <v>23.666666666666668</v>
      </c>
    </row>
    <row r="14" spans="1:15" x14ac:dyDescent="0.3">
      <c r="A14" s="6" t="s">
        <v>7</v>
      </c>
      <c r="B14" s="6" t="s">
        <v>8</v>
      </c>
      <c r="C14" s="7" t="s">
        <v>9</v>
      </c>
      <c r="D14" s="7" t="s">
        <v>2008</v>
      </c>
      <c r="E14" s="8">
        <v>34883</v>
      </c>
      <c r="F14" s="195">
        <v>4</v>
      </c>
      <c r="G14" s="195">
        <v>45</v>
      </c>
      <c r="H14" s="195">
        <v>40</v>
      </c>
      <c r="I14" s="195">
        <v>32</v>
      </c>
      <c r="J14" s="195">
        <v>14</v>
      </c>
      <c r="K14" s="195">
        <v>9</v>
      </c>
      <c r="L14" s="195">
        <v>31</v>
      </c>
      <c r="M14" s="195">
        <v>2</v>
      </c>
      <c r="N14" s="195">
        <v>36</v>
      </c>
      <c r="O14" s="196">
        <f t="shared" si="0"/>
        <v>23.666666666666668</v>
      </c>
    </row>
    <row r="15" spans="1:15" x14ac:dyDescent="0.3">
      <c r="A15" s="6" t="s">
        <v>7</v>
      </c>
      <c r="B15" s="6" t="s">
        <v>42</v>
      </c>
      <c r="C15" s="7" t="s">
        <v>43</v>
      </c>
      <c r="D15" s="7" t="s">
        <v>2008</v>
      </c>
      <c r="E15" s="8">
        <v>42156</v>
      </c>
      <c r="F15" s="195">
        <v>20</v>
      </c>
      <c r="G15" s="195">
        <v>12</v>
      </c>
      <c r="H15" s="195">
        <v>17</v>
      </c>
      <c r="I15" s="195">
        <v>5</v>
      </c>
      <c r="J15" s="195">
        <v>32</v>
      </c>
      <c r="K15" s="195">
        <v>22</v>
      </c>
      <c r="L15" s="195">
        <v>60</v>
      </c>
      <c r="M15" s="195">
        <v>11</v>
      </c>
      <c r="N15" s="195">
        <v>37</v>
      </c>
      <c r="O15" s="196">
        <f t="shared" si="0"/>
        <v>24</v>
      </c>
    </row>
    <row r="16" spans="1:15" x14ac:dyDescent="0.3">
      <c r="A16" s="6" t="s">
        <v>19</v>
      </c>
      <c r="B16" s="6" t="s">
        <v>22</v>
      </c>
      <c r="C16" s="7" t="s">
        <v>23</v>
      </c>
      <c r="D16" s="7" t="s">
        <v>2008</v>
      </c>
      <c r="E16" s="8">
        <v>43059</v>
      </c>
      <c r="F16" s="12"/>
      <c r="G16" s="12"/>
      <c r="H16" s="12"/>
      <c r="I16" s="195">
        <v>30</v>
      </c>
      <c r="J16" s="195">
        <v>25</v>
      </c>
      <c r="K16" s="195">
        <v>65</v>
      </c>
      <c r="L16" s="195">
        <v>1</v>
      </c>
      <c r="M16" s="195">
        <v>1</v>
      </c>
      <c r="N16" s="195">
        <v>22</v>
      </c>
      <c r="O16" s="196">
        <f t="shared" si="0"/>
        <v>24</v>
      </c>
    </row>
    <row r="17" spans="1:15" x14ac:dyDescent="0.3">
      <c r="A17" s="6" t="s">
        <v>14</v>
      </c>
      <c r="B17" s="6" t="s">
        <v>91</v>
      </c>
      <c r="C17" s="7" t="s">
        <v>92</v>
      </c>
      <c r="D17" s="7" t="s">
        <v>2008</v>
      </c>
      <c r="E17" s="8">
        <v>45139</v>
      </c>
      <c r="F17" s="12"/>
      <c r="G17" s="12"/>
      <c r="H17" s="12"/>
      <c r="I17" s="12"/>
      <c r="J17" s="12"/>
      <c r="K17" s="12"/>
      <c r="L17" s="12"/>
      <c r="M17" s="12"/>
      <c r="N17" s="195">
        <v>24</v>
      </c>
      <c r="O17" s="196">
        <f t="shared" si="0"/>
        <v>24</v>
      </c>
    </row>
    <row r="18" spans="1:15" x14ac:dyDescent="0.3">
      <c r="A18" s="6" t="s">
        <v>19</v>
      </c>
      <c r="B18" s="6" t="s">
        <v>38</v>
      </c>
      <c r="C18" s="7" t="s">
        <v>39</v>
      </c>
      <c r="D18" s="7" t="s">
        <v>2008</v>
      </c>
      <c r="E18" s="8">
        <v>42917</v>
      </c>
      <c r="F18" s="12"/>
      <c r="G18" s="12"/>
      <c r="H18" s="195">
        <v>41</v>
      </c>
      <c r="I18" s="195">
        <v>39</v>
      </c>
      <c r="J18" s="195">
        <v>54</v>
      </c>
      <c r="K18" s="195">
        <v>5</v>
      </c>
      <c r="L18" s="195">
        <v>23</v>
      </c>
      <c r="M18" s="195">
        <v>9</v>
      </c>
      <c r="N18" s="195">
        <v>13</v>
      </c>
      <c r="O18" s="196">
        <f t="shared" si="0"/>
        <v>26.285714285714285</v>
      </c>
    </row>
    <row r="19" spans="1:15" x14ac:dyDescent="0.3">
      <c r="A19" s="6" t="s">
        <v>14</v>
      </c>
      <c r="B19" s="6" t="s">
        <v>44</v>
      </c>
      <c r="C19" s="7" t="s">
        <v>45</v>
      </c>
      <c r="D19" s="7" t="s">
        <v>2008</v>
      </c>
      <c r="E19" s="8">
        <v>39995</v>
      </c>
      <c r="F19" s="195">
        <v>13</v>
      </c>
      <c r="G19" s="195">
        <v>34</v>
      </c>
      <c r="H19" s="195">
        <v>51</v>
      </c>
      <c r="I19" s="195">
        <v>2</v>
      </c>
      <c r="J19" s="195">
        <v>7</v>
      </c>
      <c r="K19" s="195">
        <v>11</v>
      </c>
      <c r="L19" s="195">
        <v>54</v>
      </c>
      <c r="M19" s="195">
        <v>41</v>
      </c>
      <c r="N19" s="195">
        <v>27</v>
      </c>
      <c r="O19" s="196">
        <f t="shared" si="0"/>
        <v>26.666666666666668</v>
      </c>
    </row>
    <row r="20" spans="1:15" x14ac:dyDescent="0.3">
      <c r="A20" s="6" t="s">
        <v>24</v>
      </c>
      <c r="B20" s="6" t="s">
        <v>71</v>
      </c>
      <c r="C20" s="7" t="s">
        <v>72</v>
      </c>
      <c r="D20" s="7" t="s">
        <v>2008</v>
      </c>
      <c r="E20" s="8">
        <v>43922</v>
      </c>
      <c r="F20" s="12"/>
      <c r="G20" s="12"/>
      <c r="H20" s="12"/>
      <c r="I20" s="12"/>
      <c r="J20" s="12"/>
      <c r="K20" s="195">
        <v>26</v>
      </c>
      <c r="L20" s="195">
        <v>19</v>
      </c>
      <c r="M20" s="195">
        <v>23</v>
      </c>
      <c r="N20" s="195">
        <v>40</v>
      </c>
      <c r="O20" s="196">
        <f t="shared" si="0"/>
        <v>27</v>
      </c>
    </row>
    <row r="21" spans="1:15" x14ac:dyDescent="0.3">
      <c r="A21" s="6" t="s">
        <v>19</v>
      </c>
      <c r="B21" s="6" t="s">
        <v>36</v>
      </c>
      <c r="C21" s="7" t="s">
        <v>37</v>
      </c>
      <c r="D21" s="7" t="s">
        <v>2008</v>
      </c>
      <c r="E21" s="8">
        <v>41791</v>
      </c>
      <c r="F21" s="195">
        <v>3</v>
      </c>
      <c r="G21" s="195">
        <v>11</v>
      </c>
      <c r="H21" s="195">
        <v>42</v>
      </c>
      <c r="I21" s="195">
        <v>56</v>
      </c>
      <c r="J21" s="195">
        <v>8</v>
      </c>
      <c r="K21" s="195">
        <v>32</v>
      </c>
      <c r="L21" s="195">
        <v>2</v>
      </c>
      <c r="M21" s="195">
        <v>18</v>
      </c>
      <c r="N21" s="195">
        <v>72</v>
      </c>
      <c r="O21" s="196">
        <f t="shared" si="0"/>
        <v>27.111111111111111</v>
      </c>
    </row>
    <row r="22" spans="1:15" x14ac:dyDescent="0.3">
      <c r="A22" s="6" t="s">
        <v>24</v>
      </c>
      <c r="B22" s="6" t="s">
        <v>61</v>
      </c>
      <c r="C22" s="7" t="s">
        <v>62</v>
      </c>
      <c r="D22" s="7" t="s">
        <v>2008</v>
      </c>
      <c r="E22" s="8">
        <v>43586</v>
      </c>
      <c r="F22" s="12"/>
      <c r="G22" s="12"/>
      <c r="H22" s="12"/>
      <c r="I22" s="12"/>
      <c r="J22" s="195">
        <v>33</v>
      </c>
      <c r="K22" s="195">
        <v>30</v>
      </c>
      <c r="L22" s="195">
        <v>22</v>
      </c>
      <c r="M22" s="195">
        <v>26</v>
      </c>
      <c r="N22" s="195">
        <v>32</v>
      </c>
      <c r="O22" s="196">
        <f t="shared" si="0"/>
        <v>28.6</v>
      </c>
    </row>
    <row r="23" spans="1:15" x14ac:dyDescent="0.3">
      <c r="A23" s="6" t="s">
        <v>27</v>
      </c>
      <c r="B23" s="6" t="s">
        <v>85</v>
      </c>
      <c r="C23" s="7" t="s">
        <v>86</v>
      </c>
      <c r="D23" s="7" t="s">
        <v>2008</v>
      </c>
      <c r="E23" s="8">
        <v>41092</v>
      </c>
      <c r="F23" s="195">
        <v>33</v>
      </c>
      <c r="G23" s="195">
        <v>7</v>
      </c>
      <c r="H23" s="195">
        <v>21</v>
      </c>
      <c r="I23" s="195">
        <v>35</v>
      </c>
      <c r="J23" s="195">
        <v>31</v>
      </c>
      <c r="K23" s="195">
        <v>28</v>
      </c>
      <c r="L23" s="195">
        <v>43</v>
      </c>
      <c r="M23" s="195">
        <v>66</v>
      </c>
      <c r="N23" s="195">
        <v>6</v>
      </c>
      <c r="O23" s="196">
        <f t="shared" si="0"/>
        <v>30</v>
      </c>
    </row>
    <row r="24" spans="1:15" x14ac:dyDescent="0.3">
      <c r="A24" s="6" t="s">
        <v>7</v>
      </c>
      <c r="B24" s="6" t="s">
        <v>82</v>
      </c>
      <c r="C24" s="7" t="s">
        <v>83</v>
      </c>
      <c r="D24" s="7" t="s">
        <v>2008</v>
      </c>
      <c r="E24" s="8">
        <v>41913</v>
      </c>
      <c r="F24" s="195">
        <v>27</v>
      </c>
      <c r="G24" s="195">
        <v>33</v>
      </c>
      <c r="H24" s="195">
        <v>18</v>
      </c>
      <c r="I24" s="195">
        <v>38</v>
      </c>
      <c r="J24" s="195">
        <v>39</v>
      </c>
      <c r="K24" s="195">
        <v>8</v>
      </c>
      <c r="L24" s="195">
        <v>70</v>
      </c>
      <c r="M24" s="195">
        <v>14</v>
      </c>
      <c r="N24" s="195">
        <v>23</v>
      </c>
      <c r="O24" s="196">
        <f t="shared" si="0"/>
        <v>30</v>
      </c>
    </row>
    <row r="25" spans="1:15" x14ac:dyDescent="0.3">
      <c r="A25" s="6" t="s">
        <v>14</v>
      </c>
      <c r="B25" s="6" t="s">
        <v>40</v>
      </c>
      <c r="C25" s="7" t="s">
        <v>41</v>
      </c>
      <c r="D25" s="7" t="s">
        <v>2008</v>
      </c>
      <c r="E25" s="8">
        <v>35730</v>
      </c>
      <c r="F25" s="195">
        <v>39</v>
      </c>
      <c r="G25" s="195">
        <v>52</v>
      </c>
      <c r="H25" s="195">
        <v>26</v>
      </c>
      <c r="I25" s="195">
        <v>4</v>
      </c>
      <c r="J25" s="195">
        <v>2</v>
      </c>
      <c r="K25" s="195">
        <v>23</v>
      </c>
      <c r="L25" s="195">
        <v>29</v>
      </c>
      <c r="M25" s="195">
        <v>28</v>
      </c>
      <c r="N25" s="195">
        <v>68</v>
      </c>
      <c r="O25" s="196">
        <f t="shared" si="0"/>
        <v>30.111111111111111</v>
      </c>
    </row>
    <row r="26" spans="1:15" x14ac:dyDescent="0.3">
      <c r="A26" s="6" t="s">
        <v>63</v>
      </c>
      <c r="B26" s="6" t="s">
        <v>64</v>
      </c>
      <c r="C26" s="7" t="s">
        <v>65</v>
      </c>
      <c r="D26" s="7" t="s">
        <v>2008</v>
      </c>
      <c r="E26" s="8">
        <v>35275</v>
      </c>
      <c r="F26" s="195">
        <v>36</v>
      </c>
      <c r="G26" s="195">
        <v>8</v>
      </c>
      <c r="H26" s="195">
        <v>33</v>
      </c>
      <c r="I26" s="195">
        <v>26</v>
      </c>
      <c r="J26" s="195">
        <v>30</v>
      </c>
      <c r="K26" s="195">
        <v>41</v>
      </c>
      <c r="L26" s="195">
        <v>38</v>
      </c>
      <c r="M26" s="195">
        <v>35</v>
      </c>
      <c r="N26" s="195">
        <v>25</v>
      </c>
      <c r="O26" s="196">
        <f t="shared" si="0"/>
        <v>30.222222222222221</v>
      </c>
    </row>
    <row r="27" spans="1:15" x14ac:dyDescent="0.3">
      <c r="A27" s="6" t="s">
        <v>24</v>
      </c>
      <c r="B27" s="6" t="s">
        <v>76</v>
      </c>
      <c r="C27" s="7" t="s">
        <v>77</v>
      </c>
      <c r="D27" s="7" t="s">
        <v>2008</v>
      </c>
      <c r="E27" s="8">
        <v>39142</v>
      </c>
      <c r="F27" s="195">
        <v>29</v>
      </c>
      <c r="G27" s="195">
        <v>6</v>
      </c>
      <c r="H27" s="195">
        <v>46</v>
      </c>
      <c r="I27" s="195">
        <v>8</v>
      </c>
      <c r="J27" s="195">
        <v>55</v>
      </c>
      <c r="K27" s="195">
        <v>54</v>
      </c>
      <c r="L27" s="195">
        <v>36</v>
      </c>
      <c r="M27" s="195">
        <v>30</v>
      </c>
      <c r="N27" s="195">
        <v>8</v>
      </c>
      <c r="O27" s="196">
        <f t="shared" si="0"/>
        <v>30.222222222222221</v>
      </c>
    </row>
    <row r="28" spans="1:15" x14ac:dyDescent="0.3">
      <c r="A28" s="6" t="s">
        <v>24</v>
      </c>
      <c r="B28" s="6" t="s">
        <v>49</v>
      </c>
      <c r="C28" s="7" t="s">
        <v>50</v>
      </c>
      <c r="D28" s="7" t="s">
        <v>2008</v>
      </c>
      <c r="E28" s="8">
        <v>42095</v>
      </c>
      <c r="F28" s="195">
        <v>26</v>
      </c>
      <c r="G28" s="195">
        <v>1</v>
      </c>
      <c r="H28" s="195">
        <v>32</v>
      </c>
      <c r="I28" s="195">
        <v>28</v>
      </c>
      <c r="J28" s="195">
        <v>21</v>
      </c>
      <c r="K28" s="195">
        <v>33</v>
      </c>
      <c r="L28" s="195">
        <v>41</v>
      </c>
      <c r="M28" s="195">
        <v>27</v>
      </c>
      <c r="N28" s="195">
        <v>65</v>
      </c>
      <c r="O28" s="196">
        <f t="shared" si="0"/>
        <v>30.444444444444443</v>
      </c>
    </row>
    <row r="29" spans="1:15" x14ac:dyDescent="0.3">
      <c r="A29" s="6" t="s">
        <v>7</v>
      </c>
      <c r="B29" s="6" t="s">
        <v>129</v>
      </c>
      <c r="C29" s="7" t="s">
        <v>130</v>
      </c>
      <c r="D29" s="7" t="s">
        <v>2008</v>
      </c>
      <c r="E29" s="8">
        <v>44105</v>
      </c>
      <c r="F29" s="12"/>
      <c r="G29" s="12"/>
      <c r="H29" s="12"/>
      <c r="I29" s="12"/>
      <c r="J29" s="12"/>
      <c r="K29" s="195">
        <v>7</v>
      </c>
      <c r="L29" s="195">
        <v>20</v>
      </c>
      <c r="M29" s="195">
        <v>34</v>
      </c>
      <c r="N29" s="195">
        <v>61</v>
      </c>
      <c r="O29" s="196">
        <f t="shared" si="0"/>
        <v>30.5</v>
      </c>
    </row>
    <row r="30" spans="1:15" x14ac:dyDescent="0.3">
      <c r="A30" s="6" t="s">
        <v>14</v>
      </c>
      <c r="B30" s="6" t="s">
        <v>166</v>
      </c>
      <c r="C30" s="7" t="s">
        <v>167</v>
      </c>
      <c r="D30" s="7" t="s">
        <v>2008</v>
      </c>
      <c r="E30" s="8">
        <v>44835</v>
      </c>
      <c r="F30" s="12"/>
      <c r="G30" s="12"/>
      <c r="H30" s="12"/>
      <c r="I30" s="12"/>
      <c r="J30" s="12"/>
      <c r="K30" s="12"/>
      <c r="L30" s="12"/>
      <c r="M30" s="195">
        <v>42</v>
      </c>
      <c r="N30" s="195">
        <v>19</v>
      </c>
      <c r="O30" s="196">
        <f t="shared" si="0"/>
        <v>30.5</v>
      </c>
    </row>
    <row r="31" spans="1:15" x14ac:dyDescent="0.3">
      <c r="A31" s="6" t="s">
        <v>73</v>
      </c>
      <c r="B31" s="6" t="s">
        <v>74</v>
      </c>
      <c r="C31" s="7" t="s">
        <v>75</v>
      </c>
      <c r="D31" s="7" t="s">
        <v>2008</v>
      </c>
      <c r="E31" s="8">
        <v>41183</v>
      </c>
      <c r="F31" s="195">
        <v>8</v>
      </c>
      <c r="G31" s="195">
        <v>3</v>
      </c>
      <c r="H31" s="195">
        <v>9</v>
      </c>
      <c r="I31" s="195">
        <v>36</v>
      </c>
      <c r="J31" s="195">
        <v>4</v>
      </c>
      <c r="K31" s="195">
        <v>55</v>
      </c>
      <c r="L31" s="195">
        <v>42</v>
      </c>
      <c r="M31" s="195">
        <v>62</v>
      </c>
      <c r="N31" s="195">
        <v>62</v>
      </c>
      <c r="O31" s="196">
        <f t="shared" si="0"/>
        <v>31.222222222222221</v>
      </c>
    </row>
    <row r="32" spans="1:15" x14ac:dyDescent="0.3">
      <c r="A32" s="6" t="s">
        <v>14</v>
      </c>
      <c r="B32" s="6" t="s">
        <v>67</v>
      </c>
      <c r="C32" s="7" t="s">
        <v>68</v>
      </c>
      <c r="D32" s="7" t="s">
        <v>2008</v>
      </c>
      <c r="E32" s="8">
        <v>32965</v>
      </c>
      <c r="F32" s="195">
        <v>41</v>
      </c>
      <c r="G32" s="195">
        <v>10</v>
      </c>
      <c r="H32" s="195">
        <v>44</v>
      </c>
      <c r="I32" s="195">
        <v>37</v>
      </c>
      <c r="J32" s="195">
        <v>48</v>
      </c>
      <c r="K32" s="195">
        <v>27</v>
      </c>
      <c r="L32" s="195">
        <v>66</v>
      </c>
      <c r="M32" s="195">
        <v>6</v>
      </c>
      <c r="N32" s="195">
        <v>5</v>
      </c>
      <c r="O32" s="196">
        <f t="shared" si="0"/>
        <v>31.555555555555557</v>
      </c>
    </row>
    <row r="33" spans="1:15" x14ac:dyDescent="0.3">
      <c r="A33" s="6" t="s">
        <v>7</v>
      </c>
      <c r="B33" s="6" t="s">
        <v>80</v>
      </c>
      <c r="C33" s="7" t="s">
        <v>81</v>
      </c>
      <c r="D33" s="7" t="s">
        <v>2008</v>
      </c>
      <c r="E33" s="8">
        <v>42156</v>
      </c>
      <c r="F33" s="195">
        <v>22</v>
      </c>
      <c r="G33" s="195">
        <v>26</v>
      </c>
      <c r="H33" s="195">
        <v>35</v>
      </c>
      <c r="I33" s="195">
        <v>31</v>
      </c>
      <c r="J33" s="195">
        <v>26</v>
      </c>
      <c r="K33" s="195">
        <v>20</v>
      </c>
      <c r="L33" s="195">
        <v>44</v>
      </c>
      <c r="M33" s="195">
        <v>38</v>
      </c>
      <c r="N33" s="195">
        <v>45</v>
      </c>
      <c r="O33" s="196">
        <f t="shared" si="0"/>
        <v>31.888888888888889</v>
      </c>
    </row>
    <row r="34" spans="1:15" x14ac:dyDescent="0.3">
      <c r="A34" s="6" t="s">
        <v>7</v>
      </c>
      <c r="B34" s="6" t="s">
        <v>53</v>
      </c>
      <c r="C34" s="7" t="s">
        <v>54</v>
      </c>
      <c r="D34" s="7" t="s">
        <v>2008</v>
      </c>
      <c r="E34" s="8">
        <v>38626</v>
      </c>
      <c r="F34" s="195">
        <v>45</v>
      </c>
      <c r="G34" s="195">
        <v>2</v>
      </c>
      <c r="H34" s="195">
        <v>2</v>
      </c>
      <c r="I34" s="195">
        <v>55</v>
      </c>
      <c r="J34" s="195">
        <v>18</v>
      </c>
      <c r="K34" s="195">
        <v>44</v>
      </c>
      <c r="L34" s="195">
        <v>59</v>
      </c>
      <c r="M34" s="195">
        <v>16</v>
      </c>
      <c r="N34" s="195">
        <v>47</v>
      </c>
      <c r="O34" s="196">
        <f t="shared" si="0"/>
        <v>32</v>
      </c>
    </row>
    <row r="35" spans="1:15" x14ac:dyDescent="0.3">
      <c r="A35" s="6" t="s">
        <v>27</v>
      </c>
      <c r="B35" s="6" t="s">
        <v>89</v>
      </c>
      <c r="C35" s="7" t="s">
        <v>90</v>
      </c>
      <c r="D35" s="7" t="s">
        <v>2008</v>
      </c>
      <c r="E35" s="8">
        <v>42835</v>
      </c>
      <c r="F35" s="12"/>
      <c r="G35" s="12"/>
      <c r="H35" s="195">
        <v>28</v>
      </c>
      <c r="I35" s="195">
        <v>43</v>
      </c>
      <c r="J35" s="195">
        <v>47</v>
      </c>
      <c r="K35" s="195">
        <v>29</v>
      </c>
      <c r="L35" s="195">
        <v>10</v>
      </c>
      <c r="M35" s="195">
        <v>39</v>
      </c>
      <c r="N35" s="195">
        <v>28</v>
      </c>
      <c r="O35" s="196">
        <f t="shared" ref="O35:O66" si="1">AVERAGE(F35:N35)</f>
        <v>32</v>
      </c>
    </row>
    <row r="36" spans="1:15" x14ac:dyDescent="0.3">
      <c r="A36" s="6" t="s">
        <v>63</v>
      </c>
      <c r="B36" s="6" t="s">
        <v>138</v>
      </c>
      <c r="C36" s="7" t="s">
        <v>139</v>
      </c>
      <c r="D36" s="7" t="s">
        <v>2008</v>
      </c>
      <c r="E36" s="8">
        <v>44470</v>
      </c>
      <c r="F36" s="12"/>
      <c r="G36" s="12"/>
      <c r="H36" s="12"/>
      <c r="I36" s="12"/>
      <c r="J36" s="12"/>
      <c r="K36" s="12"/>
      <c r="L36" s="195">
        <v>5</v>
      </c>
      <c r="M36" s="195">
        <v>21</v>
      </c>
      <c r="N36" s="195">
        <v>70</v>
      </c>
      <c r="O36" s="196">
        <f t="shared" si="1"/>
        <v>32</v>
      </c>
    </row>
    <row r="37" spans="1:15" x14ac:dyDescent="0.3">
      <c r="A37" s="6" t="s">
        <v>73</v>
      </c>
      <c r="B37" s="6" t="s">
        <v>105</v>
      </c>
      <c r="C37" s="7" t="s">
        <v>106</v>
      </c>
      <c r="D37" s="7" t="s">
        <v>2008</v>
      </c>
      <c r="E37" s="8">
        <v>32601</v>
      </c>
      <c r="F37" s="195">
        <v>16</v>
      </c>
      <c r="G37" s="195">
        <v>41</v>
      </c>
      <c r="H37" s="195">
        <v>38</v>
      </c>
      <c r="I37" s="195">
        <v>12</v>
      </c>
      <c r="J37" s="195">
        <v>36</v>
      </c>
      <c r="K37" s="195">
        <v>60</v>
      </c>
      <c r="L37" s="195">
        <v>21</v>
      </c>
      <c r="M37" s="195">
        <v>37</v>
      </c>
      <c r="N37" s="195">
        <v>29</v>
      </c>
      <c r="O37" s="196">
        <f t="shared" si="1"/>
        <v>32.222222222222221</v>
      </c>
    </row>
    <row r="38" spans="1:15" x14ac:dyDescent="0.3">
      <c r="A38" s="6" t="s">
        <v>24</v>
      </c>
      <c r="B38" s="6" t="s">
        <v>51</v>
      </c>
      <c r="C38" s="7" t="s">
        <v>52</v>
      </c>
      <c r="D38" s="7" t="s">
        <v>2008</v>
      </c>
      <c r="E38" s="8">
        <v>43739</v>
      </c>
      <c r="F38" s="12"/>
      <c r="G38" s="12"/>
      <c r="H38" s="12"/>
      <c r="I38" s="12"/>
      <c r="J38" s="195">
        <v>17</v>
      </c>
      <c r="K38" s="195">
        <v>2</v>
      </c>
      <c r="L38" s="195">
        <v>50</v>
      </c>
      <c r="M38" s="195">
        <v>58</v>
      </c>
      <c r="N38" s="195">
        <v>35</v>
      </c>
      <c r="O38" s="196">
        <f t="shared" si="1"/>
        <v>32.4</v>
      </c>
    </row>
    <row r="39" spans="1:15" x14ac:dyDescent="0.3">
      <c r="A39" s="6" t="s">
        <v>63</v>
      </c>
      <c r="B39" s="6" t="s">
        <v>119</v>
      </c>
      <c r="C39" s="7" t="s">
        <v>120</v>
      </c>
      <c r="D39" s="7" t="s">
        <v>2008</v>
      </c>
      <c r="E39" s="8">
        <v>37530</v>
      </c>
      <c r="F39" s="195">
        <v>25</v>
      </c>
      <c r="G39" s="195">
        <v>16</v>
      </c>
      <c r="H39" s="195">
        <v>39</v>
      </c>
      <c r="I39" s="195">
        <v>46</v>
      </c>
      <c r="J39" s="195">
        <v>22</v>
      </c>
      <c r="K39" s="195">
        <v>62</v>
      </c>
      <c r="L39" s="195">
        <v>46</v>
      </c>
      <c r="M39" s="195">
        <v>25</v>
      </c>
      <c r="N39" s="195">
        <v>14</v>
      </c>
      <c r="O39" s="196">
        <f t="shared" si="1"/>
        <v>32.777777777777779</v>
      </c>
    </row>
    <row r="40" spans="1:15" x14ac:dyDescent="0.3">
      <c r="A40" s="6" t="s">
        <v>27</v>
      </c>
      <c r="B40" s="6" t="s">
        <v>103</v>
      </c>
      <c r="C40" s="7" t="s">
        <v>104</v>
      </c>
      <c r="D40" s="7" t="s">
        <v>2008</v>
      </c>
      <c r="E40" s="8">
        <v>34855</v>
      </c>
      <c r="F40" s="195">
        <v>43</v>
      </c>
      <c r="G40" s="195">
        <v>46</v>
      </c>
      <c r="H40" s="195">
        <v>22</v>
      </c>
      <c r="I40" s="195">
        <v>48</v>
      </c>
      <c r="J40" s="195">
        <v>11</v>
      </c>
      <c r="K40" s="195">
        <v>39</v>
      </c>
      <c r="L40" s="195">
        <v>32</v>
      </c>
      <c r="M40" s="195">
        <v>54</v>
      </c>
      <c r="N40" s="195">
        <v>2</v>
      </c>
      <c r="O40" s="196">
        <f t="shared" si="1"/>
        <v>33</v>
      </c>
    </row>
    <row r="41" spans="1:15" x14ac:dyDescent="0.3">
      <c r="A41" s="6" t="s">
        <v>14</v>
      </c>
      <c r="B41" s="6" t="s">
        <v>87</v>
      </c>
      <c r="C41" s="7" t="s">
        <v>88</v>
      </c>
      <c r="D41" s="7" t="s">
        <v>2008</v>
      </c>
      <c r="E41" s="8">
        <v>45170</v>
      </c>
      <c r="F41" s="12"/>
      <c r="G41" s="12"/>
      <c r="H41" s="12"/>
      <c r="I41" s="12"/>
      <c r="J41" s="12"/>
      <c r="K41" s="12"/>
      <c r="L41" s="12"/>
      <c r="M41" s="12"/>
      <c r="N41" s="195">
        <v>33</v>
      </c>
      <c r="O41" s="196">
        <f t="shared" si="1"/>
        <v>33</v>
      </c>
    </row>
    <row r="42" spans="1:15" x14ac:dyDescent="0.3">
      <c r="A42" s="6" t="s">
        <v>7</v>
      </c>
      <c r="B42" s="6" t="s">
        <v>97</v>
      </c>
      <c r="C42" s="7" t="s">
        <v>98</v>
      </c>
      <c r="D42" s="7" t="s">
        <v>2008</v>
      </c>
      <c r="E42" s="8">
        <v>41183</v>
      </c>
      <c r="F42" s="195">
        <v>44</v>
      </c>
      <c r="G42" s="195">
        <v>18</v>
      </c>
      <c r="H42" s="195">
        <v>47</v>
      </c>
      <c r="I42" s="195">
        <v>21</v>
      </c>
      <c r="J42" s="195">
        <v>44</v>
      </c>
      <c r="K42" s="195">
        <v>45</v>
      </c>
      <c r="L42" s="195">
        <v>14</v>
      </c>
      <c r="M42" s="195">
        <v>31</v>
      </c>
      <c r="N42" s="195">
        <v>34</v>
      </c>
      <c r="O42" s="196">
        <f t="shared" si="1"/>
        <v>33.111111111111114</v>
      </c>
    </row>
    <row r="43" spans="1:15" x14ac:dyDescent="0.3">
      <c r="A43" s="6" t="s">
        <v>14</v>
      </c>
      <c r="B43" s="6" t="s">
        <v>57</v>
      </c>
      <c r="C43" s="7" t="s">
        <v>58</v>
      </c>
      <c r="D43" s="7" t="s">
        <v>2008</v>
      </c>
      <c r="E43" s="8">
        <v>40805</v>
      </c>
      <c r="F43" s="195">
        <v>30</v>
      </c>
      <c r="G43" s="195">
        <v>50</v>
      </c>
      <c r="H43" s="195">
        <v>3</v>
      </c>
      <c r="I43" s="195">
        <v>25</v>
      </c>
      <c r="J43" s="195">
        <v>45</v>
      </c>
      <c r="K43" s="195">
        <v>10</v>
      </c>
      <c r="L43" s="195">
        <v>53</v>
      </c>
      <c r="M43" s="195">
        <v>24</v>
      </c>
      <c r="N43" s="195">
        <v>58</v>
      </c>
      <c r="O43" s="196">
        <f t="shared" si="1"/>
        <v>33.111111111111114</v>
      </c>
    </row>
    <row r="44" spans="1:15" x14ac:dyDescent="0.3">
      <c r="A44" s="6" t="s">
        <v>24</v>
      </c>
      <c r="B44" s="6" t="s">
        <v>78</v>
      </c>
      <c r="C44" s="7" t="s">
        <v>79</v>
      </c>
      <c r="D44" s="7" t="s">
        <v>2008</v>
      </c>
      <c r="E44" s="8">
        <v>38353</v>
      </c>
      <c r="F44" s="195">
        <v>1</v>
      </c>
      <c r="G44" s="195">
        <v>47</v>
      </c>
      <c r="H44" s="195">
        <v>5</v>
      </c>
      <c r="I44" s="195">
        <v>51</v>
      </c>
      <c r="J44" s="195">
        <v>35</v>
      </c>
      <c r="K44" s="195">
        <v>3</v>
      </c>
      <c r="L44" s="195">
        <v>64</v>
      </c>
      <c r="M44" s="195">
        <v>33</v>
      </c>
      <c r="N44" s="195">
        <v>60</v>
      </c>
      <c r="O44" s="196">
        <f t="shared" si="1"/>
        <v>33.222222222222221</v>
      </c>
    </row>
    <row r="45" spans="1:15" x14ac:dyDescent="0.3">
      <c r="A45" s="6" t="s">
        <v>27</v>
      </c>
      <c r="B45" s="6" t="s">
        <v>107</v>
      </c>
      <c r="C45" s="7" t="s">
        <v>108</v>
      </c>
      <c r="D45" s="7" t="s">
        <v>2008</v>
      </c>
      <c r="E45" s="8">
        <v>36955</v>
      </c>
      <c r="F45" s="195">
        <v>37</v>
      </c>
      <c r="G45" s="195">
        <v>28</v>
      </c>
      <c r="H45" s="195">
        <v>37</v>
      </c>
      <c r="I45" s="195">
        <v>1</v>
      </c>
      <c r="J45" s="195">
        <v>53</v>
      </c>
      <c r="K45" s="195">
        <v>49</v>
      </c>
      <c r="L45" s="195">
        <v>33</v>
      </c>
      <c r="M45" s="195">
        <v>52</v>
      </c>
      <c r="N45" s="195">
        <v>17</v>
      </c>
      <c r="O45" s="196">
        <f t="shared" si="1"/>
        <v>34.111111111111114</v>
      </c>
    </row>
    <row r="46" spans="1:15" x14ac:dyDescent="0.3">
      <c r="A46" s="6" t="s">
        <v>46</v>
      </c>
      <c r="B46" s="6" t="s">
        <v>115</v>
      </c>
      <c r="C46" s="7" t="s">
        <v>116</v>
      </c>
      <c r="D46" s="7" t="s">
        <v>2008</v>
      </c>
      <c r="E46" s="8">
        <v>42095</v>
      </c>
      <c r="F46" s="195">
        <v>12</v>
      </c>
      <c r="G46" s="195">
        <v>15</v>
      </c>
      <c r="H46" s="195">
        <v>43</v>
      </c>
      <c r="I46" s="195">
        <v>40</v>
      </c>
      <c r="J46" s="195">
        <v>41</v>
      </c>
      <c r="K46" s="195">
        <v>48</v>
      </c>
      <c r="L46" s="195">
        <v>16</v>
      </c>
      <c r="M46" s="195">
        <v>67</v>
      </c>
      <c r="N46" s="195">
        <v>30</v>
      </c>
      <c r="O46" s="196">
        <f t="shared" si="1"/>
        <v>34.666666666666664</v>
      </c>
    </row>
    <row r="47" spans="1:15" x14ac:dyDescent="0.3">
      <c r="A47" s="6" t="s">
        <v>46</v>
      </c>
      <c r="B47" s="6" t="s">
        <v>109</v>
      </c>
      <c r="C47" s="7" t="s">
        <v>110</v>
      </c>
      <c r="D47" s="7" t="s">
        <v>2008</v>
      </c>
      <c r="E47" s="8">
        <v>37895</v>
      </c>
      <c r="F47" s="195">
        <v>9</v>
      </c>
      <c r="G47" s="195">
        <v>31</v>
      </c>
      <c r="H47" s="195">
        <v>13</v>
      </c>
      <c r="I47" s="195">
        <v>29</v>
      </c>
      <c r="J47" s="195">
        <v>49</v>
      </c>
      <c r="K47" s="195">
        <v>51</v>
      </c>
      <c r="L47" s="195">
        <v>24</v>
      </c>
      <c r="M47" s="195">
        <v>69</v>
      </c>
      <c r="N47" s="195">
        <v>38</v>
      </c>
      <c r="O47" s="196">
        <f t="shared" si="1"/>
        <v>34.777777777777779</v>
      </c>
    </row>
    <row r="48" spans="1:15" x14ac:dyDescent="0.3">
      <c r="A48" s="6" t="s">
        <v>27</v>
      </c>
      <c r="B48" s="6" t="s">
        <v>159</v>
      </c>
      <c r="C48" s="7" t="s">
        <v>160</v>
      </c>
      <c r="D48" s="7" t="s">
        <v>2008</v>
      </c>
      <c r="E48" s="8">
        <v>38596</v>
      </c>
      <c r="F48" s="195">
        <v>52</v>
      </c>
      <c r="G48" s="195">
        <v>53</v>
      </c>
      <c r="H48" s="195">
        <v>56</v>
      </c>
      <c r="I48" s="195">
        <v>16</v>
      </c>
      <c r="J48" s="195">
        <v>16</v>
      </c>
      <c r="K48" s="195">
        <v>35</v>
      </c>
      <c r="L48" s="195">
        <v>25</v>
      </c>
      <c r="M48" s="195">
        <v>20</v>
      </c>
      <c r="N48" s="195">
        <v>44</v>
      </c>
      <c r="O48" s="196">
        <f t="shared" si="1"/>
        <v>35.222222222222221</v>
      </c>
    </row>
    <row r="49" spans="1:15" x14ac:dyDescent="0.3">
      <c r="A49" s="6" t="s">
        <v>140</v>
      </c>
      <c r="B49" s="6" t="s">
        <v>141</v>
      </c>
      <c r="C49" s="7" t="s">
        <v>142</v>
      </c>
      <c r="D49" s="7" t="s">
        <v>2008</v>
      </c>
      <c r="E49" s="8">
        <v>38473</v>
      </c>
      <c r="F49" s="195">
        <v>31</v>
      </c>
      <c r="G49" s="195">
        <v>39</v>
      </c>
      <c r="H49" s="195">
        <v>23</v>
      </c>
      <c r="I49" s="195">
        <v>42</v>
      </c>
      <c r="J49" s="195">
        <v>38</v>
      </c>
      <c r="K49" s="195">
        <v>12</v>
      </c>
      <c r="L49" s="195">
        <v>47</v>
      </c>
      <c r="M49" s="195">
        <v>46</v>
      </c>
      <c r="N49" s="195">
        <v>41</v>
      </c>
      <c r="O49" s="196">
        <f t="shared" si="1"/>
        <v>35.444444444444443</v>
      </c>
    </row>
    <row r="50" spans="1:15" x14ac:dyDescent="0.3">
      <c r="A50" s="6" t="s">
        <v>7</v>
      </c>
      <c r="B50" s="6" t="s">
        <v>101</v>
      </c>
      <c r="C50" s="7" t="s">
        <v>102</v>
      </c>
      <c r="D50" s="7" t="s">
        <v>2008</v>
      </c>
      <c r="E50" s="8">
        <v>33690</v>
      </c>
      <c r="F50" s="195">
        <v>28</v>
      </c>
      <c r="G50" s="195">
        <v>43</v>
      </c>
      <c r="H50" s="195">
        <v>14</v>
      </c>
      <c r="I50" s="195">
        <v>52</v>
      </c>
      <c r="J50" s="195">
        <v>10</v>
      </c>
      <c r="K50" s="195">
        <v>19</v>
      </c>
      <c r="L50" s="195">
        <v>65</v>
      </c>
      <c r="M50" s="195">
        <v>45</v>
      </c>
      <c r="N50" s="195">
        <v>46</v>
      </c>
      <c r="O50" s="196">
        <f t="shared" si="1"/>
        <v>35.777777777777779</v>
      </c>
    </row>
    <row r="51" spans="1:15" x14ac:dyDescent="0.3">
      <c r="A51" s="6" t="s">
        <v>46</v>
      </c>
      <c r="B51" s="6" t="s">
        <v>69</v>
      </c>
      <c r="C51" s="7" t="s">
        <v>70</v>
      </c>
      <c r="D51" s="7" t="s">
        <v>2008</v>
      </c>
      <c r="E51" s="8">
        <v>38930</v>
      </c>
      <c r="F51" s="195">
        <v>32</v>
      </c>
      <c r="G51" s="195">
        <v>51</v>
      </c>
      <c r="H51" s="195">
        <v>19</v>
      </c>
      <c r="I51" s="195">
        <v>53</v>
      </c>
      <c r="J51" s="195">
        <v>56</v>
      </c>
      <c r="K51" s="195">
        <v>1</v>
      </c>
      <c r="L51" s="195">
        <v>51</v>
      </c>
      <c r="M51" s="195">
        <v>50</v>
      </c>
      <c r="N51" s="195">
        <v>10</v>
      </c>
      <c r="O51" s="196">
        <f t="shared" si="1"/>
        <v>35.888888888888886</v>
      </c>
    </row>
    <row r="52" spans="1:15" x14ac:dyDescent="0.3">
      <c r="A52" s="6" t="s">
        <v>14</v>
      </c>
      <c r="B52" s="6" t="s">
        <v>93</v>
      </c>
      <c r="C52" s="7" t="s">
        <v>94</v>
      </c>
      <c r="D52" s="7" t="s">
        <v>2008</v>
      </c>
      <c r="E52" s="8">
        <v>40721</v>
      </c>
      <c r="F52" s="195">
        <v>21</v>
      </c>
      <c r="G52" s="195">
        <v>48</v>
      </c>
      <c r="H52" s="195">
        <v>4</v>
      </c>
      <c r="I52" s="195">
        <v>49</v>
      </c>
      <c r="J52" s="195">
        <v>15</v>
      </c>
      <c r="K52" s="195">
        <v>38</v>
      </c>
      <c r="L52" s="195">
        <v>58</v>
      </c>
      <c r="M52" s="195">
        <v>65</v>
      </c>
      <c r="N52" s="195">
        <v>26</v>
      </c>
      <c r="O52" s="196">
        <f t="shared" si="1"/>
        <v>36</v>
      </c>
    </row>
    <row r="53" spans="1:15" x14ac:dyDescent="0.3">
      <c r="A53" s="6" t="s">
        <v>46</v>
      </c>
      <c r="B53" s="6" t="s">
        <v>111</v>
      </c>
      <c r="C53" s="7" t="s">
        <v>112</v>
      </c>
      <c r="D53" s="7" t="s">
        <v>2008</v>
      </c>
      <c r="E53" s="8">
        <v>38565</v>
      </c>
      <c r="F53" s="195">
        <v>11</v>
      </c>
      <c r="G53" s="195">
        <v>29</v>
      </c>
      <c r="H53" s="195">
        <v>29</v>
      </c>
      <c r="I53" s="195">
        <v>20</v>
      </c>
      <c r="J53" s="195">
        <v>46</v>
      </c>
      <c r="K53" s="195">
        <v>36</v>
      </c>
      <c r="L53" s="195">
        <v>26</v>
      </c>
      <c r="M53" s="195">
        <v>64</v>
      </c>
      <c r="N53" s="195">
        <v>63</v>
      </c>
      <c r="O53" s="196">
        <f t="shared" si="1"/>
        <v>36</v>
      </c>
    </row>
    <row r="54" spans="1:15" x14ac:dyDescent="0.3">
      <c r="A54" s="6" t="s">
        <v>19</v>
      </c>
      <c r="B54" s="6" t="s">
        <v>55</v>
      </c>
      <c r="C54" s="7" t="s">
        <v>56</v>
      </c>
      <c r="D54" s="7" t="s">
        <v>2008</v>
      </c>
      <c r="E54" s="8">
        <v>43586</v>
      </c>
      <c r="F54" s="12"/>
      <c r="G54" s="12"/>
      <c r="H54" s="12"/>
      <c r="I54" s="12"/>
      <c r="J54" s="195">
        <v>57</v>
      </c>
      <c r="K54" s="195">
        <v>59</v>
      </c>
      <c r="L54" s="195">
        <v>3</v>
      </c>
      <c r="M54" s="195">
        <v>12</v>
      </c>
      <c r="N54" s="195">
        <v>49</v>
      </c>
      <c r="O54" s="196">
        <f t="shared" si="1"/>
        <v>36</v>
      </c>
    </row>
    <row r="55" spans="1:15" x14ac:dyDescent="0.3">
      <c r="A55" s="6" t="s">
        <v>46</v>
      </c>
      <c r="B55" s="6" t="s">
        <v>125</v>
      </c>
      <c r="C55" s="7" t="s">
        <v>126</v>
      </c>
      <c r="D55" s="7" t="s">
        <v>2008</v>
      </c>
      <c r="E55" s="8">
        <v>41183</v>
      </c>
      <c r="F55" s="195">
        <v>18</v>
      </c>
      <c r="G55" s="195">
        <v>27</v>
      </c>
      <c r="H55" s="195">
        <v>57</v>
      </c>
      <c r="I55" s="195">
        <v>13</v>
      </c>
      <c r="J55" s="195">
        <v>50</v>
      </c>
      <c r="K55" s="195">
        <v>46</v>
      </c>
      <c r="L55" s="195">
        <v>56</v>
      </c>
      <c r="M55" s="195">
        <v>22</v>
      </c>
      <c r="N55" s="195">
        <v>39</v>
      </c>
      <c r="O55" s="196">
        <f t="shared" si="1"/>
        <v>36.444444444444443</v>
      </c>
    </row>
    <row r="56" spans="1:15" x14ac:dyDescent="0.3">
      <c r="A56" s="6" t="s">
        <v>7</v>
      </c>
      <c r="B56" s="6" t="s">
        <v>117</v>
      </c>
      <c r="C56" s="7" t="s">
        <v>118</v>
      </c>
      <c r="D56" s="7" t="s">
        <v>2008</v>
      </c>
      <c r="E56" s="8">
        <v>37773</v>
      </c>
      <c r="F56" s="195">
        <v>24</v>
      </c>
      <c r="G56" s="195">
        <v>30</v>
      </c>
      <c r="H56" s="195">
        <v>24</v>
      </c>
      <c r="I56" s="195">
        <v>50</v>
      </c>
      <c r="J56" s="195">
        <v>19</v>
      </c>
      <c r="K56" s="195">
        <v>18</v>
      </c>
      <c r="L56" s="195">
        <v>57</v>
      </c>
      <c r="M56" s="195">
        <v>51</v>
      </c>
      <c r="N56" s="195">
        <v>56</v>
      </c>
      <c r="O56" s="196">
        <f t="shared" si="1"/>
        <v>36.555555555555557</v>
      </c>
    </row>
    <row r="57" spans="1:15" x14ac:dyDescent="0.3">
      <c r="A57" s="6" t="s">
        <v>27</v>
      </c>
      <c r="B57" s="6" t="s">
        <v>121</v>
      </c>
      <c r="C57" s="7" t="s">
        <v>122</v>
      </c>
      <c r="D57" s="7" t="s">
        <v>2008</v>
      </c>
      <c r="E57" s="8">
        <v>39097</v>
      </c>
      <c r="F57" s="195">
        <v>51</v>
      </c>
      <c r="G57" s="195">
        <v>38</v>
      </c>
      <c r="H57" s="195">
        <v>6</v>
      </c>
      <c r="I57" s="195">
        <v>27</v>
      </c>
      <c r="J57" s="195">
        <v>52</v>
      </c>
      <c r="K57" s="195">
        <v>16</v>
      </c>
      <c r="L57" s="195">
        <v>37</v>
      </c>
      <c r="M57" s="195">
        <v>49</v>
      </c>
      <c r="N57" s="195">
        <v>54</v>
      </c>
      <c r="O57" s="196">
        <f t="shared" si="1"/>
        <v>36.666666666666664</v>
      </c>
    </row>
    <row r="58" spans="1:15" x14ac:dyDescent="0.3">
      <c r="A58" s="6" t="s">
        <v>14</v>
      </c>
      <c r="B58" s="6" t="s">
        <v>123</v>
      </c>
      <c r="C58" s="7" t="s">
        <v>124</v>
      </c>
      <c r="D58" s="7" t="s">
        <v>2008</v>
      </c>
      <c r="E58" s="8">
        <v>40153</v>
      </c>
      <c r="F58" s="195">
        <v>50</v>
      </c>
      <c r="G58" s="195">
        <v>25</v>
      </c>
      <c r="H58" s="195">
        <v>20</v>
      </c>
      <c r="I58" s="195">
        <v>11</v>
      </c>
      <c r="J58" s="195">
        <v>34</v>
      </c>
      <c r="K58" s="195">
        <v>47</v>
      </c>
      <c r="L58" s="195">
        <v>52</v>
      </c>
      <c r="M58" s="195">
        <v>43</v>
      </c>
      <c r="N58" s="195">
        <v>48</v>
      </c>
      <c r="O58" s="196">
        <f t="shared" si="1"/>
        <v>36.666666666666664</v>
      </c>
    </row>
    <row r="59" spans="1:15" x14ac:dyDescent="0.3">
      <c r="A59" s="6" t="s">
        <v>24</v>
      </c>
      <c r="B59" s="6" t="s">
        <v>59</v>
      </c>
      <c r="C59" s="7" t="s">
        <v>60</v>
      </c>
      <c r="D59" s="7" t="s">
        <v>2008</v>
      </c>
      <c r="E59" s="8">
        <v>42278</v>
      </c>
      <c r="F59" s="195">
        <v>47</v>
      </c>
      <c r="G59" s="195">
        <v>49</v>
      </c>
      <c r="H59" s="195">
        <v>53</v>
      </c>
      <c r="I59" s="195">
        <v>6</v>
      </c>
      <c r="J59" s="195">
        <v>3</v>
      </c>
      <c r="K59" s="195">
        <v>13</v>
      </c>
      <c r="L59" s="195">
        <v>45</v>
      </c>
      <c r="M59" s="195">
        <v>57</v>
      </c>
      <c r="N59" s="195">
        <v>59</v>
      </c>
      <c r="O59" s="196">
        <f t="shared" si="1"/>
        <v>36.888888888888886</v>
      </c>
    </row>
    <row r="60" spans="1:15" x14ac:dyDescent="0.3">
      <c r="A60" s="6" t="s">
        <v>73</v>
      </c>
      <c r="B60" s="6" t="s">
        <v>113</v>
      </c>
      <c r="C60" s="7" t="s">
        <v>114</v>
      </c>
      <c r="D60" s="7" t="s">
        <v>2008</v>
      </c>
      <c r="E60" s="8">
        <v>41183</v>
      </c>
      <c r="F60" s="195">
        <v>6</v>
      </c>
      <c r="G60" s="195">
        <v>40</v>
      </c>
      <c r="H60" s="195">
        <v>49</v>
      </c>
      <c r="I60" s="195">
        <v>18</v>
      </c>
      <c r="J60" s="195">
        <v>12</v>
      </c>
      <c r="K60" s="195">
        <v>58</v>
      </c>
      <c r="L60" s="195">
        <v>49</v>
      </c>
      <c r="M60" s="195">
        <v>32</v>
      </c>
      <c r="N60" s="195">
        <v>74</v>
      </c>
      <c r="O60" s="196">
        <f t="shared" si="1"/>
        <v>37.555555555555557</v>
      </c>
    </row>
    <row r="61" spans="1:15" x14ac:dyDescent="0.3">
      <c r="A61" s="6" t="s">
        <v>63</v>
      </c>
      <c r="B61" s="6" t="s">
        <v>133</v>
      </c>
      <c r="C61" s="7" t="s">
        <v>134</v>
      </c>
      <c r="D61" s="7" t="s">
        <v>2008</v>
      </c>
      <c r="E61" s="8">
        <v>38353</v>
      </c>
      <c r="F61" s="195">
        <v>2</v>
      </c>
      <c r="G61" s="195">
        <v>9</v>
      </c>
      <c r="H61" s="195">
        <v>11</v>
      </c>
      <c r="I61" s="195">
        <v>54</v>
      </c>
      <c r="J61" s="195">
        <v>1</v>
      </c>
      <c r="K61" s="195">
        <v>66</v>
      </c>
      <c r="L61" s="195">
        <v>55</v>
      </c>
      <c r="M61" s="195">
        <v>68</v>
      </c>
      <c r="N61" s="195">
        <v>75</v>
      </c>
      <c r="O61" s="196">
        <f t="shared" si="1"/>
        <v>37.888888888888886</v>
      </c>
    </row>
    <row r="62" spans="1:15" x14ac:dyDescent="0.3">
      <c r="A62" s="6" t="s">
        <v>27</v>
      </c>
      <c r="B62" s="6" t="s">
        <v>153</v>
      </c>
      <c r="C62" s="7" t="s">
        <v>154</v>
      </c>
      <c r="D62" s="7" t="s">
        <v>2008</v>
      </c>
      <c r="E62" s="8">
        <v>39295</v>
      </c>
      <c r="F62" s="195">
        <v>17</v>
      </c>
      <c r="G62" s="195">
        <v>24</v>
      </c>
      <c r="H62" s="195">
        <v>36</v>
      </c>
      <c r="I62" s="195">
        <v>41</v>
      </c>
      <c r="J62" s="195">
        <v>61</v>
      </c>
      <c r="K62" s="195">
        <v>43</v>
      </c>
      <c r="L62" s="195">
        <v>30</v>
      </c>
      <c r="M62" s="195">
        <v>40</v>
      </c>
      <c r="N62" s="195">
        <v>57</v>
      </c>
      <c r="O62" s="196">
        <f t="shared" si="1"/>
        <v>38.777777777777779</v>
      </c>
    </row>
    <row r="63" spans="1:15" x14ac:dyDescent="0.3">
      <c r="A63" s="6" t="s">
        <v>63</v>
      </c>
      <c r="B63" s="6" t="s">
        <v>143</v>
      </c>
      <c r="C63" s="7" t="s">
        <v>144</v>
      </c>
      <c r="D63" s="7" t="s">
        <v>2008</v>
      </c>
      <c r="E63" s="8">
        <v>37681</v>
      </c>
      <c r="F63" s="195">
        <v>46</v>
      </c>
      <c r="G63" s="195">
        <v>17</v>
      </c>
      <c r="H63" s="195">
        <v>54</v>
      </c>
      <c r="I63" s="195">
        <v>34</v>
      </c>
      <c r="J63" s="195">
        <v>51</v>
      </c>
      <c r="K63" s="195">
        <v>64</v>
      </c>
      <c r="L63" s="195">
        <v>63</v>
      </c>
      <c r="M63" s="195">
        <v>19</v>
      </c>
      <c r="N63" s="195">
        <v>9</v>
      </c>
      <c r="O63" s="196">
        <f t="shared" si="1"/>
        <v>39.666666666666664</v>
      </c>
    </row>
    <row r="64" spans="1:15" x14ac:dyDescent="0.3">
      <c r="A64" s="6" t="s">
        <v>27</v>
      </c>
      <c r="B64" s="6" t="s">
        <v>161</v>
      </c>
      <c r="C64" s="7" t="s">
        <v>162</v>
      </c>
      <c r="D64" s="7" t="s">
        <v>2008</v>
      </c>
      <c r="E64" s="8">
        <v>44291</v>
      </c>
      <c r="F64" s="12"/>
      <c r="G64" s="12"/>
      <c r="H64" s="12"/>
      <c r="I64" s="12"/>
      <c r="J64" s="12"/>
      <c r="K64" s="12"/>
      <c r="L64" s="195">
        <v>7</v>
      </c>
      <c r="M64" s="195">
        <v>48</v>
      </c>
      <c r="N64" s="195">
        <v>64</v>
      </c>
      <c r="O64" s="196">
        <f t="shared" si="1"/>
        <v>39.666666666666664</v>
      </c>
    </row>
    <row r="65" spans="1:15" x14ac:dyDescent="0.3">
      <c r="A65" s="6" t="s">
        <v>46</v>
      </c>
      <c r="B65" s="6" t="s">
        <v>127</v>
      </c>
      <c r="C65" s="7" t="s">
        <v>128</v>
      </c>
      <c r="D65" s="7" t="s">
        <v>2008</v>
      </c>
      <c r="E65" s="8">
        <v>40350</v>
      </c>
      <c r="F65" s="195">
        <v>42</v>
      </c>
      <c r="G65" s="195">
        <v>36</v>
      </c>
      <c r="H65" s="195">
        <v>25</v>
      </c>
      <c r="I65" s="195">
        <v>44</v>
      </c>
      <c r="J65" s="195">
        <v>27</v>
      </c>
      <c r="K65" s="195">
        <v>31</v>
      </c>
      <c r="L65" s="195">
        <v>27</v>
      </c>
      <c r="M65" s="195">
        <v>59</v>
      </c>
      <c r="N65" s="195">
        <v>67</v>
      </c>
      <c r="O65" s="196">
        <f t="shared" si="1"/>
        <v>39.777777777777779</v>
      </c>
    </row>
    <row r="66" spans="1:15" x14ac:dyDescent="0.3">
      <c r="A66" s="6" t="s">
        <v>27</v>
      </c>
      <c r="B66" s="6" t="s">
        <v>149</v>
      </c>
      <c r="C66" s="7" t="s">
        <v>150</v>
      </c>
      <c r="D66" s="7" t="s">
        <v>2008</v>
      </c>
      <c r="E66" s="8">
        <v>43647</v>
      </c>
      <c r="F66" s="12"/>
      <c r="G66" s="12"/>
      <c r="H66" s="12"/>
      <c r="I66" s="12"/>
      <c r="J66" s="195">
        <v>43</v>
      </c>
      <c r="K66" s="195">
        <v>42</v>
      </c>
      <c r="L66" s="195">
        <v>35</v>
      </c>
      <c r="M66" s="195">
        <v>70</v>
      </c>
      <c r="N66" s="195">
        <v>12</v>
      </c>
      <c r="O66" s="196">
        <f t="shared" si="1"/>
        <v>40.4</v>
      </c>
    </row>
    <row r="67" spans="1:15" x14ac:dyDescent="0.3">
      <c r="A67" s="6" t="s">
        <v>24</v>
      </c>
      <c r="B67" s="6" t="s">
        <v>151</v>
      </c>
      <c r="C67" s="7" t="s">
        <v>152</v>
      </c>
      <c r="D67" s="7" t="s">
        <v>2008</v>
      </c>
      <c r="E67" s="8">
        <v>41512</v>
      </c>
      <c r="F67" s="195">
        <v>48</v>
      </c>
      <c r="G67" s="195">
        <v>22</v>
      </c>
      <c r="H67" s="195">
        <v>48</v>
      </c>
      <c r="I67" s="195">
        <v>17</v>
      </c>
      <c r="J67" s="195">
        <v>63</v>
      </c>
      <c r="K67" s="195">
        <v>17</v>
      </c>
      <c r="L67" s="195">
        <v>48</v>
      </c>
      <c r="M67" s="195">
        <v>36</v>
      </c>
      <c r="N67" s="195">
        <v>66</v>
      </c>
      <c r="O67" s="196">
        <f t="shared" ref="O67:O81" si="2">AVERAGE(F67:N67)</f>
        <v>40.555555555555557</v>
      </c>
    </row>
    <row r="68" spans="1:15" x14ac:dyDescent="0.3">
      <c r="A68" s="6" t="s">
        <v>14</v>
      </c>
      <c r="B68" s="6" t="s">
        <v>155</v>
      </c>
      <c r="C68" s="7" t="s">
        <v>156</v>
      </c>
      <c r="D68" s="7" t="s">
        <v>2008</v>
      </c>
      <c r="E68" s="8">
        <v>40269</v>
      </c>
      <c r="F68" s="195">
        <v>49</v>
      </c>
      <c r="G68" s="195">
        <v>37</v>
      </c>
      <c r="H68" s="195">
        <v>27</v>
      </c>
      <c r="I68" s="195">
        <v>45</v>
      </c>
      <c r="J68" s="195">
        <v>24</v>
      </c>
      <c r="K68" s="195">
        <v>15</v>
      </c>
      <c r="L68" s="195">
        <v>62</v>
      </c>
      <c r="M68" s="195">
        <v>60</v>
      </c>
      <c r="N68" s="195">
        <v>51</v>
      </c>
      <c r="O68" s="196">
        <f t="shared" si="2"/>
        <v>41.111111111111114</v>
      </c>
    </row>
    <row r="69" spans="1:15" x14ac:dyDescent="0.3">
      <c r="A69" s="6" t="s">
        <v>24</v>
      </c>
      <c r="B69" s="6" t="s">
        <v>147</v>
      </c>
      <c r="C69" s="7" t="s">
        <v>148</v>
      </c>
      <c r="D69" s="7" t="s">
        <v>2008</v>
      </c>
      <c r="E69" s="8">
        <v>43586</v>
      </c>
      <c r="F69" s="12"/>
      <c r="G69" s="12"/>
      <c r="H69" s="12"/>
      <c r="I69" s="12"/>
      <c r="J69" s="195">
        <v>62</v>
      </c>
      <c r="K69" s="195">
        <v>53</v>
      </c>
      <c r="L69" s="195">
        <v>11</v>
      </c>
      <c r="M69" s="195">
        <v>74</v>
      </c>
      <c r="N69" s="195">
        <v>7</v>
      </c>
      <c r="O69" s="196">
        <f t="shared" si="2"/>
        <v>41.4</v>
      </c>
    </row>
    <row r="70" spans="1:15" x14ac:dyDescent="0.3">
      <c r="A70" s="6" t="s">
        <v>63</v>
      </c>
      <c r="B70" s="6" t="s">
        <v>145</v>
      </c>
      <c r="C70" s="7" t="s">
        <v>146</v>
      </c>
      <c r="D70" s="7" t="s">
        <v>2008</v>
      </c>
      <c r="E70" s="8">
        <v>43647</v>
      </c>
      <c r="F70" s="12"/>
      <c r="G70" s="12"/>
      <c r="H70" s="12"/>
      <c r="I70" s="12"/>
      <c r="J70" s="195">
        <v>59</v>
      </c>
      <c r="K70" s="195">
        <v>34</v>
      </c>
      <c r="L70" s="195">
        <v>40</v>
      </c>
      <c r="M70" s="195">
        <v>55</v>
      </c>
      <c r="N70" s="195">
        <v>21</v>
      </c>
      <c r="O70" s="196">
        <f t="shared" si="2"/>
        <v>41.8</v>
      </c>
    </row>
    <row r="71" spans="1:15" x14ac:dyDescent="0.3">
      <c r="A71" s="6" t="s">
        <v>63</v>
      </c>
      <c r="B71" s="6" t="s">
        <v>131</v>
      </c>
      <c r="C71" s="7" t="s">
        <v>132</v>
      </c>
      <c r="D71" s="7" t="s">
        <v>2008</v>
      </c>
      <c r="E71" s="8">
        <v>34764</v>
      </c>
      <c r="F71" s="195">
        <v>38</v>
      </c>
      <c r="G71" s="195">
        <v>42</v>
      </c>
      <c r="H71" s="195">
        <v>34</v>
      </c>
      <c r="I71" s="195">
        <v>19</v>
      </c>
      <c r="J71" s="195">
        <v>60</v>
      </c>
      <c r="K71" s="195">
        <v>56</v>
      </c>
      <c r="L71" s="195">
        <v>28</v>
      </c>
      <c r="M71" s="195">
        <v>53</v>
      </c>
      <c r="N71" s="195">
        <v>55</v>
      </c>
      <c r="O71" s="196">
        <f t="shared" si="2"/>
        <v>42.777777777777779</v>
      </c>
    </row>
    <row r="72" spans="1:15" x14ac:dyDescent="0.3">
      <c r="A72" s="6" t="s">
        <v>63</v>
      </c>
      <c r="B72" s="6" t="s">
        <v>157</v>
      </c>
      <c r="C72" s="7" t="s">
        <v>158</v>
      </c>
      <c r="D72" s="7" t="s">
        <v>2008</v>
      </c>
      <c r="E72" s="8">
        <v>41456</v>
      </c>
      <c r="F72" s="195">
        <v>35</v>
      </c>
      <c r="G72" s="195">
        <v>14</v>
      </c>
      <c r="H72" s="195">
        <v>55</v>
      </c>
      <c r="I72" s="195">
        <v>23</v>
      </c>
      <c r="J72" s="195">
        <v>40</v>
      </c>
      <c r="K72" s="195">
        <v>61</v>
      </c>
      <c r="L72" s="195">
        <v>69</v>
      </c>
      <c r="M72" s="195">
        <v>47</v>
      </c>
      <c r="N72" s="195">
        <v>42</v>
      </c>
      <c r="O72" s="196">
        <f t="shared" si="2"/>
        <v>42.888888888888886</v>
      </c>
    </row>
    <row r="73" spans="1:15" x14ac:dyDescent="0.3">
      <c r="A73" s="6" t="s">
        <v>46</v>
      </c>
      <c r="B73" s="6" t="s">
        <v>136</v>
      </c>
      <c r="C73" s="7" t="s">
        <v>137</v>
      </c>
      <c r="D73" s="7" t="s">
        <v>2008</v>
      </c>
      <c r="E73" s="8">
        <v>44927</v>
      </c>
      <c r="F73" s="12"/>
      <c r="G73" s="12"/>
      <c r="H73" s="12"/>
      <c r="I73" s="12"/>
      <c r="J73" s="12"/>
      <c r="K73" s="12"/>
      <c r="L73" s="12"/>
      <c r="M73" s="12"/>
      <c r="N73" s="195">
        <v>43</v>
      </c>
      <c r="O73" s="196">
        <f t="shared" si="2"/>
        <v>43</v>
      </c>
    </row>
    <row r="74" spans="1:15" x14ac:dyDescent="0.3">
      <c r="A74" s="6" t="s">
        <v>46</v>
      </c>
      <c r="B74" s="6" t="s">
        <v>164</v>
      </c>
      <c r="C74" s="7" t="s">
        <v>165</v>
      </c>
      <c r="D74" s="7" t="s">
        <v>2008</v>
      </c>
      <c r="E74" s="8">
        <v>31929</v>
      </c>
      <c r="F74" s="195">
        <v>40</v>
      </c>
      <c r="G74" s="195">
        <v>44</v>
      </c>
      <c r="H74" s="195">
        <v>50</v>
      </c>
      <c r="I74" s="195">
        <v>22</v>
      </c>
      <c r="J74" s="195">
        <v>20</v>
      </c>
      <c r="K74" s="195">
        <v>52</v>
      </c>
      <c r="L74" s="195">
        <v>39</v>
      </c>
      <c r="M74" s="195">
        <v>75</v>
      </c>
      <c r="N74" s="195">
        <v>50</v>
      </c>
      <c r="O74" s="196">
        <f t="shared" si="2"/>
        <v>43.555555555555557</v>
      </c>
    </row>
    <row r="75" spans="1:15" x14ac:dyDescent="0.3">
      <c r="A75" s="6" t="s">
        <v>19</v>
      </c>
      <c r="B75" s="6" t="s">
        <v>95</v>
      </c>
      <c r="C75" s="7" t="s">
        <v>96</v>
      </c>
      <c r="D75" s="7" t="s">
        <v>2008</v>
      </c>
      <c r="E75" s="8">
        <v>42064</v>
      </c>
      <c r="F75" s="195">
        <v>23</v>
      </c>
      <c r="G75" s="195">
        <v>35</v>
      </c>
      <c r="H75" s="195">
        <v>45</v>
      </c>
      <c r="I75" s="195">
        <v>58</v>
      </c>
      <c r="J75" s="195">
        <v>64</v>
      </c>
      <c r="K75" s="195">
        <v>24</v>
      </c>
      <c r="L75" s="195">
        <v>61</v>
      </c>
      <c r="M75" s="195">
        <v>5</v>
      </c>
      <c r="N75" s="195">
        <v>77</v>
      </c>
      <c r="O75" s="196">
        <f t="shared" si="2"/>
        <v>43.555555555555557</v>
      </c>
    </row>
    <row r="76" spans="1:15" x14ac:dyDescent="0.3">
      <c r="A76" s="6" t="s">
        <v>24</v>
      </c>
      <c r="B76" s="6" t="s">
        <v>99</v>
      </c>
      <c r="C76" s="7" t="s">
        <v>100</v>
      </c>
      <c r="D76" s="7" t="s">
        <v>2008</v>
      </c>
      <c r="E76" s="8">
        <v>43466</v>
      </c>
      <c r="F76" s="12"/>
      <c r="G76" s="12"/>
      <c r="H76" s="12"/>
      <c r="I76" s="12"/>
      <c r="J76" s="195">
        <v>23</v>
      </c>
      <c r="K76" s="195">
        <v>37</v>
      </c>
      <c r="L76" s="195">
        <v>17</v>
      </c>
      <c r="M76" s="195">
        <v>71</v>
      </c>
      <c r="N76" s="195">
        <v>73</v>
      </c>
      <c r="O76" s="196">
        <f t="shared" si="2"/>
        <v>44.2</v>
      </c>
    </row>
    <row r="77" spans="1:15" x14ac:dyDescent="0.3">
      <c r="A77" s="6" t="s">
        <v>24</v>
      </c>
      <c r="B77" s="6" t="s">
        <v>172</v>
      </c>
      <c r="C77" s="7" t="s">
        <v>173</v>
      </c>
      <c r="D77" s="7" t="s">
        <v>2008</v>
      </c>
      <c r="E77" s="8">
        <v>44596</v>
      </c>
      <c r="F77" s="12"/>
      <c r="G77" s="12"/>
      <c r="H77" s="12"/>
      <c r="I77" s="12"/>
      <c r="J77" s="12"/>
      <c r="K77" s="12"/>
      <c r="L77" s="12"/>
      <c r="M77" s="195">
        <v>13</v>
      </c>
      <c r="N77" s="195">
        <v>76</v>
      </c>
      <c r="O77" s="196">
        <f t="shared" si="2"/>
        <v>44.5</v>
      </c>
    </row>
    <row r="78" spans="1:15" x14ac:dyDescent="0.3">
      <c r="A78" s="6" t="s">
        <v>46</v>
      </c>
      <c r="B78" s="6" t="s">
        <v>170</v>
      </c>
      <c r="C78" s="7" t="s">
        <v>171</v>
      </c>
      <c r="D78" s="7" t="s">
        <v>2008</v>
      </c>
      <c r="E78" s="8">
        <v>42917</v>
      </c>
      <c r="F78" s="12"/>
      <c r="G78" s="12"/>
      <c r="H78" s="195">
        <v>52</v>
      </c>
      <c r="I78" s="195">
        <v>57</v>
      </c>
      <c r="J78" s="195">
        <v>58</v>
      </c>
      <c r="K78" s="195">
        <v>63</v>
      </c>
      <c r="L78" s="195">
        <v>67</v>
      </c>
      <c r="M78" s="195">
        <v>63</v>
      </c>
      <c r="N78" s="195">
        <v>3</v>
      </c>
      <c r="O78" s="196">
        <f t="shared" si="2"/>
        <v>51.857142857142854</v>
      </c>
    </row>
    <row r="79" spans="1:15" x14ac:dyDescent="0.3">
      <c r="A79" s="6" t="s">
        <v>63</v>
      </c>
      <c r="B79" s="6" t="s">
        <v>168</v>
      </c>
      <c r="C79" s="7" t="s">
        <v>169</v>
      </c>
      <c r="D79" s="7" t="s">
        <v>2008</v>
      </c>
      <c r="E79" s="8">
        <v>44298</v>
      </c>
      <c r="F79" s="12"/>
      <c r="G79" s="12"/>
      <c r="H79" s="12"/>
      <c r="I79" s="12"/>
      <c r="J79" s="12"/>
      <c r="K79" s="12"/>
      <c r="L79" s="195">
        <v>18</v>
      </c>
      <c r="M79" s="195">
        <v>61</v>
      </c>
      <c r="N79" s="195">
        <v>78</v>
      </c>
      <c r="O79" s="196">
        <f t="shared" si="2"/>
        <v>52.333333333333336</v>
      </c>
    </row>
    <row r="80" spans="1:15" x14ac:dyDescent="0.3">
      <c r="A80" s="6" t="s">
        <v>14</v>
      </c>
      <c r="B80" s="6" t="s">
        <v>176</v>
      </c>
      <c r="C80" s="7" t="s">
        <v>177</v>
      </c>
      <c r="D80" s="7" t="s">
        <v>2008</v>
      </c>
      <c r="E80" s="8">
        <v>44470</v>
      </c>
      <c r="F80" s="12"/>
      <c r="G80" s="12"/>
      <c r="H80" s="12"/>
      <c r="I80" s="12"/>
      <c r="J80" s="12"/>
      <c r="K80" s="12"/>
      <c r="L80" s="195">
        <v>68</v>
      </c>
      <c r="M80" s="195">
        <v>73</v>
      </c>
      <c r="N80" s="195">
        <v>71</v>
      </c>
      <c r="O80" s="196">
        <f t="shared" si="2"/>
        <v>70.666666666666671</v>
      </c>
    </row>
    <row r="81" spans="1:15" x14ac:dyDescent="0.3">
      <c r="A81" s="6" t="s">
        <v>63</v>
      </c>
      <c r="B81" s="6" t="s">
        <v>174</v>
      </c>
      <c r="C81" s="7" t="s">
        <v>175</v>
      </c>
      <c r="D81" s="7" t="s">
        <v>2008</v>
      </c>
      <c r="E81" s="8">
        <v>44562</v>
      </c>
      <c r="F81" s="12"/>
      <c r="G81" s="12"/>
      <c r="H81" s="12"/>
      <c r="I81" s="12"/>
      <c r="J81" s="12"/>
      <c r="K81" s="12"/>
      <c r="L81" s="12"/>
      <c r="M81" s="195">
        <v>72</v>
      </c>
      <c r="N81" s="195">
        <v>79</v>
      </c>
      <c r="O81" s="196">
        <f t="shared" si="2"/>
        <v>75.5</v>
      </c>
    </row>
  </sheetData>
  <sortState xmlns:xlrd2="http://schemas.microsoft.com/office/spreadsheetml/2017/richdata2" ref="A3:AN81">
    <sortCondition ref="O3:O81"/>
  </sortState>
  <mergeCells count="1">
    <mergeCell ref="F1:M1"/>
  </mergeCells>
  <pageMargins left="0.7" right="0.7" top="0.75" bottom="0.75" header="0.3" footer="0.3"/>
  <pageSetup paperSize="1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18C9-6F2A-4AF2-B009-55E21F3AE558}">
  <dimension ref="A1:W56"/>
  <sheetViews>
    <sheetView workbookViewId="0">
      <pane ySplit="2" topLeftCell="A9" activePane="bottomLeft" state="frozen"/>
      <selection pane="bottomLeft" activeCell="H38" sqref="H38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16384" width="8.6640625" style="1"/>
  </cols>
  <sheetData>
    <row r="1" spans="1:23" x14ac:dyDescent="0.3"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</row>
    <row r="2" spans="1:23" s="5" customFormat="1" ht="39.6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>
        <v>2016</v>
      </c>
      <c r="G2" s="4" t="s">
        <v>2042</v>
      </c>
      <c r="H2" s="4">
        <v>2017</v>
      </c>
      <c r="I2" s="4" t="s">
        <v>2043</v>
      </c>
      <c r="J2" s="4">
        <v>2018</v>
      </c>
      <c r="K2" s="4" t="s">
        <v>2044</v>
      </c>
      <c r="L2" s="4">
        <v>2019</v>
      </c>
      <c r="M2" s="4" t="s">
        <v>2045</v>
      </c>
      <c r="N2" s="4">
        <v>2020</v>
      </c>
      <c r="O2" s="4" t="s">
        <v>2046</v>
      </c>
      <c r="P2" s="4">
        <v>2021</v>
      </c>
      <c r="Q2" s="4" t="s">
        <v>2047</v>
      </c>
      <c r="R2" s="4">
        <v>2022</v>
      </c>
      <c r="S2" s="4" t="s">
        <v>2048</v>
      </c>
      <c r="T2" s="4">
        <v>2023</v>
      </c>
      <c r="U2" s="4" t="s">
        <v>2049</v>
      </c>
      <c r="V2" s="4" t="s">
        <v>179</v>
      </c>
      <c r="W2" s="4" t="s">
        <v>2050</v>
      </c>
    </row>
    <row r="3" spans="1:23" x14ac:dyDescent="0.3">
      <c r="A3" s="6" t="s">
        <v>46</v>
      </c>
      <c r="B3" s="6" t="s">
        <v>164</v>
      </c>
      <c r="C3" s="7" t="s">
        <v>165</v>
      </c>
      <c r="D3" s="7" t="s">
        <v>2008</v>
      </c>
      <c r="E3" s="8">
        <v>31929</v>
      </c>
      <c r="F3" s="183">
        <v>-5.0056882821387941E-2</v>
      </c>
      <c r="G3" s="195">
        <v>24</v>
      </c>
      <c r="H3" s="183">
        <v>-1.7127197990408769E-2</v>
      </c>
      <c r="I3" s="195">
        <v>26</v>
      </c>
      <c r="J3" s="183">
        <v>-6.7104303428154627E-2</v>
      </c>
      <c r="K3" s="195">
        <v>29</v>
      </c>
      <c r="L3" s="183">
        <v>-1.9621583742116328E-2</v>
      </c>
      <c r="M3" s="195">
        <v>14</v>
      </c>
      <c r="N3" s="183">
        <v>4.5638489208633094E-2</v>
      </c>
      <c r="O3" s="195">
        <v>11</v>
      </c>
      <c r="P3" s="183">
        <v>2.3121387283236993E-2</v>
      </c>
      <c r="Q3" s="195">
        <v>31</v>
      </c>
      <c r="R3" s="183">
        <v>-9.02542372881356E-2</v>
      </c>
      <c r="S3" s="195">
        <v>24</v>
      </c>
      <c r="T3" s="183">
        <v>-0.3410962794660608</v>
      </c>
      <c r="U3" s="195">
        <v>50</v>
      </c>
      <c r="V3" s="183">
        <v>-6.9198751300728403E-2</v>
      </c>
      <c r="W3" s="195">
        <v>34</v>
      </c>
    </row>
    <row r="4" spans="1:23" x14ac:dyDescent="0.3">
      <c r="A4" s="6" t="s">
        <v>14</v>
      </c>
      <c r="B4" s="6" t="s">
        <v>67</v>
      </c>
      <c r="C4" s="7" t="s">
        <v>68</v>
      </c>
      <c r="D4" s="7" t="s">
        <v>2008</v>
      </c>
      <c r="E4" s="8">
        <v>32965</v>
      </c>
      <c r="F4" s="183">
        <v>-5.416116248348745E-2</v>
      </c>
      <c r="G4" s="195">
        <v>25</v>
      </c>
      <c r="H4" s="183">
        <v>5.8658346333853355E-2</v>
      </c>
      <c r="I4" s="195">
        <v>6</v>
      </c>
      <c r="J4" s="183">
        <v>-2.6602564102564102E-2</v>
      </c>
      <c r="K4" s="195">
        <v>25</v>
      </c>
      <c r="L4" s="183">
        <v>-5.6259659969088098E-2</v>
      </c>
      <c r="M4" s="195">
        <v>23</v>
      </c>
      <c r="N4" s="183">
        <v>-5.0561797752808987E-2</v>
      </c>
      <c r="O4" s="195">
        <v>28</v>
      </c>
      <c r="P4" s="183">
        <v>9.8856416772554009E-2</v>
      </c>
      <c r="Q4" s="195">
        <v>15</v>
      </c>
      <c r="R4" s="183">
        <v>-0.20459553037456721</v>
      </c>
      <c r="S4" s="195">
        <v>42</v>
      </c>
      <c r="T4" s="183">
        <v>4.840649428743235E-2</v>
      </c>
      <c r="U4" s="195">
        <v>5</v>
      </c>
      <c r="V4" s="183">
        <v>7.1738083774675013E-2</v>
      </c>
      <c r="W4" s="195">
        <v>3</v>
      </c>
    </row>
    <row r="5" spans="1:23" x14ac:dyDescent="0.3">
      <c r="A5" s="6" t="s">
        <v>63</v>
      </c>
      <c r="B5" s="6" t="s">
        <v>131</v>
      </c>
      <c r="C5" s="7" t="s">
        <v>132</v>
      </c>
      <c r="D5" s="7" t="s">
        <v>2008</v>
      </c>
      <c r="E5" s="8">
        <v>34764</v>
      </c>
      <c r="F5" s="183">
        <v>-4.8526240115025161E-2</v>
      </c>
      <c r="G5" s="195">
        <v>22</v>
      </c>
      <c r="H5" s="183">
        <v>-4.3321299638989169E-3</v>
      </c>
      <c r="I5" s="195">
        <v>25</v>
      </c>
      <c r="J5" s="183">
        <v>8.5714285714285719E-3</v>
      </c>
      <c r="K5" s="195">
        <v>20</v>
      </c>
      <c r="L5" s="183">
        <v>-1.1424491253123885E-2</v>
      </c>
      <c r="M5" s="195">
        <v>12</v>
      </c>
      <c r="N5" s="183">
        <v>-9.7508125677139762E-2</v>
      </c>
      <c r="O5" s="195">
        <v>38</v>
      </c>
      <c r="P5" s="183">
        <v>6.1394005055976884E-3</v>
      </c>
      <c r="Q5" s="195">
        <v>34</v>
      </c>
      <c r="R5" s="183">
        <v>-7.2978303747534515E-2</v>
      </c>
      <c r="S5" s="195">
        <v>20</v>
      </c>
      <c r="T5" s="183">
        <v>-0.16643678160919539</v>
      </c>
      <c r="U5" s="195">
        <v>33</v>
      </c>
      <c r="V5" s="183">
        <v>-7.9302141157811257E-2</v>
      </c>
      <c r="W5" s="195">
        <v>37</v>
      </c>
    </row>
    <row r="6" spans="1:23" x14ac:dyDescent="0.3">
      <c r="A6" s="6" t="s">
        <v>63</v>
      </c>
      <c r="B6" s="6" t="s">
        <v>64</v>
      </c>
      <c r="C6" s="7" t="s">
        <v>65</v>
      </c>
      <c r="D6" s="7" t="s">
        <v>2008</v>
      </c>
      <c r="E6" s="8">
        <v>35275</v>
      </c>
      <c r="F6" s="183">
        <v>-4.7321242443193662E-2</v>
      </c>
      <c r="G6" s="195">
        <v>21</v>
      </c>
      <c r="H6" s="183">
        <v>6.8498769483182939E-2</v>
      </c>
      <c r="I6" s="195">
        <v>4</v>
      </c>
      <c r="J6" s="183">
        <v>8.8315217391304341E-3</v>
      </c>
      <c r="K6" s="195">
        <v>19</v>
      </c>
      <c r="L6" s="183">
        <v>-2.6372059871703494E-2</v>
      </c>
      <c r="M6" s="195">
        <v>17</v>
      </c>
      <c r="N6" s="183">
        <v>2.664576802507837E-2</v>
      </c>
      <c r="O6" s="195">
        <v>18</v>
      </c>
      <c r="P6" s="183">
        <v>7.1951219512195116E-2</v>
      </c>
      <c r="Q6" s="195">
        <v>25</v>
      </c>
      <c r="R6" s="183">
        <v>-9.0123456790123457E-2</v>
      </c>
      <c r="S6" s="195">
        <v>23</v>
      </c>
      <c r="T6" s="183">
        <v>-0.114758473445423</v>
      </c>
      <c r="U6" s="195">
        <v>25</v>
      </c>
      <c r="V6" s="183">
        <v>-1.6483516483516484E-2</v>
      </c>
      <c r="W6" s="195">
        <v>19</v>
      </c>
    </row>
    <row r="7" spans="1:23" x14ac:dyDescent="0.3">
      <c r="A7" s="6" t="s">
        <v>14</v>
      </c>
      <c r="B7" s="6" t="s">
        <v>40</v>
      </c>
      <c r="C7" s="7" t="s">
        <v>41</v>
      </c>
      <c r="D7" s="7" t="s">
        <v>2008</v>
      </c>
      <c r="E7" s="8">
        <v>35730</v>
      </c>
      <c r="F7" s="183">
        <v>-4.9910233393177739E-2</v>
      </c>
      <c r="G7" s="195">
        <v>23</v>
      </c>
      <c r="H7" s="183">
        <v>-7.5363427697016067E-2</v>
      </c>
      <c r="I7" s="195">
        <v>32</v>
      </c>
      <c r="J7" s="183">
        <v>1.6036655211912942E-2</v>
      </c>
      <c r="K7" s="195">
        <v>13</v>
      </c>
      <c r="L7" s="183">
        <v>4.218040233614536E-2</v>
      </c>
      <c r="M7" s="195">
        <v>2</v>
      </c>
      <c r="N7" s="183">
        <v>0.16825396825396827</v>
      </c>
      <c r="O7" s="195">
        <v>2</v>
      </c>
      <c r="P7" s="183">
        <v>0.11593904448105437</v>
      </c>
      <c r="Q7" s="195">
        <v>11</v>
      </c>
      <c r="R7" s="183">
        <v>-7.4503680571046171E-2</v>
      </c>
      <c r="S7" s="195">
        <v>21</v>
      </c>
      <c r="T7" s="183">
        <v>-8.6651053864168617E-2</v>
      </c>
      <c r="U7" s="195">
        <v>22</v>
      </c>
      <c r="V7" s="183">
        <v>-0.12890276538804638</v>
      </c>
      <c r="W7" s="195">
        <v>45</v>
      </c>
    </row>
    <row r="8" spans="1:23" x14ac:dyDescent="0.3">
      <c r="A8" s="6" t="s">
        <v>63</v>
      </c>
      <c r="B8" s="6" t="s">
        <v>119</v>
      </c>
      <c r="C8" s="7" t="s">
        <v>120</v>
      </c>
      <c r="D8" s="7" t="s">
        <v>2008</v>
      </c>
      <c r="E8" s="8">
        <v>37530</v>
      </c>
      <c r="F8" s="183">
        <v>-1.2504597278411181E-2</v>
      </c>
      <c r="G8" s="195">
        <v>14</v>
      </c>
      <c r="H8" s="183">
        <v>4.5051436679673644E-2</v>
      </c>
      <c r="I8" s="195">
        <v>10</v>
      </c>
      <c r="J8" s="183">
        <v>-1.4512785072563926E-2</v>
      </c>
      <c r="K8" s="195">
        <v>21</v>
      </c>
      <c r="L8" s="183">
        <v>-7.6156583629893235E-2</v>
      </c>
      <c r="M8" s="195">
        <v>28</v>
      </c>
      <c r="N8" s="183">
        <v>4.1260891850333166E-2</v>
      </c>
      <c r="O8" s="195">
        <v>13</v>
      </c>
      <c r="P8" s="183">
        <v>-6.4144736842105268E-2</v>
      </c>
      <c r="Q8" s="195">
        <v>38</v>
      </c>
      <c r="R8" s="183">
        <v>-0.11043132456408687</v>
      </c>
      <c r="S8" s="195">
        <v>28</v>
      </c>
      <c r="T8" s="183">
        <v>-8.4277148567621585E-2</v>
      </c>
      <c r="U8" s="195">
        <v>19</v>
      </c>
      <c r="V8" s="183">
        <v>1.3507625272331155E-2</v>
      </c>
      <c r="W8" s="195">
        <v>10</v>
      </c>
    </row>
    <row r="9" spans="1:23" x14ac:dyDescent="0.3">
      <c r="A9" s="6" t="s">
        <v>63</v>
      </c>
      <c r="B9" s="6" t="s">
        <v>143</v>
      </c>
      <c r="C9" s="7" t="s">
        <v>144</v>
      </c>
      <c r="D9" s="7" t="s">
        <v>2008</v>
      </c>
      <c r="E9" s="8">
        <v>37681</v>
      </c>
      <c r="F9" s="183">
        <v>-8.0913666279519944E-2</v>
      </c>
      <c r="G9" s="195">
        <v>27</v>
      </c>
      <c r="H9" s="183">
        <v>4.4331395348837212E-2</v>
      </c>
      <c r="I9" s="195">
        <v>11</v>
      </c>
      <c r="J9" s="183">
        <v>-9.3321917808219176E-2</v>
      </c>
      <c r="K9" s="195">
        <v>33</v>
      </c>
      <c r="L9" s="183">
        <v>-4.8566142460684553E-2</v>
      </c>
      <c r="M9" s="195">
        <v>22</v>
      </c>
      <c r="N9" s="183">
        <v>-5.6902356902356906E-2</v>
      </c>
      <c r="O9" s="195">
        <v>31</v>
      </c>
      <c r="P9" s="183">
        <v>-9.5801526717557248E-2</v>
      </c>
      <c r="Q9" s="195">
        <v>40</v>
      </c>
      <c r="R9" s="183">
        <v>-0.19402298850574712</v>
      </c>
      <c r="S9" s="195">
        <v>40</v>
      </c>
      <c r="T9" s="183">
        <v>-5.8765915768854066E-2</v>
      </c>
      <c r="U9" s="195">
        <v>14</v>
      </c>
      <c r="V9" s="183">
        <v>3.3485540334855401E-2</v>
      </c>
      <c r="W9" s="195">
        <v>6</v>
      </c>
    </row>
    <row r="10" spans="1:23" x14ac:dyDescent="0.3">
      <c r="A10" s="6" t="s">
        <v>46</v>
      </c>
      <c r="B10" s="6" t="s">
        <v>109</v>
      </c>
      <c r="C10" s="7" t="s">
        <v>110</v>
      </c>
      <c r="D10" s="7" t="s">
        <v>2008</v>
      </c>
      <c r="E10" s="8">
        <v>37895</v>
      </c>
      <c r="F10" s="183">
        <v>5.7163531114327065E-2</v>
      </c>
      <c r="G10" s="195">
        <v>5</v>
      </c>
      <c r="H10" s="183">
        <v>1.9441340782122906E-2</v>
      </c>
      <c r="I10" s="195">
        <v>19</v>
      </c>
      <c r="J10" s="183">
        <v>7.4133333333333329E-2</v>
      </c>
      <c r="K10" s="195">
        <v>8</v>
      </c>
      <c r="L10" s="183">
        <v>-3.5216718266253867E-2</v>
      </c>
      <c r="M10" s="195">
        <v>19</v>
      </c>
      <c r="N10" s="183">
        <v>-5.6029232643118147E-2</v>
      </c>
      <c r="O10" s="195">
        <v>29</v>
      </c>
      <c r="P10" s="183">
        <v>2.9300378712377916E-2</v>
      </c>
      <c r="Q10" s="195">
        <v>30</v>
      </c>
      <c r="R10" s="183">
        <v>-6.4723531933133308E-2</v>
      </c>
      <c r="S10" s="195">
        <v>17</v>
      </c>
      <c r="T10" s="183">
        <v>-0.24403109383675736</v>
      </c>
      <c r="U10" s="195">
        <v>45</v>
      </c>
      <c r="V10" s="183">
        <v>-5.4939759036144578E-2</v>
      </c>
      <c r="W10" s="195">
        <v>27</v>
      </c>
    </row>
    <row r="11" spans="1:23" x14ac:dyDescent="0.3">
      <c r="A11" s="6" t="s">
        <v>63</v>
      </c>
      <c r="B11" s="6" t="s">
        <v>133</v>
      </c>
      <c r="C11" s="7" t="s">
        <v>134</v>
      </c>
      <c r="D11" s="7" t="s">
        <v>2008</v>
      </c>
      <c r="E11" s="8">
        <v>38353</v>
      </c>
      <c r="F11" s="183">
        <v>0.17295980511571254</v>
      </c>
      <c r="G11" s="195">
        <v>2</v>
      </c>
      <c r="H11" s="183">
        <v>6.0039370078740155E-2</v>
      </c>
      <c r="I11" s="195">
        <v>5</v>
      </c>
      <c r="J11" s="183">
        <v>7.6253838280450362E-2</v>
      </c>
      <c r="K11" s="195">
        <v>7</v>
      </c>
      <c r="L11" s="183">
        <v>-0.10949662688116243</v>
      </c>
      <c r="M11" s="195">
        <v>33</v>
      </c>
      <c r="N11" s="183">
        <v>0.17469724297861375</v>
      </c>
      <c r="O11" s="195">
        <v>1</v>
      </c>
      <c r="P11" s="183">
        <v>-0.17406054279749478</v>
      </c>
      <c r="Q11" s="195">
        <v>42</v>
      </c>
      <c r="R11" s="183">
        <v>-0.149330900243309</v>
      </c>
      <c r="S11" s="195">
        <v>35</v>
      </c>
      <c r="T11" s="183">
        <v>-0.22707263389581805</v>
      </c>
      <c r="U11" s="195">
        <v>44</v>
      </c>
      <c r="V11" s="183">
        <v>-0.16393442622950818</v>
      </c>
      <c r="W11" s="195">
        <v>50</v>
      </c>
    </row>
    <row r="12" spans="1:23" x14ac:dyDescent="0.3">
      <c r="A12" s="6" t="s">
        <v>24</v>
      </c>
      <c r="B12" s="6" t="s">
        <v>78</v>
      </c>
      <c r="C12" s="7" t="s">
        <v>79</v>
      </c>
      <c r="D12" s="7" t="s">
        <v>2008</v>
      </c>
      <c r="E12" s="8">
        <v>38353</v>
      </c>
      <c r="F12" s="183">
        <v>0.30669144981412638</v>
      </c>
      <c r="G12" s="195">
        <v>1</v>
      </c>
      <c r="H12" s="183">
        <v>-2.1014492753623187E-2</v>
      </c>
      <c r="I12" s="195">
        <v>27</v>
      </c>
      <c r="J12" s="183">
        <v>8.9524969549330091E-2</v>
      </c>
      <c r="K12" s="195">
        <v>4</v>
      </c>
      <c r="L12" s="183">
        <v>-9.4664931685100845E-2</v>
      </c>
      <c r="M12" s="195">
        <v>31</v>
      </c>
      <c r="N12" s="183">
        <v>1.3241785188818049E-2</v>
      </c>
      <c r="O12" s="195">
        <v>21</v>
      </c>
      <c r="P12" s="183">
        <v>0.20288659793814434</v>
      </c>
      <c r="Q12" s="195">
        <v>3</v>
      </c>
      <c r="R12" s="183">
        <v>-0.19627399322544223</v>
      </c>
      <c r="S12" s="195">
        <v>41</v>
      </c>
      <c r="T12" s="183">
        <v>-0.10299426629857719</v>
      </c>
      <c r="U12" s="195">
        <v>24</v>
      </c>
      <c r="V12" s="183">
        <v>-9.0764962346413E-2</v>
      </c>
      <c r="W12" s="195">
        <v>40</v>
      </c>
    </row>
    <row r="13" spans="1:23" x14ac:dyDescent="0.3">
      <c r="A13" s="6" t="s">
        <v>46</v>
      </c>
      <c r="B13" s="6" t="s">
        <v>111</v>
      </c>
      <c r="C13" s="7" t="s">
        <v>112</v>
      </c>
      <c r="D13" s="7" t="s">
        <v>2008</v>
      </c>
      <c r="E13" s="8">
        <v>38565</v>
      </c>
      <c r="F13" s="183">
        <v>3.1860970311368572E-2</v>
      </c>
      <c r="G13" s="195">
        <v>6</v>
      </c>
      <c r="H13" s="183">
        <v>2.6251312565628283E-2</v>
      </c>
      <c r="I13" s="195">
        <v>18</v>
      </c>
      <c r="J13" s="183">
        <v>1.3521819299323909E-2</v>
      </c>
      <c r="K13" s="195">
        <v>15</v>
      </c>
      <c r="L13" s="183">
        <v>-1.3039698638075921E-2</v>
      </c>
      <c r="M13" s="195">
        <v>13</v>
      </c>
      <c r="N13" s="183">
        <v>-3.0407191961924908E-2</v>
      </c>
      <c r="O13" s="195">
        <v>27</v>
      </c>
      <c r="P13" s="183">
        <v>7.7731605964311903E-2</v>
      </c>
      <c r="Q13" s="195">
        <v>21</v>
      </c>
      <c r="R13" s="183">
        <v>-6.9541778975741236E-2</v>
      </c>
      <c r="S13" s="195">
        <v>18</v>
      </c>
      <c r="T13" s="183">
        <v>-0.21097270076861913</v>
      </c>
      <c r="U13" s="195">
        <v>41</v>
      </c>
      <c r="V13" s="183">
        <v>-9.8536585365853663E-2</v>
      </c>
      <c r="W13" s="195">
        <v>41</v>
      </c>
    </row>
    <row r="14" spans="1:23" x14ac:dyDescent="0.3">
      <c r="A14" s="6" t="s">
        <v>46</v>
      </c>
      <c r="B14" s="6" t="s">
        <v>69</v>
      </c>
      <c r="C14" s="7" t="s">
        <v>70</v>
      </c>
      <c r="D14" s="7" t="s">
        <v>2008</v>
      </c>
      <c r="E14" s="8">
        <v>38930</v>
      </c>
      <c r="F14" s="183">
        <v>-3.0406453614644741E-2</v>
      </c>
      <c r="G14" s="195">
        <v>18</v>
      </c>
      <c r="H14" s="183">
        <v>-4.2801556420233464E-2</v>
      </c>
      <c r="I14" s="195">
        <v>31</v>
      </c>
      <c r="J14" s="183">
        <v>3.6249999999999998E-2</v>
      </c>
      <c r="K14" s="195">
        <v>10</v>
      </c>
      <c r="L14" s="183">
        <v>-0.10831858407079646</v>
      </c>
      <c r="M14" s="195">
        <v>32</v>
      </c>
      <c r="N14" s="183">
        <v>-7.122325135739381E-2</v>
      </c>
      <c r="O14" s="195">
        <v>34</v>
      </c>
      <c r="P14" s="183">
        <v>0.22279392847954721</v>
      </c>
      <c r="Q14" s="195">
        <v>1</v>
      </c>
      <c r="R14" s="183">
        <v>-0.14165968147527241</v>
      </c>
      <c r="S14" s="195">
        <v>31</v>
      </c>
      <c r="T14" s="183">
        <v>-0.15271838729383017</v>
      </c>
      <c r="U14" s="195">
        <v>32</v>
      </c>
      <c r="V14" s="183">
        <v>3.1876606683804626E-2</v>
      </c>
      <c r="W14" s="195">
        <v>7</v>
      </c>
    </row>
    <row r="15" spans="1:23" x14ac:dyDescent="0.3">
      <c r="A15" s="6" t="s">
        <v>24</v>
      </c>
      <c r="B15" s="6" t="s">
        <v>76</v>
      </c>
      <c r="C15" s="7" t="s">
        <v>77</v>
      </c>
      <c r="D15" s="7" t="s">
        <v>2008</v>
      </c>
      <c r="E15" s="8">
        <v>39142</v>
      </c>
      <c r="F15" s="183">
        <v>-2.2179363548698167E-2</v>
      </c>
      <c r="G15" s="195">
        <v>16</v>
      </c>
      <c r="H15" s="183">
        <v>8.4901531728665214E-2</v>
      </c>
      <c r="I15" s="195">
        <v>3</v>
      </c>
      <c r="J15" s="183">
        <v>-4.0036396724294813E-2</v>
      </c>
      <c r="K15" s="195">
        <v>27</v>
      </c>
      <c r="L15" s="183">
        <v>1.7908309455587391E-2</v>
      </c>
      <c r="M15" s="195">
        <v>4</v>
      </c>
      <c r="N15" s="183">
        <v>-6.8271649299317283E-2</v>
      </c>
      <c r="O15" s="195">
        <v>33</v>
      </c>
      <c r="P15" s="183">
        <v>1.7707362534948742E-2</v>
      </c>
      <c r="Q15" s="195">
        <v>33</v>
      </c>
      <c r="R15" s="183">
        <v>-8.7499999999999994E-2</v>
      </c>
      <c r="S15" s="195">
        <v>22</v>
      </c>
      <c r="T15" s="183">
        <v>-9.4876033057851236E-2</v>
      </c>
      <c r="U15" s="195">
        <v>23</v>
      </c>
      <c r="V15" s="183">
        <v>5.8262179809141133E-2</v>
      </c>
      <c r="W15" s="195">
        <v>5</v>
      </c>
    </row>
    <row r="16" spans="1:23" x14ac:dyDescent="0.3">
      <c r="A16" s="6" t="s">
        <v>14</v>
      </c>
      <c r="B16" s="6" t="s">
        <v>44</v>
      </c>
      <c r="C16" s="7" t="s">
        <v>45</v>
      </c>
      <c r="D16" s="7" t="s">
        <v>2008</v>
      </c>
      <c r="E16" s="8">
        <v>39995</v>
      </c>
      <c r="F16" s="183">
        <v>1.1481880157875853E-2</v>
      </c>
      <c r="G16" s="195">
        <v>8</v>
      </c>
      <c r="H16" s="183">
        <v>1.3800424628450107E-2</v>
      </c>
      <c r="I16" s="195">
        <v>21</v>
      </c>
      <c r="J16" s="183">
        <v>-7.1698113207547168E-2</v>
      </c>
      <c r="K16" s="195">
        <v>30</v>
      </c>
      <c r="L16" s="183">
        <v>7.2676450034940596E-2</v>
      </c>
      <c r="M16" s="195">
        <v>1</v>
      </c>
      <c r="N16" s="183">
        <v>7.694157249338783E-2</v>
      </c>
      <c r="O16" s="195">
        <v>6</v>
      </c>
      <c r="P16" s="183">
        <v>0.1510642694771647</v>
      </c>
      <c r="Q16" s="195">
        <v>6</v>
      </c>
      <c r="R16" s="183">
        <v>-0.14733840304182511</v>
      </c>
      <c r="S16" s="195">
        <v>34</v>
      </c>
      <c r="T16" s="183">
        <v>-0.13266953713670612</v>
      </c>
      <c r="U16" s="195">
        <v>27</v>
      </c>
      <c r="V16" s="183">
        <v>-2.0072992700729927E-2</v>
      </c>
      <c r="W16" s="195">
        <v>21</v>
      </c>
    </row>
    <row r="17" spans="1:23" x14ac:dyDescent="0.3">
      <c r="A17" s="6" t="s">
        <v>14</v>
      </c>
      <c r="B17" s="6" t="s">
        <v>123</v>
      </c>
      <c r="C17" s="7" t="s">
        <v>124</v>
      </c>
      <c r="D17" s="7" t="s">
        <v>2008</v>
      </c>
      <c r="E17" s="8">
        <v>40153</v>
      </c>
      <c r="F17" s="183">
        <v>-0.11588132635253054</v>
      </c>
      <c r="G17" s="195">
        <v>31</v>
      </c>
      <c r="H17" s="183">
        <v>3.031437125748503E-2</v>
      </c>
      <c r="I17" s="195">
        <v>16</v>
      </c>
      <c r="J17" s="183">
        <v>3.0603804797353185E-2</v>
      </c>
      <c r="K17" s="195">
        <v>11</v>
      </c>
      <c r="L17" s="183">
        <v>-6.1274509803921568E-4</v>
      </c>
      <c r="M17" s="195">
        <v>7</v>
      </c>
      <c r="N17" s="183">
        <v>1.6320979258755527E-2</v>
      </c>
      <c r="O17" s="195">
        <v>20</v>
      </c>
      <c r="P17" s="183">
        <v>5.5519053876478319E-2</v>
      </c>
      <c r="Q17" s="195">
        <v>27</v>
      </c>
      <c r="R17" s="183">
        <v>-0.14350112697220135</v>
      </c>
      <c r="S17" s="195">
        <v>32</v>
      </c>
      <c r="T17" s="183">
        <v>-0.13991537376586741</v>
      </c>
      <c r="U17" s="195">
        <v>29</v>
      </c>
      <c r="V17" s="183">
        <v>-6.8426197458455518E-2</v>
      </c>
      <c r="W17" s="195">
        <v>32</v>
      </c>
    </row>
    <row r="18" spans="1:23" x14ac:dyDescent="0.3">
      <c r="A18" s="6" t="s">
        <v>14</v>
      </c>
      <c r="B18" s="6" t="s">
        <v>155</v>
      </c>
      <c r="C18" s="7" t="s">
        <v>156</v>
      </c>
      <c r="D18" s="7" t="s">
        <v>2008</v>
      </c>
      <c r="E18" s="8">
        <v>40269</v>
      </c>
      <c r="F18" s="183">
        <v>-0.10914967677772253</v>
      </c>
      <c r="G18" s="195">
        <v>30</v>
      </c>
      <c r="H18" s="183">
        <v>7.2031793343268757E-3</v>
      </c>
      <c r="I18" s="195">
        <v>24</v>
      </c>
      <c r="J18" s="183">
        <v>1.4698677119059285E-2</v>
      </c>
      <c r="K18" s="195">
        <v>14</v>
      </c>
      <c r="L18" s="183">
        <v>-7.1729957805907171E-2</v>
      </c>
      <c r="M18" s="195">
        <v>27</v>
      </c>
      <c r="N18" s="183">
        <v>3.8682252922422958E-2</v>
      </c>
      <c r="O18" s="195">
        <v>15</v>
      </c>
      <c r="P18" s="183">
        <v>0.13982142857142857</v>
      </c>
      <c r="Q18" s="195">
        <v>9</v>
      </c>
      <c r="R18" s="183">
        <v>-0.18863925392115302</v>
      </c>
      <c r="S18" s="195">
        <v>39</v>
      </c>
      <c r="T18" s="183">
        <v>-0.189798087141339</v>
      </c>
      <c r="U18" s="195">
        <v>38</v>
      </c>
      <c r="V18" s="183">
        <v>-6.9334389857369255E-2</v>
      </c>
      <c r="W18" s="195">
        <v>35</v>
      </c>
    </row>
    <row r="19" spans="1:23" x14ac:dyDescent="0.3">
      <c r="A19" s="6" t="s">
        <v>46</v>
      </c>
      <c r="B19" s="6" t="s">
        <v>127</v>
      </c>
      <c r="C19" s="7" t="s">
        <v>128</v>
      </c>
      <c r="D19" s="7" t="s">
        <v>2008</v>
      </c>
      <c r="E19" s="8">
        <v>40350</v>
      </c>
      <c r="F19" s="183">
        <v>-6.7655236329935128E-2</v>
      </c>
      <c r="G19" s="195">
        <v>26</v>
      </c>
      <c r="H19" s="183">
        <v>9.4196292920085082E-3</v>
      </c>
      <c r="I19" s="195">
        <v>23</v>
      </c>
      <c r="J19" s="183">
        <v>1.7200474495848161E-2</v>
      </c>
      <c r="K19" s="195">
        <v>12</v>
      </c>
      <c r="L19" s="183">
        <v>-6.9163394744790094E-2</v>
      </c>
      <c r="M19" s="195">
        <v>26</v>
      </c>
      <c r="N19" s="183">
        <v>3.4233231283050378E-2</v>
      </c>
      <c r="O19" s="195">
        <v>17</v>
      </c>
      <c r="P19" s="183">
        <v>8.1453068592057767E-2</v>
      </c>
      <c r="Q19" s="195">
        <v>17</v>
      </c>
      <c r="R19" s="183">
        <v>-7.2523728401070825E-2</v>
      </c>
      <c r="S19" s="195">
        <v>19</v>
      </c>
      <c r="T19" s="183">
        <v>-0.18871650211565585</v>
      </c>
      <c r="U19" s="195">
        <v>37</v>
      </c>
      <c r="V19" s="183">
        <v>-0.12448700410396717</v>
      </c>
      <c r="W19" s="195">
        <v>44</v>
      </c>
    </row>
    <row r="20" spans="1:23" x14ac:dyDescent="0.3">
      <c r="A20" s="6" t="s">
        <v>24</v>
      </c>
      <c r="B20" s="6" t="s">
        <v>25</v>
      </c>
      <c r="C20" s="7" t="s">
        <v>26</v>
      </c>
      <c r="D20" s="7" t="s">
        <v>2008</v>
      </c>
      <c r="E20" s="8">
        <v>40422</v>
      </c>
      <c r="F20" s="183">
        <v>2.05761316872428E-3</v>
      </c>
      <c r="G20" s="195">
        <v>10</v>
      </c>
      <c r="H20" s="183">
        <v>0.10207852193995381</v>
      </c>
      <c r="I20" s="195">
        <v>2</v>
      </c>
      <c r="J20" s="183">
        <v>6.2615101289134445E-2</v>
      </c>
      <c r="K20" s="195">
        <v>9</v>
      </c>
      <c r="L20" s="183">
        <v>-5.9842519685039371E-3</v>
      </c>
      <c r="M20" s="195">
        <v>10</v>
      </c>
      <c r="N20" s="183">
        <v>-1.7924135056273448E-2</v>
      </c>
      <c r="O20" s="195">
        <v>25</v>
      </c>
      <c r="P20" s="183">
        <v>0.14147452319954454</v>
      </c>
      <c r="Q20" s="195">
        <v>8</v>
      </c>
      <c r="R20" s="183">
        <v>5.1995438996579248E-2</v>
      </c>
      <c r="S20" s="195">
        <v>4</v>
      </c>
      <c r="T20" s="183">
        <v>-4.5161290322580643E-2</v>
      </c>
      <c r="U20" s="195">
        <v>12</v>
      </c>
      <c r="V20" s="183">
        <v>-7.8202247191011237E-2</v>
      </c>
      <c r="W20" s="195">
        <v>36</v>
      </c>
    </row>
    <row r="21" spans="1:23" x14ac:dyDescent="0.3">
      <c r="A21" s="6" t="s">
        <v>14</v>
      </c>
      <c r="B21" s="6" t="s">
        <v>93</v>
      </c>
      <c r="C21" s="7" t="s">
        <v>94</v>
      </c>
      <c r="D21" s="7" t="s">
        <v>2008</v>
      </c>
      <c r="E21" s="8">
        <v>40721</v>
      </c>
      <c r="F21" s="183">
        <v>-4.7634169577643699E-3</v>
      </c>
      <c r="G21" s="195">
        <v>12</v>
      </c>
      <c r="H21" s="183">
        <v>-2.8217481073640742E-2</v>
      </c>
      <c r="I21" s="195">
        <v>28</v>
      </c>
      <c r="J21" s="183">
        <v>0.10524700828474992</v>
      </c>
      <c r="K21" s="195">
        <v>3</v>
      </c>
      <c r="L21" s="183">
        <v>-8.1860465116279063E-2</v>
      </c>
      <c r="M21" s="195">
        <v>30</v>
      </c>
      <c r="N21" s="183">
        <v>6.3034449059369654E-2</v>
      </c>
      <c r="O21" s="195">
        <v>9</v>
      </c>
      <c r="P21" s="183">
        <v>7.6620370370370366E-2</v>
      </c>
      <c r="Q21" s="195">
        <v>23</v>
      </c>
      <c r="R21" s="183">
        <v>-0.16124697661918838</v>
      </c>
      <c r="S21" s="195">
        <v>37</v>
      </c>
      <c r="T21" s="183">
        <v>-0.21813725490196079</v>
      </c>
      <c r="U21" s="195">
        <v>42</v>
      </c>
      <c r="V21" s="183">
        <v>-1.7308766052484645E-2</v>
      </c>
      <c r="W21" s="195">
        <v>20</v>
      </c>
    </row>
    <row r="22" spans="1:23" x14ac:dyDescent="0.3">
      <c r="A22" s="6" t="s">
        <v>14</v>
      </c>
      <c r="B22" s="6" t="s">
        <v>57</v>
      </c>
      <c r="C22" s="7" t="s">
        <v>58</v>
      </c>
      <c r="D22" s="7" t="s">
        <v>2008</v>
      </c>
      <c r="E22" s="8">
        <v>40805</v>
      </c>
      <c r="F22" s="183">
        <v>-2.2205954123962909E-2</v>
      </c>
      <c r="G22" s="195">
        <v>17</v>
      </c>
      <c r="H22" s="183">
        <v>-3.0295379954556931E-2</v>
      </c>
      <c r="I22" s="195">
        <v>30</v>
      </c>
      <c r="J22" s="183">
        <v>0.10837867247007617</v>
      </c>
      <c r="K22" s="195">
        <v>2</v>
      </c>
      <c r="L22" s="183">
        <v>-2.189296771340115E-2</v>
      </c>
      <c r="M22" s="195">
        <v>16</v>
      </c>
      <c r="N22" s="183">
        <v>-2.5702461337399261E-2</v>
      </c>
      <c r="O22" s="195">
        <v>26</v>
      </c>
      <c r="P22" s="183">
        <v>0.15409159159159158</v>
      </c>
      <c r="Q22" s="195">
        <v>5</v>
      </c>
      <c r="R22" s="183">
        <v>-0.14679911699779249</v>
      </c>
      <c r="S22" s="195">
        <v>33</v>
      </c>
      <c r="T22" s="183">
        <v>-7.8910286519492723E-2</v>
      </c>
      <c r="U22" s="195">
        <v>18</v>
      </c>
      <c r="V22" s="183">
        <v>-8.3367556468172482E-2</v>
      </c>
      <c r="W22" s="195">
        <v>38</v>
      </c>
    </row>
    <row r="23" spans="1:23" x14ac:dyDescent="0.3">
      <c r="A23" s="6" t="s">
        <v>19</v>
      </c>
      <c r="B23" s="6" t="s">
        <v>30</v>
      </c>
      <c r="C23" s="7" t="s">
        <v>31</v>
      </c>
      <c r="D23" s="7" t="s">
        <v>2008</v>
      </c>
      <c r="E23" s="8">
        <v>40848</v>
      </c>
      <c r="F23" s="183">
        <v>7.4962518740629685E-3</v>
      </c>
      <c r="G23" s="195">
        <v>9</v>
      </c>
      <c r="H23" s="183">
        <v>3.6681850875089905E-2</v>
      </c>
      <c r="I23" s="195">
        <v>13</v>
      </c>
      <c r="J23" s="183">
        <v>1.2781065088757397E-2</v>
      </c>
      <c r="K23" s="195">
        <v>16</v>
      </c>
      <c r="L23" s="183">
        <v>-4.812701562887621E-2</v>
      </c>
      <c r="M23" s="195">
        <v>21</v>
      </c>
      <c r="N23" s="183">
        <v>3.9535458364220412E-3</v>
      </c>
      <c r="O23" s="195">
        <v>22</v>
      </c>
      <c r="P23" s="183">
        <v>3.3893919793014232E-2</v>
      </c>
      <c r="Q23" s="195">
        <v>29</v>
      </c>
      <c r="R23" s="183">
        <v>2.0662251655629141E-2</v>
      </c>
      <c r="S23" s="195">
        <v>7</v>
      </c>
      <c r="T23" s="183">
        <v>7.3224043715846995E-2</v>
      </c>
      <c r="U23" s="195">
        <v>2</v>
      </c>
      <c r="V23" s="183">
        <v>7.7696526508226693E-3</v>
      </c>
      <c r="W23" s="195">
        <v>13</v>
      </c>
    </row>
    <row r="24" spans="1:23" x14ac:dyDescent="0.3">
      <c r="A24" s="6" t="s">
        <v>46</v>
      </c>
      <c r="B24" s="6" t="s">
        <v>125</v>
      </c>
      <c r="C24" s="7" t="s">
        <v>126</v>
      </c>
      <c r="D24" s="7" t="s">
        <v>2008</v>
      </c>
      <c r="E24" s="8">
        <v>41183</v>
      </c>
      <c r="F24" s="183">
        <v>1.4347202295552368E-3</v>
      </c>
      <c r="G24" s="195">
        <v>11</v>
      </c>
      <c r="H24" s="183">
        <v>2.7330063069376315E-2</v>
      </c>
      <c r="I24" s="195">
        <v>17</v>
      </c>
      <c r="J24" s="183">
        <v>-0.13708609271523178</v>
      </c>
      <c r="K24" s="195">
        <v>35</v>
      </c>
      <c r="L24" s="183">
        <v>-1.2847965738758029E-3</v>
      </c>
      <c r="M24" s="195">
        <v>8</v>
      </c>
      <c r="N24" s="183">
        <v>-5.6608958505083816E-2</v>
      </c>
      <c r="O24" s="195">
        <v>30</v>
      </c>
      <c r="P24" s="183">
        <v>5.7830658550083014E-2</v>
      </c>
      <c r="Q24" s="195">
        <v>26</v>
      </c>
      <c r="R24" s="183">
        <v>-0.1563299232736573</v>
      </c>
      <c r="S24" s="195">
        <v>36</v>
      </c>
      <c r="T24" s="183">
        <v>-6.6305003013863772E-2</v>
      </c>
      <c r="U24" s="195">
        <v>16</v>
      </c>
      <c r="V24" s="183">
        <v>-5.8556284704694601E-2</v>
      </c>
      <c r="W24" s="195">
        <v>28</v>
      </c>
    </row>
    <row r="25" spans="1:23" x14ac:dyDescent="0.3">
      <c r="A25" s="6" t="s">
        <v>63</v>
      </c>
      <c r="B25" s="6" t="s">
        <v>157</v>
      </c>
      <c r="C25" s="7" t="s">
        <v>158</v>
      </c>
      <c r="D25" s="7" t="s">
        <v>2008</v>
      </c>
      <c r="E25" s="8">
        <v>41456</v>
      </c>
      <c r="F25" s="183">
        <v>-3.8391224862888484E-2</v>
      </c>
      <c r="G25" s="195">
        <v>20</v>
      </c>
      <c r="H25" s="183">
        <v>5.3868194842406875E-2</v>
      </c>
      <c r="I25" s="195">
        <v>8</v>
      </c>
      <c r="J25" s="183">
        <v>-0.11946902654867257</v>
      </c>
      <c r="K25" s="195">
        <v>34</v>
      </c>
      <c r="L25" s="183">
        <v>-1.992252351964582E-2</v>
      </c>
      <c r="M25" s="195">
        <v>15</v>
      </c>
      <c r="N25" s="183">
        <v>-7.7881619937694702E-4</v>
      </c>
      <c r="O25" s="195">
        <v>23</v>
      </c>
      <c r="P25" s="183">
        <v>-5.5063641394576646E-2</v>
      </c>
      <c r="Q25" s="195">
        <v>37</v>
      </c>
      <c r="R25" s="183">
        <v>-0.24638168966677887</v>
      </c>
      <c r="S25" s="195">
        <v>45</v>
      </c>
      <c r="T25" s="183">
        <v>-0.14734693877551019</v>
      </c>
      <c r="U25" s="195">
        <v>31</v>
      </c>
      <c r="V25" s="183">
        <v>-6.0714285714285714E-2</v>
      </c>
      <c r="W25" s="195">
        <v>30</v>
      </c>
    </row>
    <row r="26" spans="1:23" x14ac:dyDescent="0.3">
      <c r="A26" s="6" t="s">
        <v>24</v>
      </c>
      <c r="B26" s="6" t="s">
        <v>151</v>
      </c>
      <c r="C26" s="7" t="s">
        <v>152</v>
      </c>
      <c r="D26" s="7" t="s">
        <v>2008</v>
      </c>
      <c r="E26" s="8">
        <v>41512</v>
      </c>
      <c r="F26" s="183">
        <v>-9.9337748344370855E-2</v>
      </c>
      <c r="G26" s="195">
        <v>29</v>
      </c>
      <c r="H26" s="183">
        <v>3.1982942430703626E-2</v>
      </c>
      <c r="I26" s="195">
        <v>14</v>
      </c>
      <c r="J26" s="183">
        <v>-6.0686015831134567E-2</v>
      </c>
      <c r="K26" s="195">
        <v>28</v>
      </c>
      <c r="L26" s="183">
        <v>-8.2587749483826571E-3</v>
      </c>
      <c r="M26" s="195">
        <v>11</v>
      </c>
      <c r="N26" s="183">
        <v>-0.18518518518518517</v>
      </c>
      <c r="O26" s="195">
        <v>40</v>
      </c>
      <c r="P26" s="183">
        <v>0.13772090188909203</v>
      </c>
      <c r="Q26" s="195">
        <v>10</v>
      </c>
      <c r="R26" s="183">
        <v>-0.1221264367816092</v>
      </c>
      <c r="S26" s="195">
        <v>29</v>
      </c>
      <c r="T26" s="183">
        <v>-0.11738484398216939</v>
      </c>
      <c r="U26" s="195">
        <v>26</v>
      </c>
      <c r="V26" s="183">
        <v>-0.1235383833248602</v>
      </c>
      <c r="W26" s="195">
        <v>43</v>
      </c>
    </row>
    <row r="27" spans="1:23" x14ac:dyDescent="0.3">
      <c r="A27" s="6" t="s">
        <v>19</v>
      </c>
      <c r="B27" s="6" t="s">
        <v>20</v>
      </c>
      <c r="C27" s="7" t="s">
        <v>21</v>
      </c>
      <c r="D27" s="7" t="s">
        <v>2008</v>
      </c>
      <c r="E27" s="8">
        <v>41708</v>
      </c>
      <c r="F27" s="183">
        <v>-3.6218854353968662E-2</v>
      </c>
      <c r="G27" s="195">
        <v>19</v>
      </c>
      <c r="H27" s="183">
        <v>1.8339529120198265E-2</v>
      </c>
      <c r="I27" s="195">
        <v>20</v>
      </c>
      <c r="J27" s="183">
        <v>8.5617214043035114E-2</v>
      </c>
      <c r="K27" s="195">
        <v>5</v>
      </c>
      <c r="L27" s="183">
        <v>-7.8670901539213287E-2</v>
      </c>
      <c r="M27" s="195">
        <v>29</v>
      </c>
      <c r="N27" s="183">
        <v>7.732191163210099E-2</v>
      </c>
      <c r="O27" s="195">
        <v>5</v>
      </c>
      <c r="P27" s="183">
        <v>-2.7124773960216998E-3</v>
      </c>
      <c r="Q27" s="195">
        <v>35</v>
      </c>
      <c r="R27" s="183">
        <v>2.6194144838212634E-2</v>
      </c>
      <c r="S27" s="195">
        <v>6</v>
      </c>
      <c r="T27" s="183">
        <v>6.6461538461538461E-2</v>
      </c>
      <c r="U27" s="195">
        <v>3</v>
      </c>
      <c r="V27" s="183">
        <v>1.1978097193702943E-2</v>
      </c>
      <c r="W27" s="195">
        <v>11</v>
      </c>
    </row>
    <row r="28" spans="1:23" x14ac:dyDescent="0.3">
      <c r="A28" s="6" t="s">
        <v>19</v>
      </c>
      <c r="B28" s="6" t="s">
        <v>36</v>
      </c>
      <c r="C28" s="7" t="s">
        <v>37</v>
      </c>
      <c r="D28" s="7" t="s">
        <v>2008</v>
      </c>
      <c r="E28" s="8">
        <v>41791</v>
      </c>
      <c r="F28" s="183">
        <v>0.16192687173534534</v>
      </c>
      <c r="G28" s="195">
        <v>3</v>
      </c>
      <c r="H28" s="183">
        <v>5.7955166757791145E-2</v>
      </c>
      <c r="I28" s="195">
        <v>7</v>
      </c>
      <c r="J28" s="183">
        <v>-2.5842696629213482E-2</v>
      </c>
      <c r="K28" s="195">
        <v>23</v>
      </c>
      <c r="L28" s="183">
        <v>-0.14395886889460155</v>
      </c>
      <c r="M28" s="195">
        <v>34</v>
      </c>
      <c r="N28" s="183">
        <v>7.6557863501483678E-2</v>
      </c>
      <c r="O28" s="195">
        <v>7</v>
      </c>
      <c r="P28" s="183">
        <v>7.8731547293603057E-2</v>
      </c>
      <c r="Q28" s="195">
        <v>18</v>
      </c>
      <c r="R28" s="183">
        <v>0.10166994106090373</v>
      </c>
      <c r="S28" s="195">
        <v>2</v>
      </c>
      <c r="T28" s="183">
        <v>-5.6016597510373446E-2</v>
      </c>
      <c r="U28" s="195">
        <v>13</v>
      </c>
      <c r="V28" s="183">
        <v>-0.1431244153414406</v>
      </c>
      <c r="W28" s="195">
        <v>48</v>
      </c>
    </row>
    <row r="29" spans="1:23" x14ac:dyDescent="0.3">
      <c r="A29" s="6" t="s">
        <v>19</v>
      </c>
      <c r="B29" s="6" t="s">
        <v>95</v>
      </c>
      <c r="C29" s="7" t="s">
        <v>96</v>
      </c>
      <c r="D29" s="7" t="s">
        <v>2008</v>
      </c>
      <c r="E29" s="8">
        <v>42064</v>
      </c>
      <c r="F29" s="183">
        <v>-5.9701492537313433E-3</v>
      </c>
      <c r="G29" s="195">
        <v>13</v>
      </c>
      <c r="H29" s="183">
        <v>1.3725490196078431E-2</v>
      </c>
      <c r="I29" s="195">
        <v>22</v>
      </c>
      <c r="J29" s="183">
        <v>-3.1344792719919107E-2</v>
      </c>
      <c r="K29" s="195">
        <v>26</v>
      </c>
      <c r="L29" s="183">
        <v>-0.29913710450623204</v>
      </c>
      <c r="M29" s="195">
        <v>36</v>
      </c>
      <c r="N29" s="183">
        <v>-0.49213161659513593</v>
      </c>
      <c r="O29" s="195">
        <v>41</v>
      </c>
      <c r="P29" s="183">
        <v>0.11518987341772152</v>
      </c>
      <c r="Q29" s="195">
        <v>12</v>
      </c>
      <c r="R29" s="183">
        <v>-0.18796992481203006</v>
      </c>
      <c r="S29" s="195">
        <v>38</v>
      </c>
      <c r="T29" s="183">
        <v>5.4054054054054057E-2</v>
      </c>
      <c r="U29" s="195">
        <v>4</v>
      </c>
      <c r="V29" s="183">
        <v>-0.1716867469879518</v>
      </c>
      <c r="W29" s="195">
        <v>52</v>
      </c>
    </row>
    <row r="30" spans="1:23" x14ac:dyDescent="0.3">
      <c r="A30" s="6" t="s">
        <v>24</v>
      </c>
      <c r="B30" s="6" t="s">
        <v>49</v>
      </c>
      <c r="C30" s="7" t="s">
        <v>50</v>
      </c>
      <c r="D30" s="7" t="s">
        <v>2008</v>
      </c>
      <c r="E30" s="8">
        <v>42095</v>
      </c>
      <c r="F30" s="183">
        <v>-1.4541929229277752E-2</v>
      </c>
      <c r="G30" s="195">
        <v>15</v>
      </c>
      <c r="H30" s="183">
        <v>0.13912671232876711</v>
      </c>
      <c r="I30" s="195">
        <v>1</v>
      </c>
      <c r="J30" s="183">
        <v>9.5080611823067391E-3</v>
      </c>
      <c r="K30" s="195">
        <v>18</v>
      </c>
      <c r="L30" s="183">
        <v>-3.0040964952207556E-2</v>
      </c>
      <c r="M30" s="195">
        <v>18</v>
      </c>
      <c r="N30" s="183">
        <v>4.1737360027146252E-2</v>
      </c>
      <c r="O30" s="195">
        <v>12</v>
      </c>
      <c r="P30" s="183">
        <v>7.8702216511403786E-2</v>
      </c>
      <c r="Q30" s="195">
        <v>19</v>
      </c>
      <c r="R30" s="183">
        <v>-9.8682095789135324E-2</v>
      </c>
      <c r="S30" s="195">
        <v>26</v>
      </c>
      <c r="T30" s="183">
        <v>-8.6051353226925739E-2</v>
      </c>
      <c r="U30" s="195">
        <v>21</v>
      </c>
      <c r="V30" s="183">
        <v>-0.11975308641975309</v>
      </c>
      <c r="W30" s="195">
        <v>42</v>
      </c>
    </row>
    <row r="31" spans="1:23" x14ac:dyDescent="0.3">
      <c r="A31" s="6" t="s">
        <v>46</v>
      </c>
      <c r="B31" s="6" t="s">
        <v>115</v>
      </c>
      <c r="C31" s="7" t="s">
        <v>116</v>
      </c>
      <c r="D31" s="7" t="s">
        <v>2008</v>
      </c>
      <c r="E31" s="8">
        <v>42095</v>
      </c>
      <c r="F31" s="183">
        <v>1.1749347258485639E-2</v>
      </c>
      <c r="G31" s="195">
        <v>7</v>
      </c>
      <c r="H31" s="183">
        <v>4.5668549905838039E-2</v>
      </c>
      <c r="I31" s="195">
        <v>9</v>
      </c>
      <c r="J31" s="183">
        <v>-2.5843881856540084E-2</v>
      </c>
      <c r="K31" s="195">
        <v>24</v>
      </c>
      <c r="L31" s="183">
        <v>-5.9517279210093255E-2</v>
      </c>
      <c r="M31" s="195">
        <v>25</v>
      </c>
      <c r="N31" s="183">
        <v>-1.4584346135148275E-3</v>
      </c>
      <c r="O31" s="195">
        <v>24</v>
      </c>
      <c r="P31" s="183">
        <v>5.4272258353891004E-2</v>
      </c>
      <c r="Q31" s="195">
        <v>28</v>
      </c>
      <c r="R31" s="183">
        <v>-2.389236836000928E-2</v>
      </c>
      <c r="S31" s="195">
        <v>11</v>
      </c>
      <c r="T31" s="183">
        <v>-0.22299944040290989</v>
      </c>
      <c r="U31" s="195">
        <v>43</v>
      </c>
      <c r="V31" s="183">
        <v>-2.2180273714016045E-2</v>
      </c>
      <c r="W31" s="195">
        <v>22</v>
      </c>
    </row>
    <row r="32" spans="1:23" x14ac:dyDescent="0.3">
      <c r="A32" s="6" t="s">
        <v>24</v>
      </c>
      <c r="B32" s="6" t="s">
        <v>59</v>
      </c>
      <c r="C32" s="7" t="s">
        <v>60</v>
      </c>
      <c r="D32" s="7" t="s">
        <v>2008</v>
      </c>
      <c r="E32" s="8">
        <v>42278</v>
      </c>
      <c r="F32" s="183">
        <v>-8.8536504790221335E-2</v>
      </c>
      <c r="G32" s="195">
        <v>28</v>
      </c>
      <c r="H32" s="183">
        <v>-3.0221625251846879E-2</v>
      </c>
      <c r="I32" s="195">
        <v>29</v>
      </c>
      <c r="J32" s="183">
        <v>-9.0181058495821725E-2</v>
      </c>
      <c r="K32" s="195">
        <v>32</v>
      </c>
      <c r="L32" s="183">
        <v>2.8381642512077296E-2</v>
      </c>
      <c r="M32" s="195">
        <v>3</v>
      </c>
      <c r="N32" s="183">
        <v>0.14601967799642218</v>
      </c>
      <c r="O32" s="195">
        <v>3</v>
      </c>
      <c r="P32" s="183">
        <v>0.14894023295780026</v>
      </c>
      <c r="Q32" s="195">
        <v>7</v>
      </c>
      <c r="R32" s="183">
        <v>-0.10982048574445617</v>
      </c>
      <c r="S32" s="195">
        <v>27</v>
      </c>
      <c r="T32" s="183">
        <v>-0.18525088697415104</v>
      </c>
      <c r="U32" s="195">
        <v>35</v>
      </c>
      <c r="V32" s="183">
        <v>-8.8990825688073399E-2</v>
      </c>
      <c r="W32" s="195">
        <v>39</v>
      </c>
    </row>
    <row r="33" spans="1:23" x14ac:dyDescent="0.3">
      <c r="A33" s="6" t="s">
        <v>14</v>
      </c>
      <c r="B33" s="6" t="s">
        <v>15</v>
      </c>
      <c r="C33" s="7" t="s">
        <v>16</v>
      </c>
      <c r="D33" s="7" t="s">
        <v>2008</v>
      </c>
      <c r="E33" s="8">
        <v>42394</v>
      </c>
      <c r="F33" s="12"/>
      <c r="G33" s="12"/>
      <c r="H33" s="183">
        <v>4.0296662546353522E-2</v>
      </c>
      <c r="I33" s="195">
        <v>12</v>
      </c>
      <c r="J33" s="183">
        <v>7.6709401709401714E-2</v>
      </c>
      <c r="K33" s="195">
        <v>6</v>
      </c>
      <c r="L33" s="183">
        <v>3.2559149120902973E-3</v>
      </c>
      <c r="M33" s="195">
        <v>6</v>
      </c>
      <c r="N33" s="183">
        <v>9.711286089238845E-2</v>
      </c>
      <c r="O33" s="195">
        <v>4</v>
      </c>
      <c r="P33" s="183">
        <v>0.10893336084175778</v>
      </c>
      <c r="Q33" s="195">
        <v>13</v>
      </c>
      <c r="R33" s="183">
        <v>8.1849805606711689E-3</v>
      </c>
      <c r="S33" s="195">
        <v>8</v>
      </c>
      <c r="T33" s="183">
        <v>-4.2244640605296341E-2</v>
      </c>
      <c r="U33" s="195">
        <v>11</v>
      </c>
      <c r="V33" s="183">
        <v>9.0371915189433431E-3</v>
      </c>
      <c r="W33" s="195">
        <v>12</v>
      </c>
    </row>
    <row r="34" spans="1:23" x14ac:dyDescent="0.3">
      <c r="A34" s="6" t="s">
        <v>19</v>
      </c>
      <c r="B34" s="6" t="s">
        <v>32</v>
      </c>
      <c r="C34" s="7" t="s">
        <v>33</v>
      </c>
      <c r="D34" s="7" t="s">
        <v>2008</v>
      </c>
      <c r="E34" s="8">
        <v>42917</v>
      </c>
      <c r="F34" s="12"/>
      <c r="G34" s="12"/>
      <c r="H34" s="12"/>
      <c r="I34" s="12"/>
      <c r="J34" s="183">
        <v>1.1359602413915513E-2</v>
      </c>
      <c r="K34" s="195">
        <v>17</v>
      </c>
      <c r="L34" s="183">
        <v>-5.627857896588111E-3</v>
      </c>
      <c r="M34" s="195">
        <v>9</v>
      </c>
      <c r="N34" s="183">
        <v>7.3505390395295661E-2</v>
      </c>
      <c r="O34" s="195">
        <v>8</v>
      </c>
      <c r="P34" s="183">
        <v>7.2705240836110269E-2</v>
      </c>
      <c r="Q34" s="195">
        <v>24</v>
      </c>
      <c r="R34" s="183">
        <v>-8.2467929138668288E-3</v>
      </c>
      <c r="S34" s="195">
        <v>10</v>
      </c>
      <c r="T34" s="183">
        <v>4.1379310344827587E-3</v>
      </c>
      <c r="U34" s="195">
        <v>8</v>
      </c>
      <c r="V34" s="183">
        <v>-2.5738798856053385E-2</v>
      </c>
      <c r="W34" s="195">
        <v>23</v>
      </c>
    </row>
    <row r="35" spans="1:23" x14ac:dyDescent="0.3">
      <c r="A35" s="6" t="s">
        <v>19</v>
      </c>
      <c r="B35" s="6" t="s">
        <v>38</v>
      </c>
      <c r="C35" s="7" t="s">
        <v>39</v>
      </c>
      <c r="D35" s="7" t="s">
        <v>2008</v>
      </c>
      <c r="E35" s="8">
        <v>42917</v>
      </c>
      <c r="F35" s="12"/>
      <c r="G35" s="12"/>
      <c r="H35" s="12"/>
      <c r="I35" s="12"/>
      <c r="J35" s="183">
        <v>-2.5066844919786096E-2</v>
      </c>
      <c r="K35" s="195">
        <v>22</v>
      </c>
      <c r="L35" s="183">
        <v>-5.8678847505270554E-2</v>
      </c>
      <c r="M35" s="195">
        <v>24</v>
      </c>
      <c r="N35" s="183">
        <v>-6.6716641679160416E-2</v>
      </c>
      <c r="O35" s="195">
        <v>32</v>
      </c>
      <c r="P35" s="183">
        <v>0.19759398496240602</v>
      </c>
      <c r="Q35" s="195">
        <v>4</v>
      </c>
      <c r="R35" s="183">
        <v>-4.362837413684871E-2</v>
      </c>
      <c r="S35" s="195">
        <v>16</v>
      </c>
      <c r="T35" s="183">
        <v>1.6059295861642991E-2</v>
      </c>
      <c r="U35" s="195">
        <v>7</v>
      </c>
      <c r="V35" s="183">
        <v>1.427061310782241E-2</v>
      </c>
      <c r="W35" s="195">
        <v>9</v>
      </c>
    </row>
    <row r="36" spans="1:23" x14ac:dyDescent="0.3">
      <c r="A36" s="6" t="s">
        <v>46</v>
      </c>
      <c r="B36" s="6" t="s">
        <v>170</v>
      </c>
      <c r="C36" s="7" t="s">
        <v>171</v>
      </c>
      <c r="D36" s="7" t="s">
        <v>2008</v>
      </c>
      <c r="E36" s="8">
        <v>42917</v>
      </c>
      <c r="F36" s="12"/>
      <c r="G36" s="12"/>
      <c r="H36" s="12"/>
      <c r="I36" s="12"/>
      <c r="J36" s="183">
        <v>-8.9277496548550397E-2</v>
      </c>
      <c r="K36" s="195">
        <v>31</v>
      </c>
      <c r="L36" s="183">
        <v>-0.20167627029858565</v>
      </c>
      <c r="M36" s="195">
        <v>35</v>
      </c>
      <c r="N36" s="183">
        <v>-9.0090090090090086E-2</v>
      </c>
      <c r="O36" s="195">
        <v>36</v>
      </c>
      <c r="P36" s="183">
        <v>-6.8645640074211506E-2</v>
      </c>
      <c r="Q36" s="195">
        <v>39</v>
      </c>
      <c r="R36" s="183">
        <v>-0.22579395817195971</v>
      </c>
      <c r="S36" s="195">
        <v>43</v>
      </c>
      <c r="T36" s="183">
        <v>-0.20553539019963701</v>
      </c>
      <c r="U36" s="195">
        <v>40</v>
      </c>
      <c r="V36" s="183">
        <v>8.229243203526819E-2</v>
      </c>
      <c r="W36" s="195">
        <v>2</v>
      </c>
    </row>
    <row r="37" spans="1:23" x14ac:dyDescent="0.3">
      <c r="A37" s="6" t="s">
        <v>19</v>
      </c>
      <c r="B37" s="6" t="s">
        <v>22</v>
      </c>
      <c r="C37" s="7" t="s">
        <v>23</v>
      </c>
      <c r="D37" s="7" t="s">
        <v>2008</v>
      </c>
      <c r="E37" s="8">
        <v>43059</v>
      </c>
      <c r="F37" s="12"/>
      <c r="G37" s="12"/>
      <c r="H37" s="12"/>
      <c r="I37" s="12"/>
      <c r="J37" s="12"/>
      <c r="K37" s="12"/>
      <c r="L37" s="183">
        <v>-3.5528185693983895E-2</v>
      </c>
      <c r="M37" s="195">
        <v>20</v>
      </c>
      <c r="N37" s="183">
        <v>3.6073059360730596E-2</v>
      </c>
      <c r="O37" s="195">
        <v>16</v>
      </c>
      <c r="P37" s="183">
        <v>-0.15567282321899736</v>
      </c>
      <c r="Q37" s="195">
        <v>41</v>
      </c>
      <c r="R37" s="183">
        <v>0.14524131709517366</v>
      </c>
      <c r="S37" s="195">
        <v>1</v>
      </c>
      <c r="T37" s="183">
        <v>0.18040665434380776</v>
      </c>
      <c r="U37" s="195">
        <v>1</v>
      </c>
      <c r="V37" s="183">
        <v>-6.0642813826561554E-4</v>
      </c>
      <c r="W37" s="195">
        <v>17</v>
      </c>
    </row>
    <row r="38" spans="1:23" x14ac:dyDescent="0.3">
      <c r="A38" s="6" t="s">
        <v>24</v>
      </c>
      <c r="B38" s="6" t="s">
        <v>99</v>
      </c>
      <c r="C38" s="7" t="s">
        <v>100</v>
      </c>
      <c r="D38" s="7" t="s">
        <v>2008</v>
      </c>
      <c r="E38" s="8">
        <v>43466</v>
      </c>
      <c r="F38" s="12"/>
      <c r="G38" s="12"/>
      <c r="H38" s="12"/>
      <c r="I38" s="12"/>
      <c r="J38" s="12"/>
      <c r="K38" s="12"/>
      <c r="L38" s="12"/>
      <c r="M38" s="12"/>
      <c r="N38" s="183">
        <v>3.9158810732414791E-2</v>
      </c>
      <c r="O38" s="195">
        <v>14</v>
      </c>
      <c r="P38" s="183">
        <v>7.758186397984887E-2</v>
      </c>
      <c r="Q38" s="195">
        <v>22</v>
      </c>
      <c r="R38" s="183">
        <v>-2.8937381404174574E-2</v>
      </c>
      <c r="S38" s="195">
        <v>12</v>
      </c>
      <c r="T38" s="183">
        <v>-0.26221692491060788</v>
      </c>
      <c r="U38" s="195">
        <v>46</v>
      </c>
      <c r="V38" s="183">
        <v>-0.15970772442588727</v>
      </c>
      <c r="W38" s="195">
        <v>49</v>
      </c>
    </row>
    <row r="39" spans="1:23" x14ac:dyDescent="0.3">
      <c r="A39" s="6" t="s">
        <v>19</v>
      </c>
      <c r="B39" s="6" t="s">
        <v>55</v>
      </c>
      <c r="C39" s="7" t="s">
        <v>56</v>
      </c>
      <c r="D39" s="7" t="s">
        <v>2008</v>
      </c>
      <c r="E39" s="8">
        <v>43586</v>
      </c>
      <c r="F39" s="12"/>
      <c r="G39" s="12"/>
      <c r="H39" s="12"/>
      <c r="I39" s="12"/>
      <c r="J39" s="12"/>
      <c r="K39" s="12"/>
      <c r="L39" s="12"/>
      <c r="M39" s="12"/>
      <c r="N39" s="183">
        <v>-7.4235807860262015E-2</v>
      </c>
      <c r="O39" s="195">
        <v>35</v>
      </c>
      <c r="P39" s="183">
        <v>-3.2927379341452415E-2</v>
      </c>
      <c r="Q39" s="195">
        <v>36</v>
      </c>
      <c r="R39" s="183">
        <v>9.9146688338073954E-2</v>
      </c>
      <c r="S39" s="195">
        <v>3</v>
      </c>
      <c r="T39" s="183">
        <v>-2.4146544546211492E-2</v>
      </c>
      <c r="U39" s="195">
        <v>9</v>
      </c>
      <c r="V39" s="183">
        <v>-6.8736141906873618E-2</v>
      </c>
      <c r="W39" s="195">
        <v>33</v>
      </c>
    </row>
    <row r="40" spans="1:23" x14ac:dyDescent="0.3">
      <c r="A40" s="6" t="s">
        <v>24</v>
      </c>
      <c r="B40" s="6" t="s">
        <v>61</v>
      </c>
      <c r="C40" s="7" t="s">
        <v>62</v>
      </c>
      <c r="D40" s="7" t="s">
        <v>2008</v>
      </c>
      <c r="E40" s="8">
        <v>43586</v>
      </c>
      <c r="F40" s="12"/>
      <c r="G40" s="12"/>
      <c r="H40" s="12"/>
      <c r="I40" s="12"/>
      <c r="J40" s="12"/>
      <c r="K40" s="12"/>
      <c r="L40" s="12"/>
      <c r="M40" s="12"/>
      <c r="N40" s="183">
        <v>1.8583042973286876E-2</v>
      </c>
      <c r="O40" s="195">
        <v>19</v>
      </c>
      <c r="P40" s="183">
        <v>8.622976916954099E-2</v>
      </c>
      <c r="Q40" s="195">
        <v>16</v>
      </c>
      <c r="R40" s="183">
        <v>-4.1151156535771921E-2</v>
      </c>
      <c r="S40" s="195">
        <v>15</v>
      </c>
      <c r="T40" s="183">
        <v>-8.5828343313373259E-2</v>
      </c>
      <c r="U40" s="195">
        <v>20</v>
      </c>
      <c r="V40" s="183">
        <v>-3.0362389813907934E-2</v>
      </c>
      <c r="W40" s="195">
        <v>24</v>
      </c>
    </row>
    <row r="41" spans="1:23" x14ac:dyDescent="0.3">
      <c r="A41" s="6" t="s">
        <v>24</v>
      </c>
      <c r="B41" s="6" t="s">
        <v>147</v>
      </c>
      <c r="C41" s="7" t="s">
        <v>148</v>
      </c>
      <c r="D41" s="7" t="s">
        <v>2008</v>
      </c>
      <c r="E41" s="8">
        <v>43586</v>
      </c>
      <c r="F41" s="12"/>
      <c r="G41" s="12"/>
      <c r="H41" s="12"/>
      <c r="I41" s="12"/>
      <c r="J41" s="12"/>
      <c r="K41" s="12"/>
      <c r="L41" s="12"/>
      <c r="M41" s="12"/>
      <c r="N41" s="183">
        <v>-0.17482185273159145</v>
      </c>
      <c r="O41" s="195">
        <v>39</v>
      </c>
      <c r="P41" s="183">
        <v>2.1708352996696555E-2</v>
      </c>
      <c r="Q41" s="195">
        <v>32</v>
      </c>
      <c r="R41" s="183">
        <v>-5.6953013763644993E-3</v>
      </c>
      <c r="S41" s="195">
        <v>9</v>
      </c>
      <c r="T41" s="183">
        <v>-0.28711056811240071</v>
      </c>
      <c r="U41" s="195">
        <v>49</v>
      </c>
      <c r="V41" s="183">
        <v>6.3446969696969696E-2</v>
      </c>
      <c r="W41" s="195">
        <v>4</v>
      </c>
    </row>
    <row r="42" spans="1:23" x14ac:dyDescent="0.3">
      <c r="A42" s="6" t="s">
        <v>63</v>
      </c>
      <c r="B42" s="6" t="s">
        <v>145</v>
      </c>
      <c r="C42" s="7" t="s">
        <v>146</v>
      </c>
      <c r="D42" s="7" t="s">
        <v>2008</v>
      </c>
      <c r="E42" s="8">
        <v>43647</v>
      </c>
      <c r="F42" s="12"/>
      <c r="G42" s="12"/>
      <c r="H42" s="12"/>
      <c r="I42" s="12"/>
      <c r="J42" s="12"/>
      <c r="K42" s="12"/>
      <c r="L42" s="12"/>
      <c r="M42" s="12"/>
      <c r="N42" s="183">
        <v>-9.6577431379193487E-2</v>
      </c>
      <c r="O42" s="195">
        <v>37</v>
      </c>
      <c r="P42" s="183">
        <v>7.8203517587939697E-2</v>
      </c>
      <c r="Q42" s="195">
        <v>20</v>
      </c>
      <c r="R42" s="183">
        <v>-9.5352839931153191E-2</v>
      </c>
      <c r="S42" s="195">
        <v>25</v>
      </c>
      <c r="T42" s="183">
        <v>-0.17326332794830371</v>
      </c>
      <c r="U42" s="195">
        <v>34</v>
      </c>
      <c r="V42" s="183">
        <v>6.7430883344571813E-4</v>
      </c>
      <c r="W42" s="195">
        <v>16</v>
      </c>
    </row>
    <row r="43" spans="1:23" x14ac:dyDescent="0.3">
      <c r="A43" s="6" t="s">
        <v>24</v>
      </c>
      <c r="B43" s="6" t="s">
        <v>51</v>
      </c>
      <c r="C43" s="7" t="s">
        <v>52</v>
      </c>
      <c r="D43" s="7" t="s">
        <v>2008</v>
      </c>
      <c r="E43" s="8">
        <v>43739</v>
      </c>
      <c r="F43" s="12"/>
      <c r="G43" s="12"/>
      <c r="H43" s="12"/>
      <c r="I43" s="12"/>
      <c r="J43" s="12"/>
      <c r="K43" s="12"/>
      <c r="L43" s="12"/>
      <c r="M43" s="12"/>
      <c r="N43" s="183">
        <v>5.2016689847009738E-2</v>
      </c>
      <c r="O43" s="195">
        <v>10</v>
      </c>
      <c r="P43" s="183">
        <v>0.21893632244216552</v>
      </c>
      <c r="Q43" s="195">
        <v>2</v>
      </c>
      <c r="R43" s="183">
        <v>-0.13645012231584669</v>
      </c>
      <c r="S43" s="195">
        <v>30</v>
      </c>
      <c r="T43" s="183">
        <v>-0.18765508684863524</v>
      </c>
      <c r="U43" s="195">
        <v>36</v>
      </c>
      <c r="V43" s="183">
        <v>-3.9954980303882948E-2</v>
      </c>
      <c r="W43" s="195">
        <v>26</v>
      </c>
    </row>
    <row r="44" spans="1:23" x14ac:dyDescent="0.3">
      <c r="A44" s="6" t="s">
        <v>24</v>
      </c>
      <c r="B44" s="6" t="s">
        <v>71</v>
      </c>
      <c r="C44" s="7" t="s">
        <v>72</v>
      </c>
      <c r="D44" s="7" t="s">
        <v>2008</v>
      </c>
      <c r="E44" s="8">
        <v>43922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83">
        <v>0.10455927051671733</v>
      </c>
      <c r="Q44" s="195">
        <v>14</v>
      </c>
      <c r="R44" s="183">
        <v>-2.9799029799029798E-2</v>
      </c>
      <c r="S44" s="195">
        <v>14</v>
      </c>
      <c r="T44" s="183">
        <v>-7.4141048824593131E-2</v>
      </c>
      <c r="U44" s="195">
        <v>17</v>
      </c>
      <c r="V44" s="183">
        <v>-5.9139784946236562E-2</v>
      </c>
      <c r="W44" s="195">
        <v>29</v>
      </c>
    </row>
    <row r="45" spans="1:23" x14ac:dyDescent="0.3">
      <c r="A45" s="6" t="s">
        <v>63</v>
      </c>
      <c r="B45" s="6" t="s">
        <v>168</v>
      </c>
      <c r="C45" s="7" t="s">
        <v>169</v>
      </c>
      <c r="D45" s="7" t="s">
        <v>2008</v>
      </c>
      <c r="E45" s="8">
        <v>44298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83">
        <v>-2.905145257262863E-2</v>
      </c>
      <c r="S45" s="195">
        <v>13</v>
      </c>
      <c r="T45" s="183">
        <v>-0.1934001670843776</v>
      </c>
      <c r="U45" s="195">
        <v>39</v>
      </c>
      <c r="V45" s="183">
        <v>-0.1861626248216833</v>
      </c>
      <c r="W45" s="195">
        <v>53</v>
      </c>
    </row>
    <row r="46" spans="1:23" x14ac:dyDescent="0.3">
      <c r="A46" s="6" t="s">
        <v>14</v>
      </c>
      <c r="B46" s="6" t="s">
        <v>176</v>
      </c>
      <c r="C46" s="7" t="s">
        <v>177</v>
      </c>
      <c r="D46" s="7" t="s">
        <v>2008</v>
      </c>
      <c r="E46" s="8">
        <v>44470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83">
        <v>-0.22919605077574048</v>
      </c>
      <c r="S46" s="195">
        <v>44</v>
      </c>
      <c r="T46" s="183">
        <v>-0.26257571767184618</v>
      </c>
      <c r="U46" s="195">
        <v>48</v>
      </c>
      <c r="V46" s="183">
        <v>-0.13612313612313612</v>
      </c>
      <c r="W46" s="195">
        <v>47</v>
      </c>
    </row>
    <row r="47" spans="1:23" x14ac:dyDescent="0.3">
      <c r="A47" s="6" t="s">
        <v>63</v>
      </c>
      <c r="B47" s="6" t="s">
        <v>138</v>
      </c>
      <c r="C47" s="7" t="s">
        <v>139</v>
      </c>
      <c r="D47" s="7" t="s">
        <v>2008</v>
      </c>
      <c r="E47" s="8">
        <v>44470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83">
        <v>4.1030117852466172E-2</v>
      </c>
      <c r="S47" s="195">
        <v>5</v>
      </c>
      <c r="T47" s="183">
        <v>-6.3667556233320627E-2</v>
      </c>
      <c r="U47" s="195">
        <v>15</v>
      </c>
      <c r="V47" s="183">
        <v>-0.13322884012539185</v>
      </c>
      <c r="W47" s="195">
        <v>46</v>
      </c>
    </row>
    <row r="48" spans="1:23" x14ac:dyDescent="0.3">
      <c r="A48" s="6" t="s">
        <v>63</v>
      </c>
      <c r="B48" s="6" t="s">
        <v>174</v>
      </c>
      <c r="C48" s="7" t="s">
        <v>175</v>
      </c>
      <c r="D48" s="7" t="s">
        <v>2008</v>
      </c>
      <c r="E48" s="8">
        <v>44562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3">
        <v>-0.26236949614162508</v>
      </c>
      <c r="U48" s="195">
        <v>47</v>
      </c>
      <c r="V48" s="183">
        <v>-0.30156250000000001</v>
      </c>
      <c r="W48" s="195">
        <v>54</v>
      </c>
    </row>
    <row r="49" spans="1:23" x14ac:dyDescent="0.3">
      <c r="A49" s="6" t="s">
        <v>24</v>
      </c>
      <c r="B49" s="6" t="s">
        <v>172</v>
      </c>
      <c r="C49" s="7" t="s">
        <v>173</v>
      </c>
      <c r="D49" s="7" t="s">
        <v>2008</v>
      </c>
      <c r="E49" s="8">
        <v>44596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3">
        <v>-2.5788497217068645E-2</v>
      </c>
      <c r="U49" s="195">
        <v>10</v>
      </c>
      <c r="V49" s="183">
        <v>-0.17154959406989057</v>
      </c>
      <c r="W49" s="195">
        <v>51</v>
      </c>
    </row>
    <row r="50" spans="1:23" x14ac:dyDescent="0.3">
      <c r="A50" s="13" t="s">
        <v>14</v>
      </c>
      <c r="B50" s="14" t="s">
        <v>17</v>
      </c>
      <c r="C50" s="15" t="s">
        <v>18</v>
      </c>
      <c r="D50" s="7" t="s">
        <v>2008</v>
      </c>
      <c r="E50" s="16">
        <v>44686</v>
      </c>
      <c r="F50" s="183">
        <v>9.958871915393655E-2</v>
      </c>
      <c r="G50" s="195">
        <v>4</v>
      </c>
      <c r="H50" s="183">
        <v>3.1812725090036013E-2</v>
      </c>
      <c r="I50" s="195">
        <v>15</v>
      </c>
      <c r="J50" s="183">
        <v>0.11764705882352941</v>
      </c>
      <c r="K50" s="195">
        <v>1</v>
      </c>
      <c r="L50" s="183">
        <v>5.0430139424503112E-3</v>
      </c>
      <c r="M50" s="195">
        <v>5</v>
      </c>
      <c r="N50" s="12"/>
      <c r="O50" s="12"/>
      <c r="P50" s="12"/>
      <c r="Q50" s="12"/>
      <c r="R50" s="12"/>
      <c r="S50" s="12"/>
      <c r="T50" s="183">
        <v>-0.14217443249701314</v>
      </c>
      <c r="U50" s="195">
        <v>30</v>
      </c>
      <c r="V50" s="183">
        <v>0.1856368563685637</v>
      </c>
      <c r="W50" s="195">
        <v>1</v>
      </c>
    </row>
    <row r="51" spans="1:23" x14ac:dyDescent="0.3">
      <c r="A51" s="6" t="s">
        <v>19</v>
      </c>
      <c r="B51" s="6" t="s">
        <v>34</v>
      </c>
      <c r="C51" s="7" t="s">
        <v>35</v>
      </c>
      <c r="D51" s="7" t="s">
        <v>2008</v>
      </c>
      <c r="E51" s="8">
        <v>44743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3">
        <v>3.2312925170068028E-2</v>
      </c>
      <c r="U51" s="195">
        <v>6</v>
      </c>
      <c r="V51" s="183">
        <v>3.0110017371163866E-2</v>
      </c>
      <c r="W51" s="195">
        <v>8</v>
      </c>
    </row>
    <row r="52" spans="1:23" x14ac:dyDescent="0.3">
      <c r="A52" s="6" t="s">
        <v>14</v>
      </c>
      <c r="B52" s="6" t="s">
        <v>166</v>
      </c>
      <c r="C52" s="7" t="s">
        <v>167</v>
      </c>
      <c r="D52" s="7" t="s">
        <v>2008</v>
      </c>
      <c r="E52" s="8">
        <v>44835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3">
        <v>-0.13587457731324931</v>
      </c>
      <c r="U52" s="195">
        <v>28</v>
      </c>
      <c r="V52" s="183">
        <v>7.7120822622107968E-3</v>
      </c>
      <c r="W52" s="195">
        <v>14</v>
      </c>
    </row>
    <row r="53" spans="1:23" x14ac:dyDescent="0.3">
      <c r="A53" s="6" t="s">
        <v>46</v>
      </c>
      <c r="B53" s="6" t="s">
        <v>136</v>
      </c>
      <c r="C53" s="7" t="s">
        <v>137</v>
      </c>
      <c r="D53" s="7" t="s">
        <v>2008</v>
      </c>
      <c r="E53" s="8">
        <v>44927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83">
        <v>-6.1951219512195121E-2</v>
      </c>
      <c r="W53" s="195">
        <v>31</v>
      </c>
    </row>
    <row r="54" spans="1:23" x14ac:dyDescent="0.3">
      <c r="A54" s="6" t="s">
        <v>46</v>
      </c>
      <c r="B54" s="6" t="s">
        <v>47</v>
      </c>
      <c r="C54" s="7" t="s">
        <v>48</v>
      </c>
      <c r="D54" s="7" t="s">
        <v>2008</v>
      </c>
      <c r="E54" s="8">
        <v>44927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83">
        <v>4.7031158142269254E-3</v>
      </c>
      <c r="W54" s="195">
        <v>15</v>
      </c>
    </row>
    <row r="55" spans="1:23" x14ac:dyDescent="0.3">
      <c r="A55" s="6" t="s">
        <v>14</v>
      </c>
      <c r="B55" s="6" t="s">
        <v>91</v>
      </c>
      <c r="C55" s="7" t="s">
        <v>92</v>
      </c>
      <c r="D55" s="7" t="s">
        <v>2008</v>
      </c>
      <c r="E55" s="8">
        <v>45139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83">
        <v>-1.4174668495656149E-2</v>
      </c>
      <c r="W55" s="195">
        <v>18</v>
      </c>
    </row>
    <row r="56" spans="1:23" x14ac:dyDescent="0.3">
      <c r="A56" s="6" t="s">
        <v>14</v>
      </c>
      <c r="B56" s="6" t="s">
        <v>87</v>
      </c>
      <c r="C56" s="7" t="s">
        <v>88</v>
      </c>
      <c r="D56" s="7" t="s">
        <v>2008</v>
      </c>
      <c r="E56" s="8">
        <v>45170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83">
        <v>-3.2358156028368792E-2</v>
      </c>
      <c r="W56" s="195">
        <v>25</v>
      </c>
    </row>
  </sheetData>
  <sortState xmlns:xlrd2="http://schemas.microsoft.com/office/spreadsheetml/2017/richdata2" ref="A3:W56">
    <sortCondition ref="E3:E56"/>
  </sortState>
  <mergeCells count="1">
    <mergeCell ref="F1:V1"/>
  </mergeCells>
  <pageMargins left="0.7" right="0.7" top="0.75" bottom="0.75" header="0.3" footer="0.3"/>
  <pageSetup paperSize="1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85E1-FBE4-4DC7-B9E5-B412561B5E7F}">
  <dimension ref="A1:W27"/>
  <sheetViews>
    <sheetView workbookViewId="0">
      <pane ySplit="2" topLeftCell="A3" activePane="bottomLeft" state="frozen"/>
      <selection pane="bottomLeft" activeCell="A3" sqref="A3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16384" width="8.6640625" style="1"/>
  </cols>
  <sheetData>
    <row r="1" spans="1:23" x14ac:dyDescent="0.3"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</row>
    <row r="2" spans="1:23" s="5" customFormat="1" ht="39.6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>
        <v>2016</v>
      </c>
      <c r="G2" s="4" t="s">
        <v>2042</v>
      </c>
      <c r="H2" s="4">
        <v>2017</v>
      </c>
      <c r="I2" s="4" t="s">
        <v>2043</v>
      </c>
      <c r="J2" s="4">
        <v>2018</v>
      </c>
      <c r="K2" s="4" t="s">
        <v>2044</v>
      </c>
      <c r="L2" s="4">
        <v>2019</v>
      </c>
      <c r="M2" s="4" t="s">
        <v>2045</v>
      </c>
      <c r="N2" s="4">
        <v>2020</v>
      </c>
      <c r="O2" s="4" t="s">
        <v>2046</v>
      </c>
      <c r="P2" s="4">
        <v>2021</v>
      </c>
      <c r="Q2" s="4" t="s">
        <v>2047</v>
      </c>
      <c r="R2" s="4">
        <v>2022</v>
      </c>
      <c r="S2" s="4" t="s">
        <v>2048</v>
      </c>
      <c r="T2" s="4">
        <v>2023</v>
      </c>
      <c r="U2" s="4" t="s">
        <v>2049</v>
      </c>
      <c r="V2" s="4" t="s">
        <v>179</v>
      </c>
      <c r="W2" s="4" t="s">
        <v>2050</v>
      </c>
    </row>
    <row r="3" spans="1:23" x14ac:dyDescent="0.3">
      <c r="A3" s="6" t="s">
        <v>73</v>
      </c>
      <c r="B3" s="6" t="s">
        <v>105</v>
      </c>
      <c r="C3" s="7" t="s">
        <v>106</v>
      </c>
      <c r="D3" s="7" t="s">
        <v>2008</v>
      </c>
      <c r="E3" s="8">
        <v>32601</v>
      </c>
      <c r="F3" s="183">
        <v>1.9948134849391581E-3</v>
      </c>
      <c r="G3" s="195">
        <v>6</v>
      </c>
      <c r="H3" s="183">
        <v>-4.0930633347694961E-3</v>
      </c>
      <c r="I3" s="195">
        <v>17</v>
      </c>
      <c r="J3" s="183">
        <v>-1.4097113448198702E-2</v>
      </c>
      <c r="K3" s="195">
        <v>18</v>
      </c>
      <c r="L3" s="183">
        <v>-1.1584800741427247E-3</v>
      </c>
      <c r="M3" s="195">
        <v>5</v>
      </c>
      <c r="N3" s="183">
        <v>9.864647855012617E-3</v>
      </c>
      <c r="O3" s="195">
        <v>15</v>
      </c>
      <c r="P3" s="183">
        <v>-5.1248699271592091E-2</v>
      </c>
      <c r="Q3" s="195">
        <v>24</v>
      </c>
      <c r="R3" s="183">
        <v>-3.2742887815351583E-2</v>
      </c>
      <c r="S3" s="195">
        <v>7</v>
      </c>
      <c r="T3" s="183">
        <v>-0.12228915662650602</v>
      </c>
      <c r="U3" s="195">
        <v>11</v>
      </c>
      <c r="V3" s="183">
        <v>-2.1808510638297873E-2</v>
      </c>
      <c r="W3" s="195">
        <v>8</v>
      </c>
    </row>
    <row r="4" spans="1:23" x14ac:dyDescent="0.3">
      <c r="A4" s="6" t="s">
        <v>7</v>
      </c>
      <c r="B4" s="6" t="s">
        <v>101</v>
      </c>
      <c r="C4" s="7" t="s">
        <v>102</v>
      </c>
      <c r="D4" s="7" t="s">
        <v>2008</v>
      </c>
      <c r="E4" s="8">
        <v>33690</v>
      </c>
      <c r="F4" s="183">
        <v>-2.0390641768619877E-2</v>
      </c>
      <c r="G4" s="195">
        <v>13</v>
      </c>
      <c r="H4" s="183">
        <v>-7.378472222222222E-3</v>
      </c>
      <c r="I4" s="195">
        <v>18</v>
      </c>
      <c r="J4" s="183">
        <v>6.2778168189271497E-2</v>
      </c>
      <c r="K4" s="195">
        <v>6</v>
      </c>
      <c r="L4" s="183">
        <v>-9.9695585996955854E-2</v>
      </c>
      <c r="M4" s="195">
        <v>21</v>
      </c>
      <c r="N4" s="183">
        <v>7.2349726775956288E-2</v>
      </c>
      <c r="O4" s="195">
        <v>2</v>
      </c>
      <c r="P4" s="183">
        <v>0.12969962204097871</v>
      </c>
      <c r="Q4" s="195">
        <v>9</v>
      </c>
      <c r="R4" s="183">
        <v>-0.20046349942062572</v>
      </c>
      <c r="S4" s="195">
        <v>24</v>
      </c>
      <c r="T4" s="183">
        <v>-0.14293290904269423</v>
      </c>
      <c r="U4" s="195">
        <v>15</v>
      </c>
      <c r="V4" s="183">
        <v>-6.3691073219658972E-2</v>
      </c>
      <c r="W4" s="195">
        <v>15</v>
      </c>
    </row>
    <row r="5" spans="1:23" x14ac:dyDescent="0.3">
      <c r="A5" s="6" t="s">
        <v>7</v>
      </c>
      <c r="B5" s="6" t="s">
        <v>12</v>
      </c>
      <c r="C5" s="7" t="s">
        <v>13</v>
      </c>
      <c r="D5" s="7" t="s">
        <v>2008</v>
      </c>
      <c r="E5" s="8">
        <v>34575</v>
      </c>
      <c r="F5" s="183">
        <v>6.522093592043046E-4</v>
      </c>
      <c r="G5" s="195">
        <v>8</v>
      </c>
      <c r="H5" s="183">
        <v>3.6223036223036222E-2</v>
      </c>
      <c r="I5" s="195">
        <v>8</v>
      </c>
      <c r="J5" s="183">
        <v>4.3461160275319564E-2</v>
      </c>
      <c r="K5" s="195">
        <v>7</v>
      </c>
      <c r="L5" s="183">
        <v>-2.0875557357113904E-2</v>
      </c>
      <c r="M5" s="195">
        <v>9</v>
      </c>
      <c r="N5" s="183">
        <v>6.789454676778621E-2</v>
      </c>
      <c r="O5" s="195">
        <v>5</v>
      </c>
      <c r="P5" s="183">
        <v>0.19810753980174226</v>
      </c>
      <c r="Q5" s="195">
        <v>1</v>
      </c>
      <c r="R5" s="183">
        <v>-8.2048731974142211E-2</v>
      </c>
      <c r="S5" s="195">
        <v>13</v>
      </c>
      <c r="T5" s="183">
        <v>3.5628694679661288E-2</v>
      </c>
      <c r="U5" s="195">
        <v>2</v>
      </c>
      <c r="V5" s="183">
        <v>-7.7056277056277059E-2</v>
      </c>
      <c r="W5" s="195">
        <v>17</v>
      </c>
    </row>
    <row r="6" spans="1:23" x14ac:dyDescent="0.3">
      <c r="A6" s="6" t="s">
        <v>27</v>
      </c>
      <c r="B6" s="6" t="s">
        <v>103</v>
      </c>
      <c r="C6" s="7" t="s">
        <v>104</v>
      </c>
      <c r="D6" s="7" t="s">
        <v>2008</v>
      </c>
      <c r="E6" s="8">
        <v>34855</v>
      </c>
      <c r="F6" s="183">
        <v>-6.7914758016331414E-2</v>
      </c>
      <c r="G6" s="195">
        <v>17</v>
      </c>
      <c r="H6" s="183">
        <v>-1.843506759524785E-2</v>
      </c>
      <c r="I6" s="195">
        <v>20</v>
      </c>
      <c r="J6" s="183">
        <v>2.5944841675178753E-2</v>
      </c>
      <c r="K6" s="195">
        <v>11</v>
      </c>
      <c r="L6" s="183">
        <v>-7.8979843685726039E-2</v>
      </c>
      <c r="M6" s="195">
        <v>19</v>
      </c>
      <c r="N6" s="183">
        <v>7.1183800623052962E-2</v>
      </c>
      <c r="O6" s="195">
        <v>3</v>
      </c>
      <c r="P6" s="183">
        <v>7.6364783843483747E-2</v>
      </c>
      <c r="Q6" s="195">
        <v>16</v>
      </c>
      <c r="R6" s="183">
        <v>-7.9262837716943993E-2</v>
      </c>
      <c r="S6" s="195">
        <v>11</v>
      </c>
      <c r="T6" s="183">
        <v>-0.17260329737431304</v>
      </c>
      <c r="U6" s="195">
        <v>21</v>
      </c>
      <c r="V6" s="183">
        <v>9.3023255813953487E-2</v>
      </c>
      <c r="W6" s="195">
        <v>1</v>
      </c>
    </row>
    <row r="7" spans="1:23" x14ac:dyDescent="0.3">
      <c r="A7" s="6" t="s">
        <v>7</v>
      </c>
      <c r="B7" s="6" t="s">
        <v>8</v>
      </c>
      <c r="C7" s="7" t="s">
        <v>9</v>
      </c>
      <c r="D7" s="7" t="s">
        <v>2008</v>
      </c>
      <c r="E7" s="8">
        <v>34883</v>
      </c>
      <c r="F7" s="183">
        <v>0.14229099830156633</v>
      </c>
      <c r="G7" s="195">
        <v>1</v>
      </c>
      <c r="H7" s="183">
        <v>-1.795755487030655E-2</v>
      </c>
      <c r="I7" s="195">
        <v>19</v>
      </c>
      <c r="J7" s="183">
        <v>-1.7248137985103881E-2</v>
      </c>
      <c r="K7" s="195">
        <v>19</v>
      </c>
      <c r="L7" s="183">
        <v>-4.1882237004188222E-2</v>
      </c>
      <c r="M7" s="195">
        <v>12</v>
      </c>
      <c r="N7" s="183">
        <v>6.5208747514910542E-2</v>
      </c>
      <c r="O7" s="195">
        <v>6</v>
      </c>
      <c r="P7" s="183">
        <v>0.15721940214326002</v>
      </c>
      <c r="Q7" s="195">
        <v>5</v>
      </c>
      <c r="R7" s="183">
        <v>-7.6775431861804216E-2</v>
      </c>
      <c r="S7" s="195">
        <v>10</v>
      </c>
      <c r="T7" s="183">
        <v>0.15337423312883436</v>
      </c>
      <c r="U7" s="195">
        <v>1</v>
      </c>
      <c r="V7" s="183">
        <v>-4.7507605897495905E-2</v>
      </c>
      <c r="W7" s="195">
        <v>10</v>
      </c>
    </row>
    <row r="8" spans="1:23" x14ac:dyDescent="0.3">
      <c r="A8" s="6" t="s">
        <v>27</v>
      </c>
      <c r="B8" s="6" t="s">
        <v>107</v>
      </c>
      <c r="C8" s="7" t="s">
        <v>108</v>
      </c>
      <c r="D8" s="7" t="s">
        <v>2008</v>
      </c>
      <c r="E8" s="8">
        <v>36955</v>
      </c>
      <c r="F8" s="183">
        <v>-4.8320413436692508E-2</v>
      </c>
      <c r="G8" s="195">
        <v>16</v>
      </c>
      <c r="H8" s="183">
        <v>2.7117031398667935E-2</v>
      </c>
      <c r="I8" s="195">
        <v>11</v>
      </c>
      <c r="J8" s="183">
        <v>-8.4388185654008432E-3</v>
      </c>
      <c r="K8" s="195">
        <v>17</v>
      </c>
      <c r="L8" s="183">
        <v>8.0357142857142863E-2</v>
      </c>
      <c r="M8" s="195">
        <v>1</v>
      </c>
      <c r="N8" s="183">
        <v>-6.1710398445092324E-2</v>
      </c>
      <c r="O8" s="195">
        <v>22</v>
      </c>
      <c r="P8" s="183">
        <v>5.4095488392466057E-2</v>
      </c>
      <c r="Q8" s="195">
        <v>21</v>
      </c>
      <c r="R8" s="183">
        <v>-8.1850533807829182E-2</v>
      </c>
      <c r="S8" s="195">
        <v>12</v>
      </c>
      <c r="T8" s="183">
        <v>-0.16101877832937622</v>
      </c>
      <c r="U8" s="195">
        <v>20</v>
      </c>
      <c r="V8" s="183">
        <v>8.8257866462010739E-3</v>
      </c>
      <c r="W8" s="195">
        <v>5</v>
      </c>
    </row>
    <row r="9" spans="1:23" x14ac:dyDescent="0.3">
      <c r="A9" s="6" t="s">
        <v>7</v>
      </c>
      <c r="B9" s="6" t="s">
        <v>117</v>
      </c>
      <c r="C9" s="7" t="s">
        <v>118</v>
      </c>
      <c r="D9" s="7" t="s">
        <v>2008</v>
      </c>
      <c r="E9" s="8">
        <v>37773</v>
      </c>
      <c r="F9" s="183">
        <v>-9.9909173478655768E-3</v>
      </c>
      <c r="G9" s="195">
        <v>11</v>
      </c>
      <c r="H9" s="183">
        <v>2.0494542214301626E-2</v>
      </c>
      <c r="I9" s="195">
        <v>12</v>
      </c>
      <c r="J9" s="183">
        <v>2.0197769829581318E-2</v>
      </c>
      <c r="K9" s="195">
        <v>13</v>
      </c>
      <c r="L9" s="183">
        <v>-8.4634532699705819E-2</v>
      </c>
      <c r="M9" s="195">
        <v>20</v>
      </c>
      <c r="N9" s="183">
        <v>4.6367851622874809E-2</v>
      </c>
      <c r="O9" s="195">
        <v>9</v>
      </c>
      <c r="P9" s="183">
        <v>0.13762504033559211</v>
      </c>
      <c r="Q9" s="195">
        <v>8</v>
      </c>
      <c r="R9" s="183">
        <v>-0.15972222222222221</v>
      </c>
      <c r="S9" s="195">
        <v>21</v>
      </c>
      <c r="T9" s="183">
        <v>-0.15631218217996903</v>
      </c>
      <c r="U9" s="195">
        <v>19</v>
      </c>
      <c r="V9" s="183">
        <v>-8.1125152874031797E-2</v>
      </c>
      <c r="W9" s="195">
        <v>19</v>
      </c>
    </row>
    <row r="10" spans="1:23" x14ac:dyDescent="0.3">
      <c r="A10" s="6" t="s">
        <v>140</v>
      </c>
      <c r="B10" s="6" t="s">
        <v>141</v>
      </c>
      <c r="C10" s="7" t="s">
        <v>142</v>
      </c>
      <c r="D10" s="7" t="s">
        <v>2008</v>
      </c>
      <c r="E10" s="8">
        <v>38473</v>
      </c>
      <c r="F10" s="183">
        <v>-2.456239412761152E-2</v>
      </c>
      <c r="G10" s="195">
        <v>14</v>
      </c>
      <c r="H10" s="183">
        <v>1.3715539706487449E-3</v>
      </c>
      <c r="I10" s="195">
        <v>15</v>
      </c>
      <c r="J10" s="183">
        <v>2.2260962853694517E-2</v>
      </c>
      <c r="K10" s="195">
        <v>12</v>
      </c>
      <c r="L10" s="183">
        <v>-6.1948162916547991E-2</v>
      </c>
      <c r="M10" s="195">
        <v>17</v>
      </c>
      <c r="N10" s="183">
        <v>3.544590954203885E-3</v>
      </c>
      <c r="O10" s="195">
        <v>16</v>
      </c>
      <c r="P10" s="183">
        <v>0.14974099506083605</v>
      </c>
      <c r="Q10" s="195">
        <v>6</v>
      </c>
      <c r="R10" s="183">
        <v>-0.12130217479400243</v>
      </c>
      <c r="S10" s="195">
        <v>19</v>
      </c>
      <c r="T10" s="183">
        <v>-0.14576218565662838</v>
      </c>
      <c r="U10" s="195">
        <v>16</v>
      </c>
      <c r="V10" s="183">
        <v>-5.9353023909985939E-2</v>
      </c>
      <c r="W10" s="195">
        <v>12</v>
      </c>
    </row>
    <row r="11" spans="1:23" x14ac:dyDescent="0.3">
      <c r="A11" s="6" t="s">
        <v>27</v>
      </c>
      <c r="B11" s="6" t="s">
        <v>159</v>
      </c>
      <c r="C11" s="7" t="s">
        <v>160</v>
      </c>
      <c r="D11" s="7" t="s">
        <v>2008</v>
      </c>
      <c r="E11" s="8">
        <v>38596</v>
      </c>
      <c r="F11" s="183">
        <v>-0.20458553791887124</v>
      </c>
      <c r="G11" s="195">
        <v>21</v>
      </c>
      <c r="H11" s="183">
        <v>-0.13038277511961721</v>
      </c>
      <c r="I11" s="195">
        <v>21</v>
      </c>
      <c r="J11" s="183">
        <v>-0.12825033054208904</v>
      </c>
      <c r="K11" s="195">
        <v>22</v>
      </c>
      <c r="L11" s="183">
        <v>-8.2542302930251749E-3</v>
      </c>
      <c r="M11" s="195">
        <v>6</v>
      </c>
      <c r="N11" s="183">
        <v>5.9799572860193856E-2</v>
      </c>
      <c r="O11" s="195">
        <v>7</v>
      </c>
      <c r="P11" s="183">
        <v>7.8125E-2</v>
      </c>
      <c r="Q11" s="195">
        <v>15</v>
      </c>
      <c r="R11" s="183">
        <v>-6.8444836327565303E-2</v>
      </c>
      <c r="S11" s="195">
        <v>8</v>
      </c>
      <c r="T11" s="183">
        <v>-6.3423938960419646E-2</v>
      </c>
      <c r="U11" s="195">
        <v>6</v>
      </c>
      <c r="V11" s="183">
        <v>-6.3272574900481882E-2</v>
      </c>
      <c r="W11" s="195">
        <v>13</v>
      </c>
    </row>
    <row r="12" spans="1:23" x14ac:dyDescent="0.3">
      <c r="A12" s="6" t="s">
        <v>7</v>
      </c>
      <c r="B12" s="6" t="s">
        <v>53</v>
      </c>
      <c r="C12" s="7" t="s">
        <v>54</v>
      </c>
      <c r="D12" s="7" t="s">
        <v>2008</v>
      </c>
      <c r="E12" s="8">
        <v>38626</v>
      </c>
      <c r="F12" s="183">
        <v>-7.5459098497495825E-2</v>
      </c>
      <c r="G12" s="195">
        <v>19</v>
      </c>
      <c r="H12" s="183">
        <v>0.12388591800356506</v>
      </c>
      <c r="I12" s="195">
        <v>1</v>
      </c>
      <c r="J12" s="183">
        <v>0.1131928181108509</v>
      </c>
      <c r="K12" s="195">
        <v>1</v>
      </c>
      <c r="L12" s="183">
        <v>-0.11168280871670702</v>
      </c>
      <c r="M12" s="195">
        <v>22</v>
      </c>
      <c r="N12" s="183">
        <v>4.8330566316177825E-2</v>
      </c>
      <c r="O12" s="195">
        <v>8</v>
      </c>
      <c r="P12" s="183">
        <v>6.8078403920196012E-2</v>
      </c>
      <c r="Q12" s="195">
        <v>19</v>
      </c>
      <c r="R12" s="183">
        <v>-0.16504644631669907</v>
      </c>
      <c r="S12" s="195">
        <v>22</v>
      </c>
      <c r="T12" s="183">
        <v>-4.2891663310511481E-2</v>
      </c>
      <c r="U12" s="195">
        <v>5</v>
      </c>
      <c r="V12" s="183">
        <v>-6.8292682926829273E-2</v>
      </c>
      <c r="W12" s="195">
        <v>16</v>
      </c>
    </row>
    <row r="13" spans="1:23" x14ac:dyDescent="0.3">
      <c r="A13" s="6" t="s">
        <v>27</v>
      </c>
      <c r="B13" s="6" t="s">
        <v>121</v>
      </c>
      <c r="C13" s="7" t="s">
        <v>122</v>
      </c>
      <c r="D13" s="7" t="s">
        <v>2008</v>
      </c>
      <c r="E13" s="8">
        <v>39097</v>
      </c>
      <c r="F13" s="183">
        <v>-0.12796086508753862</v>
      </c>
      <c r="G13" s="195">
        <v>20</v>
      </c>
      <c r="H13" s="183">
        <v>3.97796817625459E-3</v>
      </c>
      <c r="I13" s="195">
        <v>14</v>
      </c>
      <c r="J13" s="183">
        <v>8.762597984322508E-2</v>
      </c>
      <c r="K13" s="195">
        <v>2</v>
      </c>
      <c r="L13" s="183">
        <v>-2.8689655172413793E-2</v>
      </c>
      <c r="M13" s="195">
        <v>10</v>
      </c>
      <c r="N13" s="183">
        <v>-5.8996262680192202E-2</v>
      </c>
      <c r="O13" s="195">
        <v>21</v>
      </c>
      <c r="P13" s="183">
        <v>0.13801224682053698</v>
      </c>
      <c r="Q13" s="195">
        <v>7</v>
      </c>
      <c r="R13" s="183">
        <v>-8.787570045848192E-2</v>
      </c>
      <c r="S13" s="195">
        <v>15</v>
      </c>
      <c r="T13" s="183">
        <v>-0.15102720710716269</v>
      </c>
      <c r="U13" s="195">
        <v>18</v>
      </c>
      <c r="V13" s="183">
        <v>-7.9177377892030845E-2</v>
      </c>
      <c r="W13" s="195">
        <v>18</v>
      </c>
    </row>
    <row r="14" spans="1:23" x14ac:dyDescent="0.3">
      <c r="A14" s="6" t="s">
        <v>27</v>
      </c>
      <c r="B14" s="6" t="s">
        <v>153</v>
      </c>
      <c r="C14" s="7" t="s">
        <v>154</v>
      </c>
      <c r="D14" s="7" t="s">
        <v>2008</v>
      </c>
      <c r="E14" s="8">
        <v>39295</v>
      </c>
      <c r="F14" s="183">
        <v>1.7486884836372721E-3</v>
      </c>
      <c r="G14" s="195">
        <v>7</v>
      </c>
      <c r="H14" s="183">
        <v>3.0430479960415636E-2</v>
      </c>
      <c r="I14" s="195">
        <v>9</v>
      </c>
      <c r="J14" s="183">
        <v>-3.6185060739209098E-3</v>
      </c>
      <c r="K14" s="195">
        <v>16</v>
      </c>
      <c r="L14" s="183">
        <v>-6.0244308717379236E-2</v>
      </c>
      <c r="M14" s="195">
        <v>16</v>
      </c>
      <c r="N14" s="183">
        <v>-0.12116641528406234</v>
      </c>
      <c r="O14" s="195">
        <v>23</v>
      </c>
      <c r="P14" s="183">
        <v>6.9247311827956987E-2</v>
      </c>
      <c r="Q14" s="195">
        <v>18</v>
      </c>
      <c r="R14" s="183">
        <v>-7.507766655160511E-2</v>
      </c>
      <c r="S14" s="195">
        <v>9</v>
      </c>
      <c r="T14" s="183">
        <v>-0.13155311211466719</v>
      </c>
      <c r="U14" s="195">
        <v>14</v>
      </c>
      <c r="V14" s="183">
        <v>-8.3206686930091187E-2</v>
      </c>
      <c r="W14" s="195">
        <v>20</v>
      </c>
    </row>
    <row r="15" spans="1:23" x14ac:dyDescent="0.3">
      <c r="A15" s="6" t="s">
        <v>7</v>
      </c>
      <c r="B15" s="6" t="s">
        <v>10</v>
      </c>
      <c r="C15" s="7" t="s">
        <v>11</v>
      </c>
      <c r="D15" s="7" t="s">
        <v>2008</v>
      </c>
      <c r="E15" s="8">
        <v>40210</v>
      </c>
      <c r="F15" s="183">
        <v>3.5004142502071248E-2</v>
      </c>
      <c r="G15" s="195">
        <v>5</v>
      </c>
      <c r="H15" s="183">
        <v>0.11125533098460968</v>
      </c>
      <c r="I15" s="195">
        <v>3</v>
      </c>
      <c r="J15" s="183">
        <v>8.0334728033472802E-2</v>
      </c>
      <c r="K15" s="195">
        <v>3</v>
      </c>
      <c r="L15" s="183">
        <v>4.6933333333333334E-2</v>
      </c>
      <c r="M15" s="195">
        <v>2</v>
      </c>
      <c r="N15" s="183">
        <v>3.0292830696735107E-2</v>
      </c>
      <c r="O15" s="195">
        <v>11</v>
      </c>
      <c r="P15" s="183">
        <v>0.12783291364242336</v>
      </c>
      <c r="Q15" s="195">
        <v>11</v>
      </c>
      <c r="R15" s="183">
        <v>-2.1696252465483234E-2</v>
      </c>
      <c r="S15" s="195">
        <v>5</v>
      </c>
      <c r="T15" s="183">
        <v>-9.0073831009023789E-2</v>
      </c>
      <c r="U15" s="195">
        <v>7</v>
      </c>
      <c r="V15" s="183">
        <v>7.9242461998504862E-2</v>
      </c>
      <c r="W15" s="195">
        <v>2</v>
      </c>
    </row>
    <row r="16" spans="1:23" x14ac:dyDescent="0.3">
      <c r="A16" s="6" t="s">
        <v>27</v>
      </c>
      <c r="B16" s="6" t="s">
        <v>85</v>
      </c>
      <c r="C16" s="7" t="s">
        <v>86</v>
      </c>
      <c r="D16" s="7" t="s">
        <v>2008</v>
      </c>
      <c r="E16" s="8">
        <v>41092</v>
      </c>
      <c r="F16" s="183">
        <v>-3.3074817518248173E-2</v>
      </c>
      <c r="G16" s="195">
        <v>15</v>
      </c>
      <c r="H16" s="183">
        <v>6.9210994660866124E-2</v>
      </c>
      <c r="I16" s="195">
        <v>4</v>
      </c>
      <c r="J16" s="183">
        <v>2.7935498523733816E-2</v>
      </c>
      <c r="K16" s="195">
        <v>10</v>
      </c>
      <c r="L16" s="183">
        <v>-5.1869722557297951E-2</v>
      </c>
      <c r="M16" s="195">
        <v>13</v>
      </c>
      <c r="N16" s="183">
        <v>2.1553765987683562E-2</v>
      </c>
      <c r="O16" s="195">
        <v>13</v>
      </c>
      <c r="P16" s="183">
        <v>9.5053763440860209E-2</v>
      </c>
      <c r="Q16" s="195">
        <v>13</v>
      </c>
      <c r="R16" s="183">
        <v>-0.10297732859874351</v>
      </c>
      <c r="S16" s="195">
        <v>17</v>
      </c>
      <c r="T16" s="183">
        <v>-0.21866265319286174</v>
      </c>
      <c r="U16" s="195">
        <v>24</v>
      </c>
      <c r="V16" s="183">
        <v>6.9137562366357805E-2</v>
      </c>
      <c r="W16" s="195">
        <v>3</v>
      </c>
    </row>
    <row r="17" spans="1:23" x14ac:dyDescent="0.3">
      <c r="A17" s="6" t="s">
        <v>73</v>
      </c>
      <c r="B17" s="6" t="s">
        <v>74</v>
      </c>
      <c r="C17" s="7" t="s">
        <v>75</v>
      </c>
      <c r="D17" s="7" t="s">
        <v>2008</v>
      </c>
      <c r="E17" s="8">
        <v>41183</v>
      </c>
      <c r="F17" s="183">
        <v>5.8139534883720929E-2</v>
      </c>
      <c r="G17" s="195">
        <v>4</v>
      </c>
      <c r="H17" s="183">
        <v>0.11170431211498974</v>
      </c>
      <c r="I17" s="195">
        <v>2</v>
      </c>
      <c r="J17" s="183">
        <v>7.7389984825493169E-2</v>
      </c>
      <c r="K17" s="195">
        <v>4</v>
      </c>
      <c r="L17" s="183">
        <v>-5.4728370221327968E-2</v>
      </c>
      <c r="M17" s="195">
        <v>14</v>
      </c>
      <c r="N17" s="183">
        <v>0.12829324169530354</v>
      </c>
      <c r="O17" s="195">
        <v>1</v>
      </c>
      <c r="P17" s="183">
        <v>1.5656712090461003E-2</v>
      </c>
      <c r="Q17" s="195">
        <v>22</v>
      </c>
      <c r="R17" s="183">
        <v>-9.8729227761485822E-2</v>
      </c>
      <c r="S17" s="195">
        <v>16</v>
      </c>
      <c r="T17" s="183">
        <v>-0.20052375607931164</v>
      </c>
      <c r="U17" s="195">
        <v>23</v>
      </c>
      <c r="V17" s="183">
        <v>-9.3127287515250096E-2</v>
      </c>
      <c r="W17" s="195">
        <v>22</v>
      </c>
    </row>
    <row r="18" spans="1:23" x14ac:dyDescent="0.3">
      <c r="A18" s="6" t="s">
        <v>73</v>
      </c>
      <c r="B18" s="6" t="s">
        <v>113</v>
      </c>
      <c r="C18" s="7" t="s">
        <v>114</v>
      </c>
      <c r="D18" s="7" t="s">
        <v>2008</v>
      </c>
      <c r="E18" s="8">
        <v>41183</v>
      </c>
      <c r="F18" s="183">
        <v>8.0157687253613663E-2</v>
      </c>
      <c r="G18" s="195">
        <v>2</v>
      </c>
      <c r="H18" s="183">
        <v>8.7298123090353555E-4</v>
      </c>
      <c r="I18" s="195">
        <v>16</v>
      </c>
      <c r="J18" s="183">
        <v>-6.0927152317880796E-2</v>
      </c>
      <c r="K18" s="195">
        <v>21</v>
      </c>
      <c r="L18" s="183">
        <v>-1.0140405616224649E-2</v>
      </c>
      <c r="M18" s="195">
        <v>7</v>
      </c>
      <c r="N18" s="183">
        <v>6.7912324829320872E-2</v>
      </c>
      <c r="O18" s="195">
        <v>4</v>
      </c>
      <c r="P18" s="183">
        <v>-8.3355040375097684E-3</v>
      </c>
      <c r="Q18" s="195">
        <v>23</v>
      </c>
      <c r="R18" s="183">
        <v>-0.13453056080655323</v>
      </c>
      <c r="S18" s="195">
        <v>20</v>
      </c>
      <c r="T18" s="183">
        <v>-9.7339593114241008E-2</v>
      </c>
      <c r="U18" s="195">
        <v>9</v>
      </c>
      <c r="V18" s="183">
        <v>-0.16367816091954024</v>
      </c>
      <c r="W18" s="195">
        <v>25</v>
      </c>
    </row>
    <row r="19" spans="1:23" x14ac:dyDescent="0.3">
      <c r="A19" s="6" t="s">
        <v>27</v>
      </c>
      <c r="B19" s="6" t="s">
        <v>28</v>
      </c>
      <c r="C19" s="7" t="s">
        <v>29</v>
      </c>
      <c r="D19" s="7" t="s">
        <v>2008</v>
      </c>
      <c r="E19" s="8">
        <v>41183</v>
      </c>
      <c r="F19" s="183">
        <v>6.4486552567237163E-2</v>
      </c>
      <c r="G19" s="195">
        <v>3</v>
      </c>
      <c r="H19" s="183">
        <v>5.6531284302963773E-2</v>
      </c>
      <c r="I19" s="195">
        <v>6</v>
      </c>
      <c r="J19" s="183">
        <v>7.5039082855653985E-2</v>
      </c>
      <c r="K19" s="195">
        <v>5</v>
      </c>
      <c r="L19" s="183">
        <v>1.938379922464803E-2</v>
      </c>
      <c r="M19" s="195">
        <v>4</v>
      </c>
      <c r="N19" s="183">
        <v>2.9486927462158443E-2</v>
      </c>
      <c r="O19" s="195">
        <v>12</v>
      </c>
      <c r="P19" s="183">
        <v>0.19166666666666668</v>
      </c>
      <c r="Q19" s="195">
        <v>2</v>
      </c>
      <c r="R19" s="183">
        <v>-9.1510629311558501E-3</v>
      </c>
      <c r="S19" s="195">
        <v>3</v>
      </c>
      <c r="T19" s="183">
        <v>-0.17826704545454544</v>
      </c>
      <c r="U19" s="195">
        <v>22</v>
      </c>
      <c r="V19" s="183">
        <v>-0.1320445609436435</v>
      </c>
      <c r="W19" s="195">
        <v>24</v>
      </c>
    </row>
    <row r="20" spans="1:23" x14ac:dyDescent="0.3">
      <c r="A20" s="6" t="s">
        <v>7</v>
      </c>
      <c r="B20" s="6" t="s">
        <v>97</v>
      </c>
      <c r="C20" s="7" t="s">
        <v>98</v>
      </c>
      <c r="D20" s="7" t="s">
        <v>2008</v>
      </c>
      <c r="E20" s="8">
        <v>41183</v>
      </c>
      <c r="F20" s="183">
        <v>-7.1903087143415395E-2</v>
      </c>
      <c r="G20" s="195">
        <v>18</v>
      </c>
      <c r="H20" s="183">
        <v>4.1573033707865172E-2</v>
      </c>
      <c r="I20" s="195">
        <v>7</v>
      </c>
      <c r="J20" s="183">
        <v>-5.2307692307692305E-2</v>
      </c>
      <c r="K20" s="195">
        <v>20</v>
      </c>
      <c r="L20" s="183">
        <v>-1.520051746442432E-2</v>
      </c>
      <c r="M20" s="195">
        <v>8</v>
      </c>
      <c r="N20" s="183">
        <v>-2.382286995515695E-2</v>
      </c>
      <c r="O20" s="195">
        <v>19</v>
      </c>
      <c r="P20" s="183">
        <v>5.9509351469516636E-2</v>
      </c>
      <c r="Q20" s="195">
        <v>20</v>
      </c>
      <c r="R20" s="183">
        <v>-1.1693626973299552E-2</v>
      </c>
      <c r="S20" s="195">
        <v>4</v>
      </c>
      <c r="T20" s="183">
        <v>-9.4901564866229179E-2</v>
      </c>
      <c r="U20" s="195">
        <v>8</v>
      </c>
      <c r="V20" s="183">
        <v>-3.281519861830743E-2</v>
      </c>
      <c r="W20" s="195">
        <v>9</v>
      </c>
    </row>
    <row r="21" spans="1:23" x14ac:dyDescent="0.3">
      <c r="A21" s="6" t="s">
        <v>7</v>
      </c>
      <c r="B21" s="6" t="s">
        <v>82</v>
      </c>
      <c r="C21" s="7" t="s">
        <v>83</v>
      </c>
      <c r="D21" s="7" t="s">
        <v>2008</v>
      </c>
      <c r="E21" s="8">
        <v>41913</v>
      </c>
      <c r="F21" s="183">
        <v>-1.889962200755985E-2</v>
      </c>
      <c r="G21" s="195">
        <v>12</v>
      </c>
      <c r="H21" s="183">
        <v>1.7306880540312368E-2</v>
      </c>
      <c r="I21" s="195">
        <v>13</v>
      </c>
      <c r="J21" s="183">
        <v>4.126602564102564E-2</v>
      </c>
      <c r="K21" s="195">
        <v>9</v>
      </c>
      <c r="L21" s="183">
        <v>-5.698883326915672E-2</v>
      </c>
      <c r="M21" s="195">
        <v>15</v>
      </c>
      <c r="N21" s="183">
        <v>1.0855405992184109E-3</v>
      </c>
      <c r="O21" s="195">
        <v>17</v>
      </c>
      <c r="P21" s="183">
        <v>0.16741836550604366</v>
      </c>
      <c r="Q21" s="195">
        <v>4</v>
      </c>
      <c r="R21" s="183">
        <v>-0.32826899128268994</v>
      </c>
      <c r="S21" s="195">
        <v>25</v>
      </c>
      <c r="T21" s="183">
        <v>-3.5080026310019732E-2</v>
      </c>
      <c r="U21" s="195">
        <v>4</v>
      </c>
      <c r="V21" s="183">
        <v>-6.0901339829476245E-3</v>
      </c>
      <c r="W21" s="195">
        <v>6</v>
      </c>
    </row>
    <row r="22" spans="1:23" x14ac:dyDescent="0.3">
      <c r="A22" s="6" t="s">
        <v>7</v>
      </c>
      <c r="B22" s="6" t="s">
        <v>80</v>
      </c>
      <c r="C22" s="7" t="s">
        <v>81</v>
      </c>
      <c r="D22" s="7" t="s">
        <v>2008</v>
      </c>
      <c r="E22" s="8">
        <v>42156</v>
      </c>
      <c r="F22" s="183">
        <v>-5.1712992889463476E-3</v>
      </c>
      <c r="G22" s="195">
        <v>10</v>
      </c>
      <c r="H22" s="183">
        <v>2.9709035222052066E-2</v>
      </c>
      <c r="I22" s="195">
        <v>10</v>
      </c>
      <c r="J22" s="183">
        <v>7.2219547424169476E-4</v>
      </c>
      <c r="K22" s="195">
        <v>15</v>
      </c>
      <c r="L22" s="183">
        <v>-3.7215189873417723E-2</v>
      </c>
      <c r="M22" s="195">
        <v>11</v>
      </c>
      <c r="N22" s="183">
        <v>3.5194942044257112E-2</v>
      </c>
      <c r="O22" s="195">
        <v>10</v>
      </c>
      <c r="P22" s="183">
        <v>0.12958257713248639</v>
      </c>
      <c r="Q22" s="195">
        <v>10</v>
      </c>
      <c r="R22" s="183">
        <v>-0.10782319215831329</v>
      </c>
      <c r="S22" s="195">
        <v>18</v>
      </c>
      <c r="T22" s="183">
        <v>-0.12270062664240954</v>
      </c>
      <c r="U22" s="195">
        <v>12</v>
      </c>
      <c r="V22" s="183">
        <v>-6.344307270233196E-2</v>
      </c>
      <c r="W22" s="195">
        <v>14</v>
      </c>
    </row>
    <row r="23" spans="1:23" x14ac:dyDescent="0.3">
      <c r="A23" s="6" t="s">
        <v>7</v>
      </c>
      <c r="B23" s="6" t="s">
        <v>42</v>
      </c>
      <c r="C23" s="7" t="s">
        <v>43</v>
      </c>
      <c r="D23" s="7" t="s">
        <v>2008</v>
      </c>
      <c r="E23" s="8">
        <v>42156</v>
      </c>
      <c r="F23" s="183">
        <v>-2.2988505747126436E-3</v>
      </c>
      <c r="G23" s="195">
        <v>9</v>
      </c>
      <c r="H23" s="183">
        <v>5.7716436637390213E-2</v>
      </c>
      <c r="I23" s="195">
        <v>5</v>
      </c>
      <c r="J23" s="183">
        <v>4.2602377807133419E-2</v>
      </c>
      <c r="K23" s="195">
        <v>8</v>
      </c>
      <c r="L23" s="183">
        <v>3.6517769807629608E-2</v>
      </c>
      <c r="M23" s="195">
        <v>3</v>
      </c>
      <c r="N23" s="183">
        <v>1.8717098849678301E-2</v>
      </c>
      <c r="O23" s="195">
        <v>14</v>
      </c>
      <c r="P23" s="183">
        <v>0.12000634115409005</v>
      </c>
      <c r="Q23" s="195">
        <v>12</v>
      </c>
      <c r="R23" s="183">
        <v>-0.17566296783900695</v>
      </c>
      <c r="S23" s="195">
        <v>23</v>
      </c>
      <c r="T23" s="183">
        <v>-1.961154063737507E-2</v>
      </c>
      <c r="U23" s="195">
        <v>3</v>
      </c>
      <c r="V23" s="183">
        <v>-4.9813622500847171E-2</v>
      </c>
      <c r="W23" s="195">
        <v>11</v>
      </c>
    </row>
    <row r="24" spans="1:23" x14ac:dyDescent="0.3">
      <c r="A24" s="6" t="s">
        <v>27</v>
      </c>
      <c r="B24" s="6" t="s">
        <v>89</v>
      </c>
      <c r="C24" s="7" t="s">
        <v>90</v>
      </c>
      <c r="D24" s="7" t="s">
        <v>2008</v>
      </c>
      <c r="E24" s="8">
        <v>42835</v>
      </c>
      <c r="F24" s="12"/>
      <c r="G24" s="12"/>
      <c r="H24" s="12"/>
      <c r="I24" s="12"/>
      <c r="J24" s="183">
        <v>1.4285714285714285E-2</v>
      </c>
      <c r="K24" s="195">
        <v>14</v>
      </c>
      <c r="L24" s="183">
        <v>-6.8974425213123219E-2</v>
      </c>
      <c r="M24" s="195">
        <v>18</v>
      </c>
      <c r="N24" s="183">
        <v>-3.6459642946944933E-2</v>
      </c>
      <c r="O24" s="195">
        <v>20</v>
      </c>
      <c r="P24" s="183">
        <v>9.5052679798442508E-2</v>
      </c>
      <c r="Q24" s="195">
        <v>14</v>
      </c>
      <c r="R24" s="183">
        <v>4.5080360642885146E-3</v>
      </c>
      <c r="S24" s="195">
        <v>2</v>
      </c>
      <c r="T24" s="183">
        <v>-0.12721561588512453</v>
      </c>
      <c r="U24" s="195">
        <v>13</v>
      </c>
      <c r="V24" s="183">
        <v>-2.1722560975609755E-2</v>
      </c>
      <c r="W24" s="195">
        <v>7</v>
      </c>
    </row>
    <row r="25" spans="1:23" x14ac:dyDescent="0.3">
      <c r="A25" s="6" t="s">
        <v>27</v>
      </c>
      <c r="B25" s="6" t="s">
        <v>149</v>
      </c>
      <c r="C25" s="7" t="s">
        <v>150</v>
      </c>
      <c r="D25" s="7" t="s">
        <v>2008</v>
      </c>
      <c r="E25" s="8">
        <v>43647</v>
      </c>
      <c r="F25" s="12"/>
      <c r="G25" s="12"/>
      <c r="H25" s="12"/>
      <c r="I25" s="12"/>
      <c r="J25" s="12"/>
      <c r="K25" s="12"/>
      <c r="L25" s="12"/>
      <c r="M25" s="12"/>
      <c r="N25" s="183">
        <v>-2.1407624633431085E-2</v>
      </c>
      <c r="O25" s="195">
        <v>18</v>
      </c>
      <c r="P25" s="183">
        <v>7.0501835985312122E-2</v>
      </c>
      <c r="Q25" s="195">
        <v>17</v>
      </c>
      <c r="R25" s="183">
        <v>-8.3841867869461392E-2</v>
      </c>
      <c r="S25" s="195">
        <v>14</v>
      </c>
      <c r="T25" s="183">
        <v>-0.25436598329536825</v>
      </c>
      <c r="U25" s="195">
        <v>25</v>
      </c>
      <c r="V25" s="183">
        <v>2.7095148078134845E-2</v>
      </c>
      <c r="W25" s="195">
        <v>4</v>
      </c>
    </row>
    <row r="26" spans="1:23" x14ac:dyDescent="0.3">
      <c r="A26" s="6" t="s">
        <v>7</v>
      </c>
      <c r="B26" s="6" t="s">
        <v>129</v>
      </c>
      <c r="C26" s="7" t="s">
        <v>130</v>
      </c>
      <c r="D26" s="7" t="s">
        <v>2008</v>
      </c>
      <c r="E26" s="8">
        <v>44105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83">
        <v>0.17264618434093162</v>
      </c>
      <c r="Q26" s="195">
        <v>3</v>
      </c>
      <c r="R26" s="183">
        <v>-3.1242950597789306E-2</v>
      </c>
      <c r="S26" s="195">
        <v>6</v>
      </c>
      <c r="T26" s="183">
        <v>-0.10402786190187766</v>
      </c>
      <c r="U26" s="195">
        <v>10</v>
      </c>
      <c r="V26" s="183">
        <v>-9.1082109842305595E-2</v>
      </c>
      <c r="W26" s="195">
        <v>21</v>
      </c>
    </row>
    <row r="27" spans="1:23" x14ac:dyDescent="0.3">
      <c r="A27" s="6" t="s">
        <v>27</v>
      </c>
      <c r="B27" s="6" t="s">
        <v>161</v>
      </c>
      <c r="C27" s="7" t="s">
        <v>162</v>
      </c>
      <c r="D27" s="7" t="s">
        <v>2008</v>
      </c>
      <c r="E27" s="8">
        <v>44291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83">
        <v>2.2543598468736707E-2</v>
      </c>
      <c r="S27" s="195">
        <v>1</v>
      </c>
      <c r="T27" s="183">
        <v>-0.15037987948650772</v>
      </c>
      <c r="U27" s="195">
        <v>17</v>
      </c>
      <c r="V27" s="183">
        <v>-9.9284009546539376E-2</v>
      </c>
      <c r="W27" s="195">
        <v>23</v>
      </c>
    </row>
  </sheetData>
  <sortState xmlns:xlrd2="http://schemas.microsoft.com/office/spreadsheetml/2017/richdata2" ref="A3:W27">
    <sortCondition ref="E3:E27"/>
  </sortState>
  <mergeCells count="1">
    <mergeCell ref="F1:V1"/>
  </mergeCells>
  <pageMargins left="0.7" right="0.7" top="0.75" bottom="0.75" header="0.3" footer="0.3"/>
  <pageSetup paperSize="1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2476-62FA-4169-B4F8-77371F2C8E14}">
  <dimension ref="A1:BK65"/>
  <sheetViews>
    <sheetView workbookViewId="0">
      <pane ySplit="1" topLeftCell="A17" activePane="bottomLeft" state="frozen"/>
      <selection pane="bottomLeft" activeCell="AE65" sqref="Y27:AE65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24" width="8.6640625" style="1"/>
    <col min="25" max="25" width="23.21875" style="1" bestFit="1" customWidth="1"/>
    <col min="26" max="27" width="12" style="1" bestFit="1" customWidth="1"/>
    <col min="28" max="29" width="18" style="1" bestFit="1" customWidth="1"/>
    <col min="30" max="30" width="12" style="1" bestFit="1" customWidth="1"/>
    <col min="31" max="31" width="18.21875" style="1" bestFit="1" customWidth="1"/>
    <col min="32" max="16384" width="8.6640625" style="1"/>
  </cols>
  <sheetData>
    <row r="1" spans="1:63" s="5" customFormat="1" ht="39.6" x14ac:dyDescent="0.3">
      <c r="A1" s="2" t="s">
        <v>0</v>
      </c>
      <c r="B1" s="3" t="s">
        <v>1</v>
      </c>
      <c r="C1" s="3" t="s">
        <v>2</v>
      </c>
      <c r="D1" s="3" t="s">
        <v>2005</v>
      </c>
      <c r="E1" s="3" t="s">
        <v>3</v>
      </c>
      <c r="F1" s="4">
        <v>2016</v>
      </c>
      <c r="G1" s="4" t="s">
        <v>2042</v>
      </c>
      <c r="H1" s="4">
        <v>2017</v>
      </c>
      <c r="I1" s="4" t="s">
        <v>2043</v>
      </c>
      <c r="J1" s="4">
        <v>2018</v>
      </c>
      <c r="K1" s="4" t="s">
        <v>2044</v>
      </c>
      <c r="L1" s="4">
        <v>2019</v>
      </c>
      <c r="M1" s="4" t="s">
        <v>2045</v>
      </c>
      <c r="N1" s="4">
        <v>2020</v>
      </c>
      <c r="O1" s="4" t="s">
        <v>2046</v>
      </c>
      <c r="P1" s="4">
        <v>2021</v>
      </c>
      <c r="Q1" s="4" t="s">
        <v>2047</v>
      </c>
      <c r="R1" s="4">
        <v>2022</v>
      </c>
      <c r="S1" s="4" t="s">
        <v>2048</v>
      </c>
      <c r="T1" s="4">
        <v>2023</v>
      </c>
      <c r="U1" s="4" t="s">
        <v>2049</v>
      </c>
      <c r="V1" s="4" t="s">
        <v>179</v>
      </c>
      <c r="W1" s="4" t="s">
        <v>2050</v>
      </c>
      <c r="Y1" s="2" t="s">
        <v>0</v>
      </c>
      <c r="Z1" s="6" t="s">
        <v>63</v>
      </c>
      <c r="AA1" s="6" t="s">
        <v>63</v>
      </c>
      <c r="AB1" s="6" t="s">
        <v>24</v>
      </c>
      <c r="AC1" s="6" t="s">
        <v>14</v>
      </c>
      <c r="AD1" s="6" t="s">
        <v>63</v>
      </c>
      <c r="AE1" s="6" t="s">
        <v>14</v>
      </c>
      <c r="AF1" s="6" t="s">
        <v>46</v>
      </c>
      <c r="AG1" s="6" t="s">
        <v>24</v>
      </c>
      <c r="AH1" s="6" t="s">
        <v>24</v>
      </c>
      <c r="AI1" s="6" t="s">
        <v>46</v>
      </c>
      <c r="AJ1" s="6" t="s">
        <v>24</v>
      </c>
      <c r="AK1" s="6" t="s">
        <v>24</v>
      </c>
      <c r="AL1" s="6" t="s">
        <v>14</v>
      </c>
      <c r="AM1" s="6" t="s">
        <v>63</v>
      </c>
      <c r="AN1" s="6" t="s">
        <v>24</v>
      </c>
      <c r="AO1" s="6" t="s">
        <v>14</v>
      </c>
      <c r="AP1" s="6" t="s">
        <v>46</v>
      </c>
      <c r="AQ1" s="6" t="s">
        <v>14</v>
      </c>
      <c r="AR1" s="6" t="s">
        <v>63</v>
      </c>
      <c r="AS1" s="6" t="s">
        <v>24</v>
      </c>
      <c r="AT1" s="6" t="s">
        <v>46</v>
      </c>
      <c r="AU1" s="6" t="s">
        <v>46</v>
      </c>
      <c r="AV1" s="6" t="s">
        <v>24</v>
      </c>
      <c r="AW1" s="6" t="s">
        <v>24</v>
      </c>
      <c r="AX1" s="6" t="s">
        <v>46</v>
      </c>
      <c r="AY1" s="6" t="s">
        <v>14</v>
      </c>
      <c r="AZ1" s="6" t="s">
        <v>14</v>
      </c>
      <c r="BA1" s="6" t="s">
        <v>63</v>
      </c>
      <c r="BB1" s="6" t="s">
        <v>63</v>
      </c>
      <c r="BC1" s="6" t="s">
        <v>14</v>
      </c>
      <c r="BD1" s="6" t="s">
        <v>63</v>
      </c>
      <c r="BE1" s="6" t="s">
        <v>46</v>
      </c>
      <c r="BF1" s="6" t="s">
        <v>63</v>
      </c>
      <c r="BG1" s="6" t="s">
        <v>24</v>
      </c>
      <c r="BH1" s="6" t="s">
        <v>24</v>
      </c>
      <c r="BI1" s="6" t="s">
        <v>14</v>
      </c>
      <c r="BJ1" s="6" t="s">
        <v>46</v>
      </c>
      <c r="BK1" s="13" t="s">
        <v>14</v>
      </c>
    </row>
    <row r="2" spans="1:63" x14ac:dyDescent="0.3">
      <c r="A2" s="6" t="s">
        <v>63</v>
      </c>
      <c r="B2" s="6" t="s">
        <v>168</v>
      </c>
      <c r="C2" s="7" t="s">
        <v>169</v>
      </c>
      <c r="D2" s="7" t="s">
        <v>2008</v>
      </c>
      <c r="E2" s="8">
        <v>44298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83">
        <v>-2.905145257262863E-2</v>
      </c>
      <c r="S2" s="195">
        <v>7</v>
      </c>
      <c r="T2" s="183">
        <v>-0.1934001670843776</v>
      </c>
      <c r="U2" s="195">
        <v>28</v>
      </c>
      <c r="V2" s="183">
        <v>-0.1861626248216833</v>
      </c>
      <c r="W2" s="195">
        <v>38</v>
      </c>
      <c r="Y2" s="3" t="s">
        <v>1</v>
      </c>
      <c r="Z2" s="6" t="s">
        <v>168</v>
      </c>
      <c r="AA2" s="6" t="s">
        <v>133</v>
      </c>
      <c r="AB2" s="6" t="s">
        <v>99</v>
      </c>
      <c r="AC2" s="6" t="s">
        <v>176</v>
      </c>
      <c r="AD2" s="6" t="s">
        <v>138</v>
      </c>
      <c r="AE2" s="6" t="s">
        <v>40</v>
      </c>
      <c r="AF2" s="6" t="s">
        <v>127</v>
      </c>
      <c r="AG2" s="6" t="s">
        <v>151</v>
      </c>
      <c r="AH2" s="6" t="s">
        <v>49</v>
      </c>
      <c r="AI2" s="6" t="s">
        <v>111</v>
      </c>
      <c r="AJ2" s="6" t="s">
        <v>78</v>
      </c>
      <c r="AK2" s="6" t="s">
        <v>59</v>
      </c>
      <c r="AL2" s="6" t="s">
        <v>57</v>
      </c>
      <c r="AM2" s="6" t="s">
        <v>131</v>
      </c>
      <c r="AN2" s="6" t="s">
        <v>25</v>
      </c>
      <c r="AO2" s="6" t="s">
        <v>155</v>
      </c>
      <c r="AP2" s="6" t="s">
        <v>164</v>
      </c>
      <c r="AQ2" s="6" t="s">
        <v>123</v>
      </c>
      <c r="AR2" s="6" t="s">
        <v>157</v>
      </c>
      <c r="AS2" s="6" t="s">
        <v>71</v>
      </c>
      <c r="AT2" s="6" t="s">
        <v>125</v>
      </c>
      <c r="AU2" s="6" t="s">
        <v>109</v>
      </c>
      <c r="AV2" s="6" t="s">
        <v>51</v>
      </c>
      <c r="AW2" s="6" t="s">
        <v>61</v>
      </c>
      <c r="AX2" s="6" t="s">
        <v>115</v>
      </c>
      <c r="AY2" s="6" t="s">
        <v>44</v>
      </c>
      <c r="AZ2" s="6" t="s">
        <v>93</v>
      </c>
      <c r="BA2" s="6" t="s">
        <v>64</v>
      </c>
      <c r="BB2" s="6" t="s">
        <v>145</v>
      </c>
      <c r="BC2" s="6" t="s">
        <v>15</v>
      </c>
      <c r="BD2" s="6" t="s">
        <v>119</v>
      </c>
      <c r="BE2" s="6" t="s">
        <v>69</v>
      </c>
      <c r="BF2" s="6" t="s">
        <v>143</v>
      </c>
      <c r="BG2" s="6" t="s">
        <v>76</v>
      </c>
      <c r="BH2" s="6" t="s">
        <v>147</v>
      </c>
      <c r="BI2" s="6" t="s">
        <v>67</v>
      </c>
      <c r="BJ2" s="6" t="s">
        <v>170</v>
      </c>
      <c r="BK2" s="14" t="s">
        <v>17</v>
      </c>
    </row>
    <row r="3" spans="1:63" x14ac:dyDescent="0.3">
      <c r="A3" s="6" t="s">
        <v>63</v>
      </c>
      <c r="B3" s="6" t="s">
        <v>133</v>
      </c>
      <c r="C3" s="7" t="s">
        <v>134</v>
      </c>
      <c r="D3" s="7" t="s">
        <v>2008</v>
      </c>
      <c r="E3" s="8">
        <v>38353</v>
      </c>
      <c r="F3" s="183">
        <v>0.17295980511571254</v>
      </c>
      <c r="G3" s="195">
        <v>2</v>
      </c>
      <c r="H3" s="183">
        <v>6.0039370078740155E-2</v>
      </c>
      <c r="I3" s="195">
        <v>5</v>
      </c>
      <c r="J3" s="183">
        <v>7.6253838280450362E-2</v>
      </c>
      <c r="K3" s="195">
        <v>6</v>
      </c>
      <c r="L3" s="183">
        <v>-0.10949662688116243</v>
      </c>
      <c r="M3" s="195">
        <v>28</v>
      </c>
      <c r="N3" s="183">
        <v>0.17469724297861375</v>
      </c>
      <c r="O3" s="195">
        <v>1</v>
      </c>
      <c r="P3" s="183">
        <v>-0.17406054279749478</v>
      </c>
      <c r="Q3" s="195">
        <v>34</v>
      </c>
      <c r="R3" s="183">
        <v>-0.149330900243309</v>
      </c>
      <c r="S3" s="195">
        <v>28</v>
      </c>
      <c r="T3" s="183">
        <v>-0.22707263389581805</v>
      </c>
      <c r="U3" s="195">
        <v>33</v>
      </c>
      <c r="V3" s="183">
        <v>-0.16393442622950818</v>
      </c>
      <c r="W3" s="195">
        <v>37</v>
      </c>
      <c r="Y3" s="3" t="s">
        <v>2</v>
      </c>
      <c r="Z3" s="7" t="s">
        <v>169</v>
      </c>
      <c r="AA3" s="7" t="s">
        <v>134</v>
      </c>
      <c r="AB3" s="7" t="s">
        <v>100</v>
      </c>
      <c r="AC3" s="7" t="s">
        <v>177</v>
      </c>
      <c r="AD3" s="7" t="s">
        <v>139</v>
      </c>
      <c r="AE3" s="7" t="s">
        <v>41</v>
      </c>
      <c r="AF3" s="7" t="s">
        <v>128</v>
      </c>
      <c r="AG3" s="7" t="s">
        <v>152</v>
      </c>
      <c r="AH3" s="7" t="s">
        <v>50</v>
      </c>
      <c r="AI3" s="7" t="s">
        <v>112</v>
      </c>
      <c r="AJ3" s="7" t="s">
        <v>79</v>
      </c>
      <c r="AK3" s="7" t="s">
        <v>60</v>
      </c>
      <c r="AL3" s="7" t="s">
        <v>58</v>
      </c>
      <c r="AM3" s="7" t="s">
        <v>132</v>
      </c>
      <c r="AN3" s="7" t="s">
        <v>26</v>
      </c>
      <c r="AO3" s="7" t="s">
        <v>156</v>
      </c>
      <c r="AP3" s="7" t="s">
        <v>165</v>
      </c>
      <c r="AQ3" s="7" t="s">
        <v>124</v>
      </c>
      <c r="AR3" s="7" t="s">
        <v>158</v>
      </c>
      <c r="AS3" s="7" t="s">
        <v>72</v>
      </c>
      <c r="AT3" s="7" t="s">
        <v>126</v>
      </c>
      <c r="AU3" s="7" t="s">
        <v>110</v>
      </c>
      <c r="AV3" s="7" t="s">
        <v>52</v>
      </c>
      <c r="AW3" s="7" t="s">
        <v>62</v>
      </c>
      <c r="AX3" s="7" t="s">
        <v>116</v>
      </c>
      <c r="AY3" s="7" t="s">
        <v>45</v>
      </c>
      <c r="AZ3" s="7" t="s">
        <v>94</v>
      </c>
      <c r="BA3" s="7" t="s">
        <v>65</v>
      </c>
      <c r="BB3" s="7" t="s">
        <v>146</v>
      </c>
      <c r="BC3" s="7" t="s">
        <v>16</v>
      </c>
      <c r="BD3" s="7" t="s">
        <v>120</v>
      </c>
      <c r="BE3" s="7" t="s">
        <v>70</v>
      </c>
      <c r="BF3" s="7" t="s">
        <v>144</v>
      </c>
      <c r="BG3" s="7" t="s">
        <v>77</v>
      </c>
      <c r="BH3" s="7" t="s">
        <v>148</v>
      </c>
      <c r="BI3" s="7" t="s">
        <v>68</v>
      </c>
      <c r="BJ3" s="7" t="s">
        <v>171</v>
      </c>
      <c r="BK3" s="15" t="s">
        <v>18</v>
      </c>
    </row>
    <row r="4" spans="1:63" x14ac:dyDescent="0.3">
      <c r="A4" s="6" t="s">
        <v>24</v>
      </c>
      <c r="B4" s="6" t="s">
        <v>99</v>
      </c>
      <c r="C4" s="7" t="s">
        <v>100</v>
      </c>
      <c r="D4" s="7" t="s">
        <v>2008</v>
      </c>
      <c r="E4" s="8">
        <v>43466</v>
      </c>
      <c r="F4" s="12"/>
      <c r="G4" s="12"/>
      <c r="H4" s="12"/>
      <c r="I4" s="12"/>
      <c r="J4" s="12"/>
      <c r="K4" s="12"/>
      <c r="L4" s="12"/>
      <c r="M4" s="12"/>
      <c r="N4" s="183">
        <v>3.9158810732414791E-2</v>
      </c>
      <c r="O4" s="195">
        <v>11</v>
      </c>
      <c r="P4" s="183">
        <v>7.758186397984887E-2</v>
      </c>
      <c r="Q4" s="195">
        <v>19</v>
      </c>
      <c r="R4" s="183">
        <v>-2.8937381404174574E-2</v>
      </c>
      <c r="S4" s="195">
        <v>6</v>
      </c>
      <c r="T4" s="183">
        <v>-0.26221692491060788</v>
      </c>
      <c r="U4" s="195">
        <v>35</v>
      </c>
      <c r="V4" s="183">
        <v>-0.15970772442588727</v>
      </c>
      <c r="W4" s="195">
        <v>36</v>
      </c>
      <c r="Y4" s="4" t="s">
        <v>2042</v>
      </c>
      <c r="Z4" s="12"/>
      <c r="AA4" s="195">
        <v>2</v>
      </c>
      <c r="AB4" s="12"/>
      <c r="AC4" s="12"/>
      <c r="AD4" s="12"/>
      <c r="AE4" s="195">
        <v>19</v>
      </c>
      <c r="AF4" s="195">
        <v>22</v>
      </c>
      <c r="AG4" s="195">
        <v>25</v>
      </c>
      <c r="AH4" s="195">
        <v>12</v>
      </c>
      <c r="AI4" s="195">
        <v>5</v>
      </c>
      <c r="AJ4" s="195">
        <v>1</v>
      </c>
      <c r="AK4" s="195">
        <v>24</v>
      </c>
      <c r="AL4" s="195">
        <v>14</v>
      </c>
      <c r="AM4" s="195">
        <v>18</v>
      </c>
      <c r="AN4" s="195">
        <v>8</v>
      </c>
      <c r="AO4" s="195">
        <v>26</v>
      </c>
      <c r="AP4" s="195">
        <v>20</v>
      </c>
      <c r="AQ4" s="195">
        <v>27</v>
      </c>
      <c r="AR4" s="195">
        <v>16</v>
      </c>
      <c r="AS4" s="12"/>
      <c r="AT4" s="195">
        <v>9</v>
      </c>
      <c r="AU4" s="195">
        <v>4</v>
      </c>
      <c r="AV4" s="12"/>
      <c r="AW4" s="12"/>
      <c r="AX4" s="195">
        <v>6</v>
      </c>
      <c r="AY4" s="195">
        <v>7</v>
      </c>
      <c r="AZ4" s="195">
        <v>10</v>
      </c>
      <c r="BA4" s="195">
        <v>17</v>
      </c>
      <c r="BB4" s="12"/>
      <c r="BC4" s="12"/>
      <c r="BD4" s="195">
        <v>11</v>
      </c>
      <c r="BE4" s="195">
        <v>15</v>
      </c>
      <c r="BF4" s="195">
        <v>23</v>
      </c>
      <c r="BG4" s="195">
        <v>13</v>
      </c>
      <c r="BH4" s="12"/>
      <c r="BI4" s="195">
        <v>21</v>
      </c>
      <c r="BJ4" s="12"/>
      <c r="BK4" s="195">
        <v>3</v>
      </c>
    </row>
    <row r="5" spans="1:63" x14ac:dyDescent="0.3">
      <c r="A5" s="6" t="s">
        <v>14</v>
      </c>
      <c r="B5" s="6" t="s">
        <v>176</v>
      </c>
      <c r="C5" s="7" t="s">
        <v>177</v>
      </c>
      <c r="D5" s="7" t="s">
        <v>2008</v>
      </c>
      <c r="E5" s="8">
        <v>44470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83">
        <v>-0.22919605077574048</v>
      </c>
      <c r="S5" s="195">
        <v>36</v>
      </c>
      <c r="T5" s="183">
        <v>-0.26257571767184618</v>
      </c>
      <c r="U5" s="195">
        <v>36</v>
      </c>
      <c r="V5" s="183">
        <v>-0.13612313612313612</v>
      </c>
      <c r="W5" s="195">
        <v>35</v>
      </c>
      <c r="Y5" s="4" t="s">
        <v>2043</v>
      </c>
      <c r="Z5" s="12"/>
      <c r="AA5" s="195">
        <v>5</v>
      </c>
      <c r="AB5" s="12"/>
      <c r="AC5" s="12"/>
      <c r="AD5" s="12"/>
      <c r="AE5" s="195">
        <v>28</v>
      </c>
      <c r="AF5" s="195">
        <v>19</v>
      </c>
      <c r="AG5" s="195">
        <v>12</v>
      </c>
      <c r="AH5" s="195">
        <v>1</v>
      </c>
      <c r="AI5" s="195">
        <v>16</v>
      </c>
      <c r="AJ5" s="195">
        <v>23</v>
      </c>
      <c r="AK5" s="195">
        <v>25</v>
      </c>
      <c r="AL5" s="195">
        <v>26</v>
      </c>
      <c r="AM5" s="195">
        <v>21</v>
      </c>
      <c r="AN5" s="195">
        <v>2</v>
      </c>
      <c r="AO5" s="195">
        <v>20</v>
      </c>
      <c r="AP5" s="195">
        <v>22</v>
      </c>
      <c r="AQ5" s="195">
        <v>14</v>
      </c>
      <c r="AR5" s="195">
        <v>7</v>
      </c>
      <c r="AS5" s="12"/>
      <c r="AT5" s="195">
        <v>15</v>
      </c>
      <c r="AU5" s="195">
        <v>17</v>
      </c>
      <c r="AV5" s="12"/>
      <c r="AW5" s="12"/>
      <c r="AX5" s="195">
        <v>8</v>
      </c>
      <c r="AY5" s="195">
        <v>18</v>
      </c>
      <c r="AZ5" s="195">
        <v>24</v>
      </c>
      <c r="BA5" s="195">
        <v>4</v>
      </c>
      <c r="BB5" s="12"/>
      <c r="BC5" s="195">
        <v>11</v>
      </c>
      <c r="BD5" s="195">
        <v>9</v>
      </c>
      <c r="BE5" s="195">
        <v>27</v>
      </c>
      <c r="BF5" s="195">
        <v>10</v>
      </c>
      <c r="BG5" s="195">
        <v>3</v>
      </c>
      <c r="BH5" s="12"/>
      <c r="BI5" s="195">
        <v>6</v>
      </c>
      <c r="BJ5" s="12"/>
      <c r="BK5" s="195">
        <v>13</v>
      </c>
    </row>
    <row r="6" spans="1:63" x14ac:dyDescent="0.3">
      <c r="A6" s="6" t="s">
        <v>63</v>
      </c>
      <c r="B6" s="6" t="s">
        <v>138</v>
      </c>
      <c r="C6" s="7" t="s">
        <v>139</v>
      </c>
      <c r="D6" s="7" t="s">
        <v>2008</v>
      </c>
      <c r="E6" s="8">
        <v>44470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83">
        <v>4.1030117852466172E-2</v>
      </c>
      <c r="S6" s="195">
        <v>2</v>
      </c>
      <c r="T6" s="183">
        <v>-6.3667556233320627E-2</v>
      </c>
      <c r="U6" s="195">
        <v>5</v>
      </c>
      <c r="V6" s="183">
        <v>-0.13322884012539185</v>
      </c>
      <c r="W6" s="195">
        <v>34</v>
      </c>
      <c r="Y6" s="4" t="s">
        <v>2044</v>
      </c>
      <c r="Z6" s="12"/>
      <c r="AA6" s="195">
        <v>6</v>
      </c>
      <c r="AB6" s="12"/>
      <c r="AC6" s="12"/>
      <c r="AD6" s="12"/>
      <c r="AE6" s="195">
        <v>12</v>
      </c>
      <c r="AF6" s="195">
        <v>11</v>
      </c>
      <c r="AG6" s="195">
        <v>22</v>
      </c>
      <c r="AH6" s="195">
        <v>15</v>
      </c>
      <c r="AI6" s="195">
        <v>14</v>
      </c>
      <c r="AJ6" s="195">
        <v>4</v>
      </c>
      <c r="AK6" s="195">
        <v>26</v>
      </c>
      <c r="AL6" s="195">
        <v>2</v>
      </c>
      <c r="AM6" s="195">
        <v>17</v>
      </c>
      <c r="AN6" s="195">
        <v>8</v>
      </c>
      <c r="AO6" s="195">
        <v>13</v>
      </c>
      <c r="AP6" s="195">
        <v>23</v>
      </c>
      <c r="AQ6" s="195">
        <v>10</v>
      </c>
      <c r="AR6" s="195">
        <v>28</v>
      </c>
      <c r="AS6" s="12"/>
      <c r="AT6" s="195">
        <v>29</v>
      </c>
      <c r="AU6" s="195">
        <v>7</v>
      </c>
      <c r="AV6" s="12"/>
      <c r="AW6" s="12"/>
      <c r="AX6" s="195">
        <v>19</v>
      </c>
      <c r="AY6" s="195">
        <v>24</v>
      </c>
      <c r="AZ6" s="195">
        <v>3</v>
      </c>
      <c r="BA6" s="195">
        <v>16</v>
      </c>
      <c r="BB6" s="12"/>
      <c r="BC6" s="195">
        <v>5</v>
      </c>
      <c r="BD6" s="195">
        <v>18</v>
      </c>
      <c r="BE6" s="195">
        <v>9</v>
      </c>
      <c r="BF6" s="195">
        <v>27</v>
      </c>
      <c r="BG6" s="195">
        <v>21</v>
      </c>
      <c r="BH6" s="12"/>
      <c r="BI6" s="195">
        <v>20</v>
      </c>
      <c r="BJ6" s="195">
        <v>25</v>
      </c>
      <c r="BK6" s="195">
        <v>1</v>
      </c>
    </row>
    <row r="7" spans="1:63" x14ac:dyDescent="0.3">
      <c r="A7" s="6" t="s">
        <v>14</v>
      </c>
      <c r="B7" s="6" t="s">
        <v>40</v>
      </c>
      <c r="C7" s="7" t="s">
        <v>41</v>
      </c>
      <c r="D7" s="7" t="s">
        <v>2008</v>
      </c>
      <c r="E7" s="8">
        <v>35730</v>
      </c>
      <c r="F7" s="183">
        <v>-4.9910233393177739E-2</v>
      </c>
      <c r="G7" s="195">
        <v>19</v>
      </c>
      <c r="H7" s="183">
        <v>-7.5363427697016067E-2</v>
      </c>
      <c r="I7" s="195">
        <v>28</v>
      </c>
      <c r="J7" s="183">
        <v>1.6036655211912942E-2</v>
      </c>
      <c r="K7" s="195">
        <v>12</v>
      </c>
      <c r="L7" s="183">
        <v>4.218040233614536E-2</v>
      </c>
      <c r="M7" s="195">
        <v>2</v>
      </c>
      <c r="N7" s="183">
        <v>0.16825396825396827</v>
      </c>
      <c r="O7" s="195">
        <v>2</v>
      </c>
      <c r="P7" s="183">
        <v>0.11593904448105437</v>
      </c>
      <c r="Q7" s="195">
        <v>10</v>
      </c>
      <c r="R7" s="183">
        <v>-7.4503680571046171E-2</v>
      </c>
      <c r="S7" s="195">
        <v>14</v>
      </c>
      <c r="T7" s="183">
        <v>-8.6651053864168617E-2</v>
      </c>
      <c r="U7" s="195">
        <v>12</v>
      </c>
      <c r="V7" s="183">
        <v>-0.12890276538804638</v>
      </c>
      <c r="W7" s="195">
        <v>33</v>
      </c>
      <c r="Y7" s="4" t="s">
        <v>2045</v>
      </c>
      <c r="Z7" s="12"/>
      <c r="AA7" s="195">
        <v>28</v>
      </c>
      <c r="AB7" s="12"/>
      <c r="AC7" s="12"/>
      <c r="AD7" s="12"/>
      <c r="AE7" s="195">
        <v>2</v>
      </c>
      <c r="AF7" s="195">
        <v>22</v>
      </c>
      <c r="AG7" s="195">
        <v>10</v>
      </c>
      <c r="AH7" s="195">
        <v>17</v>
      </c>
      <c r="AI7" s="195">
        <v>12</v>
      </c>
      <c r="AJ7" s="195">
        <v>26</v>
      </c>
      <c r="AK7" s="195">
        <v>3</v>
      </c>
      <c r="AL7" s="195">
        <v>15</v>
      </c>
      <c r="AM7" s="195">
        <v>11</v>
      </c>
      <c r="AN7" s="195">
        <v>9</v>
      </c>
      <c r="AO7" s="195">
        <v>23</v>
      </c>
      <c r="AP7" s="195">
        <v>13</v>
      </c>
      <c r="AQ7" s="195">
        <v>7</v>
      </c>
      <c r="AR7" s="195">
        <v>14</v>
      </c>
      <c r="AS7" s="12"/>
      <c r="AT7" s="195">
        <v>8</v>
      </c>
      <c r="AU7" s="195">
        <v>18</v>
      </c>
      <c r="AV7" s="12"/>
      <c r="AW7" s="12"/>
      <c r="AX7" s="195">
        <v>21</v>
      </c>
      <c r="AY7" s="195">
        <v>1</v>
      </c>
      <c r="AZ7" s="195">
        <v>25</v>
      </c>
      <c r="BA7" s="195">
        <v>16</v>
      </c>
      <c r="BB7" s="12"/>
      <c r="BC7" s="195">
        <v>6</v>
      </c>
      <c r="BD7" s="195">
        <v>24</v>
      </c>
      <c r="BE7" s="195">
        <v>27</v>
      </c>
      <c r="BF7" s="195">
        <v>19</v>
      </c>
      <c r="BG7" s="195">
        <v>4</v>
      </c>
      <c r="BH7" s="12"/>
      <c r="BI7" s="195">
        <v>20</v>
      </c>
      <c r="BJ7" s="195">
        <v>29</v>
      </c>
      <c r="BK7" s="195">
        <v>5</v>
      </c>
    </row>
    <row r="8" spans="1:63" x14ac:dyDescent="0.3">
      <c r="A8" s="6" t="s">
        <v>46</v>
      </c>
      <c r="B8" s="6" t="s">
        <v>127</v>
      </c>
      <c r="C8" s="7" t="s">
        <v>128</v>
      </c>
      <c r="D8" s="7" t="s">
        <v>2008</v>
      </c>
      <c r="E8" s="8">
        <v>40350</v>
      </c>
      <c r="F8" s="183">
        <v>-6.7655236329935128E-2</v>
      </c>
      <c r="G8" s="195">
        <v>22</v>
      </c>
      <c r="H8" s="183">
        <v>9.4196292920085082E-3</v>
      </c>
      <c r="I8" s="195">
        <v>19</v>
      </c>
      <c r="J8" s="183">
        <v>1.7200474495848161E-2</v>
      </c>
      <c r="K8" s="195">
        <v>11</v>
      </c>
      <c r="L8" s="183">
        <v>-6.9163394744790094E-2</v>
      </c>
      <c r="M8" s="195">
        <v>22</v>
      </c>
      <c r="N8" s="183">
        <v>3.4233231283050378E-2</v>
      </c>
      <c r="O8" s="195">
        <v>13</v>
      </c>
      <c r="P8" s="183">
        <v>8.1453068592057767E-2</v>
      </c>
      <c r="Q8" s="195">
        <v>15</v>
      </c>
      <c r="R8" s="183">
        <v>-7.2523728401070825E-2</v>
      </c>
      <c r="S8" s="195">
        <v>12</v>
      </c>
      <c r="T8" s="183">
        <v>-0.18871650211565585</v>
      </c>
      <c r="U8" s="195">
        <v>26</v>
      </c>
      <c r="V8" s="183">
        <v>-0.12448700410396717</v>
      </c>
      <c r="W8" s="195">
        <v>32</v>
      </c>
      <c r="Y8" s="4" t="s">
        <v>2046</v>
      </c>
      <c r="Z8" s="12"/>
      <c r="AA8" s="195">
        <v>1</v>
      </c>
      <c r="AB8" s="195">
        <v>11</v>
      </c>
      <c r="AC8" s="12"/>
      <c r="AD8" s="12"/>
      <c r="AE8" s="195">
        <v>2</v>
      </c>
      <c r="AF8" s="195">
        <v>13</v>
      </c>
      <c r="AG8" s="195">
        <v>33</v>
      </c>
      <c r="AH8" s="195">
        <v>9</v>
      </c>
      <c r="AI8" s="195">
        <v>22</v>
      </c>
      <c r="AJ8" s="195">
        <v>17</v>
      </c>
      <c r="AK8" s="195">
        <v>3</v>
      </c>
      <c r="AL8" s="195">
        <v>21</v>
      </c>
      <c r="AM8" s="195">
        <v>31</v>
      </c>
      <c r="AN8" s="195">
        <v>20</v>
      </c>
      <c r="AO8" s="195">
        <v>12</v>
      </c>
      <c r="AP8" s="195">
        <v>8</v>
      </c>
      <c r="AQ8" s="195">
        <v>16</v>
      </c>
      <c r="AR8" s="195">
        <v>18</v>
      </c>
      <c r="AS8" s="12"/>
      <c r="AT8" s="195">
        <v>25</v>
      </c>
      <c r="AU8" s="195">
        <v>24</v>
      </c>
      <c r="AV8" s="195">
        <v>7</v>
      </c>
      <c r="AW8" s="195">
        <v>15</v>
      </c>
      <c r="AX8" s="195">
        <v>19</v>
      </c>
      <c r="AY8" s="195">
        <v>5</v>
      </c>
      <c r="AZ8" s="195">
        <v>6</v>
      </c>
      <c r="BA8" s="195">
        <v>14</v>
      </c>
      <c r="BB8" s="195">
        <v>30</v>
      </c>
      <c r="BC8" s="195">
        <v>4</v>
      </c>
      <c r="BD8" s="195">
        <v>10</v>
      </c>
      <c r="BE8" s="195">
        <v>28</v>
      </c>
      <c r="BF8" s="195">
        <v>26</v>
      </c>
      <c r="BG8" s="195">
        <v>27</v>
      </c>
      <c r="BH8" s="195">
        <v>32</v>
      </c>
      <c r="BI8" s="195">
        <v>23</v>
      </c>
      <c r="BJ8" s="195">
        <v>29</v>
      </c>
      <c r="BK8" s="12"/>
    </row>
    <row r="9" spans="1:63" x14ac:dyDescent="0.3">
      <c r="A9" s="6" t="s">
        <v>24</v>
      </c>
      <c r="B9" s="6" t="s">
        <v>151</v>
      </c>
      <c r="C9" s="7" t="s">
        <v>152</v>
      </c>
      <c r="D9" s="7" t="s">
        <v>2008</v>
      </c>
      <c r="E9" s="8">
        <v>41512</v>
      </c>
      <c r="F9" s="183">
        <v>-9.9337748344370855E-2</v>
      </c>
      <c r="G9" s="195">
        <v>25</v>
      </c>
      <c r="H9" s="183">
        <v>3.1982942430703626E-2</v>
      </c>
      <c r="I9" s="195">
        <v>12</v>
      </c>
      <c r="J9" s="183">
        <v>-6.0686015831134567E-2</v>
      </c>
      <c r="K9" s="195">
        <v>22</v>
      </c>
      <c r="L9" s="183">
        <v>-8.2587749483826571E-3</v>
      </c>
      <c r="M9" s="195">
        <v>10</v>
      </c>
      <c r="N9" s="183">
        <v>-0.18518518518518517</v>
      </c>
      <c r="O9" s="195">
        <v>33</v>
      </c>
      <c r="P9" s="183">
        <v>0.13772090188909203</v>
      </c>
      <c r="Q9" s="195">
        <v>9</v>
      </c>
      <c r="R9" s="183">
        <v>-0.1221264367816092</v>
      </c>
      <c r="S9" s="195">
        <v>22</v>
      </c>
      <c r="T9" s="183">
        <v>-0.11738484398216939</v>
      </c>
      <c r="U9" s="195">
        <v>16</v>
      </c>
      <c r="V9" s="183">
        <v>-0.1235383833248602</v>
      </c>
      <c r="W9" s="195">
        <v>31</v>
      </c>
      <c r="Y9" s="4" t="s">
        <v>2047</v>
      </c>
      <c r="Z9" s="12"/>
      <c r="AA9" s="195">
        <v>34</v>
      </c>
      <c r="AB9" s="195">
        <v>19</v>
      </c>
      <c r="AC9" s="12"/>
      <c r="AD9" s="12"/>
      <c r="AE9" s="195">
        <v>10</v>
      </c>
      <c r="AF9" s="195">
        <v>15</v>
      </c>
      <c r="AG9" s="195">
        <v>9</v>
      </c>
      <c r="AH9" s="195">
        <v>16</v>
      </c>
      <c r="AI9" s="195">
        <v>18</v>
      </c>
      <c r="AJ9" s="195">
        <v>3</v>
      </c>
      <c r="AK9" s="195">
        <v>6</v>
      </c>
      <c r="AL9" s="195">
        <v>4</v>
      </c>
      <c r="AM9" s="195">
        <v>29</v>
      </c>
      <c r="AN9" s="195">
        <v>7</v>
      </c>
      <c r="AO9" s="195">
        <v>8</v>
      </c>
      <c r="AP9" s="195">
        <v>26</v>
      </c>
      <c r="AQ9" s="195">
        <v>23</v>
      </c>
      <c r="AR9" s="195">
        <v>30</v>
      </c>
      <c r="AS9" s="195">
        <v>12</v>
      </c>
      <c r="AT9" s="195">
        <v>22</v>
      </c>
      <c r="AU9" s="195">
        <v>25</v>
      </c>
      <c r="AV9" s="195">
        <v>2</v>
      </c>
      <c r="AW9" s="195">
        <v>14</v>
      </c>
      <c r="AX9" s="195">
        <v>24</v>
      </c>
      <c r="AY9" s="195">
        <v>5</v>
      </c>
      <c r="AZ9" s="195">
        <v>20</v>
      </c>
      <c r="BA9" s="195">
        <v>21</v>
      </c>
      <c r="BB9" s="195">
        <v>17</v>
      </c>
      <c r="BC9" s="195">
        <v>11</v>
      </c>
      <c r="BD9" s="195">
        <v>31</v>
      </c>
      <c r="BE9" s="195">
        <v>1</v>
      </c>
      <c r="BF9" s="195">
        <v>33</v>
      </c>
      <c r="BG9" s="195">
        <v>28</v>
      </c>
      <c r="BH9" s="195">
        <v>27</v>
      </c>
      <c r="BI9" s="195">
        <v>13</v>
      </c>
      <c r="BJ9" s="195">
        <v>32</v>
      </c>
      <c r="BK9" s="12"/>
    </row>
    <row r="10" spans="1:63" x14ac:dyDescent="0.3">
      <c r="A10" s="6" t="s">
        <v>24</v>
      </c>
      <c r="B10" s="6" t="s">
        <v>49</v>
      </c>
      <c r="C10" s="7" t="s">
        <v>50</v>
      </c>
      <c r="D10" s="7" t="s">
        <v>2008</v>
      </c>
      <c r="E10" s="8">
        <v>42095</v>
      </c>
      <c r="F10" s="183">
        <v>-1.4541929229277752E-2</v>
      </c>
      <c r="G10" s="195">
        <v>12</v>
      </c>
      <c r="H10" s="183">
        <v>0.13912671232876711</v>
      </c>
      <c r="I10" s="195">
        <v>1</v>
      </c>
      <c r="J10" s="183">
        <v>9.5080611823067391E-3</v>
      </c>
      <c r="K10" s="195">
        <v>15</v>
      </c>
      <c r="L10" s="183">
        <v>-3.0040964952207556E-2</v>
      </c>
      <c r="M10" s="195">
        <v>17</v>
      </c>
      <c r="N10" s="183">
        <v>4.1737360027146252E-2</v>
      </c>
      <c r="O10" s="195">
        <v>9</v>
      </c>
      <c r="P10" s="183">
        <v>7.8702216511403786E-2</v>
      </c>
      <c r="Q10" s="195">
        <v>16</v>
      </c>
      <c r="R10" s="183">
        <v>-9.8682095789135324E-2</v>
      </c>
      <c r="S10" s="195">
        <v>19</v>
      </c>
      <c r="T10" s="183">
        <v>-8.6051353226925739E-2</v>
      </c>
      <c r="U10" s="195">
        <v>11</v>
      </c>
      <c r="V10" s="183">
        <v>-0.11975308641975309</v>
      </c>
      <c r="W10" s="195">
        <v>30</v>
      </c>
      <c r="Y10" s="4" t="s">
        <v>2048</v>
      </c>
      <c r="Z10" s="195">
        <v>7</v>
      </c>
      <c r="AA10" s="195">
        <v>28</v>
      </c>
      <c r="AB10" s="195">
        <v>6</v>
      </c>
      <c r="AC10" s="195">
        <v>36</v>
      </c>
      <c r="AD10" s="195">
        <v>2</v>
      </c>
      <c r="AE10" s="195">
        <v>14</v>
      </c>
      <c r="AF10" s="195">
        <v>12</v>
      </c>
      <c r="AG10" s="195">
        <v>22</v>
      </c>
      <c r="AH10" s="195">
        <v>19</v>
      </c>
      <c r="AI10" s="195">
        <v>11</v>
      </c>
      <c r="AJ10" s="195">
        <v>33</v>
      </c>
      <c r="AK10" s="195">
        <v>20</v>
      </c>
      <c r="AL10" s="195">
        <v>26</v>
      </c>
      <c r="AM10" s="195">
        <v>13</v>
      </c>
      <c r="AN10" s="195">
        <v>1</v>
      </c>
      <c r="AO10" s="195">
        <v>31</v>
      </c>
      <c r="AP10" s="195">
        <v>17</v>
      </c>
      <c r="AQ10" s="195">
        <v>25</v>
      </c>
      <c r="AR10" s="195">
        <v>37</v>
      </c>
      <c r="AS10" s="195">
        <v>8</v>
      </c>
      <c r="AT10" s="195">
        <v>29</v>
      </c>
      <c r="AU10" s="195">
        <v>10</v>
      </c>
      <c r="AV10" s="195">
        <v>23</v>
      </c>
      <c r="AW10" s="195">
        <v>9</v>
      </c>
      <c r="AX10" s="195">
        <v>5</v>
      </c>
      <c r="AY10" s="195">
        <v>27</v>
      </c>
      <c r="AZ10" s="195">
        <v>30</v>
      </c>
      <c r="BA10" s="195">
        <v>16</v>
      </c>
      <c r="BB10" s="195">
        <v>18</v>
      </c>
      <c r="BC10" s="195">
        <v>3</v>
      </c>
      <c r="BD10" s="195">
        <v>21</v>
      </c>
      <c r="BE10" s="195">
        <v>24</v>
      </c>
      <c r="BF10" s="195">
        <v>32</v>
      </c>
      <c r="BG10" s="195">
        <v>15</v>
      </c>
      <c r="BH10" s="195">
        <v>4</v>
      </c>
      <c r="BI10" s="195">
        <v>34</v>
      </c>
      <c r="BJ10" s="195">
        <v>35</v>
      </c>
      <c r="BK10" s="12"/>
    </row>
    <row r="11" spans="1:63" x14ac:dyDescent="0.3">
      <c r="A11" s="6" t="s">
        <v>46</v>
      </c>
      <c r="B11" s="6" t="s">
        <v>111</v>
      </c>
      <c r="C11" s="7" t="s">
        <v>112</v>
      </c>
      <c r="D11" s="7" t="s">
        <v>2008</v>
      </c>
      <c r="E11" s="8">
        <v>38565</v>
      </c>
      <c r="F11" s="183">
        <v>3.1860970311368572E-2</v>
      </c>
      <c r="G11" s="195">
        <v>5</v>
      </c>
      <c r="H11" s="183">
        <v>2.6251312565628283E-2</v>
      </c>
      <c r="I11" s="195">
        <v>16</v>
      </c>
      <c r="J11" s="183">
        <v>1.3521819299323909E-2</v>
      </c>
      <c r="K11" s="195">
        <v>14</v>
      </c>
      <c r="L11" s="183">
        <v>-1.3039698638075921E-2</v>
      </c>
      <c r="M11" s="195">
        <v>12</v>
      </c>
      <c r="N11" s="183">
        <v>-3.0407191961924908E-2</v>
      </c>
      <c r="O11" s="195">
        <v>22</v>
      </c>
      <c r="P11" s="183">
        <v>7.7731605964311903E-2</v>
      </c>
      <c r="Q11" s="195">
        <v>18</v>
      </c>
      <c r="R11" s="183">
        <v>-6.9541778975741236E-2</v>
      </c>
      <c r="S11" s="195">
        <v>11</v>
      </c>
      <c r="T11" s="183">
        <v>-0.21097270076861913</v>
      </c>
      <c r="U11" s="195">
        <v>30</v>
      </c>
      <c r="V11" s="183">
        <v>-9.8536585365853663E-2</v>
      </c>
      <c r="W11" s="195">
        <v>29</v>
      </c>
      <c r="Y11" s="4" t="s">
        <v>2049</v>
      </c>
      <c r="Z11" s="195">
        <v>28</v>
      </c>
      <c r="AA11" s="195">
        <v>33</v>
      </c>
      <c r="AB11" s="195">
        <v>35</v>
      </c>
      <c r="AC11" s="195">
        <v>36</v>
      </c>
      <c r="AD11" s="195">
        <v>5</v>
      </c>
      <c r="AE11" s="195">
        <v>12</v>
      </c>
      <c r="AF11" s="195">
        <v>26</v>
      </c>
      <c r="AG11" s="195">
        <v>16</v>
      </c>
      <c r="AH11" s="195">
        <v>11</v>
      </c>
      <c r="AI11" s="195">
        <v>30</v>
      </c>
      <c r="AJ11" s="195">
        <v>14</v>
      </c>
      <c r="AK11" s="195">
        <v>24</v>
      </c>
      <c r="AL11" s="195">
        <v>8</v>
      </c>
      <c r="AM11" s="195">
        <v>22</v>
      </c>
      <c r="AN11" s="195">
        <v>3</v>
      </c>
      <c r="AO11" s="195">
        <v>27</v>
      </c>
      <c r="AP11" s="195">
        <v>38</v>
      </c>
      <c r="AQ11" s="195">
        <v>18</v>
      </c>
      <c r="AR11" s="195">
        <v>20</v>
      </c>
      <c r="AS11" s="195">
        <v>7</v>
      </c>
      <c r="AT11" s="195">
        <v>6</v>
      </c>
      <c r="AU11" s="195">
        <v>34</v>
      </c>
      <c r="AV11" s="195">
        <v>25</v>
      </c>
      <c r="AW11" s="195">
        <v>10</v>
      </c>
      <c r="AX11" s="195">
        <v>32</v>
      </c>
      <c r="AY11" s="195">
        <v>17</v>
      </c>
      <c r="AZ11" s="195">
        <v>31</v>
      </c>
      <c r="BA11" s="195">
        <v>15</v>
      </c>
      <c r="BB11" s="195">
        <v>23</v>
      </c>
      <c r="BC11" s="195">
        <v>2</v>
      </c>
      <c r="BD11" s="195">
        <v>9</v>
      </c>
      <c r="BE11" s="195">
        <v>21</v>
      </c>
      <c r="BF11" s="195">
        <v>4</v>
      </c>
      <c r="BG11" s="195">
        <v>13</v>
      </c>
      <c r="BH11" s="195">
        <v>37</v>
      </c>
      <c r="BI11" s="195">
        <v>1</v>
      </c>
      <c r="BJ11" s="195">
        <v>29</v>
      </c>
      <c r="BK11" s="195">
        <v>19</v>
      </c>
    </row>
    <row r="12" spans="1:63" x14ac:dyDescent="0.3">
      <c r="A12" s="6" t="s">
        <v>24</v>
      </c>
      <c r="B12" s="6" t="s">
        <v>78</v>
      </c>
      <c r="C12" s="7" t="s">
        <v>79</v>
      </c>
      <c r="D12" s="7" t="s">
        <v>2008</v>
      </c>
      <c r="E12" s="8">
        <v>38353</v>
      </c>
      <c r="F12" s="183">
        <v>0.30669144981412638</v>
      </c>
      <c r="G12" s="195">
        <v>1</v>
      </c>
      <c r="H12" s="183">
        <v>-2.1014492753623187E-2</v>
      </c>
      <c r="I12" s="195">
        <v>23</v>
      </c>
      <c r="J12" s="183">
        <v>8.9524969549330091E-2</v>
      </c>
      <c r="K12" s="195">
        <v>4</v>
      </c>
      <c r="L12" s="183">
        <v>-9.4664931685100845E-2</v>
      </c>
      <c r="M12" s="195">
        <v>26</v>
      </c>
      <c r="N12" s="183">
        <v>1.3241785188818049E-2</v>
      </c>
      <c r="O12" s="195">
        <v>17</v>
      </c>
      <c r="P12" s="183">
        <v>0.20288659793814434</v>
      </c>
      <c r="Q12" s="195">
        <v>3</v>
      </c>
      <c r="R12" s="183">
        <v>-0.19627399322544223</v>
      </c>
      <c r="S12" s="195">
        <v>33</v>
      </c>
      <c r="T12" s="183">
        <v>-0.10299426629857719</v>
      </c>
      <c r="U12" s="195">
        <v>14</v>
      </c>
      <c r="V12" s="183">
        <v>-9.0764962346413E-2</v>
      </c>
      <c r="W12" s="195">
        <v>28</v>
      </c>
      <c r="Y12" s="4" t="s">
        <v>2050</v>
      </c>
      <c r="Z12" s="195">
        <v>38</v>
      </c>
      <c r="AA12" s="195">
        <v>37</v>
      </c>
      <c r="AB12" s="195">
        <v>36</v>
      </c>
      <c r="AC12" s="195">
        <v>35</v>
      </c>
      <c r="AD12" s="195">
        <v>34</v>
      </c>
      <c r="AE12" s="195">
        <v>33</v>
      </c>
      <c r="AF12" s="195">
        <v>32</v>
      </c>
      <c r="AG12" s="195">
        <v>31</v>
      </c>
      <c r="AH12" s="195">
        <v>30</v>
      </c>
      <c r="AI12" s="195">
        <v>29</v>
      </c>
      <c r="AJ12" s="195">
        <v>28</v>
      </c>
      <c r="AK12" s="195">
        <v>27</v>
      </c>
      <c r="AL12" s="195">
        <v>26</v>
      </c>
      <c r="AM12" s="195">
        <v>25</v>
      </c>
      <c r="AN12" s="195">
        <v>24</v>
      </c>
      <c r="AO12" s="195">
        <v>23</v>
      </c>
      <c r="AP12" s="195">
        <v>22</v>
      </c>
      <c r="AQ12" s="195">
        <v>21</v>
      </c>
      <c r="AR12" s="195">
        <v>20</v>
      </c>
      <c r="AS12" s="195">
        <v>19</v>
      </c>
      <c r="AT12" s="195">
        <v>18</v>
      </c>
      <c r="AU12" s="195">
        <v>17</v>
      </c>
      <c r="AV12" s="195">
        <v>16</v>
      </c>
      <c r="AW12" s="195">
        <v>15</v>
      </c>
      <c r="AX12" s="195">
        <v>14</v>
      </c>
      <c r="AY12" s="195">
        <v>13</v>
      </c>
      <c r="AZ12" s="195">
        <v>12</v>
      </c>
      <c r="BA12" s="195">
        <v>11</v>
      </c>
      <c r="BB12" s="195">
        <v>10</v>
      </c>
      <c r="BC12" s="195">
        <v>9</v>
      </c>
      <c r="BD12" s="195">
        <v>8</v>
      </c>
      <c r="BE12" s="195">
        <v>7</v>
      </c>
      <c r="BF12" s="195">
        <v>6</v>
      </c>
      <c r="BG12" s="195">
        <v>5</v>
      </c>
      <c r="BH12" s="195">
        <v>4</v>
      </c>
      <c r="BI12" s="195">
        <v>3</v>
      </c>
      <c r="BJ12" s="195">
        <v>2</v>
      </c>
      <c r="BK12" s="195">
        <v>1</v>
      </c>
    </row>
    <row r="13" spans="1:63" x14ac:dyDescent="0.3">
      <c r="A13" s="6" t="s">
        <v>24</v>
      </c>
      <c r="B13" s="6" t="s">
        <v>59</v>
      </c>
      <c r="C13" s="7" t="s">
        <v>60</v>
      </c>
      <c r="D13" s="7" t="s">
        <v>2008</v>
      </c>
      <c r="E13" s="8">
        <v>42278</v>
      </c>
      <c r="F13" s="183">
        <v>-8.8536504790221335E-2</v>
      </c>
      <c r="G13" s="195">
        <v>24</v>
      </c>
      <c r="H13" s="183">
        <v>-3.0221625251846879E-2</v>
      </c>
      <c r="I13" s="195">
        <v>25</v>
      </c>
      <c r="J13" s="183">
        <v>-9.0181058495821725E-2</v>
      </c>
      <c r="K13" s="195">
        <v>26</v>
      </c>
      <c r="L13" s="183">
        <v>2.8381642512077296E-2</v>
      </c>
      <c r="M13" s="195">
        <v>3</v>
      </c>
      <c r="N13" s="183">
        <v>0.14601967799642218</v>
      </c>
      <c r="O13" s="195">
        <v>3</v>
      </c>
      <c r="P13" s="183">
        <v>0.14894023295780026</v>
      </c>
      <c r="Q13" s="195">
        <v>6</v>
      </c>
      <c r="R13" s="183">
        <v>-0.10982048574445617</v>
      </c>
      <c r="S13" s="195">
        <v>20</v>
      </c>
      <c r="T13" s="183">
        <v>-0.18525088697415104</v>
      </c>
      <c r="U13" s="195">
        <v>24</v>
      </c>
      <c r="V13" s="183">
        <v>-8.8990825688073399E-2</v>
      </c>
      <c r="W13" s="195">
        <v>27</v>
      </c>
      <c r="Z13">
        <f>COUNTIF(Z4:Z12, "&lt;11")</f>
        <v>1</v>
      </c>
      <c r="AA13">
        <f t="shared" ref="AA13:BK13" si="0">COUNTIF(AA4:AA12, "&lt;11")</f>
        <v>4</v>
      </c>
      <c r="AB13">
        <f t="shared" si="0"/>
        <v>1</v>
      </c>
      <c r="AC13">
        <f t="shared" si="0"/>
        <v>0</v>
      </c>
      <c r="AD13">
        <f t="shared" si="0"/>
        <v>2</v>
      </c>
      <c r="AE13">
        <f t="shared" si="0"/>
        <v>3</v>
      </c>
      <c r="AF13">
        <f t="shared" si="0"/>
        <v>0</v>
      </c>
      <c r="AG13">
        <f t="shared" si="0"/>
        <v>2</v>
      </c>
      <c r="AH13">
        <f t="shared" si="0"/>
        <v>2</v>
      </c>
      <c r="AI13">
        <f t="shared" si="0"/>
        <v>1</v>
      </c>
      <c r="AJ13">
        <f t="shared" si="0"/>
        <v>3</v>
      </c>
      <c r="AK13">
        <f t="shared" si="0"/>
        <v>3</v>
      </c>
      <c r="AL13">
        <f t="shared" si="0"/>
        <v>3</v>
      </c>
      <c r="AM13">
        <f t="shared" si="0"/>
        <v>0</v>
      </c>
      <c r="AN13">
        <f t="shared" si="0"/>
        <v>7</v>
      </c>
      <c r="AO13">
        <f t="shared" si="0"/>
        <v>1</v>
      </c>
      <c r="AP13">
        <f t="shared" si="0"/>
        <v>1</v>
      </c>
      <c r="AQ13">
        <f t="shared" si="0"/>
        <v>2</v>
      </c>
      <c r="AR13">
        <f t="shared" si="0"/>
        <v>1</v>
      </c>
      <c r="AS13">
        <f t="shared" si="0"/>
        <v>2</v>
      </c>
      <c r="AT13">
        <f t="shared" si="0"/>
        <v>3</v>
      </c>
      <c r="AU13">
        <f t="shared" si="0"/>
        <v>3</v>
      </c>
      <c r="AV13">
        <f t="shared" si="0"/>
        <v>2</v>
      </c>
      <c r="AW13">
        <f t="shared" si="0"/>
        <v>2</v>
      </c>
      <c r="AX13">
        <f t="shared" si="0"/>
        <v>3</v>
      </c>
      <c r="AY13">
        <f t="shared" si="0"/>
        <v>4</v>
      </c>
      <c r="AZ13">
        <f t="shared" si="0"/>
        <v>3</v>
      </c>
      <c r="BA13">
        <f t="shared" si="0"/>
        <v>1</v>
      </c>
      <c r="BB13">
        <f t="shared" si="0"/>
        <v>1</v>
      </c>
      <c r="BC13">
        <f t="shared" si="0"/>
        <v>6</v>
      </c>
      <c r="BD13">
        <f t="shared" si="0"/>
        <v>4</v>
      </c>
      <c r="BE13">
        <f t="shared" si="0"/>
        <v>3</v>
      </c>
      <c r="BF13">
        <f t="shared" si="0"/>
        <v>3</v>
      </c>
      <c r="BG13">
        <f t="shared" si="0"/>
        <v>3</v>
      </c>
      <c r="BH13">
        <f t="shared" si="0"/>
        <v>2</v>
      </c>
      <c r="BI13">
        <f t="shared" si="0"/>
        <v>3</v>
      </c>
      <c r="BJ13">
        <f t="shared" si="0"/>
        <v>1</v>
      </c>
      <c r="BK13">
        <f t="shared" si="0"/>
        <v>4</v>
      </c>
    </row>
    <row r="14" spans="1:63" x14ac:dyDescent="0.3">
      <c r="A14" s="6" t="s">
        <v>14</v>
      </c>
      <c r="B14" s="6" t="s">
        <v>57</v>
      </c>
      <c r="C14" s="7" t="s">
        <v>58</v>
      </c>
      <c r="D14" s="7" t="s">
        <v>2008</v>
      </c>
      <c r="E14" s="8">
        <v>40805</v>
      </c>
      <c r="F14" s="183">
        <v>-2.2205954123962909E-2</v>
      </c>
      <c r="G14" s="195">
        <v>14</v>
      </c>
      <c r="H14" s="183">
        <v>-3.0295379954556931E-2</v>
      </c>
      <c r="I14" s="195">
        <v>26</v>
      </c>
      <c r="J14" s="183">
        <v>0.10837867247007617</v>
      </c>
      <c r="K14" s="195">
        <v>2</v>
      </c>
      <c r="L14" s="183">
        <v>-2.189296771340115E-2</v>
      </c>
      <c r="M14" s="195">
        <v>15</v>
      </c>
      <c r="N14" s="183">
        <v>-2.5702461337399261E-2</v>
      </c>
      <c r="O14" s="195">
        <v>21</v>
      </c>
      <c r="P14" s="183">
        <v>0.15409159159159158</v>
      </c>
      <c r="Q14" s="195">
        <v>4</v>
      </c>
      <c r="R14" s="183">
        <v>-0.14679911699779249</v>
      </c>
      <c r="S14" s="195">
        <v>26</v>
      </c>
      <c r="T14" s="183">
        <v>-7.8910286519492723E-2</v>
      </c>
      <c r="U14" s="195">
        <v>8</v>
      </c>
      <c r="V14" s="183">
        <v>-8.3367556468172482E-2</v>
      </c>
      <c r="W14" s="195">
        <v>26</v>
      </c>
      <c r="Z14">
        <f>COUNTA(Z4:Z12)</f>
        <v>3</v>
      </c>
      <c r="AA14">
        <f t="shared" ref="AA14:BK14" si="1">COUNTA(AA4:AA12)</f>
        <v>9</v>
      </c>
      <c r="AB14">
        <f t="shared" si="1"/>
        <v>5</v>
      </c>
      <c r="AC14">
        <f t="shared" si="1"/>
        <v>3</v>
      </c>
      <c r="AD14">
        <f t="shared" si="1"/>
        <v>3</v>
      </c>
      <c r="AE14">
        <f t="shared" si="1"/>
        <v>9</v>
      </c>
      <c r="AF14">
        <f t="shared" si="1"/>
        <v>9</v>
      </c>
      <c r="AG14">
        <f t="shared" si="1"/>
        <v>9</v>
      </c>
      <c r="AH14">
        <f t="shared" si="1"/>
        <v>9</v>
      </c>
      <c r="AI14">
        <f t="shared" si="1"/>
        <v>9</v>
      </c>
      <c r="AJ14">
        <f t="shared" si="1"/>
        <v>9</v>
      </c>
      <c r="AK14">
        <f t="shared" si="1"/>
        <v>9</v>
      </c>
      <c r="AL14">
        <f t="shared" si="1"/>
        <v>9</v>
      </c>
      <c r="AM14">
        <f t="shared" si="1"/>
        <v>9</v>
      </c>
      <c r="AN14">
        <f t="shared" si="1"/>
        <v>9</v>
      </c>
      <c r="AO14">
        <f t="shared" si="1"/>
        <v>9</v>
      </c>
      <c r="AP14">
        <f t="shared" si="1"/>
        <v>9</v>
      </c>
      <c r="AQ14">
        <f t="shared" si="1"/>
        <v>9</v>
      </c>
      <c r="AR14">
        <f t="shared" si="1"/>
        <v>9</v>
      </c>
      <c r="AS14">
        <f t="shared" si="1"/>
        <v>4</v>
      </c>
      <c r="AT14">
        <f t="shared" si="1"/>
        <v>9</v>
      </c>
      <c r="AU14">
        <f t="shared" si="1"/>
        <v>9</v>
      </c>
      <c r="AV14">
        <f t="shared" si="1"/>
        <v>5</v>
      </c>
      <c r="AW14">
        <f t="shared" si="1"/>
        <v>5</v>
      </c>
      <c r="AX14">
        <f t="shared" si="1"/>
        <v>9</v>
      </c>
      <c r="AY14">
        <f t="shared" si="1"/>
        <v>9</v>
      </c>
      <c r="AZ14">
        <f t="shared" si="1"/>
        <v>9</v>
      </c>
      <c r="BA14">
        <f t="shared" si="1"/>
        <v>9</v>
      </c>
      <c r="BB14">
        <f t="shared" si="1"/>
        <v>5</v>
      </c>
      <c r="BC14">
        <f t="shared" si="1"/>
        <v>8</v>
      </c>
      <c r="BD14">
        <f t="shared" si="1"/>
        <v>9</v>
      </c>
      <c r="BE14">
        <f t="shared" si="1"/>
        <v>9</v>
      </c>
      <c r="BF14">
        <f t="shared" si="1"/>
        <v>9</v>
      </c>
      <c r="BG14">
        <f t="shared" si="1"/>
        <v>9</v>
      </c>
      <c r="BH14">
        <f t="shared" si="1"/>
        <v>5</v>
      </c>
      <c r="BI14">
        <f t="shared" si="1"/>
        <v>9</v>
      </c>
      <c r="BJ14">
        <f t="shared" si="1"/>
        <v>7</v>
      </c>
      <c r="BK14">
        <f t="shared" si="1"/>
        <v>6</v>
      </c>
    </row>
    <row r="15" spans="1:63" x14ac:dyDescent="0.3">
      <c r="A15" s="6" t="s">
        <v>63</v>
      </c>
      <c r="B15" s="6" t="s">
        <v>131</v>
      </c>
      <c r="C15" s="7" t="s">
        <v>132</v>
      </c>
      <c r="D15" s="7" t="s">
        <v>2008</v>
      </c>
      <c r="E15" s="8">
        <v>34764</v>
      </c>
      <c r="F15" s="183">
        <v>-4.8526240115025161E-2</v>
      </c>
      <c r="G15" s="195">
        <v>18</v>
      </c>
      <c r="H15" s="183">
        <v>-4.3321299638989169E-3</v>
      </c>
      <c r="I15" s="195">
        <v>21</v>
      </c>
      <c r="J15" s="183">
        <v>8.5714285714285719E-3</v>
      </c>
      <c r="K15" s="195">
        <v>17</v>
      </c>
      <c r="L15" s="183">
        <v>-1.1424491253123885E-2</v>
      </c>
      <c r="M15" s="195">
        <v>11</v>
      </c>
      <c r="N15" s="183">
        <v>-9.7508125677139762E-2</v>
      </c>
      <c r="O15" s="195">
        <v>31</v>
      </c>
      <c r="P15" s="183">
        <v>6.1394005055976884E-3</v>
      </c>
      <c r="Q15" s="195">
        <v>29</v>
      </c>
      <c r="R15" s="183">
        <v>-7.2978303747534515E-2</v>
      </c>
      <c r="S15" s="195">
        <v>13</v>
      </c>
      <c r="T15" s="183">
        <v>-0.16643678160919539</v>
      </c>
      <c r="U15" s="195">
        <v>22</v>
      </c>
      <c r="V15" s="183">
        <v>-7.9302141157811257E-2</v>
      </c>
      <c r="W15" s="195">
        <v>25</v>
      </c>
      <c r="Z15">
        <f>Z13/Z14</f>
        <v>0.33333333333333331</v>
      </c>
      <c r="AA15">
        <f t="shared" ref="AA15:BK15" si="2">AA13/AA14</f>
        <v>0.44444444444444442</v>
      </c>
      <c r="AB15">
        <f t="shared" si="2"/>
        <v>0.2</v>
      </c>
      <c r="AC15">
        <f t="shared" si="2"/>
        <v>0</v>
      </c>
      <c r="AD15">
        <f t="shared" si="2"/>
        <v>0.66666666666666663</v>
      </c>
      <c r="AE15">
        <f t="shared" si="2"/>
        <v>0.33333333333333331</v>
      </c>
      <c r="AF15">
        <f t="shared" si="2"/>
        <v>0</v>
      </c>
      <c r="AG15">
        <f t="shared" si="2"/>
        <v>0.22222222222222221</v>
      </c>
      <c r="AH15">
        <f t="shared" si="2"/>
        <v>0.22222222222222221</v>
      </c>
      <c r="AI15">
        <f t="shared" si="2"/>
        <v>0.1111111111111111</v>
      </c>
      <c r="AJ15">
        <f t="shared" si="2"/>
        <v>0.33333333333333331</v>
      </c>
      <c r="AK15">
        <f t="shared" si="2"/>
        <v>0.33333333333333331</v>
      </c>
      <c r="AL15">
        <f t="shared" si="2"/>
        <v>0.33333333333333331</v>
      </c>
      <c r="AM15">
        <f t="shared" si="2"/>
        <v>0</v>
      </c>
      <c r="AN15">
        <f t="shared" si="2"/>
        <v>0.77777777777777779</v>
      </c>
      <c r="AO15">
        <f t="shared" si="2"/>
        <v>0.1111111111111111</v>
      </c>
      <c r="AP15">
        <f t="shared" si="2"/>
        <v>0.1111111111111111</v>
      </c>
      <c r="AQ15">
        <f t="shared" si="2"/>
        <v>0.22222222222222221</v>
      </c>
      <c r="AR15">
        <f t="shared" si="2"/>
        <v>0.1111111111111111</v>
      </c>
      <c r="AS15">
        <f t="shared" si="2"/>
        <v>0.5</v>
      </c>
      <c r="AT15">
        <f t="shared" si="2"/>
        <v>0.33333333333333331</v>
      </c>
      <c r="AU15">
        <f t="shared" si="2"/>
        <v>0.33333333333333331</v>
      </c>
      <c r="AV15">
        <f t="shared" si="2"/>
        <v>0.4</v>
      </c>
      <c r="AW15">
        <f t="shared" si="2"/>
        <v>0.4</v>
      </c>
      <c r="AX15">
        <f t="shared" si="2"/>
        <v>0.33333333333333331</v>
      </c>
      <c r="AY15">
        <f t="shared" si="2"/>
        <v>0.44444444444444442</v>
      </c>
      <c r="AZ15">
        <f t="shared" si="2"/>
        <v>0.33333333333333331</v>
      </c>
      <c r="BA15">
        <f t="shared" si="2"/>
        <v>0.1111111111111111</v>
      </c>
      <c r="BB15">
        <f t="shared" si="2"/>
        <v>0.2</v>
      </c>
      <c r="BC15">
        <f t="shared" si="2"/>
        <v>0.75</v>
      </c>
      <c r="BD15">
        <f t="shared" si="2"/>
        <v>0.44444444444444442</v>
      </c>
      <c r="BE15">
        <f t="shared" si="2"/>
        <v>0.33333333333333331</v>
      </c>
      <c r="BF15">
        <f t="shared" si="2"/>
        <v>0.33333333333333331</v>
      </c>
      <c r="BG15">
        <f t="shared" si="2"/>
        <v>0.33333333333333331</v>
      </c>
      <c r="BH15">
        <f t="shared" si="2"/>
        <v>0.4</v>
      </c>
      <c r="BI15">
        <f t="shared" si="2"/>
        <v>0.33333333333333331</v>
      </c>
      <c r="BJ15">
        <f t="shared" si="2"/>
        <v>0.14285714285714285</v>
      </c>
      <c r="BK15">
        <f t="shared" si="2"/>
        <v>0.66666666666666663</v>
      </c>
    </row>
    <row r="16" spans="1:63" x14ac:dyDescent="0.3">
      <c r="A16" s="6" t="s">
        <v>24</v>
      </c>
      <c r="B16" s="6" t="s">
        <v>25</v>
      </c>
      <c r="C16" s="7" t="s">
        <v>26</v>
      </c>
      <c r="D16" s="7" t="s">
        <v>2008</v>
      </c>
      <c r="E16" s="8">
        <v>40422</v>
      </c>
      <c r="F16" s="183">
        <v>2.05761316872428E-3</v>
      </c>
      <c r="G16" s="195">
        <v>8</v>
      </c>
      <c r="H16" s="183">
        <v>0.10207852193995381</v>
      </c>
      <c r="I16" s="195">
        <v>2</v>
      </c>
      <c r="J16" s="183">
        <v>6.2615101289134445E-2</v>
      </c>
      <c r="K16" s="195">
        <v>8</v>
      </c>
      <c r="L16" s="183">
        <v>-5.9842519685039371E-3</v>
      </c>
      <c r="M16" s="195">
        <v>9</v>
      </c>
      <c r="N16" s="183">
        <v>-1.7924135056273448E-2</v>
      </c>
      <c r="O16" s="195">
        <v>20</v>
      </c>
      <c r="P16" s="183">
        <v>0.14147452319954454</v>
      </c>
      <c r="Q16" s="195">
        <v>7</v>
      </c>
      <c r="R16" s="183">
        <v>5.1995438996579248E-2</v>
      </c>
      <c r="S16" s="195">
        <v>1</v>
      </c>
      <c r="T16" s="183">
        <v>-4.5161290322580643E-2</v>
      </c>
      <c r="U16" s="195">
        <v>3</v>
      </c>
      <c r="V16" s="183">
        <v>-7.8202247191011237E-2</v>
      </c>
      <c r="W16" s="195">
        <v>24</v>
      </c>
      <c r="Z16">
        <f>MIN(Z4:Z12)</f>
        <v>7</v>
      </c>
      <c r="AA16">
        <f t="shared" ref="AA16:BK16" si="3">MIN(AA4:AA12)</f>
        <v>1</v>
      </c>
      <c r="AB16">
        <f t="shared" si="3"/>
        <v>6</v>
      </c>
      <c r="AC16">
        <f t="shared" si="3"/>
        <v>35</v>
      </c>
      <c r="AD16">
        <f t="shared" si="3"/>
        <v>2</v>
      </c>
      <c r="AE16">
        <f t="shared" si="3"/>
        <v>2</v>
      </c>
      <c r="AF16">
        <f t="shared" si="3"/>
        <v>11</v>
      </c>
      <c r="AG16">
        <f t="shared" si="3"/>
        <v>9</v>
      </c>
      <c r="AH16">
        <f t="shared" si="3"/>
        <v>1</v>
      </c>
      <c r="AI16">
        <f t="shared" si="3"/>
        <v>5</v>
      </c>
      <c r="AJ16">
        <f t="shared" si="3"/>
        <v>1</v>
      </c>
      <c r="AK16">
        <f t="shared" si="3"/>
        <v>3</v>
      </c>
      <c r="AL16">
        <f t="shared" si="3"/>
        <v>2</v>
      </c>
      <c r="AM16">
        <f t="shared" si="3"/>
        <v>11</v>
      </c>
      <c r="AN16">
        <f t="shared" si="3"/>
        <v>1</v>
      </c>
      <c r="AO16">
        <f t="shared" si="3"/>
        <v>8</v>
      </c>
      <c r="AP16">
        <f t="shared" si="3"/>
        <v>8</v>
      </c>
      <c r="AQ16">
        <f t="shared" si="3"/>
        <v>7</v>
      </c>
      <c r="AR16">
        <f t="shared" si="3"/>
        <v>7</v>
      </c>
      <c r="AS16">
        <f t="shared" si="3"/>
        <v>7</v>
      </c>
      <c r="AT16">
        <f t="shared" si="3"/>
        <v>6</v>
      </c>
      <c r="AU16">
        <f t="shared" si="3"/>
        <v>4</v>
      </c>
      <c r="AV16">
        <f t="shared" si="3"/>
        <v>2</v>
      </c>
      <c r="AW16">
        <f t="shared" si="3"/>
        <v>9</v>
      </c>
      <c r="AX16">
        <f t="shared" si="3"/>
        <v>5</v>
      </c>
      <c r="AY16">
        <f t="shared" si="3"/>
        <v>1</v>
      </c>
      <c r="AZ16">
        <f t="shared" si="3"/>
        <v>3</v>
      </c>
      <c r="BA16">
        <f t="shared" si="3"/>
        <v>4</v>
      </c>
      <c r="BB16">
        <f t="shared" si="3"/>
        <v>10</v>
      </c>
      <c r="BC16">
        <f t="shared" si="3"/>
        <v>2</v>
      </c>
      <c r="BD16">
        <f t="shared" si="3"/>
        <v>8</v>
      </c>
      <c r="BE16">
        <f t="shared" si="3"/>
        <v>1</v>
      </c>
      <c r="BF16">
        <f t="shared" si="3"/>
        <v>4</v>
      </c>
      <c r="BG16">
        <f t="shared" si="3"/>
        <v>3</v>
      </c>
      <c r="BH16">
        <f t="shared" si="3"/>
        <v>4</v>
      </c>
      <c r="BI16">
        <f t="shared" si="3"/>
        <v>1</v>
      </c>
      <c r="BJ16">
        <f t="shared" si="3"/>
        <v>2</v>
      </c>
      <c r="BK16">
        <f t="shared" si="3"/>
        <v>1</v>
      </c>
    </row>
    <row r="17" spans="1:63" x14ac:dyDescent="0.3">
      <c r="A17" s="6" t="s">
        <v>14</v>
      </c>
      <c r="B17" s="6" t="s">
        <v>155</v>
      </c>
      <c r="C17" s="7" t="s">
        <v>156</v>
      </c>
      <c r="D17" s="7" t="s">
        <v>2008</v>
      </c>
      <c r="E17" s="8">
        <v>40269</v>
      </c>
      <c r="F17" s="183">
        <v>-0.10914967677772253</v>
      </c>
      <c r="G17" s="195">
        <v>26</v>
      </c>
      <c r="H17" s="183">
        <v>7.2031793343268757E-3</v>
      </c>
      <c r="I17" s="195">
        <v>20</v>
      </c>
      <c r="J17" s="183">
        <v>1.4698677119059285E-2</v>
      </c>
      <c r="K17" s="195">
        <v>13</v>
      </c>
      <c r="L17" s="183">
        <v>-7.1729957805907171E-2</v>
      </c>
      <c r="M17" s="195">
        <v>23</v>
      </c>
      <c r="N17" s="183">
        <v>3.8682252922422958E-2</v>
      </c>
      <c r="O17" s="195">
        <v>12</v>
      </c>
      <c r="P17" s="183">
        <v>0.13982142857142857</v>
      </c>
      <c r="Q17" s="195">
        <v>8</v>
      </c>
      <c r="R17" s="183">
        <v>-0.18863925392115302</v>
      </c>
      <c r="S17" s="195">
        <v>31</v>
      </c>
      <c r="T17" s="183">
        <v>-0.189798087141339</v>
      </c>
      <c r="U17" s="195">
        <v>27</v>
      </c>
      <c r="V17" s="183">
        <v>-6.9334389857369255E-2</v>
      </c>
      <c r="W17" s="195">
        <v>23</v>
      </c>
      <c r="Z17">
        <f>AVERAGE(Z4:Z12)</f>
        <v>24.333333333333332</v>
      </c>
      <c r="AA17">
        <f t="shared" ref="AA17:BK17" si="4">AVERAGE(AA4:AA12)</f>
        <v>19.333333333333332</v>
      </c>
      <c r="AB17">
        <f t="shared" si="4"/>
        <v>21.4</v>
      </c>
      <c r="AC17">
        <f t="shared" si="4"/>
        <v>35.666666666666664</v>
      </c>
      <c r="AD17">
        <f t="shared" si="4"/>
        <v>13.666666666666666</v>
      </c>
      <c r="AE17">
        <f t="shared" si="4"/>
        <v>14.666666666666666</v>
      </c>
      <c r="AF17">
        <f t="shared" si="4"/>
        <v>19.111111111111111</v>
      </c>
      <c r="AG17">
        <f t="shared" si="4"/>
        <v>20</v>
      </c>
      <c r="AH17">
        <f t="shared" si="4"/>
        <v>14.444444444444445</v>
      </c>
      <c r="AI17">
        <f t="shared" si="4"/>
        <v>17.444444444444443</v>
      </c>
      <c r="AJ17">
        <f t="shared" si="4"/>
        <v>16.555555555555557</v>
      </c>
      <c r="AK17">
        <f t="shared" si="4"/>
        <v>17.555555555555557</v>
      </c>
      <c r="AL17">
        <f t="shared" si="4"/>
        <v>15.777777777777779</v>
      </c>
      <c r="AM17">
        <f t="shared" si="4"/>
        <v>20.777777777777779</v>
      </c>
      <c r="AN17">
        <f t="shared" si="4"/>
        <v>9.1111111111111107</v>
      </c>
      <c r="AO17">
        <f t="shared" si="4"/>
        <v>20.333333333333332</v>
      </c>
      <c r="AP17">
        <f t="shared" si="4"/>
        <v>21</v>
      </c>
      <c r="AQ17">
        <f t="shared" si="4"/>
        <v>17.888888888888889</v>
      </c>
      <c r="AR17">
        <f t="shared" si="4"/>
        <v>21.111111111111111</v>
      </c>
      <c r="AS17">
        <f t="shared" si="4"/>
        <v>11.5</v>
      </c>
      <c r="AT17">
        <f t="shared" si="4"/>
        <v>17.888888888888889</v>
      </c>
      <c r="AU17">
        <f t="shared" si="4"/>
        <v>17.333333333333332</v>
      </c>
      <c r="AV17">
        <f t="shared" si="4"/>
        <v>14.6</v>
      </c>
      <c r="AW17">
        <f t="shared" si="4"/>
        <v>12.6</v>
      </c>
      <c r="AX17">
        <f t="shared" si="4"/>
        <v>16.444444444444443</v>
      </c>
      <c r="AY17">
        <f t="shared" si="4"/>
        <v>13</v>
      </c>
      <c r="AZ17">
        <f t="shared" si="4"/>
        <v>17.888888888888889</v>
      </c>
      <c r="BA17">
        <f t="shared" si="4"/>
        <v>14.444444444444445</v>
      </c>
      <c r="BB17">
        <f t="shared" si="4"/>
        <v>19.600000000000001</v>
      </c>
      <c r="BC17">
        <f t="shared" si="4"/>
        <v>6.375</v>
      </c>
      <c r="BD17">
        <f t="shared" si="4"/>
        <v>15.666666666666666</v>
      </c>
      <c r="BE17">
        <f t="shared" si="4"/>
        <v>17.666666666666668</v>
      </c>
      <c r="BF17">
        <f t="shared" si="4"/>
        <v>20</v>
      </c>
      <c r="BG17">
        <f t="shared" si="4"/>
        <v>14.333333333333334</v>
      </c>
      <c r="BH17">
        <f t="shared" si="4"/>
        <v>20.8</v>
      </c>
      <c r="BI17">
        <f t="shared" si="4"/>
        <v>15.666666666666666</v>
      </c>
      <c r="BJ17">
        <f t="shared" si="4"/>
        <v>25.857142857142858</v>
      </c>
      <c r="BK17">
        <f t="shared" si="4"/>
        <v>7</v>
      </c>
    </row>
    <row r="18" spans="1:63" x14ac:dyDescent="0.3">
      <c r="A18" s="6" t="s">
        <v>46</v>
      </c>
      <c r="B18" s="6" t="s">
        <v>164</v>
      </c>
      <c r="C18" s="7" t="s">
        <v>165</v>
      </c>
      <c r="D18" s="7" t="s">
        <v>2008</v>
      </c>
      <c r="E18" s="8">
        <v>31929</v>
      </c>
      <c r="F18" s="183">
        <v>-5.0056882821387941E-2</v>
      </c>
      <c r="G18" s="195">
        <v>20</v>
      </c>
      <c r="H18" s="183">
        <v>-1.7127197990408769E-2</v>
      </c>
      <c r="I18" s="195">
        <v>22</v>
      </c>
      <c r="J18" s="183">
        <v>-6.7104303428154627E-2</v>
      </c>
      <c r="K18" s="195">
        <v>23</v>
      </c>
      <c r="L18" s="183">
        <v>-1.9621583742116328E-2</v>
      </c>
      <c r="M18" s="195">
        <v>13</v>
      </c>
      <c r="N18" s="183">
        <v>4.5638489208633094E-2</v>
      </c>
      <c r="O18" s="195">
        <v>8</v>
      </c>
      <c r="P18" s="183">
        <v>2.3121387283236993E-2</v>
      </c>
      <c r="Q18" s="195">
        <v>26</v>
      </c>
      <c r="R18" s="183">
        <v>-9.02542372881356E-2</v>
      </c>
      <c r="S18" s="195">
        <v>17</v>
      </c>
      <c r="T18" s="183">
        <v>-0.3410962794660608</v>
      </c>
      <c r="U18" s="195">
        <v>38</v>
      </c>
      <c r="V18" s="183">
        <v>-6.9198751300728403E-2</v>
      </c>
      <c r="W18" s="195">
        <v>22</v>
      </c>
      <c r="Z18">
        <f>MEDIAN(Z4:Z12)</f>
        <v>28</v>
      </c>
      <c r="AA18">
        <f t="shared" ref="AA18:BK18" si="5">MEDIAN(AA4:AA12)</f>
        <v>28</v>
      </c>
      <c r="AB18">
        <f t="shared" si="5"/>
        <v>19</v>
      </c>
      <c r="AC18">
        <f t="shared" si="5"/>
        <v>36</v>
      </c>
      <c r="AD18">
        <f t="shared" si="5"/>
        <v>5</v>
      </c>
      <c r="AE18">
        <f t="shared" si="5"/>
        <v>12</v>
      </c>
      <c r="AF18">
        <f t="shared" si="5"/>
        <v>19</v>
      </c>
      <c r="AG18">
        <f t="shared" si="5"/>
        <v>22</v>
      </c>
      <c r="AH18">
        <f t="shared" si="5"/>
        <v>15</v>
      </c>
      <c r="AI18">
        <f t="shared" si="5"/>
        <v>16</v>
      </c>
      <c r="AJ18">
        <f t="shared" si="5"/>
        <v>17</v>
      </c>
      <c r="AK18">
        <f t="shared" si="5"/>
        <v>24</v>
      </c>
      <c r="AL18">
        <f t="shared" si="5"/>
        <v>15</v>
      </c>
      <c r="AM18">
        <f t="shared" si="5"/>
        <v>21</v>
      </c>
      <c r="AN18">
        <f t="shared" si="5"/>
        <v>8</v>
      </c>
      <c r="AO18">
        <f t="shared" si="5"/>
        <v>23</v>
      </c>
      <c r="AP18">
        <f t="shared" si="5"/>
        <v>22</v>
      </c>
      <c r="AQ18">
        <f t="shared" si="5"/>
        <v>18</v>
      </c>
      <c r="AR18">
        <f t="shared" si="5"/>
        <v>20</v>
      </c>
      <c r="AS18">
        <f t="shared" si="5"/>
        <v>10</v>
      </c>
      <c r="AT18">
        <f t="shared" si="5"/>
        <v>18</v>
      </c>
      <c r="AU18">
        <f t="shared" si="5"/>
        <v>17</v>
      </c>
      <c r="AV18">
        <f t="shared" si="5"/>
        <v>16</v>
      </c>
      <c r="AW18">
        <f t="shared" si="5"/>
        <v>14</v>
      </c>
      <c r="AX18">
        <f t="shared" si="5"/>
        <v>19</v>
      </c>
      <c r="AY18">
        <f t="shared" si="5"/>
        <v>13</v>
      </c>
      <c r="AZ18">
        <f t="shared" si="5"/>
        <v>20</v>
      </c>
      <c r="BA18">
        <f t="shared" si="5"/>
        <v>16</v>
      </c>
      <c r="BB18">
        <f t="shared" si="5"/>
        <v>18</v>
      </c>
      <c r="BC18">
        <f t="shared" si="5"/>
        <v>5.5</v>
      </c>
      <c r="BD18">
        <f t="shared" si="5"/>
        <v>11</v>
      </c>
      <c r="BE18">
        <f t="shared" si="5"/>
        <v>21</v>
      </c>
      <c r="BF18">
        <f t="shared" si="5"/>
        <v>23</v>
      </c>
      <c r="BG18">
        <f t="shared" si="5"/>
        <v>13</v>
      </c>
      <c r="BH18">
        <f t="shared" si="5"/>
        <v>27</v>
      </c>
      <c r="BI18">
        <f t="shared" si="5"/>
        <v>20</v>
      </c>
      <c r="BJ18">
        <f t="shared" si="5"/>
        <v>29</v>
      </c>
      <c r="BK18">
        <f t="shared" si="5"/>
        <v>4</v>
      </c>
    </row>
    <row r="19" spans="1:63" x14ac:dyDescent="0.3">
      <c r="A19" s="6" t="s">
        <v>14</v>
      </c>
      <c r="B19" s="6" t="s">
        <v>123</v>
      </c>
      <c r="C19" s="7" t="s">
        <v>124</v>
      </c>
      <c r="D19" s="7" t="s">
        <v>2008</v>
      </c>
      <c r="E19" s="8">
        <v>40153</v>
      </c>
      <c r="F19" s="183">
        <v>-0.11588132635253054</v>
      </c>
      <c r="G19" s="195">
        <v>27</v>
      </c>
      <c r="H19" s="183">
        <v>3.031437125748503E-2</v>
      </c>
      <c r="I19" s="195">
        <v>14</v>
      </c>
      <c r="J19" s="183">
        <v>3.0603804797353185E-2</v>
      </c>
      <c r="K19" s="195">
        <v>10</v>
      </c>
      <c r="L19" s="183">
        <v>-6.1274509803921568E-4</v>
      </c>
      <c r="M19" s="195">
        <v>7</v>
      </c>
      <c r="N19" s="183">
        <v>1.6320979258755527E-2</v>
      </c>
      <c r="O19" s="195">
        <v>16</v>
      </c>
      <c r="P19" s="183">
        <v>5.5519053876478319E-2</v>
      </c>
      <c r="Q19" s="195">
        <v>23</v>
      </c>
      <c r="R19" s="183">
        <v>-0.14350112697220135</v>
      </c>
      <c r="S19" s="195">
        <v>25</v>
      </c>
      <c r="T19" s="183">
        <v>-0.13991537376586741</v>
      </c>
      <c r="U19" s="195">
        <v>18</v>
      </c>
      <c r="V19" s="183">
        <v>-6.8426197458455518E-2</v>
      </c>
      <c r="W19" s="195">
        <v>21</v>
      </c>
    </row>
    <row r="20" spans="1:63" x14ac:dyDescent="0.3">
      <c r="A20" s="6" t="s">
        <v>63</v>
      </c>
      <c r="B20" s="6" t="s">
        <v>157</v>
      </c>
      <c r="C20" s="7" t="s">
        <v>158</v>
      </c>
      <c r="D20" s="7" t="s">
        <v>2008</v>
      </c>
      <c r="E20" s="8">
        <v>41456</v>
      </c>
      <c r="F20" s="183">
        <v>-3.8391224862888484E-2</v>
      </c>
      <c r="G20" s="195">
        <v>16</v>
      </c>
      <c r="H20" s="183">
        <v>5.3868194842406875E-2</v>
      </c>
      <c r="I20" s="195">
        <v>7</v>
      </c>
      <c r="J20" s="183">
        <v>-0.11946902654867257</v>
      </c>
      <c r="K20" s="195">
        <v>28</v>
      </c>
      <c r="L20" s="183">
        <v>-1.992252351964582E-2</v>
      </c>
      <c r="M20" s="195">
        <v>14</v>
      </c>
      <c r="N20" s="183">
        <v>-7.7881619937694702E-4</v>
      </c>
      <c r="O20" s="195">
        <v>18</v>
      </c>
      <c r="P20" s="183">
        <v>-5.5063641394576646E-2</v>
      </c>
      <c r="Q20" s="195">
        <v>30</v>
      </c>
      <c r="R20" s="183">
        <v>-0.24638168966677887</v>
      </c>
      <c r="S20" s="195">
        <v>37</v>
      </c>
      <c r="T20" s="183">
        <v>-0.14734693877551019</v>
      </c>
      <c r="U20" s="195">
        <v>20</v>
      </c>
      <c r="V20" s="183">
        <v>-6.0714285714285714E-2</v>
      </c>
      <c r="W20" s="195">
        <v>20</v>
      </c>
      <c r="Z20" s="1">
        <v>1</v>
      </c>
      <c r="AA20" s="1">
        <v>4</v>
      </c>
      <c r="AB20" s="1">
        <v>1</v>
      </c>
      <c r="AC20" s="1">
        <v>0</v>
      </c>
      <c r="AD20" s="1">
        <v>2</v>
      </c>
      <c r="AE20" s="1">
        <v>3</v>
      </c>
      <c r="AF20" s="1">
        <v>0</v>
      </c>
      <c r="AG20" s="1">
        <v>2</v>
      </c>
      <c r="AH20" s="1">
        <v>2</v>
      </c>
      <c r="AI20" s="1">
        <v>1</v>
      </c>
      <c r="AJ20" s="1">
        <v>3</v>
      </c>
      <c r="AK20" s="1">
        <v>3</v>
      </c>
      <c r="AL20" s="1">
        <v>3</v>
      </c>
      <c r="AM20" s="1">
        <v>0</v>
      </c>
      <c r="AN20" s="1">
        <v>7</v>
      </c>
      <c r="AO20" s="1">
        <v>1</v>
      </c>
      <c r="AP20" s="1">
        <v>1</v>
      </c>
      <c r="AQ20" s="1">
        <v>2</v>
      </c>
      <c r="AR20" s="1">
        <v>1</v>
      </c>
      <c r="AS20" s="1">
        <v>2</v>
      </c>
      <c r="AT20" s="1">
        <v>3</v>
      </c>
      <c r="AU20" s="1">
        <v>3</v>
      </c>
      <c r="AV20" s="1">
        <v>2</v>
      </c>
      <c r="AW20" s="1">
        <v>2</v>
      </c>
      <c r="AX20" s="1">
        <v>3</v>
      </c>
      <c r="AY20" s="1">
        <v>4</v>
      </c>
      <c r="AZ20" s="1">
        <v>3</v>
      </c>
      <c r="BA20" s="1">
        <v>1</v>
      </c>
      <c r="BB20" s="1">
        <v>1</v>
      </c>
      <c r="BC20" s="1">
        <v>6</v>
      </c>
      <c r="BD20" s="1">
        <v>4</v>
      </c>
      <c r="BE20" s="1">
        <v>3</v>
      </c>
      <c r="BF20" s="1">
        <v>3</v>
      </c>
      <c r="BG20" s="1">
        <v>3</v>
      </c>
      <c r="BH20" s="1">
        <v>2</v>
      </c>
      <c r="BI20" s="1">
        <v>3</v>
      </c>
      <c r="BJ20" s="1">
        <v>1</v>
      </c>
      <c r="BK20" s="1">
        <v>4</v>
      </c>
    </row>
    <row r="21" spans="1:63" x14ac:dyDescent="0.3">
      <c r="A21" s="6" t="s">
        <v>24</v>
      </c>
      <c r="B21" s="6" t="s">
        <v>71</v>
      </c>
      <c r="C21" s="7" t="s">
        <v>72</v>
      </c>
      <c r="D21" s="7" t="s">
        <v>2008</v>
      </c>
      <c r="E21" s="8">
        <v>43922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83">
        <v>0.10455927051671733</v>
      </c>
      <c r="Q21" s="195">
        <v>12</v>
      </c>
      <c r="R21" s="183">
        <v>-2.9799029799029798E-2</v>
      </c>
      <c r="S21" s="195">
        <v>8</v>
      </c>
      <c r="T21" s="183">
        <v>-7.4141048824593131E-2</v>
      </c>
      <c r="U21" s="195">
        <v>7</v>
      </c>
      <c r="V21" s="183">
        <v>-5.9139784946236562E-2</v>
      </c>
      <c r="W21" s="195">
        <v>19</v>
      </c>
      <c r="Z21" s="1">
        <v>3</v>
      </c>
      <c r="AA21" s="1">
        <v>9</v>
      </c>
      <c r="AB21" s="1">
        <v>5</v>
      </c>
      <c r="AC21" s="1">
        <v>3</v>
      </c>
      <c r="AD21" s="1">
        <v>3</v>
      </c>
      <c r="AE21" s="1">
        <v>9</v>
      </c>
      <c r="AF21" s="1">
        <v>9</v>
      </c>
      <c r="AG21" s="1">
        <v>9</v>
      </c>
      <c r="AH21" s="1">
        <v>9</v>
      </c>
      <c r="AI21" s="1">
        <v>9</v>
      </c>
      <c r="AJ21" s="1">
        <v>9</v>
      </c>
      <c r="AK21" s="1">
        <v>9</v>
      </c>
      <c r="AL21" s="1">
        <v>9</v>
      </c>
      <c r="AM21" s="1">
        <v>9</v>
      </c>
      <c r="AN21" s="1">
        <v>9</v>
      </c>
      <c r="AO21" s="1">
        <v>9</v>
      </c>
      <c r="AP21" s="1">
        <v>9</v>
      </c>
      <c r="AQ21" s="1">
        <v>9</v>
      </c>
      <c r="AR21" s="1">
        <v>9</v>
      </c>
      <c r="AS21" s="1">
        <v>4</v>
      </c>
      <c r="AT21" s="1">
        <v>9</v>
      </c>
      <c r="AU21" s="1">
        <v>9</v>
      </c>
      <c r="AV21" s="1">
        <v>5</v>
      </c>
      <c r="AW21" s="1">
        <v>5</v>
      </c>
      <c r="AX21" s="1">
        <v>9</v>
      </c>
      <c r="AY21" s="1">
        <v>9</v>
      </c>
      <c r="AZ21" s="1">
        <v>9</v>
      </c>
      <c r="BA21" s="1">
        <v>9</v>
      </c>
      <c r="BB21" s="1">
        <v>5</v>
      </c>
      <c r="BC21" s="1">
        <v>8</v>
      </c>
      <c r="BD21" s="1">
        <v>9</v>
      </c>
      <c r="BE21" s="1">
        <v>9</v>
      </c>
      <c r="BF21" s="1">
        <v>9</v>
      </c>
      <c r="BG21" s="1">
        <v>9</v>
      </c>
      <c r="BH21" s="1">
        <v>5</v>
      </c>
      <c r="BI21" s="1">
        <v>9</v>
      </c>
      <c r="BJ21" s="1">
        <v>7</v>
      </c>
      <c r="BK21" s="1">
        <v>6</v>
      </c>
    </row>
    <row r="22" spans="1:63" x14ac:dyDescent="0.3">
      <c r="A22" s="6" t="s">
        <v>46</v>
      </c>
      <c r="B22" s="6" t="s">
        <v>125</v>
      </c>
      <c r="C22" s="7" t="s">
        <v>126</v>
      </c>
      <c r="D22" s="7" t="s">
        <v>2008</v>
      </c>
      <c r="E22" s="8">
        <v>41183</v>
      </c>
      <c r="F22" s="183">
        <v>1.4347202295552368E-3</v>
      </c>
      <c r="G22" s="195">
        <v>9</v>
      </c>
      <c r="H22" s="183">
        <v>2.7330063069376315E-2</v>
      </c>
      <c r="I22" s="195">
        <v>15</v>
      </c>
      <c r="J22" s="183">
        <v>-0.13708609271523178</v>
      </c>
      <c r="K22" s="195">
        <v>29</v>
      </c>
      <c r="L22" s="183">
        <v>-1.2847965738758029E-3</v>
      </c>
      <c r="M22" s="195">
        <v>8</v>
      </c>
      <c r="N22" s="183">
        <v>-5.6608958505083816E-2</v>
      </c>
      <c r="O22" s="195">
        <v>25</v>
      </c>
      <c r="P22" s="183">
        <v>5.7830658550083014E-2</v>
      </c>
      <c r="Q22" s="195">
        <v>22</v>
      </c>
      <c r="R22" s="183">
        <v>-0.1563299232736573</v>
      </c>
      <c r="S22" s="195">
        <v>29</v>
      </c>
      <c r="T22" s="183">
        <v>-6.6305003013863772E-2</v>
      </c>
      <c r="U22" s="195">
        <v>6</v>
      </c>
      <c r="V22" s="183">
        <v>-5.8556284704694601E-2</v>
      </c>
      <c r="W22" s="195">
        <v>18</v>
      </c>
      <c r="Z22" s="1">
        <v>0.33333333333333331</v>
      </c>
      <c r="AA22" s="1">
        <v>0.44444444444444442</v>
      </c>
      <c r="AB22" s="1">
        <v>0.2</v>
      </c>
      <c r="AC22" s="1">
        <v>0</v>
      </c>
      <c r="AD22" s="1">
        <v>0.66666666666666663</v>
      </c>
      <c r="AE22" s="1">
        <v>0.33333333333333331</v>
      </c>
      <c r="AF22" s="1">
        <v>0</v>
      </c>
      <c r="AG22" s="1">
        <v>0.22222222222222221</v>
      </c>
      <c r="AH22" s="1">
        <v>0.22222222222222221</v>
      </c>
      <c r="AI22" s="1">
        <v>0.1111111111111111</v>
      </c>
      <c r="AJ22" s="1">
        <v>0.33333333333333331</v>
      </c>
      <c r="AK22" s="1">
        <v>0.33333333333333331</v>
      </c>
      <c r="AL22" s="1">
        <v>0.33333333333333331</v>
      </c>
      <c r="AM22" s="1">
        <v>0</v>
      </c>
      <c r="AN22" s="1">
        <v>0.77777777777777779</v>
      </c>
      <c r="AO22" s="1">
        <v>0.1111111111111111</v>
      </c>
      <c r="AP22" s="1">
        <v>0.1111111111111111</v>
      </c>
      <c r="AQ22" s="1">
        <v>0.22222222222222221</v>
      </c>
      <c r="AR22" s="1">
        <v>0.1111111111111111</v>
      </c>
      <c r="AS22" s="1">
        <v>0.5</v>
      </c>
      <c r="AT22" s="1">
        <v>0.33333333333333331</v>
      </c>
      <c r="AU22" s="1">
        <v>0.33333333333333331</v>
      </c>
      <c r="AV22" s="1">
        <v>0.4</v>
      </c>
      <c r="AW22" s="1">
        <v>0.4</v>
      </c>
      <c r="AX22" s="1">
        <v>0.33333333333333331</v>
      </c>
      <c r="AY22" s="1">
        <v>0.44444444444444442</v>
      </c>
      <c r="AZ22" s="1">
        <v>0.33333333333333331</v>
      </c>
      <c r="BA22" s="1">
        <v>0.1111111111111111</v>
      </c>
      <c r="BB22" s="1">
        <v>0.2</v>
      </c>
      <c r="BC22" s="1">
        <v>0.75</v>
      </c>
      <c r="BD22" s="1">
        <v>0.44444444444444442</v>
      </c>
      <c r="BE22" s="1">
        <v>0.33333333333333331</v>
      </c>
      <c r="BF22" s="1">
        <v>0.33333333333333331</v>
      </c>
      <c r="BG22" s="1">
        <v>0.33333333333333331</v>
      </c>
      <c r="BH22" s="1">
        <v>0.4</v>
      </c>
      <c r="BI22" s="1">
        <v>0.33333333333333331</v>
      </c>
      <c r="BJ22" s="1">
        <v>0.14285714285714285</v>
      </c>
      <c r="BK22" s="1">
        <v>0.66666666666666663</v>
      </c>
    </row>
    <row r="23" spans="1:63" x14ac:dyDescent="0.3">
      <c r="A23" s="6" t="s">
        <v>46</v>
      </c>
      <c r="B23" s="6" t="s">
        <v>109</v>
      </c>
      <c r="C23" s="7" t="s">
        <v>110</v>
      </c>
      <c r="D23" s="7" t="s">
        <v>2008</v>
      </c>
      <c r="E23" s="8">
        <v>37895</v>
      </c>
      <c r="F23" s="183">
        <v>5.7163531114327065E-2</v>
      </c>
      <c r="G23" s="195">
        <v>4</v>
      </c>
      <c r="H23" s="183">
        <v>1.9441340782122906E-2</v>
      </c>
      <c r="I23" s="195">
        <v>17</v>
      </c>
      <c r="J23" s="183">
        <v>7.4133333333333329E-2</v>
      </c>
      <c r="K23" s="195">
        <v>7</v>
      </c>
      <c r="L23" s="183">
        <v>-3.5216718266253867E-2</v>
      </c>
      <c r="M23" s="195">
        <v>18</v>
      </c>
      <c r="N23" s="183">
        <v>-5.6029232643118147E-2</v>
      </c>
      <c r="O23" s="195">
        <v>24</v>
      </c>
      <c r="P23" s="183">
        <v>2.9300378712377916E-2</v>
      </c>
      <c r="Q23" s="195">
        <v>25</v>
      </c>
      <c r="R23" s="183">
        <v>-6.4723531933133308E-2</v>
      </c>
      <c r="S23" s="195">
        <v>10</v>
      </c>
      <c r="T23" s="183">
        <v>-0.24403109383675736</v>
      </c>
      <c r="U23" s="195">
        <v>34</v>
      </c>
      <c r="V23" s="183">
        <v>-5.4939759036144578E-2</v>
      </c>
      <c r="W23" s="195">
        <v>17</v>
      </c>
      <c r="Z23" s="1">
        <v>7</v>
      </c>
      <c r="AA23" s="1">
        <v>1</v>
      </c>
      <c r="AB23" s="1">
        <v>6</v>
      </c>
      <c r="AC23" s="1">
        <v>35</v>
      </c>
      <c r="AD23" s="1">
        <v>2</v>
      </c>
      <c r="AE23" s="1">
        <v>2</v>
      </c>
      <c r="AF23" s="1">
        <v>11</v>
      </c>
      <c r="AG23" s="1">
        <v>9</v>
      </c>
      <c r="AH23" s="1">
        <v>1</v>
      </c>
      <c r="AI23" s="1">
        <v>5</v>
      </c>
      <c r="AJ23" s="1">
        <v>1</v>
      </c>
      <c r="AK23" s="1">
        <v>3</v>
      </c>
      <c r="AL23" s="1">
        <v>2</v>
      </c>
      <c r="AM23" s="1">
        <v>11</v>
      </c>
      <c r="AN23" s="1">
        <v>1</v>
      </c>
      <c r="AO23" s="1">
        <v>8</v>
      </c>
      <c r="AP23" s="1">
        <v>8</v>
      </c>
      <c r="AQ23" s="1">
        <v>7</v>
      </c>
      <c r="AR23" s="1">
        <v>7</v>
      </c>
      <c r="AS23" s="1">
        <v>7</v>
      </c>
      <c r="AT23" s="1">
        <v>6</v>
      </c>
      <c r="AU23" s="1">
        <v>4</v>
      </c>
      <c r="AV23" s="1">
        <v>2</v>
      </c>
      <c r="AW23" s="1">
        <v>9</v>
      </c>
      <c r="AX23" s="1">
        <v>5</v>
      </c>
      <c r="AY23" s="1">
        <v>1</v>
      </c>
      <c r="AZ23" s="1">
        <v>3</v>
      </c>
      <c r="BA23" s="1">
        <v>4</v>
      </c>
      <c r="BB23" s="1">
        <v>10</v>
      </c>
      <c r="BC23" s="1">
        <v>2</v>
      </c>
      <c r="BD23" s="1">
        <v>8</v>
      </c>
      <c r="BE23" s="1">
        <v>1</v>
      </c>
      <c r="BF23" s="1">
        <v>4</v>
      </c>
      <c r="BG23" s="1">
        <v>3</v>
      </c>
      <c r="BH23" s="1">
        <v>4</v>
      </c>
      <c r="BI23" s="1">
        <v>1</v>
      </c>
      <c r="BJ23" s="1">
        <v>2</v>
      </c>
      <c r="BK23" s="1">
        <v>1</v>
      </c>
    </row>
    <row r="24" spans="1:63" x14ac:dyDescent="0.3">
      <c r="A24" s="6" t="s">
        <v>24</v>
      </c>
      <c r="B24" s="6" t="s">
        <v>51</v>
      </c>
      <c r="C24" s="7" t="s">
        <v>52</v>
      </c>
      <c r="D24" s="7" t="s">
        <v>2008</v>
      </c>
      <c r="E24" s="8">
        <v>43739</v>
      </c>
      <c r="F24" s="12"/>
      <c r="G24" s="12"/>
      <c r="H24" s="12"/>
      <c r="I24" s="12"/>
      <c r="J24" s="12"/>
      <c r="K24" s="12"/>
      <c r="L24" s="12"/>
      <c r="M24" s="12"/>
      <c r="N24" s="183">
        <v>5.2016689847009738E-2</v>
      </c>
      <c r="O24" s="195">
        <v>7</v>
      </c>
      <c r="P24" s="183">
        <v>0.21893632244216552</v>
      </c>
      <c r="Q24" s="195">
        <v>2</v>
      </c>
      <c r="R24" s="183">
        <v>-0.13645012231584669</v>
      </c>
      <c r="S24" s="195">
        <v>23</v>
      </c>
      <c r="T24" s="183">
        <v>-0.18765508684863524</v>
      </c>
      <c r="U24" s="195">
        <v>25</v>
      </c>
      <c r="V24" s="183">
        <v>-3.9954980303882948E-2</v>
      </c>
      <c r="W24" s="195">
        <v>16</v>
      </c>
      <c r="Z24" s="1">
        <v>24.333333333333332</v>
      </c>
      <c r="AA24" s="1">
        <v>19.333333333333332</v>
      </c>
      <c r="AB24" s="1">
        <v>21.4</v>
      </c>
      <c r="AC24" s="1">
        <v>35.666666666666664</v>
      </c>
      <c r="AD24" s="1">
        <v>13.666666666666666</v>
      </c>
      <c r="AE24" s="1">
        <v>14.666666666666666</v>
      </c>
      <c r="AF24" s="1">
        <v>19.111111111111111</v>
      </c>
      <c r="AG24" s="1">
        <v>20</v>
      </c>
      <c r="AH24" s="1">
        <v>14.444444444444445</v>
      </c>
      <c r="AI24" s="1">
        <v>17.444444444444443</v>
      </c>
      <c r="AJ24" s="1">
        <v>16.555555555555557</v>
      </c>
      <c r="AK24" s="1">
        <v>17.555555555555557</v>
      </c>
      <c r="AL24" s="1">
        <v>15.777777777777779</v>
      </c>
      <c r="AM24" s="1">
        <v>20.777777777777779</v>
      </c>
      <c r="AN24" s="1">
        <v>9.1111111111111107</v>
      </c>
      <c r="AO24" s="1">
        <v>20.333333333333332</v>
      </c>
      <c r="AP24" s="1">
        <v>21</v>
      </c>
      <c r="AQ24" s="1">
        <v>17.888888888888889</v>
      </c>
      <c r="AR24" s="1">
        <v>21.111111111111111</v>
      </c>
      <c r="AS24" s="1">
        <v>11.5</v>
      </c>
      <c r="AT24" s="1">
        <v>17.888888888888889</v>
      </c>
      <c r="AU24" s="1">
        <v>17.333333333333332</v>
      </c>
      <c r="AV24" s="1">
        <v>14.6</v>
      </c>
      <c r="AW24" s="1">
        <v>12.6</v>
      </c>
      <c r="AX24" s="1">
        <v>16.444444444444443</v>
      </c>
      <c r="AY24" s="1">
        <v>13</v>
      </c>
      <c r="AZ24" s="1">
        <v>17.888888888888889</v>
      </c>
      <c r="BA24" s="1">
        <v>14.444444444444445</v>
      </c>
      <c r="BB24" s="1">
        <v>19.600000000000001</v>
      </c>
      <c r="BC24" s="1">
        <v>6.375</v>
      </c>
      <c r="BD24" s="1">
        <v>15.666666666666666</v>
      </c>
      <c r="BE24" s="1">
        <v>17.666666666666668</v>
      </c>
      <c r="BF24" s="1">
        <v>20</v>
      </c>
      <c r="BG24" s="1">
        <v>14.333333333333334</v>
      </c>
      <c r="BH24" s="1">
        <v>20.8</v>
      </c>
      <c r="BI24" s="1">
        <v>15.666666666666666</v>
      </c>
      <c r="BJ24" s="1">
        <v>25.857142857142858</v>
      </c>
      <c r="BK24" s="1">
        <v>7</v>
      </c>
    </row>
    <row r="25" spans="1:63" x14ac:dyDescent="0.3">
      <c r="A25" s="6" t="s">
        <v>24</v>
      </c>
      <c r="B25" s="6" t="s">
        <v>61</v>
      </c>
      <c r="C25" s="7" t="s">
        <v>62</v>
      </c>
      <c r="D25" s="7" t="s">
        <v>2008</v>
      </c>
      <c r="E25" s="8">
        <v>43586</v>
      </c>
      <c r="F25" s="12"/>
      <c r="G25" s="12"/>
      <c r="H25" s="12"/>
      <c r="I25" s="12"/>
      <c r="J25" s="12"/>
      <c r="K25" s="12"/>
      <c r="L25" s="12"/>
      <c r="M25" s="12"/>
      <c r="N25" s="183">
        <v>1.8583042973286876E-2</v>
      </c>
      <c r="O25" s="195">
        <v>15</v>
      </c>
      <c r="P25" s="183">
        <v>8.622976916954099E-2</v>
      </c>
      <c r="Q25" s="195">
        <v>14</v>
      </c>
      <c r="R25" s="183">
        <v>-4.1151156535771921E-2</v>
      </c>
      <c r="S25" s="195">
        <v>9</v>
      </c>
      <c r="T25" s="183">
        <v>-8.5828343313373259E-2</v>
      </c>
      <c r="U25" s="195">
        <v>10</v>
      </c>
      <c r="V25" s="183">
        <v>-3.0362389813907934E-2</v>
      </c>
      <c r="W25" s="195">
        <v>15</v>
      </c>
      <c r="Z25" s="1">
        <v>28</v>
      </c>
      <c r="AA25" s="1">
        <v>28</v>
      </c>
      <c r="AB25" s="1">
        <v>19</v>
      </c>
      <c r="AC25" s="1">
        <v>36</v>
      </c>
      <c r="AD25" s="1">
        <v>5</v>
      </c>
      <c r="AE25" s="1">
        <v>12</v>
      </c>
      <c r="AF25" s="1">
        <v>19</v>
      </c>
      <c r="AG25" s="1">
        <v>22</v>
      </c>
      <c r="AH25" s="1">
        <v>15</v>
      </c>
      <c r="AI25" s="1">
        <v>16</v>
      </c>
      <c r="AJ25" s="1">
        <v>17</v>
      </c>
      <c r="AK25" s="1">
        <v>24</v>
      </c>
      <c r="AL25" s="1">
        <v>15</v>
      </c>
      <c r="AM25" s="1">
        <v>21</v>
      </c>
      <c r="AN25" s="1">
        <v>8</v>
      </c>
      <c r="AO25" s="1">
        <v>23</v>
      </c>
      <c r="AP25" s="1">
        <v>22</v>
      </c>
      <c r="AQ25" s="1">
        <v>18</v>
      </c>
      <c r="AR25" s="1">
        <v>20</v>
      </c>
      <c r="AS25" s="1">
        <v>10</v>
      </c>
      <c r="AT25" s="1">
        <v>18</v>
      </c>
      <c r="AU25" s="1">
        <v>17</v>
      </c>
      <c r="AV25" s="1">
        <v>16</v>
      </c>
      <c r="AW25" s="1">
        <v>14</v>
      </c>
      <c r="AX25" s="1">
        <v>19</v>
      </c>
      <c r="AY25" s="1">
        <v>13</v>
      </c>
      <c r="AZ25" s="1">
        <v>20</v>
      </c>
      <c r="BA25" s="1">
        <v>16</v>
      </c>
      <c r="BB25" s="1">
        <v>18</v>
      </c>
      <c r="BC25" s="1">
        <v>5.5</v>
      </c>
      <c r="BD25" s="1">
        <v>11</v>
      </c>
      <c r="BE25" s="1">
        <v>21</v>
      </c>
      <c r="BF25" s="1">
        <v>23</v>
      </c>
      <c r="BG25" s="1">
        <v>13</v>
      </c>
      <c r="BH25" s="1">
        <v>27</v>
      </c>
      <c r="BI25" s="1">
        <v>20</v>
      </c>
      <c r="BJ25" s="1">
        <v>29</v>
      </c>
      <c r="BK25" s="1">
        <v>4</v>
      </c>
    </row>
    <row r="26" spans="1:63" x14ac:dyDescent="0.3">
      <c r="A26" s="6" t="s">
        <v>46</v>
      </c>
      <c r="B26" s="6" t="s">
        <v>115</v>
      </c>
      <c r="C26" s="7" t="s">
        <v>116</v>
      </c>
      <c r="D26" s="7" t="s">
        <v>2008</v>
      </c>
      <c r="E26" s="8">
        <v>42095</v>
      </c>
      <c r="F26" s="183">
        <v>1.1749347258485639E-2</v>
      </c>
      <c r="G26" s="195">
        <v>6</v>
      </c>
      <c r="H26" s="183">
        <v>4.5668549905838039E-2</v>
      </c>
      <c r="I26" s="195">
        <v>8</v>
      </c>
      <c r="J26" s="183">
        <v>-2.5843881856540084E-2</v>
      </c>
      <c r="K26" s="195">
        <v>19</v>
      </c>
      <c r="L26" s="183">
        <v>-5.9517279210093255E-2</v>
      </c>
      <c r="M26" s="195">
        <v>21</v>
      </c>
      <c r="N26" s="183">
        <v>-1.4584346135148275E-3</v>
      </c>
      <c r="O26" s="195">
        <v>19</v>
      </c>
      <c r="P26" s="183">
        <v>5.4272258353891004E-2</v>
      </c>
      <c r="Q26" s="195">
        <v>24</v>
      </c>
      <c r="R26" s="183">
        <v>-2.389236836000928E-2</v>
      </c>
      <c r="S26" s="195">
        <v>5</v>
      </c>
      <c r="T26" s="183">
        <v>-0.22299944040290989</v>
      </c>
      <c r="U26" s="195">
        <v>32</v>
      </c>
      <c r="V26" s="183">
        <v>-2.2180273714016045E-2</v>
      </c>
      <c r="W26" s="195">
        <v>14</v>
      </c>
    </row>
    <row r="27" spans="1:63" x14ac:dyDescent="0.3">
      <c r="A27" s="6" t="s">
        <v>14</v>
      </c>
      <c r="B27" s="6" t="s">
        <v>44</v>
      </c>
      <c r="C27" s="7" t="s">
        <v>45</v>
      </c>
      <c r="D27" s="7" t="s">
        <v>2008</v>
      </c>
      <c r="E27" s="8">
        <v>39995</v>
      </c>
      <c r="F27" s="183">
        <v>1.1481880157875853E-2</v>
      </c>
      <c r="G27" s="195">
        <v>7</v>
      </c>
      <c r="H27" s="183">
        <v>1.3800424628450107E-2</v>
      </c>
      <c r="I27" s="195">
        <v>18</v>
      </c>
      <c r="J27" s="183">
        <v>-7.1698113207547168E-2</v>
      </c>
      <c r="K27" s="195">
        <v>24</v>
      </c>
      <c r="L27" s="183">
        <v>7.2676450034940596E-2</v>
      </c>
      <c r="M27" s="195">
        <v>1</v>
      </c>
      <c r="N27" s="183">
        <v>7.694157249338783E-2</v>
      </c>
      <c r="O27" s="195">
        <v>5</v>
      </c>
      <c r="P27" s="183">
        <v>0.1510642694771647</v>
      </c>
      <c r="Q27" s="195">
        <v>5</v>
      </c>
      <c r="R27" s="183">
        <v>-0.14733840304182511</v>
      </c>
      <c r="S27" s="195">
        <v>27</v>
      </c>
      <c r="T27" s="183">
        <v>-0.13266953713670612</v>
      </c>
      <c r="U27" s="195">
        <v>17</v>
      </c>
      <c r="V27" s="183">
        <v>-2.0072992700729927E-2</v>
      </c>
      <c r="W27" s="195">
        <v>13</v>
      </c>
      <c r="Y27" s="197" t="s">
        <v>2</v>
      </c>
      <c r="Z27" s="205" t="s">
        <v>2052</v>
      </c>
      <c r="AA27" s="205" t="s">
        <v>2053</v>
      </c>
      <c r="AB27" s="205" t="s">
        <v>2054</v>
      </c>
      <c r="AC27" s="205" t="s">
        <v>2055</v>
      </c>
      <c r="AD27" s="205" t="s">
        <v>2056</v>
      </c>
      <c r="AE27" s="205" t="s">
        <v>2057</v>
      </c>
    </row>
    <row r="28" spans="1:63" x14ac:dyDescent="0.3">
      <c r="A28" s="6" t="s">
        <v>14</v>
      </c>
      <c r="B28" s="6" t="s">
        <v>93</v>
      </c>
      <c r="C28" s="7" t="s">
        <v>94</v>
      </c>
      <c r="D28" s="7" t="s">
        <v>2008</v>
      </c>
      <c r="E28" s="8">
        <v>40721</v>
      </c>
      <c r="F28" s="183">
        <v>-4.7634169577643699E-3</v>
      </c>
      <c r="G28" s="195">
        <v>10</v>
      </c>
      <c r="H28" s="183">
        <v>-2.8217481073640742E-2</v>
      </c>
      <c r="I28" s="195">
        <v>24</v>
      </c>
      <c r="J28" s="183">
        <v>0.10524700828474992</v>
      </c>
      <c r="K28" s="195">
        <v>3</v>
      </c>
      <c r="L28" s="183">
        <v>-8.1860465116279063E-2</v>
      </c>
      <c r="M28" s="195">
        <v>25</v>
      </c>
      <c r="N28" s="183">
        <v>6.3034449059369654E-2</v>
      </c>
      <c r="O28" s="195">
        <v>6</v>
      </c>
      <c r="P28" s="183">
        <v>7.6620370370370366E-2</v>
      </c>
      <c r="Q28" s="195">
        <v>20</v>
      </c>
      <c r="R28" s="183">
        <v>-0.16124697661918838</v>
      </c>
      <c r="S28" s="195">
        <v>30</v>
      </c>
      <c r="T28" s="183">
        <v>-0.21813725490196079</v>
      </c>
      <c r="U28" s="195">
        <v>31</v>
      </c>
      <c r="V28" s="183">
        <v>-1.7308766052484645E-2</v>
      </c>
      <c r="W28" s="195">
        <v>12</v>
      </c>
      <c r="Y28" s="199" t="s">
        <v>26</v>
      </c>
      <c r="Z28" s="198">
        <v>7</v>
      </c>
      <c r="AA28" s="198">
        <v>9</v>
      </c>
      <c r="AB28" s="198">
        <v>0.77777777777777779</v>
      </c>
      <c r="AC28" s="198">
        <v>1</v>
      </c>
      <c r="AD28" s="198">
        <v>9.1111111111111107</v>
      </c>
      <c r="AE28" s="198">
        <v>8</v>
      </c>
    </row>
    <row r="29" spans="1:63" x14ac:dyDescent="0.3">
      <c r="A29" s="6" t="s">
        <v>63</v>
      </c>
      <c r="B29" s="6" t="s">
        <v>64</v>
      </c>
      <c r="C29" s="7" t="s">
        <v>65</v>
      </c>
      <c r="D29" s="7" t="s">
        <v>2008</v>
      </c>
      <c r="E29" s="8">
        <v>35275</v>
      </c>
      <c r="F29" s="183">
        <v>-4.7321242443193662E-2</v>
      </c>
      <c r="G29" s="195">
        <v>17</v>
      </c>
      <c r="H29" s="183">
        <v>6.8498769483182939E-2</v>
      </c>
      <c r="I29" s="195">
        <v>4</v>
      </c>
      <c r="J29" s="183">
        <v>8.8315217391304341E-3</v>
      </c>
      <c r="K29" s="195">
        <v>16</v>
      </c>
      <c r="L29" s="183">
        <v>-2.6372059871703494E-2</v>
      </c>
      <c r="M29" s="195">
        <v>16</v>
      </c>
      <c r="N29" s="183">
        <v>2.664576802507837E-2</v>
      </c>
      <c r="O29" s="195">
        <v>14</v>
      </c>
      <c r="P29" s="183">
        <v>7.1951219512195116E-2</v>
      </c>
      <c r="Q29" s="195">
        <v>21</v>
      </c>
      <c r="R29" s="183">
        <v>-9.0123456790123457E-2</v>
      </c>
      <c r="S29" s="195">
        <v>16</v>
      </c>
      <c r="T29" s="183">
        <v>-0.114758473445423</v>
      </c>
      <c r="U29" s="195">
        <v>15</v>
      </c>
      <c r="V29" s="183">
        <v>-1.6483516483516484E-2</v>
      </c>
      <c r="W29" s="195">
        <v>11</v>
      </c>
      <c r="Y29" s="199" t="s">
        <v>16</v>
      </c>
      <c r="Z29" s="198">
        <v>6</v>
      </c>
      <c r="AA29" s="198">
        <v>8</v>
      </c>
      <c r="AB29" s="198">
        <v>0.75</v>
      </c>
      <c r="AC29" s="198">
        <v>2</v>
      </c>
      <c r="AD29" s="198">
        <v>6.375</v>
      </c>
      <c r="AE29" s="198">
        <v>5.5</v>
      </c>
    </row>
    <row r="30" spans="1:63" x14ac:dyDescent="0.3">
      <c r="A30" s="6" t="s">
        <v>63</v>
      </c>
      <c r="B30" s="6" t="s">
        <v>145</v>
      </c>
      <c r="C30" s="7" t="s">
        <v>146</v>
      </c>
      <c r="D30" s="7" t="s">
        <v>2008</v>
      </c>
      <c r="E30" s="8">
        <v>43647</v>
      </c>
      <c r="F30" s="12"/>
      <c r="G30" s="12"/>
      <c r="H30" s="12"/>
      <c r="I30" s="12"/>
      <c r="J30" s="12"/>
      <c r="K30" s="12"/>
      <c r="L30" s="12"/>
      <c r="M30" s="12"/>
      <c r="N30" s="183">
        <v>-9.6577431379193487E-2</v>
      </c>
      <c r="O30" s="195">
        <v>30</v>
      </c>
      <c r="P30" s="183">
        <v>7.8203517587939697E-2</v>
      </c>
      <c r="Q30" s="195">
        <v>17</v>
      </c>
      <c r="R30" s="183">
        <v>-9.5352839931153191E-2</v>
      </c>
      <c r="S30" s="195">
        <v>18</v>
      </c>
      <c r="T30" s="183">
        <v>-0.17326332794830371</v>
      </c>
      <c r="U30" s="195">
        <v>23</v>
      </c>
      <c r="V30" s="183">
        <v>6.7430883344571813E-4</v>
      </c>
      <c r="W30" s="195">
        <v>10</v>
      </c>
      <c r="Y30" s="199" t="s">
        <v>139</v>
      </c>
      <c r="Z30" s="198">
        <v>2</v>
      </c>
      <c r="AA30" s="198">
        <v>3</v>
      </c>
      <c r="AB30" s="198">
        <v>0.66666666666666663</v>
      </c>
      <c r="AC30" s="198">
        <v>2</v>
      </c>
      <c r="AD30" s="198">
        <v>13.666666666666666</v>
      </c>
      <c r="AE30" s="198">
        <v>5</v>
      </c>
    </row>
    <row r="31" spans="1:63" x14ac:dyDescent="0.3">
      <c r="A31" s="6" t="s">
        <v>14</v>
      </c>
      <c r="B31" s="6" t="s">
        <v>15</v>
      </c>
      <c r="C31" s="7" t="s">
        <v>16</v>
      </c>
      <c r="D31" s="7" t="s">
        <v>2008</v>
      </c>
      <c r="E31" s="8">
        <v>42394</v>
      </c>
      <c r="F31" s="12"/>
      <c r="G31" s="12"/>
      <c r="H31" s="183">
        <v>4.0296662546353522E-2</v>
      </c>
      <c r="I31" s="195">
        <v>11</v>
      </c>
      <c r="J31" s="183">
        <v>7.6709401709401714E-2</v>
      </c>
      <c r="K31" s="195">
        <v>5</v>
      </c>
      <c r="L31" s="183">
        <v>3.2559149120902973E-3</v>
      </c>
      <c r="M31" s="195">
        <v>6</v>
      </c>
      <c r="N31" s="183">
        <v>9.711286089238845E-2</v>
      </c>
      <c r="O31" s="195">
        <v>4</v>
      </c>
      <c r="P31" s="183">
        <v>0.10893336084175778</v>
      </c>
      <c r="Q31" s="195">
        <v>11</v>
      </c>
      <c r="R31" s="183">
        <v>8.1849805606711689E-3</v>
      </c>
      <c r="S31" s="195">
        <v>3</v>
      </c>
      <c r="T31" s="183">
        <v>-4.2244640605296341E-2</v>
      </c>
      <c r="U31" s="195">
        <v>2</v>
      </c>
      <c r="V31" s="183">
        <v>9.0371915189433431E-3</v>
      </c>
      <c r="W31" s="195">
        <v>9</v>
      </c>
      <c r="Y31" s="200" t="s">
        <v>18</v>
      </c>
      <c r="Z31" s="198">
        <v>4</v>
      </c>
      <c r="AA31" s="198">
        <v>6</v>
      </c>
      <c r="AB31" s="198">
        <v>0.66666666666666663</v>
      </c>
      <c r="AC31" s="198">
        <v>1</v>
      </c>
      <c r="AD31" s="198">
        <v>7</v>
      </c>
      <c r="AE31" s="198">
        <v>4</v>
      </c>
    </row>
    <row r="32" spans="1:63" x14ac:dyDescent="0.3">
      <c r="A32" s="6" t="s">
        <v>63</v>
      </c>
      <c r="B32" s="6" t="s">
        <v>119</v>
      </c>
      <c r="C32" s="7" t="s">
        <v>120</v>
      </c>
      <c r="D32" s="7" t="s">
        <v>2008</v>
      </c>
      <c r="E32" s="8">
        <v>37530</v>
      </c>
      <c r="F32" s="183">
        <v>-1.2504597278411181E-2</v>
      </c>
      <c r="G32" s="195">
        <v>11</v>
      </c>
      <c r="H32" s="183">
        <v>4.5051436679673644E-2</v>
      </c>
      <c r="I32" s="195">
        <v>9</v>
      </c>
      <c r="J32" s="183">
        <v>-1.4512785072563926E-2</v>
      </c>
      <c r="K32" s="195">
        <v>18</v>
      </c>
      <c r="L32" s="183">
        <v>-7.6156583629893235E-2</v>
      </c>
      <c r="M32" s="195">
        <v>24</v>
      </c>
      <c r="N32" s="183">
        <v>4.1260891850333166E-2</v>
      </c>
      <c r="O32" s="195">
        <v>10</v>
      </c>
      <c r="P32" s="183">
        <v>-6.4144736842105268E-2</v>
      </c>
      <c r="Q32" s="195">
        <v>31</v>
      </c>
      <c r="R32" s="183">
        <v>-0.11043132456408687</v>
      </c>
      <c r="S32" s="195">
        <v>21</v>
      </c>
      <c r="T32" s="183">
        <v>-8.4277148567621585E-2</v>
      </c>
      <c r="U32" s="195">
        <v>9</v>
      </c>
      <c r="V32" s="183">
        <v>1.3507625272331155E-2</v>
      </c>
      <c r="W32" s="195">
        <v>8</v>
      </c>
      <c r="Y32" s="199" t="s">
        <v>72</v>
      </c>
      <c r="Z32" s="198">
        <v>2</v>
      </c>
      <c r="AA32" s="198">
        <v>4</v>
      </c>
      <c r="AB32" s="198">
        <v>0.5</v>
      </c>
      <c r="AC32" s="198">
        <v>7</v>
      </c>
      <c r="AD32" s="198">
        <v>11.5</v>
      </c>
      <c r="AE32" s="198">
        <v>10</v>
      </c>
    </row>
    <row r="33" spans="1:31" x14ac:dyDescent="0.3">
      <c r="A33" s="6" t="s">
        <v>46</v>
      </c>
      <c r="B33" s="6" t="s">
        <v>69</v>
      </c>
      <c r="C33" s="7" t="s">
        <v>70</v>
      </c>
      <c r="D33" s="7" t="s">
        <v>2008</v>
      </c>
      <c r="E33" s="8">
        <v>38930</v>
      </c>
      <c r="F33" s="183">
        <v>-3.0406453614644741E-2</v>
      </c>
      <c r="G33" s="195">
        <v>15</v>
      </c>
      <c r="H33" s="183">
        <v>-4.2801556420233464E-2</v>
      </c>
      <c r="I33" s="195">
        <v>27</v>
      </c>
      <c r="J33" s="183">
        <v>3.6249999999999998E-2</v>
      </c>
      <c r="K33" s="195">
        <v>9</v>
      </c>
      <c r="L33" s="183">
        <v>-0.10831858407079646</v>
      </c>
      <c r="M33" s="195">
        <v>27</v>
      </c>
      <c r="N33" s="183">
        <v>-7.122325135739381E-2</v>
      </c>
      <c r="O33" s="195">
        <v>28</v>
      </c>
      <c r="P33" s="183">
        <v>0.22279392847954721</v>
      </c>
      <c r="Q33" s="195">
        <v>1</v>
      </c>
      <c r="R33" s="183">
        <v>-0.14165968147527241</v>
      </c>
      <c r="S33" s="195">
        <v>24</v>
      </c>
      <c r="T33" s="183">
        <v>-0.15271838729383017</v>
      </c>
      <c r="U33" s="195">
        <v>21</v>
      </c>
      <c r="V33" s="183">
        <v>3.1876606683804626E-2</v>
      </c>
      <c r="W33" s="195">
        <v>7</v>
      </c>
      <c r="Y33" s="199" t="s">
        <v>134</v>
      </c>
      <c r="Z33" s="198">
        <v>4</v>
      </c>
      <c r="AA33" s="198">
        <v>9</v>
      </c>
      <c r="AB33" s="198">
        <v>0.44444444444444442</v>
      </c>
      <c r="AC33" s="198">
        <v>1</v>
      </c>
      <c r="AD33" s="198">
        <v>19.333333333333332</v>
      </c>
      <c r="AE33" s="198">
        <v>28</v>
      </c>
    </row>
    <row r="34" spans="1:31" x14ac:dyDescent="0.3">
      <c r="A34" s="6" t="s">
        <v>63</v>
      </c>
      <c r="B34" s="6" t="s">
        <v>143</v>
      </c>
      <c r="C34" s="7" t="s">
        <v>144</v>
      </c>
      <c r="D34" s="7" t="s">
        <v>2008</v>
      </c>
      <c r="E34" s="8">
        <v>37681</v>
      </c>
      <c r="F34" s="183">
        <v>-8.0913666279519944E-2</v>
      </c>
      <c r="G34" s="195">
        <v>23</v>
      </c>
      <c r="H34" s="183">
        <v>4.4331395348837212E-2</v>
      </c>
      <c r="I34" s="195">
        <v>10</v>
      </c>
      <c r="J34" s="183">
        <v>-9.3321917808219176E-2</v>
      </c>
      <c r="K34" s="195">
        <v>27</v>
      </c>
      <c r="L34" s="183">
        <v>-4.8566142460684553E-2</v>
      </c>
      <c r="M34" s="195">
        <v>19</v>
      </c>
      <c r="N34" s="183">
        <v>-5.6902356902356906E-2</v>
      </c>
      <c r="O34" s="195">
        <v>26</v>
      </c>
      <c r="P34" s="183">
        <v>-9.5801526717557248E-2</v>
      </c>
      <c r="Q34" s="195">
        <v>33</v>
      </c>
      <c r="R34" s="183">
        <v>-0.19402298850574712</v>
      </c>
      <c r="S34" s="195">
        <v>32</v>
      </c>
      <c r="T34" s="183">
        <v>-5.8765915768854066E-2</v>
      </c>
      <c r="U34" s="195">
        <v>4</v>
      </c>
      <c r="V34" s="183">
        <v>3.3485540334855401E-2</v>
      </c>
      <c r="W34" s="195">
        <v>6</v>
      </c>
      <c r="Y34" s="199" t="s">
        <v>45</v>
      </c>
      <c r="Z34" s="198">
        <v>4</v>
      </c>
      <c r="AA34" s="198">
        <v>9</v>
      </c>
      <c r="AB34" s="198">
        <v>0.44444444444444442</v>
      </c>
      <c r="AC34" s="198">
        <v>1</v>
      </c>
      <c r="AD34" s="198">
        <v>13</v>
      </c>
      <c r="AE34" s="198">
        <v>13</v>
      </c>
    </row>
    <row r="35" spans="1:31" x14ac:dyDescent="0.3">
      <c r="A35" s="6" t="s">
        <v>24</v>
      </c>
      <c r="B35" s="6" t="s">
        <v>76</v>
      </c>
      <c r="C35" s="7" t="s">
        <v>77</v>
      </c>
      <c r="D35" s="7" t="s">
        <v>2008</v>
      </c>
      <c r="E35" s="8">
        <v>39142</v>
      </c>
      <c r="F35" s="183">
        <v>-2.2179363548698167E-2</v>
      </c>
      <c r="G35" s="195">
        <v>13</v>
      </c>
      <c r="H35" s="183">
        <v>8.4901531728665214E-2</v>
      </c>
      <c r="I35" s="195">
        <v>3</v>
      </c>
      <c r="J35" s="183">
        <v>-4.0036396724294813E-2</v>
      </c>
      <c r="K35" s="195">
        <v>21</v>
      </c>
      <c r="L35" s="183">
        <v>1.7908309455587391E-2</v>
      </c>
      <c r="M35" s="195">
        <v>4</v>
      </c>
      <c r="N35" s="183">
        <v>-6.8271649299317283E-2</v>
      </c>
      <c r="O35" s="195">
        <v>27</v>
      </c>
      <c r="P35" s="183">
        <v>1.7707362534948742E-2</v>
      </c>
      <c r="Q35" s="195">
        <v>28</v>
      </c>
      <c r="R35" s="183">
        <v>-8.7499999999999994E-2</v>
      </c>
      <c r="S35" s="195">
        <v>15</v>
      </c>
      <c r="T35" s="183">
        <v>-9.4876033057851236E-2</v>
      </c>
      <c r="U35" s="195">
        <v>13</v>
      </c>
      <c r="V35" s="183">
        <v>5.8262179809141133E-2</v>
      </c>
      <c r="W35" s="195">
        <v>5</v>
      </c>
      <c r="Y35" s="199" t="s">
        <v>120</v>
      </c>
      <c r="Z35" s="198">
        <v>4</v>
      </c>
      <c r="AA35" s="198">
        <v>9</v>
      </c>
      <c r="AB35" s="198">
        <v>0.44444444444444442</v>
      </c>
      <c r="AC35" s="198">
        <v>8</v>
      </c>
      <c r="AD35" s="198">
        <v>15.666666666666666</v>
      </c>
      <c r="AE35" s="198">
        <v>11</v>
      </c>
    </row>
    <row r="36" spans="1:31" x14ac:dyDescent="0.3">
      <c r="A36" s="6" t="s">
        <v>24</v>
      </c>
      <c r="B36" s="6" t="s">
        <v>147</v>
      </c>
      <c r="C36" s="7" t="s">
        <v>148</v>
      </c>
      <c r="D36" s="7" t="s">
        <v>2008</v>
      </c>
      <c r="E36" s="8">
        <v>43586</v>
      </c>
      <c r="F36" s="12"/>
      <c r="G36" s="12"/>
      <c r="H36" s="12"/>
      <c r="I36" s="12"/>
      <c r="J36" s="12"/>
      <c r="K36" s="12"/>
      <c r="L36" s="12"/>
      <c r="M36" s="12"/>
      <c r="N36" s="183">
        <v>-0.17482185273159145</v>
      </c>
      <c r="O36" s="195">
        <v>32</v>
      </c>
      <c r="P36" s="183">
        <v>2.1708352996696555E-2</v>
      </c>
      <c r="Q36" s="195">
        <v>27</v>
      </c>
      <c r="R36" s="183">
        <v>-5.6953013763644993E-3</v>
      </c>
      <c r="S36" s="195">
        <v>4</v>
      </c>
      <c r="T36" s="183">
        <v>-0.28711056811240071</v>
      </c>
      <c r="U36" s="195">
        <v>37</v>
      </c>
      <c r="V36" s="183">
        <v>6.3446969696969696E-2</v>
      </c>
      <c r="W36" s="195">
        <v>4</v>
      </c>
      <c r="Y36" s="201" t="s">
        <v>52</v>
      </c>
      <c r="Z36" s="202">
        <v>2</v>
      </c>
      <c r="AA36" s="202">
        <v>5</v>
      </c>
      <c r="AB36" s="202">
        <v>0.4</v>
      </c>
      <c r="AC36" s="202">
        <v>2</v>
      </c>
      <c r="AD36" s="202">
        <v>14.6</v>
      </c>
      <c r="AE36" s="202">
        <v>16</v>
      </c>
    </row>
    <row r="37" spans="1:31" x14ac:dyDescent="0.3">
      <c r="A37" s="6" t="s">
        <v>14</v>
      </c>
      <c r="B37" s="6" t="s">
        <v>67</v>
      </c>
      <c r="C37" s="7" t="s">
        <v>68</v>
      </c>
      <c r="D37" s="7" t="s">
        <v>2008</v>
      </c>
      <c r="E37" s="8">
        <v>32965</v>
      </c>
      <c r="F37" s="183">
        <v>-5.416116248348745E-2</v>
      </c>
      <c r="G37" s="195">
        <v>21</v>
      </c>
      <c r="H37" s="183">
        <v>5.8658346333853355E-2</v>
      </c>
      <c r="I37" s="195">
        <v>6</v>
      </c>
      <c r="J37" s="183">
        <v>-2.6602564102564102E-2</v>
      </c>
      <c r="K37" s="195">
        <v>20</v>
      </c>
      <c r="L37" s="183">
        <v>-5.6259659969088098E-2</v>
      </c>
      <c r="M37" s="195">
        <v>20</v>
      </c>
      <c r="N37" s="183">
        <v>-5.0561797752808987E-2</v>
      </c>
      <c r="O37" s="195">
        <v>23</v>
      </c>
      <c r="P37" s="183">
        <v>9.8856416772554009E-2</v>
      </c>
      <c r="Q37" s="195">
        <v>13</v>
      </c>
      <c r="R37" s="183">
        <v>-0.20459553037456721</v>
      </c>
      <c r="S37" s="195">
        <v>34</v>
      </c>
      <c r="T37" s="183">
        <v>4.840649428743235E-2</v>
      </c>
      <c r="U37" s="195">
        <v>1</v>
      </c>
      <c r="V37" s="183">
        <v>7.1738083774675013E-2</v>
      </c>
      <c r="W37" s="195">
        <v>3</v>
      </c>
      <c r="Y37" s="201" t="s">
        <v>62</v>
      </c>
      <c r="Z37" s="202">
        <v>2</v>
      </c>
      <c r="AA37" s="202">
        <v>5</v>
      </c>
      <c r="AB37" s="202">
        <v>0.4</v>
      </c>
      <c r="AC37" s="202">
        <v>9</v>
      </c>
      <c r="AD37" s="202">
        <v>12.6</v>
      </c>
      <c r="AE37" s="202">
        <v>14</v>
      </c>
    </row>
    <row r="38" spans="1:31" x14ac:dyDescent="0.3">
      <c r="A38" s="6" t="s">
        <v>46</v>
      </c>
      <c r="B38" s="6" t="s">
        <v>170</v>
      </c>
      <c r="C38" s="7" t="s">
        <v>171</v>
      </c>
      <c r="D38" s="7" t="s">
        <v>2008</v>
      </c>
      <c r="E38" s="8">
        <v>42917</v>
      </c>
      <c r="F38" s="12"/>
      <c r="G38" s="12"/>
      <c r="H38" s="12"/>
      <c r="I38" s="12"/>
      <c r="J38" s="183">
        <v>-8.9277496548550397E-2</v>
      </c>
      <c r="K38" s="195">
        <v>25</v>
      </c>
      <c r="L38" s="183">
        <v>-0.20167627029858565</v>
      </c>
      <c r="M38" s="195">
        <v>29</v>
      </c>
      <c r="N38" s="183">
        <v>-9.0090090090090086E-2</v>
      </c>
      <c r="O38" s="195">
        <v>29</v>
      </c>
      <c r="P38" s="183">
        <v>-6.8645640074211506E-2</v>
      </c>
      <c r="Q38" s="195">
        <v>32</v>
      </c>
      <c r="R38" s="183">
        <v>-0.22579395817195971</v>
      </c>
      <c r="S38" s="195">
        <v>35</v>
      </c>
      <c r="T38" s="183">
        <v>-0.20553539019963701</v>
      </c>
      <c r="U38" s="195">
        <v>29</v>
      </c>
      <c r="V38" s="183">
        <v>8.229243203526819E-2</v>
      </c>
      <c r="W38" s="195">
        <v>2</v>
      </c>
      <c r="Y38" s="201" t="s">
        <v>148</v>
      </c>
      <c r="Z38" s="202">
        <v>2</v>
      </c>
      <c r="AA38" s="202">
        <v>5</v>
      </c>
      <c r="AB38" s="202">
        <v>0.4</v>
      </c>
      <c r="AC38" s="202">
        <v>4</v>
      </c>
      <c r="AD38" s="202">
        <v>20.8</v>
      </c>
      <c r="AE38" s="202">
        <v>27</v>
      </c>
    </row>
    <row r="39" spans="1:31" x14ac:dyDescent="0.3">
      <c r="A39" s="13" t="s">
        <v>14</v>
      </c>
      <c r="B39" s="14" t="s">
        <v>17</v>
      </c>
      <c r="C39" s="15" t="s">
        <v>18</v>
      </c>
      <c r="D39" s="7" t="s">
        <v>2008</v>
      </c>
      <c r="E39" s="16">
        <v>44686</v>
      </c>
      <c r="F39" s="183">
        <v>9.958871915393655E-2</v>
      </c>
      <c r="G39" s="195">
        <v>3</v>
      </c>
      <c r="H39" s="183">
        <v>3.1812725090036013E-2</v>
      </c>
      <c r="I39" s="195">
        <v>13</v>
      </c>
      <c r="J39" s="183">
        <v>0.11764705882352941</v>
      </c>
      <c r="K39" s="195">
        <v>1</v>
      </c>
      <c r="L39" s="183">
        <v>5.0430139424503112E-3</v>
      </c>
      <c r="M39" s="195">
        <v>5</v>
      </c>
      <c r="N39" s="12"/>
      <c r="O39" s="12"/>
      <c r="P39" s="12"/>
      <c r="Q39" s="12"/>
      <c r="R39" s="12"/>
      <c r="S39" s="12"/>
      <c r="T39" s="183">
        <v>-0.14217443249701314</v>
      </c>
      <c r="U39" s="195">
        <v>19</v>
      </c>
      <c r="V39" s="183">
        <v>0.1856368563685637</v>
      </c>
      <c r="W39" s="195">
        <v>1</v>
      </c>
      <c r="Y39" s="201" t="s">
        <v>169</v>
      </c>
      <c r="Z39" s="202">
        <v>1</v>
      </c>
      <c r="AA39" s="202">
        <v>3</v>
      </c>
      <c r="AB39" s="202">
        <v>0.33333333333333331</v>
      </c>
      <c r="AC39" s="202">
        <v>7</v>
      </c>
      <c r="AD39" s="202">
        <v>24.333333333333332</v>
      </c>
      <c r="AE39" s="202">
        <v>28</v>
      </c>
    </row>
    <row r="40" spans="1:31" x14ac:dyDescent="0.3">
      <c r="Y40" s="201" t="s">
        <v>41</v>
      </c>
      <c r="Z40" s="202">
        <v>3</v>
      </c>
      <c r="AA40" s="202">
        <v>9</v>
      </c>
      <c r="AB40" s="202">
        <v>0.33333333333333331</v>
      </c>
      <c r="AC40" s="202">
        <v>2</v>
      </c>
      <c r="AD40" s="202">
        <v>14.666666666666666</v>
      </c>
      <c r="AE40" s="202">
        <v>12</v>
      </c>
    </row>
    <row r="41" spans="1:31" x14ac:dyDescent="0.3">
      <c r="Y41" s="201" t="s">
        <v>79</v>
      </c>
      <c r="Z41" s="202">
        <v>3</v>
      </c>
      <c r="AA41" s="202">
        <v>9</v>
      </c>
      <c r="AB41" s="202">
        <v>0.33333333333333331</v>
      </c>
      <c r="AC41" s="202">
        <v>1</v>
      </c>
      <c r="AD41" s="202">
        <v>16.555555555555557</v>
      </c>
      <c r="AE41" s="202">
        <v>17</v>
      </c>
    </row>
    <row r="42" spans="1:31" x14ac:dyDescent="0.3">
      <c r="Y42" s="201" t="s">
        <v>60</v>
      </c>
      <c r="Z42" s="202">
        <v>3</v>
      </c>
      <c r="AA42" s="202">
        <v>9</v>
      </c>
      <c r="AB42" s="202">
        <v>0.33333333333333331</v>
      </c>
      <c r="AC42" s="202">
        <v>3</v>
      </c>
      <c r="AD42" s="202">
        <v>17.555555555555557</v>
      </c>
      <c r="AE42" s="202">
        <v>24</v>
      </c>
    </row>
    <row r="43" spans="1:31" x14ac:dyDescent="0.3">
      <c r="Y43" s="201" t="s">
        <v>58</v>
      </c>
      <c r="Z43" s="202">
        <v>3</v>
      </c>
      <c r="AA43" s="202">
        <v>9</v>
      </c>
      <c r="AB43" s="202">
        <v>0.33333333333333331</v>
      </c>
      <c r="AC43" s="202">
        <v>2</v>
      </c>
      <c r="AD43" s="202">
        <v>15.777777777777779</v>
      </c>
      <c r="AE43" s="202">
        <v>15</v>
      </c>
    </row>
    <row r="44" spans="1:31" x14ac:dyDescent="0.3">
      <c r="Y44" s="201" t="s">
        <v>126</v>
      </c>
      <c r="Z44" s="202">
        <v>3</v>
      </c>
      <c r="AA44" s="202">
        <v>9</v>
      </c>
      <c r="AB44" s="202">
        <v>0.33333333333333331</v>
      </c>
      <c r="AC44" s="202">
        <v>6</v>
      </c>
      <c r="AD44" s="202">
        <v>17.888888888888889</v>
      </c>
      <c r="AE44" s="202">
        <v>18</v>
      </c>
    </row>
    <row r="45" spans="1:31" x14ac:dyDescent="0.3">
      <c r="Y45" s="201" t="s">
        <v>110</v>
      </c>
      <c r="Z45" s="202">
        <v>3</v>
      </c>
      <c r="AA45" s="202">
        <v>9</v>
      </c>
      <c r="AB45" s="202">
        <v>0.33333333333333331</v>
      </c>
      <c r="AC45" s="202">
        <v>4</v>
      </c>
      <c r="AD45" s="202">
        <v>17.333333333333332</v>
      </c>
      <c r="AE45" s="202">
        <v>17</v>
      </c>
    </row>
    <row r="46" spans="1:31" x14ac:dyDescent="0.3">
      <c r="Y46" s="201" t="s">
        <v>116</v>
      </c>
      <c r="Z46" s="202">
        <v>3</v>
      </c>
      <c r="AA46" s="202">
        <v>9</v>
      </c>
      <c r="AB46" s="202">
        <v>0.33333333333333331</v>
      </c>
      <c r="AC46" s="202">
        <v>5</v>
      </c>
      <c r="AD46" s="202">
        <v>16.444444444444443</v>
      </c>
      <c r="AE46" s="202">
        <v>19</v>
      </c>
    </row>
    <row r="47" spans="1:31" x14ac:dyDescent="0.3">
      <c r="Y47" s="201" t="s">
        <v>94</v>
      </c>
      <c r="Z47" s="202">
        <v>3</v>
      </c>
      <c r="AA47" s="202">
        <v>9</v>
      </c>
      <c r="AB47" s="202">
        <v>0.33333333333333331</v>
      </c>
      <c r="AC47" s="202">
        <v>3</v>
      </c>
      <c r="AD47" s="202">
        <v>17.888888888888889</v>
      </c>
      <c r="AE47" s="202">
        <v>20</v>
      </c>
    </row>
    <row r="48" spans="1:31" x14ac:dyDescent="0.3">
      <c r="Y48" s="201" t="s">
        <v>70</v>
      </c>
      <c r="Z48" s="202">
        <v>3</v>
      </c>
      <c r="AA48" s="202">
        <v>9</v>
      </c>
      <c r="AB48" s="202">
        <v>0.33333333333333331</v>
      </c>
      <c r="AC48" s="202">
        <v>1</v>
      </c>
      <c r="AD48" s="202">
        <v>17.666666666666668</v>
      </c>
      <c r="AE48" s="202">
        <v>21</v>
      </c>
    </row>
    <row r="49" spans="25:31" x14ac:dyDescent="0.3">
      <c r="Y49" s="201" t="s">
        <v>144</v>
      </c>
      <c r="Z49" s="202">
        <v>3</v>
      </c>
      <c r="AA49" s="202">
        <v>9</v>
      </c>
      <c r="AB49" s="202">
        <v>0.33333333333333331</v>
      </c>
      <c r="AC49" s="202">
        <v>4</v>
      </c>
      <c r="AD49" s="202">
        <v>20</v>
      </c>
      <c r="AE49" s="202">
        <v>23</v>
      </c>
    </row>
    <row r="50" spans="25:31" x14ac:dyDescent="0.3">
      <c r="Y50" s="201" t="s">
        <v>77</v>
      </c>
      <c r="Z50" s="202">
        <v>3</v>
      </c>
      <c r="AA50" s="202">
        <v>9</v>
      </c>
      <c r="AB50" s="202">
        <v>0.33333333333333331</v>
      </c>
      <c r="AC50" s="202">
        <v>3</v>
      </c>
      <c r="AD50" s="202">
        <v>14.333333333333334</v>
      </c>
      <c r="AE50" s="202">
        <v>13</v>
      </c>
    </row>
    <row r="51" spans="25:31" x14ac:dyDescent="0.3">
      <c r="Y51" s="201" t="s">
        <v>68</v>
      </c>
      <c r="Z51" s="202">
        <v>3</v>
      </c>
      <c r="AA51" s="202">
        <v>9</v>
      </c>
      <c r="AB51" s="202">
        <v>0.33333333333333331</v>
      </c>
      <c r="AC51" s="202">
        <v>1</v>
      </c>
      <c r="AD51" s="202">
        <v>15.666666666666666</v>
      </c>
      <c r="AE51" s="202">
        <v>20</v>
      </c>
    </row>
    <row r="52" spans="25:31" x14ac:dyDescent="0.3">
      <c r="Y52" s="201" t="s">
        <v>152</v>
      </c>
      <c r="Z52" s="202">
        <v>2</v>
      </c>
      <c r="AA52" s="202">
        <v>9</v>
      </c>
      <c r="AB52" s="202">
        <v>0.22222222222222221</v>
      </c>
      <c r="AC52" s="202">
        <v>9</v>
      </c>
      <c r="AD52" s="202">
        <v>20</v>
      </c>
      <c r="AE52" s="202">
        <v>22</v>
      </c>
    </row>
    <row r="53" spans="25:31" x14ac:dyDescent="0.3">
      <c r="Y53" s="201" t="s">
        <v>50</v>
      </c>
      <c r="Z53" s="202">
        <v>2</v>
      </c>
      <c r="AA53" s="202">
        <v>9</v>
      </c>
      <c r="AB53" s="202">
        <v>0.22222222222222221</v>
      </c>
      <c r="AC53" s="202">
        <v>1</v>
      </c>
      <c r="AD53" s="202">
        <v>14.444444444444445</v>
      </c>
      <c r="AE53" s="202">
        <v>15</v>
      </c>
    </row>
    <row r="54" spans="25:31" x14ac:dyDescent="0.3">
      <c r="Y54" s="201" t="s">
        <v>124</v>
      </c>
      <c r="Z54" s="202">
        <v>2</v>
      </c>
      <c r="AA54" s="202">
        <v>9</v>
      </c>
      <c r="AB54" s="202">
        <v>0.22222222222222221</v>
      </c>
      <c r="AC54" s="202">
        <v>7</v>
      </c>
      <c r="AD54" s="202">
        <v>17.888888888888889</v>
      </c>
      <c r="AE54" s="202">
        <v>18</v>
      </c>
    </row>
    <row r="55" spans="25:31" x14ac:dyDescent="0.3">
      <c r="Y55" s="201" t="s">
        <v>100</v>
      </c>
      <c r="Z55" s="202">
        <v>1</v>
      </c>
      <c r="AA55" s="202">
        <v>5</v>
      </c>
      <c r="AB55" s="202">
        <v>0.2</v>
      </c>
      <c r="AC55" s="202">
        <v>6</v>
      </c>
      <c r="AD55" s="202">
        <v>21.4</v>
      </c>
      <c r="AE55" s="202">
        <v>19</v>
      </c>
    </row>
    <row r="56" spans="25:31" x14ac:dyDescent="0.3">
      <c r="Y56" s="201" t="s">
        <v>146</v>
      </c>
      <c r="Z56" s="202">
        <v>1</v>
      </c>
      <c r="AA56" s="202">
        <v>5</v>
      </c>
      <c r="AB56" s="202">
        <v>0.2</v>
      </c>
      <c r="AC56" s="202">
        <v>10</v>
      </c>
      <c r="AD56" s="202">
        <v>19.600000000000001</v>
      </c>
      <c r="AE56" s="202">
        <v>18</v>
      </c>
    </row>
    <row r="57" spans="25:31" x14ac:dyDescent="0.3">
      <c r="Y57" s="201" t="s">
        <v>171</v>
      </c>
      <c r="Z57" s="202">
        <v>1</v>
      </c>
      <c r="AA57" s="202">
        <v>7</v>
      </c>
      <c r="AB57" s="202">
        <v>0.14285714285714285</v>
      </c>
      <c r="AC57" s="202">
        <v>2</v>
      </c>
      <c r="AD57" s="202">
        <v>25.857142857142858</v>
      </c>
      <c r="AE57" s="202">
        <v>29</v>
      </c>
    </row>
    <row r="58" spans="25:31" x14ac:dyDescent="0.3">
      <c r="Y58" s="203" t="s">
        <v>112</v>
      </c>
      <c r="Z58" s="204">
        <v>1</v>
      </c>
      <c r="AA58" s="204">
        <v>9</v>
      </c>
      <c r="AB58" s="204">
        <v>0.1111111111111111</v>
      </c>
      <c r="AC58" s="204">
        <v>5</v>
      </c>
      <c r="AD58" s="204">
        <v>17.444444444444443</v>
      </c>
      <c r="AE58" s="204">
        <v>16</v>
      </c>
    </row>
    <row r="59" spans="25:31" x14ac:dyDescent="0.3">
      <c r="Y59" s="203" t="s">
        <v>156</v>
      </c>
      <c r="Z59" s="204">
        <v>1</v>
      </c>
      <c r="AA59" s="204">
        <v>9</v>
      </c>
      <c r="AB59" s="204">
        <v>0.1111111111111111</v>
      </c>
      <c r="AC59" s="204">
        <v>8</v>
      </c>
      <c r="AD59" s="204">
        <v>20.333333333333332</v>
      </c>
      <c r="AE59" s="204">
        <v>23</v>
      </c>
    </row>
    <row r="60" spans="25:31" x14ac:dyDescent="0.3">
      <c r="Y60" s="203" t="s">
        <v>165</v>
      </c>
      <c r="Z60" s="204">
        <v>1</v>
      </c>
      <c r="AA60" s="204">
        <v>9</v>
      </c>
      <c r="AB60" s="204">
        <v>0.1111111111111111</v>
      </c>
      <c r="AC60" s="204">
        <v>8</v>
      </c>
      <c r="AD60" s="204">
        <v>21</v>
      </c>
      <c r="AE60" s="204">
        <v>22</v>
      </c>
    </row>
    <row r="61" spans="25:31" x14ac:dyDescent="0.3">
      <c r="Y61" s="203" t="s">
        <v>158</v>
      </c>
      <c r="Z61" s="204">
        <v>1</v>
      </c>
      <c r="AA61" s="204">
        <v>9</v>
      </c>
      <c r="AB61" s="204">
        <v>0.1111111111111111</v>
      </c>
      <c r="AC61" s="204">
        <v>7</v>
      </c>
      <c r="AD61" s="204">
        <v>21.111111111111111</v>
      </c>
      <c r="AE61" s="204">
        <v>20</v>
      </c>
    </row>
    <row r="62" spans="25:31" x14ac:dyDescent="0.3">
      <c r="Y62" s="203" t="s">
        <v>65</v>
      </c>
      <c r="Z62" s="204">
        <v>1</v>
      </c>
      <c r="AA62" s="204">
        <v>9</v>
      </c>
      <c r="AB62" s="204">
        <v>0.1111111111111111</v>
      </c>
      <c r="AC62" s="204">
        <v>4</v>
      </c>
      <c r="AD62" s="204">
        <v>14.444444444444445</v>
      </c>
      <c r="AE62" s="204">
        <v>16</v>
      </c>
    </row>
    <row r="63" spans="25:31" x14ac:dyDescent="0.3">
      <c r="Y63" s="203" t="s">
        <v>177</v>
      </c>
      <c r="Z63" s="204">
        <v>0</v>
      </c>
      <c r="AA63" s="204">
        <v>3</v>
      </c>
      <c r="AB63" s="204">
        <v>0</v>
      </c>
      <c r="AC63" s="204">
        <v>35</v>
      </c>
      <c r="AD63" s="204">
        <v>35.666666666666664</v>
      </c>
      <c r="AE63" s="204">
        <v>36</v>
      </c>
    </row>
    <row r="64" spans="25:31" x14ac:dyDescent="0.3">
      <c r="Y64" s="203" t="s">
        <v>128</v>
      </c>
      <c r="Z64" s="204">
        <v>0</v>
      </c>
      <c r="AA64" s="204">
        <v>9</v>
      </c>
      <c r="AB64" s="204">
        <v>0</v>
      </c>
      <c r="AC64" s="204">
        <v>11</v>
      </c>
      <c r="AD64" s="204">
        <v>19.111111111111111</v>
      </c>
      <c r="AE64" s="204">
        <v>19</v>
      </c>
    </row>
    <row r="65" spans="25:31" x14ac:dyDescent="0.3">
      <c r="Y65" s="203" t="s">
        <v>132</v>
      </c>
      <c r="Z65" s="204">
        <v>0</v>
      </c>
      <c r="AA65" s="204">
        <v>9</v>
      </c>
      <c r="AB65" s="204">
        <v>0</v>
      </c>
      <c r="AC65" s="204">
        <v>11</v>
      </c>
      <c r="AD65" s="204">
        <v>20.777777777777779</v>
      </c>
      <c r="AE65" s="204">
        <v>21</v>
      </c>
    </row>
  </sheetData>
  <sortState xmlns:xlrd2="http://schemas.microsoft.com/office/spreadsheetml/2017/richdata2" ref="Y28:AE65">
    <sortCondition descending="1" ref="AB28:AB65"/>
  </sortState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8036-E1F9-45E5-819C-93A22301996B}">
  <dimension ref="A1:W39"/>
  <sheetViews>
    <sheetView workbookViewId="0">
      <pane ySplit="1" topLeftCell="A2" activePane="bottomLeft" state="frozen"/>
      <selection pane="bottomLeft" activeCell="X1" sqref="X1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16384" width="8.6640625" style="1"/>
  </cols>
  <sheetData>
    <row r="1" spans="1:23" s="5" customFormat="1" ht="39.6" x14ac:dyDescent="0.3">
      <c r="A1" s="2" t="s">
        <v>0</v>
      </c>
      <c r="B1" s="3" t="s">
        <v>1</v>
      </c>
      <c r="C1" s="3" t="s">
        <v>2</v>
      </c>
      <c r="D1" s="3" t="s">
        <v>2005</v>
      </c>
      <c r="E1" s="3" t="s">
        <v>3</v>
      </c>
      <c r="F1" s="4">
        <v>2016</v>
      </c>
      <c r="G1" s="4" t="s">
        <v>2042</v>
      </c>
      <c r="H1" s="4">
        <v>2017</v>
      </c>
      <c r="I1" s="4" t="s">
        <v>2043</v>
      </c>
      <c r="J1" s="4">
        <v>2018</v>
      </c>
      <c r="K1" s="4" t="s">
        <v>2044</v>
      </c>
      <c r="L1" s="4">
        <v>2019</v>
      </c>
      <c r="M1" s="4" t="s">
        <v>2045</v>
      </c>
      <c r="N1" s="4">
        <v>2020</v>
      </c>
      <c r="O1" s="4" t="s">
        <v>2046</v>
      </c>
      <c r="P1" s="4">
        <v>2021</v>
      </c>
      <c r="Q1" s="4" t="s">
        <v>2047</v>
      </c>
      <c r="R1" s="4">
        <v>2022</v>
      </c>
      <c r="S1" s="4" t="s">
        <v>2048</v>
      </c>
      <c r="T1" s="4">
        <v>2023</v>
      </c>
      <c r="U1" s="4" t="s">
        <v>2049</v>
      </c>
      <c r="V1" s="4" t="s">
        <v>179</v>
      </c>
      <c r="W1" s="4" t="s">
        <v>2050</v>
      </c>
    </row>
    <row r="2" spans="1:23" x14ac:dyDescent="0.3">
      <c r="A2" s="6" t="s">
        <v>63</v>
      </c>
      <c r="B2" s="6" t="s">
        <v>168</v>
      </c>
      <c r="C2" s="7" t="s">
        <v>169</v>
      </c>
      <c r="D2" s="7" t="s">
        <v>2008</v>
      </c>
      <c r="E2" s="8">
        <v>44298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83">
        <v>-2.905145257262863E-2</v>
      </c>
      <c r="S2" s="195">
        <v>7</v>
      </c>
      <c r="T2" s="183">
        <v>-0.1934001670843776</v>
      </c>
      <c r="U2" s="195">
        <v>28</v>
      </c>
      <c r="V2" s="183">
        <v>-0.1861626248216833</v>
      </c>
      <c r="W2" s="195">
        <v>38</v>
      </c>
    </row>
    <row r="3" spans="1:23" x14ac:dyDescent="0.3">
      <c r="A3" s="6" t="s">
        <v>63</v>
      </c>
      <c r="B3" s="6" t="s">
        <v>133</v>
      </c>
      <c r="C3" s="7" t="s">
        <v>134</v>
      </c>
      <c r="D3" s="7" t="s">
        <v>2008</v>
      </c>
      <c r="E3" s="8">
        <v>38353</v>
      </c>
      <c r="F3" s="183">
        <v>0.17295980511571254</v>
      </c>
      <c r="G3" s="195">
        <v>2</v>
      </c>
      <c r="H3" s="183">
        <v>6.0039370078740155E-2</v>
      </c>
      <c r="I3" s="195">
        <v>5</v>
      </c>
      <c r="J3" s="183">
        <v>7.6253838280450362E-2</v>
      </c>
      <c r="K3" s="195">
        <v>6</v>
      </c>
      <c r="L3" s="183">
        <v>-0.10949662688116243</v>
      </c>
      <c r="M3" s="195">
        <v>28</v>
      </c>
      <c r="N3" s="183">
        <v>0.17469724297861375</v>
      </c>
      <c r="O3" s="195">
        <v>1</v>
      </c>
      <c r="P3" s="183">
        <v>-0.17406054279749478</v>
      </c>
      <c r="Q3" s="195">
        <v>34</v>
      </c>
      <c r="R3" s="183">
        <v>-0.149330900243309</v>
      </c>
      <c r="S3" s="195">
        <v>28</v>
      </c>
      <c r="T3" s="183">
        <v>-0.22707263389581805</v>
      </c>
      <c r="U3" s="195">
        <v>33</v>
      </c>
      <c r="V3" s="183">
        <v>-0.16393442622950818</v>
      </c>
      <c r="W3" s="195">
        <v>37</v>
      </c>
    </row>
    <row r="4" spans="1:23" x14ac:dyDescent="0.3">
      <c r="A4" s="6" t="s">
        <v>24</v>
      </c>
      <c r="B4" s="6" t="s">
        <v>99</v>
      </c>
      <c r="C4" s="7" t="s">
        <v>100</v>
      </c>
      <c r="D4" s="7" t="s">
        <v>2008</v>
      </c>
      <c r="E4" s="8">
        <v>43466</v>
      </c>
      <c r="F4" s="12"/>
      <c r="G4" s="12"/>
      <c r="H4" s="12"/>
      <c r="I4" s="12"/>
      <c r="J4" s="12"/>
      <c r="K4" s="12"/>
      <c r="L4" s="12"/>
      <c r="M4" s="12"/>
      <c r="N4" s="183">
        <v>3.9158810732414791E-2</v>
      </c>
      <c r="O4" s="195">
        <v>11</v>
      </c>
      <c r="P4" s="183">
        <v>7.758186397984887E-2</v>
      </c>
      <c r="Q4" s="195">
        <v>19</v>
      </c>
      <c r="R4" s="183">
        <v>-2.8937381404174574E-2</v>
      </c>
      <c r="S4" s="195">
        <v>6</v>
      </c>
      <c r="T4" s="183">
        <v>-0.26221692491060788</v>
      </c>
      <c r="U4" s="195">
        <v>35</v>
      </c>
      <c r="V4" s="183">
        <v>-0.15970772442588727</v>
      </c>
      <c r="W4" s="195">
        <v>36</v>
      </c>
    </row>
    <row r="5" spans="1:23" x14ac:dyDescent="0.3">
      <c r="A5" s="6" t="s">
        <v>14</v>
      </c>
      <c r="B5" s="6" t="s">
        <v>176</v>
      </c>
      <c r="C5" s="7" t="s">
        <v>177</v>
      </c>
      <c r="D5" s="7" t="s">
        <v>2008</v>
      </c>
      <c r="E5" s="8">
        <v>44470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83">
        <v>-0.22919605077574048</v>
      </c>
      <c r="S5" s="195">
        <v>36</v>
      </c>
      <c r="T5" s="183">
        <v>-0.26257571767184618</v>
      </c>
      <c r="U5" s="195">
        <v>36</v>
      </c>
      <c r="V5" s="183">
        <v>-0.13612313612313612</v>
      </c>
      <c r="W5" s="195">
        <v>35</v>
      </c>
    </row>
    <row r="6" spans="1:23" x14ac:dyDescent="0.3">
      <c r="A6" s="6" t="s">
        <v>63</v>
      </c>
      <c r="B6" s="6" t="s">
        <v>138</v>
      </c>
      <c r="C6" s="7" t="s">
        <v>139</v>
      </c>
      <c r="D6" s="7" t="s">
        <v>2008</v>
      </c>
      <c r="E6" s="8">
        <v>44470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83">
        <v>4.1030117852466172E-2</v>
      </c>
      <c r="S6" s="195">
        <v>2</v>
      </c>
      <c r="T6" s="183">
        <v>-6.3667556233320627E-2</v>
      </c>
      <c r="U6" s="195">
        <v>5</v>
      </c>
      <c r="V6" s="183">
        <v>-0.13322884012539185</v>
      </c>
      <c r="W6" s="195">
        <v>34</v>
      </c>
    </row>
    <row r="7" spans="1:23" x14ac:dyDescent="0.3">
      <c r="A7" s="6" t="s">
        <v>14</v>
      </c>
      <c r="B7" s="6" t="s">
        <v>40</v>
      </c>
      <c r="C7" s="7" t="s">
        <v>41</v>
      </c>
      <c r="D7" s="7" t="s">
        <v>2008</v>
      </c>
      <c r="E7" s="8">
        <v>35730</v>
      </c>
      <c r="F7" s="183">
        <v>-4.9910233393177739E-2</v>
      </c>
      <c r="G7" s="195">
        <v>19</v>
      </c>
      <c r="H7" s="183">
        <v>-7.5363427697016067E-2</v>
      </c>
      <c r="I7" s="195">
        <v>28</v>
      </c>
      <c r="J7" s="183">
        <v>1.6036655211912942E-2</v>
      </c>
      <c r="K7" s="195">
        <v>12</v>
      </c>
      <c r="L7" s="183">
        <v>4.218040233614536E-2</v>
      </c>
      <c r="M7" s="195">
        <v>2</v>
      </c>
      <c r="N7" s="183">
        <v>0.16825396825396827</v>
      </c>
      <c r="O7" s="195">
        <v>2</v>
      </c>
      <c r="P7" s="183">
        <v>0.11593904448105437</v>
      </c>
      <c r="Q7" s="195">
        <v>10</v>
      </c>
      <c r="R7" s="183">
        <v>-7.4503680571046171E-2</v>
      </c>
      <c r="S7" s="195">
        <v>14</v>
      </c>
      <c r="T7" s="183">
        <v>-8.6651053864168617E-2</v>
      </c>
      <c r="U7" s="195">
        <v>12</v>
      </c>
      <c r="V7" s="183">
        <v>-0.12890276538804638</v>
      </c>
      <c r="W7" s="195">
        <v>33</v>
      </c>
    </row>
    <row r="8" spans="1:23" x14ac:dyDescent="0.3">
      <c r="A8" s="6" t="s">
        <v>46</v>
      </c>
      <c r="B8" s="6" t="s">
        <v>127</v>
      </c>
      <c r="C8" s="7" t="s">
        <v>128</v>
      </c>
      <c r="D8" s="7" t="s">
        <v>2008</v>
      </c>
      <c r="E8" s="8">
        <v>40350</v>
      </c>
      <c r="F8" s="183">
        <v>-6.7655236329935128E-2</v>
      </c>
      <c r="G8" s="195">
        <v>22</v>
      </c>
      <c r="H8" s="183">
        <v>9.4196292920085082E-3</v>
      </c>
      <c r="I8" s="195">
        <v>19</v>
      </c>
      <c r="J8" s="183">
        <v>1.7200474495848161E-2</v>
      </c>
      <c r="K8" s="195">
        <v>11</v>
      </c>
      <c r="L8" s="183">
        <v>-6.9163394744790094E-2</v>
      </c>
      <c r="M8" s="195">
        <v>22</v>
      </c>
      <c r="N8" s="183">
        <v>3.4233231283050378E-2</v>
      </c>
      <c r="O8" s="195">
        <v>13</v>
      </c>
      <c r="P8" s="183">
        <v>8.1453068592057767E-2</v>
      </c>
      <c r="Q8" s="195">
        <v>15</v>
      </c>
      <c r="R8" s="183">
        <v>-7.2523728401070825E-2</v>
      </c>
      <c r="S8" s="195">
        <v>12</v>
      </c>
      <c r="T8" s="183">
        <v>-0.18871650211565585</v>
      </c>
      <c r="U8" s="195">
        <v>26</v>
      </c>
      <c r="V8" s="183">
        <v>-0.12448700410396717</v>
      </c>
      <c r="W8" s="195">
        <v>32</v>
      </c>
    </row>
    <row r="9" spans="1:23" x14ac:dyDescent="0.3">
      <c r="A9" s="6" t="s">
        <v>24</v>
      </c>
      <c r="B9" s="6" t="s">
        <v>151</v>
      </c>
      <c r="C9" s="7" t="s">
        <v>152</v>
      </c>
      <c r="D9" s="7" t="s">
        <v>2008</v>
      </c>
      <c r="E9" s="8">
        <v>41512</v>
      </c>
      <c r="F9" s="183">
        <v>-9.9337748344370855E-2</v>
      </c>
      <c r="G9" s="195">
        <v>25</v>
      </c>
      <c r="H9" s="183">
        <v>3.1982942430703626E-2</v>
      </c>
      <c r="I9" s="195">
        <v>12</v>
      </c>
      <c r="J9" s="183">
        <v>-6.0686015831134567E-2</v>
      </c>
      <c r="K9" s="195">
        <v>22</v>
      </c>
      <c r="L9" s="183">
        <v>-8.2587749483826571E-3</v>
      </c>
      <c r="M9" s="195">
        <v>10</v>
      </c>
      <c r="N9" s="183">
        <v>-0.18518518518518517</v>
      </c>
      <c r="O9" s="195">
        <v>33</v>
      </c>
      <c r="P9" s="183">
        <v>0.13772090188909203</v>
      </c>
      <c r="Q9" s="195">
        <v>9</v>
      </c>
      <c r="R9" s="183">
        <v>-0.1221264367816092</v>
      </c>
      <c r="S9" s="195">
        <v>22</v>
      </c>
      <c r="T9" s="183">
        <v>-0.11738484398216939</v>
      </c>
      <c r="U9" s="195">
        <v>16</v>
      </c>
      <c r="V9" s="183">
        <v>-0.1235383833248602</v>
      </c>
      <c r="W9" s="195">
        <v>31</v>
      </c>
    </row>
    <row r="10" spans="1:23" x14ac:dyDescent="0.3">
      <c r="A10" s="6" t="s">
        <v>24</v>
      </c>
      <c r="B10" s="6" t="s">
        <v>49</v>
      </c>
      <c r="C10" s="7" t="s">
        <v>50</v>
      </c>
      <c r="D10" s="7" t="s">
        <v>2008</v>
      </c>
      <c r="E10" s="8">
        <v>42095</v>
      </c>
      <c r="F10" s="183">
        <v>-1.4541929229277752E-2</v>
      </c>
      <c r="G10" s="195">
        <v>12</v>
      </c>
      <c r="H10" s="183">
        <v>0.13912671232876711</v>
      </c>
      <c r="I10" s="195">
        <v>1</v>
      </c>
      <c r="J10" s="183">
        <v>9.5080611823067391E-3</v>
      </c>
      <c r="K10" s="195">
        <v>15</v>
      </c>
      <c r="L10" s="183">
        <v>-3.0040964952207556E-2</v>
      </c>
      <c r="M10" s="195">
        <v>17</v>
      </c>
      <c r="N10" s="183">
        <v>4.1737360027146252E-2</v>
      </c>
      <c r="O10" s="195">
        <v>9</v>
      </c>
      <c r="P10" s="183">
        <v>7.8702216511403786E-2</v>
      </c>
      <c r="Q10" s="195">
        <v>16</v>
      </c>
      <c r="R10" s="183">
        <v>-9.8682095789135324E-2</v>
      </c>
      <c r="S10" s="195">
        <v>19</v>
      </c>
      <c r="T10" s="183">
        <v>-8.6051353226925739E-2</v>
      </c>
      <c r="U10" s="195">
        <v>11</v>
      </c>
      <c r="V10" s="183">
        <v>-0.11975308641975309</v>
      </c>
      <c r="W10" s="195">
        <v>30</v>
      </c>
    </row>
    <row r="11" spans="1:23" x14ac:dyDescent="0.3">
      <c r="A11" s="6" t="s">
        <v>46</v>
      </c>
      <c r="B11" s="6" t="s">
        <v>111</v>
      </c>
      <c r="C11" s="7" t="s">
        <v>112</v>
      </c>
      <c r="D11" s="7" t="s">
        <v>2008</v>
      </c>
      <c r="E11" s="8">
        <v>38565</v>
      </c>
      <c r="F11" s="183">
        <v>3.1860970311368572E-2</v>
      </c>
      <c r="G11" s="195">
        <v>5</v>
      </c>
      <c r="H11" s="183">
        <v>2.6251312565628283E-2</v>
      </c>
      <c r="I11" s="195">
        <v>16</v>
      </c>
      <c r="J11" s="183">
        <v>1.3521819299323909E-2</v>
      </c>
      <c r="K11" s="195">
        <v>14</v>
      </c>
      <c r="L11" s="183">
        <v>-1.3039698638075921E-2</v>
      </c>
      <c r="M11" s="195">
        <v>12</v>
      </c>
      <c r="N11" s="183">
        <v>-3.0407191961924908E-2</v>
      </c>
      <c r="O11" s="195">
        <v>22</v>
      </c>
      <c r="P11" s="183">
        <v>7.7731605964311903E-2</v>
      </c>
      <c r="Q11" s="195">
        <v>18</v>
      </c>
      <c r="R11" s="183">
        <v>-6.9541778975741236E-2</v>
      </c>
      <c r="S11" s="195">
        <v>11</v>
      </c>
      <c r="T11" s="183">
        <v>-0.21097270076861913</v>
      </c>
      <c r="U11" s="195">
        <v>30</v>
      </c>
      <c r="V11" s="183">
        <v>-9.8536585365853663E-2</v>
      </c>
      <c r="W11" s="195">
        <v>29</v>
      </c>
    </row>
    <row r="12" spans="1:23" x14ac:dyDescent="0.3">
      <c r="A12" s="6" t="s">
        <v>24</v>
      </c>
      <c r="B12" s="6" t="s">
        <v>78</v>
      </c>
      <c r="C12" s="7" t="s">
        <v>79</v>
      </c>
      <c r="D12" s="7" t="s">
        <v>2008</v>
      </c>
      <c r="E12" s="8">
        <v>38353</v>
      </c>
      <c r="F12" s="183">
        <v>0.30669144981412638</v>
      </c>
      <c r="G12" s="195">
        <v>1</v>
      </c>
      <c r="H12" s="183">
        <v>-2.1014492753623187E-2</v>
      </c>
      <c r="I12" s="195">
        <v>23</v>
      </c>
      <c r="J12" s="183">
        <v>8.9524969549330091E-2</v>
      </c>
      <c r="K12" s="195">
        <v>4</v>
      </c>
      <c r="L12" s="183">
        <v>-9.4664931685100845E-2</v>
      </c>
      <c r="M12" s="195">
        <v>26</v>
      </c>
      <c r="N12" s="183">
        <v>1.3241785188818049E-2</v>
      </c>
      <c r="O12" s="195">
        <v>17</v>
      </c>
      <c r="P12" s="183">
        <v>0.20288659793814434</v>
      </c>
      <c r="Q12" s="195">
        <v>3</v>
      </c>
      <c r="R12" s="183">
        <v>-0.19627399322544223</v>
      </c>
      <c r="S12" s="195">
        <v>33</v>
      </c>
      <c r="T12" s="183">
        <v>-0.10299426629857719</v>
      </c>
      <c r="U12" s="195">
        <v>14</v>
      </c>
      <c r="V12" s="183">
        <v>-9.0764962346413E-2</v>
      </c>
      <c r="W12" s="195">
        <v>28</v>
      </c>
    </row>
    <row r="13" spans="1:23" x14ac:dyDescent="0.3">
      <c r="A13" s="6" t="s">
        <v>24</v>
      </c>
      <c r="B13" s="6" t="s">
        <v>59</v>
      </c>
      <c r="C13" s="7" t="s">
        <v>60</v>
      </c>
      <c r="D13" s="7" t="s">
        <v>2008</v>
      </c>
      <c r="E13" s="8">
        <v>42278</v>
      </c>
      <c r="F13" s="183">
        <v>-8.8536504790221335E-2</v>
      </c>
      <c r="G13" s="195">
        <v>24</v>
      </c>
      <c r="H13" s="183">
        <v>-3.0221625251846879E-2</v>
      </c>
      <c r="I13" s="195">
        <v>25</v>
      </c>
      <c r="J13" s="183">
        <v>-9.0181058495821725E-2</v>
      </c>
      <c r="K13" s="195">
        <v>26</v>
      </c>
      <c r="L13" s="183">
        <v>2.8381642512077296E-2</v>
      </c>
      <c r="M13" s="195">
        <v>3</v>
      </c>
      <c r="N13" s="183">
        <v>0.14601967799642218</v>
      </c>
      <c r="O13" s="195">
        <v>3</v>
      </c>
      <c r="P13" s="183">
        <v>0.14894023295780026</v>
      </c>
      <c r="Q13" s="195">
        <v>6</v>
      </c>
      <c r="R13" s="183">
        <v>-0.10982048574445617</v>
      </c>
      <c r="S13" s="195">
        <v>20</v>
      </c>
      <c r="T13" s="183">
        <v>-0.18525088697415104</v>
      </c>
      <c r="U13" s="195">
        <v>24</v>
      </c>
      <c r="V13" s="183">
        <v>-8.8990825688073399E-2</v>
      </c>
      <c r="W13" s="195">
        <v>27</v>
      </c>
    </row>
    <row r="14" spans="1:23" x14ac:dyDescent="0.3">
      <c r="A14" s="6" t="s">
        <v>14</v>
      </c>
      <c r="B14" s="6" t="s">
        <v>57</v>
      </c>
      <c r="C14" s="7" t="s">
        <v>58</v>
      </c>
      <c r="D14" s="7" t="s">
        <v>2008</v>
      </c>
      <c r="E14" s="8">
        <v>40805</v>
      </c>
      <c r="F14" s="183">
        <v>-2.2205954123962909E-2</v>
      </c>
      <c r="G14" s="195">
        <v>14</v>
      </c>
      <c r="H14" s="183">
        <v>-3.0295379954556931E-2</v>
      </c>
      <c r="I14" s="195">
        <v>26</v>
      </c>
      <c r="J14" s="183">
        <v>0.10837867247007617</v>
      </c>
      <c r="K14" s="195">
        <v>2</v>
      </c>
      <c r="L14" s="183">
        <v>-2.189296771340115E-2</v>
      </c>
      <c r="M14" s="195">
        <v>15</v>
      </c>
      <c r="N14" s="183">
        <v>-2.5702461337399261E-2</v>
      </c>
      <c r="O14" s="195">
        <v>21</v>
      </c>
      <c r="P14" s="183">
        <v>0.15409159159159158</v>
      </c>
      <c r="Q14" s="195">
        <v>4</v>
      </c>
      <c r="R14" s="183">
        <v>-0.14679911699779249</v>
      </c>
      <c r="S14" s="195">
        <v>26</v>
      </c>
      <c r="T14" s="183">
        <v>-7.8910286519492723E-2</v>
      </c>
      <c r="U14" s="195">
        <v>8</v>
      </c>
      <c r="V14" s="183">
        <v>-8.3367556468172482E-2</v>
      </c>
      <c r="W14" s="195">
        <v>26</v>
      </c>
    </row>
    <row r="15" spans="1:23" x14ac:dyDescent="0.3">
      <c r="A15" s="6" t="s">
        <v>63</v>
      </c>
      <c r="B15" s="6" t="s">
        <v>131</v>
      </c>
      <c r="C15" s="7" t="s">
        <v>132</v>
      </c>
      <c r="D15" s="7" t="s">
        <v>2008</v>
      </c>
      <c r="E15" s="8">
        <v>34764</v>
      </c>
      <c r="F15" s="183">
        <v>-4.8526240115025161E-2</v>
      </c>
      <c r="G15" s="195">
        <v>18</v>
      </c>
      <c r="H15" s="183">
        <v>-4.3321299638989169E-3</v>
      </c>
      <c r="I15" s="195">
        <v>21</v>
      </c>
      <c r="J15" s="183">
        <v>8.5714285714285719E-3</v>
      </c>
      <c r="K15" s="195">
        <v>17</v>
      </c>
      <c r="L15" s="183">
        <v>-1.1424491253123885E-2</v>
      </c>
      <c r="M15" s="195">
        <v>11</v>
      </c>
      <c r="N15" s="183">
        <v>-9.7508125677139762E-2</v>
      </c>
      <c r="O15" s="195">
        <v>31</v>
      </c>
      <c r="P15" s="183">
        <v>6.1394005055976884E-3</v>
      </c>
      <c r="Q15" s="195">
        <v>29</v>
      </c>
      <c r="R15" s="183">
        <v>-7.2978303747534515E-2</v>
      </c>
      <c r="S15" s="195">
        <v>13</v>
      </c>
      <c r="T15" s="183">
        <v>-0.16643678160919539</v>
      </c>
      <c r="U15" s="195">
        <v>22</v>
      </c>
      <c r="V15" s="183">
        <v>-7.9302141157811257E-2</v>
      </c>
      <c r="W15" s="195">
        <v>25</v>
      </c>
    </row>
    <row r="16" spans="1:23" x14ac:dyDescent="0.3">
      <c r="A16" s="6" t="s">
        <v>24</v>
      </c>
      <c r="B16" s="6" t="s">
        <v>25</v>
      </c>
      <c r="C16" s="7" t="s">
        <v>26</v>
      </c>
      <c r="D16" s="7" t="s">
        <v>2008</v>
      </c>
      <c r="E16" s="8">
        <v>40422</v>
      </c>
      <c r="F16" s="183">
        <v>2.05761316872428E-3</v>
      </c>
      <c r="G16" s="195">
        <v>8</v>
      </c>
      <c r="H16" s="183">
        <v>0.10207852193995381</v>
      </c>
      <c r="I16" s="195">
        <v>2</v>
      </c>
      <c r="J16" s="183">
        <v>6.2615101289134445E-2</v>
      </c>
      <c r="K16" s="195">
        <v>8</v>
      </c>
      <c r="L16" s="183">
        <v>-5.9842519685039371E-3</v>
      </c>
      <c r="M16" s="195">
        <v>9</v>
      </c>
      <c r="N16" s="183">
        <v>-1.7924135056273448E-2</v>
      </c>
      <c r="O16" s="195">
        <v>20</v>
      </c>
      <c r="P16" s="183">
        <v>0.14147452319954454</v>
      </c>
      <c r="Q16" s="195">
        <v>7</v>
      </c>
      <c r="R16" s="183">
        <v>5.1995438996579248E-2</v>
      </c>
      <c r="S16" s="195">
        <v>1</v>
      </c>
      <c r="T16" s="183">
        <v>-4.5161290322580643E-2</v>
      </c>
      <c r="U16" s="195">
        <v>3</v>
      </c>
      <c r="V16" s="183">
        <v>-7.8202247191011237E-2</v>
      </c>
      <c r="W16" s="195">
        <v>24</v>
      </c>
    </row>
    <row r="17" spans="1:23" x14ac:dyDescent="0.3">
      <c r="A17" s="6" t="s">
        <v>14</v>
      </c>
      <c r="B17" s="6" t="s">
        <v>155</v>
      </c>
      <c r="C17" s="7" t="s">
        <v>156</v>
      </c>
      <c r="D17" s="7" t="s">
        <v>2008</v>
      </c>
      <c r="E17" s="8">
        <v>40269</v>
      </c>
      <c r="F17" s="183">
        <v>-0.10914967677772253</v>
      </c>
      <c r="G17" s="195">
        <v>26</v>
      </c>
      <c r="H17" s="183">
        <v>7.2031793343268757E-3</v>
      </c>
      <c r="I17" s="195">
        <v>20</v>
      </c>
      <c r="J17" s="183">
        <v>1.4698677119059285E-2</v>
      </c>
      <c r="K17" s="195">
        <v>13</v>
      </c>
      <c r="L17" s="183">
        <v>-7.1729957805907171E-2</v>
      </c>
      <c r="M17" s="195">
        <v>23</v>
      </c>
      <c r="N17" s="183">
        <v>3.8682252922422958E-2</v>
      </c>
      <c r="O17" s="195">
        <v>12</v>
      </c>
      <c r="P17" s="183">
        <v>0.13982142857142857</v>
      </c>
      <c r="Q17" s="195">
        <v>8</v>
      </c>
      <c r="R17" s="183">
        <v>-0.18863925392115302</v>
      </c>
      <c r="S17" s="195">
        <v>31</v>
      </c>
      <c r="T17" s="183">
        <v>-0.189798087141339</v>
      </c>
      <c r="U17" s="195">
        <v>27</v>
      </c>
      <c r="V17" s="183">
        <v>-6.9334389857369255E-2</v>
      </c>
      <c r="W17" s="195">
        <v>23</v>
      </c>
    </row>
    <row r="18" spans="1:23" x14ac:dyDescent="0.3">
      <c r="A18" s="6" t="s">
        <v>46</v>
      </c>
      <c r="B18" s="6" t="s">
        <v>164</v>
      </c>
      <c r="C18" s="7" t="s">
        <v>165</v>
      </c>
      <c r="D18" s="7" t="s">
        <v>2008</v>
      </c>
      <c r="E18" s="8">
        <v>31929</v>
      </c>
      <c r="F18" s="183">
        <v>-5.0056882821387941E-2</v>
      </c>
      <c r="G18" s="195">
        <v>20</v>
      </c>
      <c r="H18" s="183">
        <v>-1.7127197990408769E-2</v>
      </c>
      <c r="I18" s="195">
        <v>22</v>
      </c>
      <c r="J18" s="183">
        <v>-6.7104303428154627E-2</v>
      </c>
      <c r="K18" s="195">
        <v>23</v>
      </c>
      <c r="L18" s="183">
        <v>-1.9621583742116328E-2</v>
      </c>
      <c r="M18" s="195">
        <v>13</v>
      </c>
      <c r="N18" s="183">
        <v>4.5638489208633094E-2</v>
      </c>
      <c r="O18" s="195">
        <v>8</v>
      </c>
      <c r="P18" s="183">
        <v>2.3121387283236993E-2</v>
      </c>
      <c r="Q18" s="195">
        <v>26</v>
      </c>
      <c r="R18" s="183">
        <v>-9.02542372881356E-2</v>
      </c>
      <c r="S18" s="195">
        <v>17</v>
      </c>
      <c r="T18" s="183">
        <v>-0.3410962794660608</v>
      </c>
      <c r="U18" s="195">
        <v>38</v>
      </c>
      <c r="V18" s="183">
        <v>-6.9198751300728403E-2</v>
      </c>
      <c r="W18" s="195">
        <v>22</v>
      </c>
    </row>
    <row r="19" spans="1:23" x14ac:dyDescent="0.3">
      <c r="A19" s="6" t="s">
        <v>14</v>
      </c>
      <c r="B19" s="6" t="s">
        <v>123</v>
      </c>
      <c r="C19" s="7" t="s">
        <v>124</v>
      </c>
      <c r="D19" s="7" t="s">
        <v>2008</v>
      </c>
      <c r="E19" s="8">
        <v>40153</v>
      </c>
      <c r="F19" s="183">
        <v>-0.11588132635253054</v>
      </c>
      <c r="G19" s="195">
        <v>27</v>
      </c>
      <c r="H19" s="183">
        <v>3.031437125748503E-2</v>
      </c>
      <c r="I19" s="195">
        <v>14</v>
      </c>
      <c r="J19" s="183">
        <v>3.0603804797353185E-2</v>
      </c>
      <c r="K19" s="195">
        <v>10</v>
      </c>
      <c r="L19" s="183">
        <v>-6.1274509803921568E-4</v>
      </c>
      <c r="M19" s="195">
        <v>7</v>
      </c>
      <c r="N19" s="183">
        <v>1.6320979258755527E-2</v>
      </c>
      <c r="O19" s="195">
        <v>16</v>
      </c>
      <c r="P19" s="183">
        <v>5.5519053876478319E-2</v>
      </c>
      <c r="Q19" s="195">
        <v>23</v>
      </c>
      <c r="R19" s="183">
        <v>-0.14350112697220135</v>
      </c>
      <c r="S19" s="195">
        <v>25</v>
      </c>
      <c r="T19" s="183">
        <v>-0.13991537376586741</v>
      </c>
      <c r="U19" s="195">
        <v>18</v>
      </c>
      <c r="V19" s="183">
        <v>-6.8426197458455518E-2</v>
      </c>
      <c r="W19" s="195">
        <v>21</v>
      </c>
    </row>
    <row r="20" spans="1:23" x14ac:dyDescent="0.3">
      <c r="A20" s="6" t="s">
        <v>63</v>
      </c>
      <c r="B20" s="6" t="s">
        <v>157</v>
      </c>
      <c r="C20" s="7" t="s">
        <v>158</v>
      </c>
      <c r="D20" s="7" t="s">
        <v>2008</v>
      </c>
      <c r="E20" s="8">
        <v>41456</v>
      </c>
      <c r="F20" s="183">
        <v>-3.8391224862888484E-2</v>
      </c>
      <c r="G20" s="195">
        <v>16</v>
      </c>
      <c r="H20" s="183">
        <v>5.3868194842406875E-2</v>
      </c>
      <c r="I20" s="195">
        <v>7</v>
      </c>
      <c r="J20" s="183">
        <v>-0.11946902654867257</v>
      </c>
      <c r="K20" s="195">
        <v>28</v>
      </c>
      <c r="L20" s="183">
        <v>-1.992252351964582E-2</v>
      </c>
      <c r="M20" s="195">
        <v>14</v>
      </c>
      <c r="N20" s="183">
        <v>-7.7881619937694702E-4</v>
      </c>
      <c r="O20" s="195">
        <v>18</v>
      </c>
      <c r="P20" s="183">
        <v>-5.5063641394576646E-2</v>
      </c>
      <c r="Q20" s="195">
        <v>30</v>
      </c>
      <c r="R20" s="183">
        <v>-0.24638168966677887</v>
      </c>
      <c r="S20" s="195">
        <v>37</v>
      </c>
      <c r="T20" s="183">
        <v>-0.14734693877551019</v>
      </c>
      <c r="U20" s="195">
        <v>20</v>
      </c>
      <c r="V20" s="183">
        <v>-6.0714285714285714E-2</v>
      </c>
      <c r="W20" s="195">
        <v>20</v>
      </c>
    </row>
    <row r="21" spans="1:23" x14ac:dyDescent="0.3">
      <c r="A21" s="6" t="s">
        <v>24</v>
      </c>
      <c r="B21" s="6" t="s">
        <v>71</v>
      </c>
      <c r="C21" s="7" t="s">
        <v>72</v>
      </c>
      <c r="D21" s="7" t="s">
        <v>2008</v>
      </c>
      <c r="E21" s="8">
        <v>43922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83">
        <v>0.10455927051671733</v>
      </c>
      <c r="Q21" s="195">
        <v>12</v>
      </c>
      <c r="R21" s="183">
        <v>-2.9799029799029798E-2</v>
      </c>
      <c r="S21" s="195">
        <v>8</v>
      </c>
      <c r="T21" s="183">
        <v>-7.4141048824593131E-2</v>
      </c>
      <c r="U21" s="195">
        <v>7</v>
      </c>
      <c r="V21" s="183">
        <v>-5.9139784946236562E-2</v>
      </c>
      <c r="W21" s="195">
        <v>19</v>
      </c>
    </row>
    <row r="22" spans="1:23" x14ac:dyDescent="0.3">
      <c r="A22" s="6" t="s">
        <v>46</v>
      </c>
      <c r="B22" s="6" t="s">
        <v>125</v>
      </c>
      <c r="C22" s="7" t="s">
        <v>126</v>
      </c>
      <c r="D22" s="7" t="s">
        <v>2008</v>
      </c>
      <c r="E22" s="8">
        <v>41183</v>
      </c>
      <c r="F22" s="183">
        <v>1.4347202295552368E-3</v>
      </c>
      <c r="G22" s="195">
        <v>9</v>
      </c>
      <c r="H22" s="183">
        <v>2.7330063069376315E-2</v>
      </c>
      <c r="I22" s="195">
        <v>15</v>
      </c>
      <c r="J22" s="183">
        <v>-0.13708609271523178</v>
      </c>
      <c r="K22" s="195">
        <v>29</v>
      </c>
      <c r="L22" s="183">
        <v>-1.2847965738758029E-3</v>
      </c>
      <c r="M22" s="195">
        <v>8</v>
      </c>
      <c r="N22" s="183">
        <v>-5.6608958505083816E-2</v>
      </c>
      <c r="O22" s="195">
        <v>25</v>
      </c>
      <c r="P22" s="183">
        <v>5.7830658550083014E-2</v>
      </c>
      <c r="Q22" s="195">
        <v>22</v>
      </c>
      <c r="R22" s="183">
        <v>-0.1563299232736573</v>
      </c>
      <c r="S22" s="195">
        <v>29</v>
      </c>
      <c r="T22" s="183">
        <v>-6.6305003013863772E-2</v>
      </c>
      <c r="U22" s="195">
        <v>6</v>
      </c>
      <c r="V22" s="183">
        <v>-5.8556284704694601E-2</v>
      </c>
      <c r="W22" s="195">
        <v>18</v>
      </c>
    </row>
    <row r="23" spans="1:23" x14ac:dyDescent="0.3">
      <c r="A23" s="6" t="s">
        <v>46</v>
      </c>
      <c r="B23" s="6" t="s">
        <v>109</v>
      </c>
      <c r="C23" s="7" t="s">
        <v>110</v>
      </c>
      <c r="D23" s="7" t="s">
        <v>2008</v>
      </c>
      <c r="E23" s="8">
        <v>37895</v>
      </c>
      <c r="F23" s="183">
        <v>5.7163531114327065E-2</v>
      </c>
      <c r="G23" s="195">
        <v>4</v>
      </c>
      <c r="H23" s="183">
        <v>1.9441340782122906E-2</v>
      </c>
      <c r="I23" s="195">
        <v>17</v>
      </c>
      <c r="J23" s="183">
        <v>7.4133333333333329E-2</v>
      </c>
      <c r="K23" s="195">
        <v>7</v>
      </c>
      <c r="L23" s="183">
        <v>-3.5216718266253867E-2</v>
      </c>
      <c r="M23" s="195">
        <v>18</v>
      </c>
      <c r="N23" s="183">
        <v>-5.6029232643118147E-2</v>
      </c>
      <c r="O23" s="195">
        <v>24</v>
      </c>
      <c r="P23" s="183">
        <v>2.9300378712377916E-2</v>
      </c>
      <c r="Q23" s="195">
        <v>25</v>
      </c>
      <c r="R23" s="183">
        <v>-6.4723531933133308E-2</v>
      </c>
      <c r="S23" s="195">
        <v>10</v>
      </c>
      <c r="T23" s="183">
        <v>-0.24403109383675736</v>
      </c>
      <c r="U23" s="195">
        <v>34</v>
      </c>
      <c r="V23" s="183">
        <v>-5.4939759036144578E-2</v>
      </c>
      <c r="W23" s="195">
        <v>17</v>
      </c>
    </row>
    <row r="24" spans="1:23" x14ac:dyDescent="0.3">
      <c r="A24" s="6" t="s">
        <v>24</v>
      </c>
      <c r="B24" s="6" t="s">
        <v>51</v>
      </c>
      <c r="C24" s="7" t="s">
        <v>52</v>
      </c>
      <c r="D24" s="7" t="s">
        <v>2008</v>
      </c>
      <c r="E24" s="8">
        <v>43739</v>
      </c>
      <c r="F24" s="12"/>
      <c r="G24" s="12"/>
      <c r="H24" s="12"/>
      <c r="I24" s="12"/>
      <c r="J24" s="12"/>
      <c r="K24" s="12"/>
      <c r="L24" s="12"/>
      <c r="M24" s="12"/>
      <c r="N24" s="183">
        <v>5.2016689847009738E-2</v>
      </c>
      <c r="O24" s="195">
        <v>7</v>
      </c>
      <c r="P24" s="183">
        <v>0.21893632244216552</v>
      </c>
      <c r="Q24" s="195">
        <v>2</v>
      </c>
      <c r="R24" s="183">
        <v>-0.13645012231584669</v>
      </c>
      <c r="S24" s="195">
        <v>23</v>
      </c>
      <c r="T24" s="183">
        <v>-0.18765508684863524</v>
      </c>
      <c r="U24" s="195">
        <v>25</v>
      </c>
      <c r="V24" s="183">
        <v>-3.9954980303882948E-2</v>
      </c>
      <c r="W24" s="195">
        <v>16</v>
      </c>
    </row>
    <row r="25" spans="1:23" x14ac:dyDescent="0.3">
      <c r="A25" s="6" t="s">
        <v>24</v>
      </c>
      <c r="B25" s="6" t="s">
        <v>61</v>
      </c>
      <c r="C25" s="7" t="s">
        <v>62</v>
      </c>
      <c r="D25" s="7" t="s">
        <v>2008</v>
      </c>
      <c r="E25" s="8">
        <v>43586</v>
      </c>
      <c r="F25" s="12"/>
      <c r="G25" s="12"/>
      <c r="H25" s="12"/>
      <c r="I25" s="12"/>
      <c r="J25" s="12"/>
      <c r="K25" s="12"/>
      <c r="L25" s="12"/>
      <c r="M25" s="12"/>
      <c r="N25" s="183">
        <v>1.8583042973286876E-2</v>
      </c>
      <c r="O25" s="195">
        <v>15</v>
      </c>
      <c r="P25" s="183">
        <v>8.622976916954099E-2</v>
      </c>
      <c r="Q25" s="195">
        <v>14</v>
      </c>
      <c r="R25" s="183">
        <v>-4.1151156535771921E-2</v>
      </c>
      <c r="S25" s="195">
        <v>9</v>
      </c>
      <c r="T25" s="183">
        <v>-8.5828343313373259E-2</v>
      </c>
      <c r="U25" s="195">
        <v>10</v>
      </c>
      <c r="V25" s="183">
        <v>-3.0362389813907934E-2</v>
      </c>
      <c r="W25" s="195">
        <v>15</v>
      </c>
    </row>
    <row r="26" spans="1:23" x14ac:dyDescent="0.3">
      <c r="A26" s="6" t="s">
        <v>46</v>
      </c>
      <c r="B26" s="6" t="s">
        <v>115</v>
      </c>
      <c r="C26" s="7" t="s">
        <v>116</v>
      </c>
      <c r="D26" s="7" t="s">
        <v>2008</v>
      </c>
      <c r="E26" s="8">
        <v>42095</v>
      </c>
      <c r="F26" s="183">
        <v>1.1749347258485639E-2</v>
      </c>
      <c r="G26" s="195">
        <v>6</v>
      </c>
      <c r="H26" s="183">
        <v>4.5668549905838039E-2</v>
      </c>
      <c r="I26" s="195">
        <v>8</v>
      </c>
      <c r="J26" s="183">
        <v>-2.5843881856540084E-2</v>
      </c>
      <c r="K26" s="195">
        <v>19</v>
      </c>
      <c r="L26" s="183">
        <v>-5.9517279210093255E-2</v>
      </c>
      <c r="M26" s="195">
        <v>21</v>
      </c>
      <c r="N26" s="183">
        <v>-1.4584346135148275E-3</v>
      </c>
      <c r="O26" s="195">
        <v>19</v>
      </c>
      <c r="P26" s="183">
        <v>5.4272258353891004E-2</v>
      </c>
      <c r="Q26" s="195">
        <v>24</v>
      </c>
      <c r="R26" s="183">
        <v>-2.389236836000928E-2</v>
      </c>
      <c r="S26" s="195">
        <v>5</v>
      </c>
      <c r="T26" s="183">
        <v>-0.22299944040290989</v>
      </c>
      <c r="U26" s="195">
        <v>32</v>
      </c>
      <c r="V26" s="183">
        <v>-2.2180273714016045E-2</v>
      </c>
      <c r="W26" s="195">
        <v>14</v>
      </c>
    </row>
    <row r="27" spans="1:23" x14ac:dyDescent="0.3">
      <c r="A27" s="6" t="s">
        <v>14</v>
      </c>
      <c r="B27" s="6" t="s">
        <v>44</v>
      </c>
      <c r="C27" s="7" t="s">
        <v>45</v>
      </c>
      <c r="D27" s="7" t="s">
        <v>2008</v>
      </c>
      <c r="E27" s="8">
        <v>39995</v>
      </c>
      <c r="F27" s="183">
        <v>1.1481880157875853E-2</v>
      </c>
      <c r="G27" s="195">
        <v>7</v>
      </c>
      <c r="H27" s="183">
        <v>1.3800424628450107E-2</v>
      </c>
      <c r="I27" s="195">
        <v>18</v>
      </c>
      <c r="J27" s="183">
        <v>-7.1698113207547168E-2</v>
      </c>
      <c r="K27" s="195">
        <v>24</v>
      </c>
      <c r="L27" s="183">
        <v>7.2676450034940596E-2</v>
      </c>
      <c r="M27" s="195">
        <v>1</v>
      </c>
      <c r="N27" s="183">
        <v>7.694157249338783E-2</v>
      </c>
      <c r="O27" s="195">
        <v>5</v>
      </c>
      <c r="P27" s="183">
        <v>0.1510642694771647</v>
      </c>
      <c r="Q27" s="195">
        <v>5</v>
      </c>
      <c r="R27" s="183">
        <v>-0.14733840304182511</v>
      </c>
      <c r="S27" s="195">
        <v>27</v>
      </c>
      <c r="T27" s="183">
        <v>-0.13266953713670612</v>
      </c>
      <c r="U27" s="195">
        <v>17</v>
      </c>
      <c r="V27" s="183">
        <v>-2.0072992700729927E-2</v>
      </c>
      <c r="W27" s="195">
        <v>13</v>
      </c>
    </row>
    <row r="28" spans="1:23" x14ac:dyDescent="0.3">
      <c r="A28" s="6" t="s">
        <v>14</v>
      </c>
      <c r="B28" s="6" t="s">
        <v>93</v>
      </c>
      <c r="C28" s="7" t="s">
        <v>94</v>
      </c>
      <c r="D28" s="7" t="s">
        <v>2008</v>
      </c>
      <c r="E28" s="8">
        <v>40721</v>
      </c>
      <c r="F28" s="183">
        <v>-4.7634169577643699E-3</v>
      </c>
      <c r="G28" s="195">
        <v>10</v>
      </c>
      <c r="H28" s="183">
        <v>-2.8217481073640742E-2</v>
      </c>
      <c r="I28" s="195">
        <v>24</v>
      </c>
      <c r="J28" s="183">
        <v>0.10524700828474992</v>
      </c>
      <c r="K28" s="195">
        <v>3</v>
      </c>
      <c r="L28" s="183">
        <v>-8.1860465116279063E-2</v>
      </c>
      <c r="M28" s="195">
        <v>25</v>
      </c>
      <c r="N28" s="183">
        <v>6.3034449059369654E-2</v>
      </c>
      <c r="O28" s="195">
        <v>6</v>
      </c>
      <c r="P28" s="183">
        <v>7.6620370370370366E-2</v>
      </c>
      <c r="Q28" s="195">
        <v>20</v>
      </c>
      <c r="R28" s="183">
        <v>-0.16124697661918838</v>
      </c>
      <c r="S28" s="195">
        <v>30</v>
      </c>
      <c r="T28" s="183">
        <v>-0.21813725490196079</v>
      </c>
      <c r="U28" s="195">
        <v>31</v>
      </c>
      <c r="V28" s="183">
        <v>-1.7308766052484645E-2</v>
      </c>
      <c r="W28" s="195">
        <v>12</v>
      </c>
    </row>
    <row r="29" spans="1:23" x14ac:dyDescent="0.3">
      <c r="A29" s="6" t="s">
        <v>63</v>
      </c>
      <c r="B29" s="6" t="s">
        <v>64</v>
      </c>
      <c r="C29" s="7" t="s">
        <v>65</v>
      </c>
      <c r="D29" s="7" t="s">
        <v>2008</v>
      </c>
      <c r="E29" s="8">
        <v>35275</v>
      </c>
      <c r="F29" s="183">
        <v>-4.7321242443193662E-2</v>
      </c>
      <c r="G29" s="195">
        <v>17</v>
      </c>
      <c r="H29" s="183">
        <v>6.8498769483182939E-2</v>
      </c>
      <c r="I29" s="195">
        <v>4</v>
      </c>
      <c r="J29" s="183">
        <v>8.8315217391304341E-3</v>
      </c>
      <c r="K29" s="195">
        <v>16</v>
      </c>
      <c r="L29" s="183">
        <v>-2.6372059871703494E-2</v>
      </c>
      <c r="M29" s="195">
        <v>16</v>
      </c>
      <c r="N29" s="183">
        <v>2.664576802507837E-2</v>
      </c>
      <c r="O29" s="195">
        <v>14</v>
      </c>
      <c r="P29" s="183">
        <v>7.1951219512195116E-2</v>
      </c>
      <c r="Q29" s="195">
        <v>21</v>
      </c>
      <c r="R29" s="183">
        <v>-9.0123456790123457E-2</v>
      </c>
      <c r="S29" s="195">
        <v>16</v>
      </c>
      <c r="T29" s="183">
        <v>-0.114758473445423</v>
      </c>
      <c r="U29" s="195">
        <v>15</v>
      </c>
      <c r="V29" s="183">
        <v>-1.6483516483516484E-2</v>
      </c>
      <c r="W29" s="195">
        <v>11</v>
      </c>
    </row>
    <row r="30" spans="1:23" x14ac:dyDescent="0.3">
      <c r="A30" s="6" t="s">
        <v>63</v>
      </c>
      <c r="B30" s="6" t="s">
        <v>145</v>
      </c>
      <c r="C30" s="7" t="s">
        <v>146</v>
      </c>
      <c r="D30" s="7" t="s">
        <v>2008</v>
      </c>
      <c r="E30" s="8">
        <v>43647</v>
      </c>
      <c r="F30" s="12"/>
      <c r="G30" s="12"/>
      <c r="H30" s="12"/>
      <c r="I30" s="12"/>
      <c r="J30" s="12"/>
      <c r="K30" s="12"/>
      <c r="L30" s="12"/>
      <c r="M30" s="12"/>
      <c r="N30" s="183">
        <v>-9.6577431379193487E-2</v>
      </c>
      <c r="O30" s="195">
        <v>30</v>
      </c>
      <c r="P30" s="183">
        <v>7.8203517587939697E-2</v>
      </c>
      <c r="Q30" s="195">
        <v>17</v>
      </c>
      <c r="R30" s="183">
        <v>-9.5352839931153191E-2</v>
      </c>
      <c r="S30" s="195">
        <v>18</v>
      </c>
      <c r="T30" s="183">
        <v>-0.17326332794830371</v>
      </c>
      <c r="U30" s="195">
        <v>23</v>
      </c>
      <c r="V30" s="183">
        <v>6.7430883344571813E-4</v>
      </c>
      <c r="W30" s="195">
        <v>10</v>
      </c>
    </row>
    <row r="31" spans="1:23" x14ac:dyDescent="0.3">
      <c r="A31" s="6" t="s">
        <v>14</v>
      </c>
      <c r="B31" s="6" t="s">
        <v>15</v>
      </c>
      <c r="C31" s="7" t="s">
        <v>16</v>
      </c>
      <c r="D31" s="7" t="s">
        <v>2008</v>
      </c>
      <c r="E31" s="8">
        <v>42394</v>
      </c>
      <c r="F31" s="12"/>
      <c r="G31" s="12"/>
      <c r="H31" s="183">
        <v>4.0296662546353522E-2</v>
      </c>
      <c r="I31" s="195">
        <v>11</v>
      </c>
      <c r="J31" s="183">
        <v>7.6709401709401714E-2</v>
      </c>
      <c r="K31" s="195">
        <v>5</v>
      </c>
      <c r="L31" s="183">
        <v>3.2559149120902973E-3</v>
      </c>
      <c r="M31" s="195">
        <v>6</v>
      </c>
      <c r="N31" s="183">
        <v>9.711286089238845E-2</v>
      </c>
      <c r="O31" s="195">
        <v>4</v>
      </c>
      <c r="P31" s="183">
        <v>0.10893336084175778</v>
      </c>
      <c r="Q31" s="195">
        <v>11</v>
      </c>
      <c r="R31" s="183">
        <v>8.1849805606711689E-3</v>
      </c>
      <c r="S31" s="195">
        <v>3</v>
      </c>
      <c r="T31" s="183">
        <v>-4.2244640605296341E-2</v>
      </c>
      <c r="U31" s="195">
        <v>2</v>
      </c>
      <c r="V31" s="183">
        <v>9.0371915189433431E-3</v>
      </c>
      <c r="W31" s="195">
        <v>9</v>
      </c>
    </row>
    <row r="32" spans="1:23" x14ac:dyDescent="0.3">
      <c r="A32" s="6" t="s">
        <v>63</v>
      </c>
      <c r="B32" s="6" t="s">
        <v>119</v>
      </c>
      <c r="C32" s="7" t="s">
        <v>120</v>
      </c>
      <c r="D32" s="7" t="s">
        <v>2008</v>
      </c>
      <c r="E32" s="8">
        <v>37530</v>
      </c>
      <c r="F32" s="183">
        <v>-1.2504597278411181E-2</v>
      </c>
      <c r="G32" s="195">
        <v>11</v>
      </c>
      <c r="H32" s="183">
        <v>4.5051436679673644E-2</v>
      </c>
      <c r="I32" s="195">
        <v>9</v>
      </c>
      <c r="J32" s="183">
        <v>-1.4512785072563926E-2</v>
      </c>
      <c r="K32" s="195">
        <v>18</v>
      </c>
      <c r="L32" s="183">
        <v>-7.6156583629893235E-2</v>
      </c>
      <c r="M32" s="195">
        <v>24</v>
      </c>
      <c r="N32" s="183">
        <v>4.1260891850333166E-2</v>
      </c>
      <c r="O32" s="195">
        <v>10</v>
      </c>
      <c r="P32" s="183">
        <v>-6.4144736842105268E-2</v>
      </c>
      <c r="Q32" s="195">
        <v>31</v>
      </c>
      <c r="R32" s="183">
        <v>-0.11043132456408687</v>
      </c>
      <c r="S32" s="195">
        <v>21</v>
      </c>
      <c r="T32" s="183">
        <v>-8.4277148567621585E-2</v>
      </c>
      <c r="U32" s="195">
        <v>9</v>
      </c>
      <c r="V32" s="183">
        <v>1.3507625272331155E-2</v>
      </c>
      <c r="W32" s="195">
        <v>8</v>
      </c>
    </row>
    <row r="33" spans="1:23" x14ac:dyDescent="0.3">
      <c r="A33" s="6" t="s">
        <v>46</v>
      </c>
      <c r="B33" s="6" t="s">
        <v>69</v>
      </c>
      <c r="C33" s="7" t="s">
        <v>70</v>
      </c>
      <c r="D33" s="7" t="s">
        <v>2008</v>
      </c>
      <c r="E33" s="8">
        <v>38930</v>
      </c>
      <c r="F33" s="183">
        <v>-3.0406453614644741E-2</v>
      </c>
      <c r="G33" s="195">
        <v>15</v>
      </c>
      <c r="H33" s="183">
        <v>-4.2801556420233464E-2</v>
      </c>
      <c r="I33" s="195">
        <v>27</v>
      </c>
      <c r="J33" s="183">
        <v>3.6249999999999998E-2</v>
      </c>
      <c r="K33" s="195">
        <v>9</v>
      </c>
      <c r="L33" s="183">
        <v>-0.10831858407079646</v>
      </c>
      <c r="M33" s="195">
        <v>27</v>
      </c>
      <c r="N33" s="183">
        <v>-7.122325135739381E-2</v>
      </c>
      <c r="O33" s="195">
        <v>28</v>
      </c>
      <c r="P33" s="183">
        <v>0.22279392847954721</v>
      </c>
      <c r="Q33" s="195">
        <v>1</v>
      </c>
      <c r="R33" s="183">
        <v>-0.14165968147527241</v>
      </c>
      <c r="S33" s="195">
        <v>24</v>
      </c>
      <c r="T33" s="183">
        <v>-0.15271838729383017</v>
      </c>
      <c r="U33" s="195">
        <v>21</v>
      </c>
      <c r="V33" s="183">
        <v>3.1876606683804626E-2</v>
      </c>
      <c r="W33" s="195">
        <v>7</v>
      </c>
    </row>
    <row r="34" spans="1:23" x14ac:dyDescent="0.3">
      <c r="A34" s="6" t="s">
        <v>63</v>
      </c>
      <c r="B34" s="6" t="s">
        <v>143</v>
      </c>
      <c r="C34" s="7" t="s">
        <v>144</v>
      </c>
      <c r="D34" s="7" t="s">
        <v>2008</v>
      </c>
      <c r="E34" s="8">
        <v>37681</v>
      </c>
      <c r="F34" s="183">
        <v>-8.0913666279519944E-2</v>
      </c>
      <c r="G34" s="195">
        <v>23</v>
      </c>
      <c r="H34" s="183">
        <v>4.4331395348837212E-2</v>
      </c>
      <c r="I34" s="195">
        <v>10</v>
      </c>
      <c r="J34" s="183">
        <v>-9.3321917808219176E-2</v>
      </c>
      <c r="K34" s="195">
        <v>27</v>
      </c>
      <c r="L34" s="183">
        <v>-4.8566142460684553E-2</v>
      </c>
      <c r="M34" s="195">
        <v>19</v>
      </c>
      <c r="N34" s="183">
        <v>-5.6902356902356906E-2</v>
      </c>
      <c r="O34" s="195">
        <v>26</v>
      </c>
      <c r="P34" s="183">
        <v>-9.5801526717557248E-2</v>
      </c>
      <c r="Q34" s="195">
        <v>33</v>
      </c>
      <c r="R34" s="183">
        <v>-0.19402298850574712</v>
      </c>
      <c r="S34" s="195">
        <v>32</v>
      </c>
      <c r="T34" s="183">
        <v>-5.8765915768854066E-2</v>
      </c>
      <c r="U34" s="195">
        <v>4</v>
      </c>
      <c r="V34" s="183">
        <v>3.3485540334855401E-2</v>
      </c>
      <c r="W34" s="195">
        <v>6</v>
      </c>
    </row>
    <row r="35" spans="1:23" x14ac:dyDescent="0.3">
      <c r="A35" s="6" t="s">
        <v>24</v>
      </c>
      <c r="B35" s="6" t="s">
        <v>76</v>
      </c>
      <c r="C35" s="7" t="s">
        <v>77</v>
      </c>
      <c r="D35" s="7" t="s">
        <v>2008</v>
      </c>
      <c r="E35" s="8">
        <v>39142</v>
      </c>
      <c r="F35" s="183">
        <v>-2.2179363548698167E-2</v>
      </c>
      <c r="G35" s="195">
        <v>13</v>
      </c>
      <c r="H35" s="183">
        <v>8.4901531728665214E-2</v>
      </c>
      <c r="I35" s="195">
        <v>3</v>
      </c>
      <c r="J35" s="183">
        <v>-4.0036396724294813E-2</v>
      </c>
      <c r="K35" s="195">
        <v>21</v>
      </c>
      <c r="L35" s="183">
        <v>1.7908309455587391E-2</v>
      </c>
      <c r="M35" s="195">
        <v>4</v>
      </c>
      <c r="N35" s="183">
        <v>-6.8271649299317283E-2</v>
      </c>
      <c r="O35" s="195">
        <v>27</v>
      </c>
      <c r="P35" s="183">
        <v>1.7707362534948742E-2</v>
      </c>
      <c r="Q35" s="195">
        <v>28</v>
      </c>
      <c r="R35" s="183">
        <v>-8.7499999999999994E-2</v>
      </c>
      <c r="S35" s="195">
        <v>15</v>
      </c>
      <c r="T35" s="183">
        <v>-9.4876033057851236E-2</v>
      </c>
      <c r="U35" s="195">
        <v>13</v>
      </c>
      <c r="V35" s="183">
        <v>5.8262179809141133E-2</v>
      </c>
      <c r="W35" s="195">
        <v>5</v>
      </c>
    </row>
    <row r="36" spans="1:23" x14ac:dyDescent="0.3">
      <c r="A36" s="6" t="s">
        <v>24</v>
      </c>
      <c r="B36" s="6" t="s">
        <v>147</v>
      </c>
      <c r="C36" s="7" t="s">
        <v>148</v>
      </c>
      <c r="D36" s="7" t="s">
        <v>2008</v>
      </c>
      <c r="E36" s="8">
        <v>43586</v>
      </c>
      <c r="F36" s="12"/>
      <c r="G36" s="12"/>
      <c r="H36" s="12"/>
      <c r="I36" s="12"/>
      <c r="J36" s="12"/>
      <c r="K36" s="12"/>
      <c r="L36" s="12"/>
      <c r="M36" s="12"/>
      <c r="N36" s="183">
        <v>-0.17482185273159145</v>
      </c>
      <c r="O36" s="195">
        <v>32</v>
      </c>
      <c r="P36" s="183">
        <v>2.1708352996696555E-2</v>
      </c>
      <c r="Q36" s="195">
        <v>27</v>
      </c>
      <c r="R36" s="183">
        <v>-5.6953013763644993E-3</v>
      </c>
      <c r="S36" s="195">
        <v>4</v>
      </c>
      <c r="T36" s="183">
        <v>-0.28711056811240071</v>
      </c>
      <c r="U36" s="195">
        <v>37</v>
      </c>
      <c r="V36" s="183">
        <v>6.3446969696969696E-2</v>
      </c>
      <c r="W36" s="195">
        <v>4</v>
      </c>
    </row>
    <row r="37" spans="1:23" x14ac:dyDescent="0.3">
      <c r="A37" s="6" t="s">
        <v>14</v>
      </c>
      <c r="B37" s="6" t="s">
        <v>67</v>
      </c>
      <c r="C37" s="7" t="s">
        <v>68</v>
      </c>
      <c r="D37" s="7" t="s">
        <v>2008</v>
      </c>
      <c r="E37" s="8">
        <v>32965</v>
      </c>
      <c r="F37" s="183">
        <v>-5.416116248348745E-2</v>
      </c>
      <c r="G37" s="195">
        <v>21</v>
      </c>
      <c r="H37" s="183">
        <v>5.8658346333853355E-2</v>
      </c>
      <c r="I37" s="195">
        <v>6</v>
      </c>
      <c r="J37" s="183">
        <v>-2.6602564102564102E-2</v>
      </c>
      <c r="K37" s="195">
        <v>20</v>
      </c>
      <c r="L37" s="183">
        <v>-5.6259659969088098E-2</v>
      </c>
      <c r="M37" s="195">
        <v>20</v>
      </c>
      <c r="N37" s="183">
        <v>-5.0561797752808987E-2</v>
      </c>
      <c r="O37" s="195">
        <v>23</v>
      </c>
      <c r="P37" s="183">
        <v>9.8856416772554009E-2</v>
      </c>
      <c r="Q37" s="195">
        <v>13</v>
      </c>
      <c r="R37" s="183">
        <v>-0.20459553037456721</v>
      </c>
      <c r="S37" s="195">
        <v>34</v>
      </c>
      <c r="T37" s="183">
        <v>4.840649428743235E-2</v>
      </c>
      <c r="U37" s="195">
        <v>1</v>
      </c>
      <c r="V37" s="183">
        <v>7.1738083774675013E-2</v>
      </c>
      <c r="W37" s="195">
        <v>3</v>
      </c>
    </row>
    <row r="38" spans="1:23" x14ac:dyDescent="0.3">
      <c r="A38" s="6" t="s">
        <v>46</v>
      </c>
      <c r="B38" s="6" t="s">
        <v>170</v>
      </c>
      <c r="C38" s="7" t="s">
        <v>171</v>
      </c>
      <c r="D38" s="7" t="s">
        <v>2008</v>
      </c>
      <c r="E38" s="8">
        <v>42917</v>
      </c>
      <c r="F38" s="12"/>
      <c r="G38" s="12"/>
      <c r="H38" s="12"/>
      <c r="I38" s="12"/>
      <c r="J38" s="183">
        <v>-8.9277496548550397E-2</v>
      </c>
      <c r="K38" s="195">
        <v>25</v>
      </c>
      <c r="L38" s="183">
        <v>-0.20167627029858565</v>
      </c>
      <c r="M38" s="195">
        <v>29</v>
      </c>
      <c r="N38" s="183">
        <v>-9.0090090090090086E-2</v>
      </c>
      <c r="O38" s="195">
        <v>29</v>
      </c>
      <c r="P38" s="183">
        <v>-6.8645640074211506E-2</v>
      </c>
      <c r="Q38" s="195">
        <v>32</v>
      </c>
      <c r="R38" s="183">
        <v>-0.22579395817195971</v>
      </c>
      <c r="S38" s="195">
        <v>35</v>
      </c>
      <c r="T38" s="183">
        <v>-0.20553539019963701</v>
      </c>
      <c r="U38" s="195">
        <v>29</v>
      </c>
      <c r="V38" s="183">
        <v>8.229243203526819E-2</v>
      </c>
      <c r="W38" s="195">
        <v>2</v>
      </c>
    </row>
    <row r="39" spans="1:23" x14ac:dyDescent="0.3">
      <c r="A39" s="13" t="s">
        <v>14</v>
      </c>
      <c r="B39" s="14" t="s">
        <v>17</v>
      </c>
      <c r="C39" s="15" t="s">
        <v>18</v>
      </c>
      <c r="D39" s="7" t="s">
        <v>2008</v>
      </c>
      <c r="E39" s="16">
        <v>44686</v>
      </c>
      <c r="F39" s="183">
        <v>9.958871915393655E-2</v>
      </c>
      <c r="G39" s="195">
        <v>3</v>
      </c>
      <c r="H39" s="183">
        <v>3.1812725090036013E-2</v>
      </c>
      <c r="I39" s="195">
        <v>13</v>
      </c>
      <c r="J39" s="183">
        <v>0.11764705882352941</v>
      </c>
      <c r="K39" s="195">
        <v>1</v>
      </c>
      <c r="L39" s="183">
        <v>5.0430139424503112E-3</v>
      </c>
      <c r="M39" s="195">
        <v>5</v>
      </c>
      <c r="N39" s="12"/>
      <c r="O39" s="12"/>
      <c r="P39" s="12"/>
      <c r="Q39" s="12"/>
      <c r="R39" s="12"/>
      <c r="S39" s="12"/>
      <c r="T39" s="183">
        <v>-0.14217443249701314</v>
      </c>
      <c r="U39" s="195">
        <v>19</v>
      </c>
      <c r="V39" s="183">
        <v>0.1856368563685637</v>
      </c>
      <c r="W39" s="195">
        <v>1</v>
      </c>
    </row>
  </sheetData>
  <pageMargins left="0.7" right="0.7" top="0.75" bottom="0.75" header="0.3" footer="0.3"/>
  <pageSetup paperSize="1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5CEB-F3A2-4D2F-A2F2-B72DFBBA98DC}">
  <dimension ref="A1:Q214"/>
  <sheetViews>
    <sheetView topLeftCell="A111" workbookViewId="0">
      <selection activeCell="D118" sqref="D118"/>
    </sheetView>
  </sheetViews>
  <sheetFormatPr defaultColWidth="21" defaultRowHeight="14.4" x14ac:dyDescent="0.3"/>
  <cols>
    <col min="1" max="1" width="20.77734375" bestFit="1" customWidth="1"/>
    <col min="2" max="2" width="20.77734375" customWidth="1"/>
    <col min="3" max="3" width="26.21875" bestFit="1" customWidth="1"/>
    <col min="4" max="4" width="6.77734375" bestFit="1" customWidth="1"/>
    <col min="5" max="5" width="9.109375" bestFit="1" customWidth="1"/>
    <col min="6" max="6" width="12.33203125" bestFit="1" customWidth="1"/>
    <col min="7" max="8" width="9.6640625" bestFit="1" customWidth="1"/>
    <col min="9" max="9" width="12.5546875" bestFit="1" customWidth="1"/>
    <col min="10" max="10" width="8.77734375" bestFit="1" customWidth="1"/>
    <col min="11" max="11" width="9.33203125" bestFit="1" customWidth="1"/>
    <col min="12" max="12" width="12.5546875" bestFit="1" customWidth="1"/>
    <col min="13" max="17" width="16.88671875" bestFit="1" customWidth="1"/>
  </cols>
  <sheetData>
    <row r="1" spans="1:17" ht="15" customHeight="1" x14ac:dyDescent="0.3">
      <c r="A1" s="120"/>
      <c r="B1" s="120"/>
      <c r="C1" s="121"/>
      <c r="D1" s="167" t="s">
        <v>1731</v>
      </c>
      <c r="E1" s="167" t="s">
        <v>1731</v>
      </c>
      <c r="F1" s="167" t="s">
        <v>1731</v>
      </c>
      <c r="G1" s="167" t="s">
        <v>1731</v>
      </c>
      <c r="H1" s="167" t="s">
        <v>1731</v>
      </c>
      <c r="I1" s="167" t="s">
        <v>1731</v>
      </c>
      <c r="J1" s="167" t="s">
        <v>1965</v>
      </c>
      <c r="K1" s="167" t="s">
        <v>1965</v>
      </c>
      <c r="L1" s="167" t="s">
        <v>1965</v>
      </c>
      <c r="M1" s="167" t="s">
        <v>1714</v>
      </c>
      <c r="N1" s="167" t="s">
        <v>1714</v>
      </c>
      <c r="O1" s="167" t="s">
        <v>1714</v>
      </c>
      <c r="P1" s="167" t="s">
        <v>1714</v>
      </c>
      <c r="Q1" s="167" t="s">
        <v>1714</v>
      </c>
    </row>
    <row r="2" spans="1:17" ht="15" customHeight="1" x14ac:dyDescent="0.3">
      <c r="A2" s="124" t="s">
        <v>411</v>
      </c>
      <c r="B2" s="124"/>
      <c r="C2" s="124" t="s">
        <v>1972</v>
      </c>
      <c r="D2" s="167" t="s">
        <v>182</v>
      </c>
      <c r="E2" s="167" t="s">
        <v>183</v>
      </c>
      <c r="F2" s="167" t="s">
        <v>1727</v>
      </c>
      <c r="G2" s="167" t="s">
        <v>1966</v>
      </c>
      <c r="H2" s="167" t="s">
        <v>1967</v>
      </c>
      <c r="I2" s="167" t="s">
        <v>1968</v>
      </c>
      <c r="J2" s="167" t="s">
        <v>1966</v>
      </c>
      <c r="K2" s="167" t="s">
        <v>1967</v>
      </c>
      <c r="L2" s="167" t="s">
        <v>1968</v>
      </c>
      <c r="M2" s="167" t="s">
        <v>1966</v>
      </c>
      <c r="N2" s="167" t="s">
        <v>1967</v>
      </c>
      <c r="O2" s="167" t="s">
        <v>1968</v>
      </c>
      <c r="P2" s="167" t="s">
        <v>1718</v>
      </c>
      <c r="Q2" s="167" t="s">
        <v>1969</v>
      </c>
    </row>
    <row r="3" spans="1:17" ht="15" customHeight="1" x14ac:dyDescent="0.3">
      <c r="A3" s="125" t="s">
        <v>1970</v>
      </c>
      <c r="B3" s="125" t="s">
        <v>131</v>
      </c>
      <c r="C3" s="125" t="s">
        <v>189</v>
      </c>
      <c r="D3" s="168">
        <v>2782</v>
      </c>
      <c r="E3" s="168">
        <v>2917</v>
      </c>
      <c r="F3" s="168">
        <v>-135</v>
      </c>
      <c r="G3" s="169">
        <v>3675143.96</v>
      </c>
      <c r="H3" s="169">
        <v>3698888.45</v>
      </c>
      <c r="I3" s="170">
        <v>-23744.49</v>
      </c>
      <c r="J3" s="171">
        <v>232549.79</v>
      </c>
      <c r="K3" s="171">
        <v>267102.81</v>
      </c>
      <c r="L3" s="172">
        <v>-34553.019999999997</v>
      </c>
      <c r="M3" s="173">
        <v>3907693.75</v>
      </c>
      <c r="N3" s="173">
        <v>3965991.26</v>
      </c>
      <c r="O3" s="174">
        <v>-58297.51</v>
      </c>
      <c r="P3" s="127">
        <v>4050438.2</v>
      </c>
      <c r="Q3" s="141">
        <v>0.964758</v>
      </c>
    </row>
    <row r="4" spans="1:17" ht="15" customHeight="1" x14ac:dyDescent="0.3">
      <c r="A4" s="125" t="s">
        <v>1970</v>
      </c>
      <c r="B4" s="125" t="s">
        <v>569</v>
      </c>
      <c r="C4" s="125" t="s">
        <v>568</v>
      </c>
      <c r="D4" s="168">
        <v>3010</v>
      </c>
      <c r="E4" s="168">
        <v>3373</v>
      </c>
      <c r="F4" s="168">
        <v>-363</v>
      </c>
      <c r="G4" s="169">
        <v>3581078.22</v>
      </c>
      <c r="H4" s="169">
        <v>3867893.36</v>
      </c>
      <c r="I4" s="170">
        <v>-286815.14</v>
      </c>
      <c r="J4" s="171">
        <v>216663.21</v>
      </c>
      <c r="K4" s="171">
        <v>244331.27</v>
      </c>
      <c r="L4" s="172">
        <v>-27668.06</v>
      </c>
      <c r="M4" s="173">
        <v>3797741.43</v>
      </c>
      <c r="N4" s="173">
        <v>4112224.63</v>
      </c>
      <c r="O4" s="174">
        <v>-314483.20000000001</v>
      </c>
      <c r="P4" s="127">
        <v>4188932.11</v>
      </c>
      <c r="Q4" s="141">
        <v>0.906613</v>
      </c>
    </row>
    <row r="5" spans="1:17" ht="15" customHeight="1" x14ac:dyDescent="0.3">
      <c r="A5" s="125" t="s">
        <v>1970</v>
      </c>
      <c r="B5" s="125" t="s">
        <v>119</v>
      </c>
      <c r="C5" s="125" t="s">
        <v>201</v>
      </c>
      <c r="D5" s="168">
        <v>2719</v>
      </c>
      <c r="E5" s="168">
        <v>2753</v>
      </c>
      <c r="F5" s="168">
        <v>-34</v>
      </c>
      <c r="G5" s="169">
        <v>3792688.49</v>
      </c>
      <c r="H5" s="169">
        <v>3831192.74</v>
      </c>
      <c r="I5" s="170">
        <v>-38504.25</v>
      </c>
      <c r="J5" s="171">
        <v>422119.88</v>
      </c>
      <c r="K5" s="171">
        <v>503279.24</v>
      </c>
      <c r="L5" s="172">
        <v>-81159.360000000001</v>
      </c>
      <c r="M5" s="173">
        <v>4214808.37</v>
      </c>
      <c r="N5" s="173">
        <v>4334471.9800000004</v>
      </c>
      <c r="O5" s="174">
        <v>-119663.61</v>
      </c>
      <c r="P5" s="127">
        <v>4457013.1399999997</v>
      </c>
      <c r="Q5" s="141">
        <v>0.945658</v>
      </c>
    </row>
    <row r="6" spans="1:17" ht="15" customHeight="1" x14ac:dyDescent="0.3">
      <c r="A6" s="125" t="s">
        <v>1970</v>
      </c>
      <c r="B6" s="125" t="s">
        <v>665</v>
      </c>
      <c r="C6" s="125" t="s">
        <v>664</v>
      </c>
      <c r="D6" s="168">
        <v>1798</v>
      </c>
      <c r="E6" s="168">
        <v>1899</v>
      </c>
      <c r="F6" s="168">
        <v>-101</v>
      </c>
      <c r="G6" s="169">
        <v>2265298.6</v>
      </c>
      <c r="H6" s="169">
        <v>2425792.15</v>
      </c>
      <c r="I6" s="170">
        <v>-160493.54999999999</v>
      </c>
      <c r="J6" s="171">
        <v>367863.03999999998</v>
      </c>
      <c r="K6" s="171">
        <v>377021.95</v>
      </c>
      <c r="L6" s="172">
        <v>-9158.91</v>
      </c>
      <c r="M6" s="173">
        <v>2633161.64</v>
      </c>
      <c r="N6" s="173">
        <v>2802814.1</v>
      </c>
      <c r="O6" s="174">
        <v>-169652.46</v>
      </c>
      <c r="P6" s="127">
        <v>2881229</v>
      </c>
      <c r="Q6" s="141">
        <v>0.91390199999999999</v>
      </c>
    </row>
    <row r="7" spans="1:17" ht="15" customHeight="1" x14ac:dyDescent="0.3">
      <c r="A7" s="125" t="s">
        <v>1970</v>
      </c>
      <c r="B7" s="125" t="s">
        <v>135</v>
      </c>
      <c r="C7" s="125" t="s">
        <v>726</v>
      </c>
      <c r="D7" s="168">
        <v>1714</v>
      </c>
      <c r="E7" s="168">
        <v>1801</v>
      </c>
      <c r="F7" s="168">
        <v>-87</v>
      </c>
      <c r="G7" s="169">
        <v>2559377.15</v>
      </c>
      <c r="H7" s="169">
        <v>2733827.29</v>
      </c>
      <c r="I7" s="170">
        <v>-174450.14</v>
      </c>
      <c r="J7" s="171">
        <v>275269.03999999998</v>
      </c>
      <c r="K7" s="171">
        <v>268522.96999999997</v>
      </c>
      <c r="L7" s="171">
        <v>6746.07</v>
      </c>
      <c r="M7" s="173">
        <v>2834646.19</v>
      </c>
      <c r="N7" s="173">
        <v>3002350.26</v>
      </c>
      <c r="O7" s="174">
        <v>-167704.07</v>
      </c>
      <c r="P7" s="127">
        <v>3086348</v>
      </c>
      <c r="Q7" s="141">
        <v>0.91844700000000001</v>
      </c>
    </row>
    <row r="8" spans="1:17" ht="15" customHeight="1" x14ac:dyDescent="0.3">
      <c r="A8" s="125" t="s">
        <v>1970</v>
      </c>
      <c r="B8" s="125" t="s">
        <v>105</v>
      </c>
      <c r="C8" s="125" t="s">
        <v>228</v>
      </c>
      <c r="D8" s="168">
        <v>5013</v>
      </c>
      <c r="E8" s="168">
        <v>5003</v>
      </c>
      <c r="F8" s="168">
        <v>10</v>
      </c>
      <c r="G8" s="169">
        <v>7240237.9000000004</v>
      </c>
      <c r="H8" s="169">
        <v>7013204.9000000004</v>
      </c>
      <c r="I8" s="169">
        <v>227033</v>
      </c>
      <c r="J8" s="171">
        <v>612184.06999999995</v>
      </c>
      <c r="K8" s="171">
        <v>656456.5</v>
      </c>
      <c r="L8" s="172">
        <v>-44272.43</v>
      </c>
      <c r="M8" s="173">
        <v>7852421.9699999997</v>
      </c>
      <c r="N8" s="173">
        <v>7669661.4000000004</v>
      </c>
      <c r="O8" s="173">
        <v>182760.57</v>
      </c>
      <c r="P8" s="127">
        <v>7742838</v>
      </c>
      <c r="Q8" s="141">
        <v>1.0141530000000001</v>
      </c>
    </row>
    <row r="9" spans="1:17" ht="15" customHeight="1" x14ac:dyDescent="0.3">
      <c r="A9" s="125" t="s">
        <v>1970</v>
      </c>
      <c r="B9" s="125" t="s">
        <v>157</v>
      </c>
      <c r="C9" s="125" t="s">
        <v>249</v>
      </c>
      <c r="D9" s="168">
        <v>1641</v>
      </c>
      <c r="E9" s="168">
        <v>1704</v>
      </c>
      <c r="F9" s="168">
        <v>-63</v>
      </c>
      <c r="G9" s="169">
        <v>2141906.25</v>
      </c>
      <c r="H9" s="169">
        <v>2270952.4500000002</v>
      </c>
      <c r="I9" s="170">
        <v>-129046.2</v>
      </c>
      <c r="J9" s="171">
        <v>236712.01</v>
      </c>
      <c r="K9" s="171">
        <v>247265</v>
      </c>
      <c r="L9" s="172">
        <v>-10552.99</v>
      </c>
      <c r="M9" s="173">
        <v>2378618.2599999998</v>
      </c>
      <c r="N9" s="173">
        <v>2518217.4500000002</v>
      </c>
      <c r="O9" s="174">
        <v>-139599.19</v>
      </c>
      <c r="P9" s="127">
        <v>2617467.0633</v>
      </c>
      <c r="Q9" s="141">
        <v>0.908748</v>
      </c>
    </row>
    <row r="10" spans="1:17" ht="15" customHeight="1" x14ac:dyDescent="0.3">
      <c r="A10" s="125" t="s">
        <v>1970</v>
      </c>
      <c r="B10" s="125" t="s">
        <v>960</v>
      </c>
      <c r="C10" s="125" t="s">
        <v>959</v>
      </c>
      <c r="D10" s="168">
        <v>1161</v>
      </c>
      <c r="E10" s="168">
        <v>1135</v>
      </c>
      <c r="F10" s="168">
        <v>26</v>
      </c>
      <c r="G10" s="169">
        <v>1453392.36</v>
      </c>
      <c r="H10" s="169">
        <v>1533647.47</v>
      </c>
      <c r="I10" s="170">
        <v>-80255.11</v>
      </c>
      <c r="J10" s="171">
        <v>102529</v>
      </c>
      <c r="K10" s="171">
        <v>100344.01</v>
      </c>
      <c r="L10" s="171">
        <v>2184.9899999999998</v>
      </c>
      <c r="M10" s="173">
        <v>1555921.36</v>
      </c>
      <c r="N10" s="173">
        <v>1633991.48</v>
      </c>
      <c r="O10" s="174">
        <v>-78070.12</v>
      </c>
      <c r="P10" s="127">
        <v>1687614.47</v>
      </c>
      <c r="Q10" s="141">
        <v>0.92196500000000003</v>
      </c>
    </row>
    <row r="11" spans="1:17" ht="15" customHeight="1" x14ac:dyDescent="0.3">
      <c r="A11" s="125" t="s">
        <v>1970</v>
      </c>
      <c r="B11" s="125" t="s">
        <v>966</v>
      </c>
      <c r="C11" s="125" t="s">
        <v>965</v>
      </c>
      <c r="D11" s="168">
        <v>1264</v>
      </c>
      <c r="E11" s="168">
        <v>1320</v>
      </c>
      <c r="F11" s="168">
        <v>-56</v>
      </c>
      <c r="G11" s="169">
        <v>1502157.32</v>
      </c>
      <c r="H11" s="169">
        <v>1640057.99</v>
      </c>
      <c r="I11" s="170">
        <v>-137900.67000000001</v>
      </c>
      <c r="J11" s="171">
        <v>149410.12</v>
      </c>
      <c r="K11" s="171">
        <v>156015.99</v>
      </c>
      <c r="L11" s="172">
        <v>-6605.87</v>
      </c>
      <c r="M11" s="173">
        <v>1651567.44</v>
      </c>
      <c r="N11" s="173">
        <v>1796073.98</v>
      </c>
      <c r="O11" s="174">
        <v>-144506.54</v>
      </c>
      <c r="P11" s="127">
        <v>1879648.5489000001</v>
      </c>
      <c r="Q11" s="141">
        <v>0.87865800000000005</v>
      </c>
    </row>
    <row r="12" spans="1:17" ht="15" customHeight="1" x14ac:dyDescent="0.3">
      <c r="A12" s="125" t="s">
        <v>1970</v>
      </c>
      <c r="B12" s="125" t="s">
        <v>168</v>
      </c>
      <c r="C12" s="125" t="s">
        <v>1194</v>
      </c>
      <c r="D12" s="168">
        <v>3493</v>
      </c>
      <c r="E12" s="168">
        <v>3834</v>
      </c>
      <c r="F12" s="168">
        <v>-341</v>
      </c>
      <c r="G12" s="169">
        <v>4910152.2300000004</v>
      </c>
      <c r="H12" s="169">
        <v>5162252.5199999996</v>
      </c>
      <c r="I12" s="170">
        <v>-252100.29</v>
      </c>
      <c r="J12" s="171">
        <v>237508.01</v>
      </c>
      <c r="K12" s="171">
        <v>287824.03000000003</v>
      </c>
      <c r="L12" s="172">
        <v>-50316.02</v>
      </c>
      <c r="M12" s="173">
        <v>5147660.24</v>
      </c>
      <c r="N12" s="173">
        <v>5450076.5499999998</v>
      </c>
      <c r="O12" s="174">
        <v>-302416.31</v>
      </c>
      <c r="P12" s="127">
        <v>5501555</v>
      </c>
      <c r="Q12" s="141">
        <v>0.93567400000000001</v>
      </c>
    </row>
    <row r="13" spans="1:17" ht="15" customHeight="1" x14ac:dyDescent="0.3">
      <c r="A13" s="125" t="s">
        <v>1970</v>
      </c>
      <c r="B13" s="125" t="s">
        <v>143</v>
      </c>
      <c r="C13" s="125" t="s">
        <v>282</v>
      </c>
      <c r="D13" s="168">
        <v>2583</v>
      </c>
      <c r="E13" s="168">
        <v>2792</v>
      </c>
      <c r="F13" s="168">
        <v>-209</v>
      </c>
      <c r="G13" s="169">
        <v>3440131.9</v>
      </c>
      <c r="H13" s="169">
        <v>3799322.6</v>
      </c>
      <c r="I13" s="170">
        <v>-359190.7</v>
      </c>
      <c r="J13" s="171">
        <v>256487.54</v>
      </c>
      <c r="K13" s="171">
        <v>302495.02</v>
      </c>
      <c r="L13" s="172">
        <v>-46007.48</v>
      </c>
      <c r="M13" s="173">
        <v>3696619.44</v>
      </c>
      <c r="N13" s="173">
        <v>4101817.62</v>
      </c>
      <c r="O13" s="174">
        <v>-405198.18</v>
      </c>
      <c r="P13" s="127">
        <v>4213256.5199999996</v>
      </c>
      <c r="Q13" s="141">
        <v>0.87737799999999999</v>
      </c>
    </row>
    <row r="14" spans="1:17" ht="15" customHeight="1" x14ac:dyDescent="0.3">
      <c r="A14" s="129"/>
      <c r="B14" s="143"/>
      <c r="C14" s="132" t="s">
        <v>1970</v>
      </c>
      <c r="D14" s="175">
        <v>27178</v>
      </c>
      <c r="E14" s="175">
        <v>28531</v>
      </c>
      <c r="F14" s="175">
        <v>-1353</v>
      </c>
      <c r="G14" s="176">
        <v>36561564.380000003</v>
      </c>
      <c r="H14" s="176">
        <v>37977031.920000002</v>
      </c>
      <c r="I14" s="177">
        <v>-1415467.54</v>
      </c>
      <c r="J14" s="178">
        <v>3109295.71</v>
      </c>
      <c r="K14" s="178">
        <v>3410658.79</v>
      </c>
      <c r="L14" s="179">
        <v>-301363.08</v>
      </c>
      <c r="M14" s="180">
        <v>39670860.090000004</v>
      </c>
      <c r="N14" s="180">
        <v>41387690.710000001</v>
      </c>
      <c r="O14" s="181">
        <v>-1716830.62</v>
      </c>
      <c r="P14" s="139">
        <v>42306340.052199997</v>
      </c>
      <c r="Q14" s="141">
        <v>0.93770500000000001</v>
      </c>
    </row>
    <row r="15" spans="1:17" ht="15" customHeight="1" x14ac:dyDescent="0.3">
      <c r="A15" s="125" t="s">
        <v>1466</v>
      </c>
      <c r="B15" s="125" t="s">
        <v>541</v>
      </c>
      <c r="C15" s="125" t="s">
        <v>540</v>
      </c>
      <c r="D15" s="168">
        <v>3562</v>
      </c>
      <c r="E15" s="168">
        <v>3792</v>
      </c>
      <c r="F15" s="168">
        <v>-230</v>
      </c>
      <c r="G15" s="169">
        <v>4106094.4</v>
      </c>
      <c r="H15" s="169">
        <v>4375065.9800000004</v>
      </c>
      <c r="I15" s="170">
        <v>-268971.58</v>
      </c>
      <c r="J15" s="171">
        <v>170074.01</v>
      </c>
      <c r="K15" s="171">
        <v>189594</v>
      </c>
      <c r="L15" s="172">
        <v>-19519.990000000002</v>
      </c>
      <c r="M15" s="173">
        <v>4276168.41</v>
      </c>
      <c r="N15" s="173">
        <v>4564659.9800000004</v>
      </c>
      <c r="O15" s="174">
        <v>-288491.57</v>
      </c>
      <c r="P15" s="127">
        <v>4664378.93</v>
      </c>
      <c r="Q15" s="141">
        <v>0.916771</v>
      </c>
    </row>
    <row r="16" spans="1:17" ht="15" customHeight="1" x14ac:dyDescent="0.3">
      <c r="A16" s="125" t="s">
        <v>1466</v>
      </c>
      <c r="B16" s="125" t="s">
        <v>623</v>
      </c>
      <c r="C16" s="125" t="s">
        <v>622</v>
      </c>
      <c r="D16" s="168">
        <v>1674</v>
      </c>
      <c r="E16" s="168">
        <v>1658</v>
      </c>
      <c r="F16" s="168">
        <v>16</v>
      </c>
      <c r="G16" s="169">
        <v>2000207.03</v>
      </c>
      <c r="H16" s="169">
        <v>1988238.58</v>
      </c>
      <c r="I16" s="169">
        <v>11968.45</v>
      </c>
      <c r="J16" s="171">
        <v>103549.51</v>
      </c>
      <c r="K16" s="171">
        <v>135875.75</v>
      </c>
      <c r="L16" s="172">
        <v>-32326.240000000002</v>
      </c>
      <c r="M16" s="173">
        <v>2103756.54</v>
      </c>
      <c r="N16" s="173">
        <v>2124114.33</v>
      </c>
      <c r="O16" s="174">
        <v>-20357.79</v>
      </c>
      <c r="P16" s="127">
        <v>2183541</v>
      </c>
      <c r="Q16" s="141">
        <v>0.96346100000000001</v>
      </c>
    </row>
    <row r="17" spans="1:17" ht="15" customHeight="1" x14ac:dyDescent="0.3">
      <c r="A17" s="125" t="s">
        <v>1466</v>
      </c>
      <c r="B17" s="125" t="s">
        <v>354</v>
      </c>
      <c r="C17" s="125" t="s">
        <v>225</v>
      </c>
      <c r="D17" s="168">
        <v>1595</v>
      </c>
      <c r="E17" s="168">
        <v>1700</v>
      </c>
      <c r="F17" s="168">
        <v>-105</v>
      </c>
      <c r="G17" s="169">
        <v>3825043</v>
      </c>
      <c r="H17" s="169">
        <v>4278952</v>
      </c>
      <c r="I17" s="170">
        <v>-453909</v>
      </c>
      <c r="J17" s="171">
        <v>38815</v>
      </c>
      <c r="K17" s="171">
        <v>68984</v>
      </c>
      <c r="L17" s="172">
        <v>-30169</v>
      </c>
      <c r="M17" s="173">
        <v>3863858</v>
      </c>
      <c r="N17" s="173">
        <v>4347936</v>
      </c>
      <c r="O17" s="174">
        <v>-484078</v>
      </c>
      <c r="P17" s="127">
        <v>4366622.2300000004</v>
      </c>
      <c r="Q17" s="141">
        <v>0.88486200000000004</v>
      </c>
    </row>
    <row r="18" spans="1:17" ht="15" customHeight="1" x14ac:dyDescent="0.3">
      <c r="A18" s="125" t="s">
        <v>1466</v>
      </c>
      <c r="B18" s="125" t="s">
        <v>113</v>
      </c>
      <c r="C18" s="125" t="s">
        <v>244</v>
      </c>
      <c r="D18" s="168">
        <v>2283</v>
      </c>
      <c r="E18" s="168">
        <v>2100</v>
      </c>
      <c r="F18" s="168">
        <v>183</v>
      </c>
      <c r="G18" s="169">
        <v>3261709.4</v>
      </c>
      <c r="H18" s="169">
        <v>3048559.95</v>
      </c>
      <c r="I18" s="169">
        <v>213149.45</v>
      </c>
      <c r="J18" s="171">
        <v>93176.01</v>
      </c>
      <c r="K18" s="171">
        <v>106139</v>
      </c>
      <c r="L18" s="172">
        <v>-12962.99</v>
      </c>
      <c r="M18" s="173">
        <v>3354885.41</v>
      </c>
      <c r="N18" s="173">
        <v>3154698.95</v>
      </c>
      <c r="O18" s="173">
        <v>200186.46</v>
      </c>
      <c r="P18" s="127">
        <v>3345917.77</v>
      </c>
      <c r="Q18" s="141">
        <v>1.00268</v>
      </c>
    </row>
    <row r="19" spans="1:17" ht="15" customHeight="1" x14ac:dyDescent="0.3">
      <c r="A19" s="125" t="s">
        <v>1466</v>
      </c>
      <c r="B19" s="125" t="s">
        <v>363</v>
      </c>
      <c r="C19" s="125" t="s">
        <v>245</v>
      </c>
      <c r="D19" s="168">
        <v>27</v>
      </c>
      <c r="E19" s="168">
        <v>137</v>
      </c>
      <c r="F19" s="168">
        <v>-110</v>
      </c>
      <c r="G19" s="169">
        <v>34356.449999999997</v>
      </c>
      <c r="H19" s="169">
        <v>125106.35</v>
      </c>
      <c r="I19" s="170">
        <v>-90749.9</v>
      </c>
      <c r="J19" s="171">
        <v>990</v>
      </c>
      <c r="K19" s="171">
        <v>0</v>
      </c>
      <c r="L19" s="171">
        <v>990</v>
      </c>
      <c r="M19" s="173">
        <v>35346.449999999997</v>
      </c>
      <c r="N19" s="173">
        <v>125106.35</v>
      </c>
      <c r="O19" s="174">
        <v>-89759.9</v>
      </c>
      <c r="P19" s="127">
        <v>0</v>
      </c>
      <c r="Q19" s="182" t="s">
        <v>1971</v>
      </c>
    </row>
    <row r="20" spans="1:17" ht="15" customHeight="1" x14ac:dyDescent="0.3">
      <c r="A20" s="129"/>
      <c r="B20" s="143"/>
      <c r="C20" s="132" t="s">
        <v>1466</v>
      </c>
      <c r="D20" s="175">
        <v>9141</v>
      </c>
      <c r="E20" s="175">
        <v>9387</v>
      </c>
      <c r="F20" s="175">
        <v>-246</v>
      </c>
      <c r="G20" s="176">
        <v>13227410.279999999</v>
      </c>
      <c r="H20" s="176">
        <v>13815922.859999999</v>
      </c>
      <c r="I20" s="177">
        <v>-588512.57999999996</v>
      </c>
      <c r="J20" s="178">
        <v>406604.53</v>
      </c>
      <c r="K20" s="178">
        <v>500592.75</v>
      </c>
      <c r="L20" s="179">
        <v>-93988.22</v>
      </c>
      <c r="M20" s="180">
        <v>13634014.810000001</v>
      </c>
      <c r="N20" s="180">
        <v>14316515.609999999</v>
      </c>
      <c r="O20" s="181">
        <v>-682500.8</v>
      </c>
      <c r="P20" s="139">
        <v>14560459.93</v>
      </c>
      <c r="Q20" s="141">
        <v>0.93637300000000001</v>
      </c>
    </row>
    <row r="21" spans="1:17" ht="15" customHeight="1" x14ac:dyDescent="0.3">
      <c r="A21" s="125" t="s">
        <v>1468</v>
      </c>
      <c r="B21" s="125" t="s">
        <v>478</v>
      </c>
      <c r="C21" s="125" t="s">
        <v>477</v>
      </c>
      <c r="D21" s="168">
        <v>3392</v>
      </c>
      <c r="E21" s="168">
        <v>3702</v>
      </c>
      <c r="F21" s="168">
        <v>-310</v>
      </c>
      <c r="G21" s="169">
        <v>4726464.67</v>
      </c>
      <c r="H21" s="169">
        <v>5082364.28</v>
      </c>
      <c r="I21" s="170">
        <v>-355899.61</v>
      </c>
      <c r="J21" s="171">
        <v>442968.56</v>
      </c>
      <c r="K21" s="171">
        <v>475231.95</v>
      </c>
      <c r="L21" s="172">
        <v>-32263.39</v>
      </c>
      <c r="M21" s="173">
        <v>5169433.2300000004</v>
      </c>
      <c r="N21" s="173">
        <v>5557596.2300000004</v>
      </c>
      <c r="O21" s="174">
        <v>-388163</v>
      </c>
      <c r="P21" s="127">
        <v>5704465</v>
      </c>
      <c r="Q21" s="141">
        <v>0.90620800000000001</v>
      </c>
    </row>
    <row r="22" spans="1:17" ht="15" customHeight="1" x14ac:dyDescent="0.3">
      <c r="A22" s="125" t="s">
        <v>1468</v>
      </c>
      <c r="B22" s="125" t="s">
        <v>527</v>
      </c>
      <c r="C22" s="125" t="s">
        <v>526</v>
      </c>
      <c r="D22" s="168">
        <v>2540</v>
      </c>
      <c r="E22" s="168">
        <v>2779</v>
      </c>
      <c r="F22" s="168">
        <v>-239</v>
      </c>
      <c r="G22" s="169">
        <v>3836874.95</v>
      </c>
      <c r="H22" s="169">
        <v>4170639.86</v>
      </c>
      <c r="I22" s="170">
        <v>-333764.90999999997</v>
      </c>
      <c r="J22" s="171">
        <v>312790.03000000003</v>
      </c>
      <c r="K22" s="171">
        <v>381409</v>
      </c>
      <c r="L22" s="172">
        <v>-68618.97</v>
      </c>
      <c r="M22" s="173">
        <v>4149664.98</v>
      </c>
      <c r="N22" s="173">
        <v>4552048.8600000003</v>
      </c>
      <c r="O22" s="174">
        <v>-402383.88</v>
      </c>
      <c r="P22" s="127">
        <v>4723003.24</v>
      </c>
      <c r="Q22" s="141">
        <v>0.87860700000000003</v>
      </c>
    </row>
    <row r="23" spans="1:17" ht="15" customHeight="1" x14ac:dyDescent="0.3">
      <c r="A23" s="125" t="s">
        <v>1468</v>
      </c>
      <c r="B23" s="125" t="s">
        <v>563</v>
      </c>
      <c r="C23" s="125" t="s">
        <v>562</v>
      </c>
      <c r="D23" s="168">
        <v>2109</v>
      </c>
      <c r="E23" s="168">
        <v>2194</v>
      </c>
      <c r="F23" s="168">
        <v>-85</v>
      </c>
      <c r="G23" s="169">
        <v>2976960.3</v>
      </c>
      <c r="H23" s="169">
        <v>3102106.7</v>
      </c>
      <c r="I23" s="170">
        <v>-125146.4</v>
      </c>
      <c r="J23" s="171">
        <v>309130</v>
      </c>
      <c r="K23" s="171">
        <v>324617.01</v>
      </c>
      <c r="L23" s="172">
        <v>-15487.01</v>
      </c>
      <c r="M23" s="173">
        <v>3286090.3</v>
      </c>
      <c r="N23" s="173">
        <v>3426723.71</v>
      </c>
      <c r="O23" s="174">
        <v>-140633.41</v>
      </c>
      <c r="P23" s="127">
        <v>3583095</v>
      </c>
      <c r="Q23" s="141">
        <v>0.91710899999999995</v>
      </c>
    </row>
    <row r="24" spans="1:17" ht="15" customHeight="1" x14ac:dyDescent="0.3">
      <c r="A24" s="125" t="s">
        <v>1468</v>
      </c>
      <c r="B24" s="125" t="s">
        <v>575</v>
      </c>
      <c r="C24" s="125" t="s">
        <v>574</v>
      </c>
      <c r="D24" s="168">
        <v>3766</v>
      </c>
      <c r="E24" s="168">
        <v>4199</v>
      </c>
      <c r="F24" s="168">
        <v>-433</v>
      </c>
      <c r="G24" s="169">
        <v>4285955.6900000004</v>
      </c>
      <c r="H24" s="169">
        <v>4686271.9400000004</v>
      </c>
      <c r="I24" s="170">
        <v>-400316.25</v>
      </c>
      <c r="J24" s="171">
        <v>358488.09</v>
      </c>
      <c r="K24" s="171">
        <v>410394.85</v>
      </c>
      <c r="L24" s="172">
        <v>-51906.76</v>
      </c>
      <c r="M24" s="173">
        <v>4644443.78</v>
      </c>
      <c r="N24" s="173">
        <v>5096666.79</v>
      </c>
      <c r="O24" s="174">
        <v>-452223.01</v>
      </c>
      <c r="P24" s="127">
        <v>5184653.4400000004</v>
      </c>
      <c r="Q24" s="141">
        <v>0.89580599999999999</v>
      </c>
    </row>
    <row r="25" spans="1:17" ht="15" customHeight="1" x14ac:dyDescent="0.3">
      <c r="A25" s="125" t="s">
        <v>1468</v>
      </c>
      <c r="B25" s="125" t="s">
        <v>631</v>
      </c>
      <c r="C25" s="125" t="s">
        <v>1175</v>
      </c>
      <c r="D25" s="168">
        <v>138</v>
      </c>
      <c r="E25" s="168">
        <v>153</v>
      </c>
      <c r="F25" s="168">
        <v>-15</v>
      </c>
      <c r="G25" s="169">
        <v>217281.55</v>
      </c>
      <c r="H25" s="169">
        <v>198007.7</v>
      </c>
      <c r="I25" s="169">
        <v>19273.849999999999</v>
      </c>
      <c r="J25" s="171">
        <v>13220</v>
      </c>
      <c r="K25" s="171">
        <v>11579</v>
      </c>
      <c r="L25" s="171">
        <v>1641</v>
      </c>
      <c r="M25" s="173">
        <v>230501.55</v>
      </c>
      <c r="N25" s="173">
        <v>209586.7</v>
      </c>
      <c r="O25" s="173">
        <v>20914.849999999999</v>
      </c>
      <c r="P25" s="127">
        <v>241555.74</v>
      </c>
      <c r="Q25" s="141">
        <v>0.95423800000000003</v>
      </c>
    </row>
    <row r="26" spans="1:17" ht="15" customHeight="1" x14ac:dyDescent="0.3">
      <c r="A26" s="125" t="s">
        <v>1468</v>
      </c>
      <c r="B26" s="125" t="s">
        <v>717</v>
      </c>
      <c r="C26" s="125" t="s">
        <v>716</v>
      </c>
      <c r="D26" s="168">
        <v>2316</v>
      </c>
      <c r="E26" s="168">
        <v>2447</v>
      </c>
      <c r="F26" s="168">
        <v>-131</v>
      </c>
      <c r="G26" s="169">
        <v>2470177</v>
      </c>
      <c r="H26" s="169">
        <v>2728110.62</v>
      </c>
      <c r="I26" s="170">
        <v>-257933.62</v>
      </c>
      <c r="J26" s="171">
        <v>108503</v>
      </c>
      <c r="K26" s="171">
        <v>162978.94</v>
      </c>
      <c r="L26" s="172">
        <v>-54475.94</v>
      </c>
      <c r="M26" s="173">
        <v>2578680</v>
      </c>
      <c r="N26" s="173">
        <v>2891089.56</v>
      </c>
      <c r="O26" s="174">
        <v>-312409.56</v>
      </c>
      <c r="P26" s="127">
        <v>2950231.85</v>
      </c>
      <c r="Q26" s="141">
        <v>0.87405999999999995</v>
      </c>
    </row>
    <row r="27" spans="1:17" ht="15" customHeight="1" x14ac:dyDescent="0.3">
      <c r="A27" s="125" t="s">
        <v>1468</v>
      </c>
      <c r="B27" s="125" t="s">
        <v>74</v>
      </c>
      <c r="C27" s="125" t="s">
        <v>243</v>
      </c>
      <c r="D27" s="168">
        <v>2150</v>
      </c>
      <c r="E27" s="168">
        <v>2025</v>
      </c>
      <c r="F27" s="168">
        <v>125</v>
      </c>
      <c r="G27" s="169">
        <v>2852027.95</v>
      </c>
      <c r="H27" s="169">
        <v>2651440.62</v>
      </c>
      <c r="I27" s="169">
        <v>200587.33</v>
      </c>
      <c r="J27" s="171">
        <v>211965</v>
      </c>
      <c r="K27" s="171">
        <v>244892.79999999999</v>
      </c>
      <c r="L27" s="172">
        <v>-32927.800000000003</v>
      </c>
      <c r="M27" s="173">
        <v>3063992.95</v>
      </c>
      <c r="N27" s="173">
        <v>2896333.42</v>
      </c>
      <c r="O27" s="173">
        <v>167659.53</v>
      </c>
      <c r="P27" s="127">
        <v>3043895.43</v>
      </c>
      <c r="Q27" s="141">
        <v>1.0066029999999999</v>
      </c>
    </row>
    <row r="28" spans="1:17" ht="15" customHeight="1" x14ac:dyDescent="0.3">
      <c r="A28" s="125" t="s">
        <v>1468</v>
      </c>
      <c r="B28" s="125" t="s">
        <v>931</v>
      </c>
      <c r="C28" s="125" t="s">
        <v>1179</v>
      </c>
      <c r="D28" s="168">
        <v>2562</v>
      </c>
      <c r="E28" s="168">
        <v>2785</v>
      </c>
      <c r="F28" s="168">
        <v>-223</v>
      </c>
      <c r="G28" s="169">
        <v>3425827.35</v>
      </c>
      <c r="H28" s="169">
        <v>3693750.45</v>
      </c>
      <c r="I28" s="170">
        <v>-267923.09999999998</v>
      </c>
      <c r="J28" s="171">
        <v>323459.52</v>
      </c>
      <c r="K28" s="171">
        <v>370949.01</v>
      </c>
      <c r="L28" s="172">
        <v>-47489.49</v>
      </c>
      <c r="M28" s="173">
        <v>3749286.87</v>
      </c>
      <c r="N28" s="173">
        <v>4064699.46</v>
      </c>
      <c r="O28" s="174">
        <v>-315412.59000000003</v>
      </c>
      <c r="P28" s="127">
        <v>3996418</v>
      </c>
      <c r="Q28" s="141">
        <v>0.93816200000000005</v>
      </c>
    </row>
    <row r="29" spans="1:17" ht="15" customHeight="1" x14ac:dyDescent="0.3">
      <c r="A29" s="125" t="s">
        <v>1468</v>
      </c>
      <c r="B29" s="125" t="s">
        <v>1132</v>
      </c>
      <c r="C29" s="125" t="s">
        <v>1180</v>
      </c>
      <c r="D29" s="168">
        <v>4</v>
      </c>
      <c r="E29" s="168">
        <v>81</v>
      </c>
      <c r="F29" s="168">
        <v>-77</v>
      </c>
      <c r="G29" s="169">
        <v>6549</v>
      </c>
      <c r="H29" s="169">
        <v>98021</v>
      </c>
      <c r="I29" s="170">
        <v>-91472</v>
      </c>
      <c r="J29" s="171">
        <v>2150</v>
      </c>
      <c r="K29" s="171">
        <v>10802</v>
      </c>
      <c r="L29" s="172">
        <v>-8652</v>
      </c>
      <c r="M29" s="173">
        <v>8699</v>
      </c>
      <c r="N29" s="173">
        <v>108823</v>
      </c>
      <c r="O29" s="174">
        <v>-100124</v>
      </c>
      <c r="P29" s="127">
        <v>0</v>
      </c>
      <c r="Q29" s="182" t="s">
        <v>1971</v>
      </c>
    </row>
    <row r="30" spans="1:17" ht="15" customHeight="1" x14ac:dyDescent="0.3">
      <c r="A30" s="125" t="s">
        <v>1468</v>
      </c>
      <c r="B30" s="125" t="s">
        <v>138</v>
      </c>
      <c r="C30" s="125" t="s">
        <v>998</v>
      </c>
      <c r="D30" s="168">
        <v>4492</v>
      </c>
      <c r="E30" s="168">
        <v>4418</v>
      </c>
      <c r="F30" s="168">
        <v>74</v>
      </c>
      <c r="G30" s="169">
        <v>6913705.7699999996</v>
      </c>
      <c r="H30" s="169">
        <v>6711286.1600000001</v>
      </c>
      <c r="I30" s="169">
        <v>202419.61</v>
      </c>
      <c r="J30" s="171">
        <v>924565.05</v>
      </c>
      <c r="K30" s="171">
        <v>957434.48</v>
      </c>
      <c r="L30" s="172">
        <v>-32869.43</v>
      </c>
      <c r="M30" s="173">
        <v>7838270.8200000003</v>
      </c>
      <c r="N30" s="173">
        <v>7668720.6399999997</v>
      </c>
      <c r="O30" s="173">
        <v>169550.18</v>
      </c>
      <c r="P30" s="127">
        <v>7822872</v>
      </c>
      <c r="Q30" s="141">
        <v>1.001968</v>
      </c>
    </row>
    <row r="31" spans="1:17" ht="15" customHeight="1" x14ac:dyDescent="0.3">
      <c r="A31" s="125" t="s">
        <v>1468</v>
      </c>
      <c r="B31" s="125" t="s">
        <v>1134</v>
      </c>
      <c r="C31" s="125" t="s">
        <v>1133</v>
      </c>
      <c r="D31" s="168">
        <v>-1</v>
      </c>
      <c r="E31" s="168">
        <v>297</v>
      </c>
      <c r="F31" s="168">
        <v>-298</v>
      </c>
      <c r="G31" s="170">
        <v>-8865</v>
      </c>
      <c r="H31" s="169">
        <v>329464.95</v>
      </c>
      <c r="I31" s="170">
        <v>-338329.95</v>
      </c>
      <c r="J31" s="171">
        <v>0</v>
      </c>
      <c r="K31" s="171">
        <v>0</v>
      </c>
      <c r="L31" s="171">
        <v>0</v>
      </c>
      <c r="M31" s="174">
        <v>-8865</v>
      </c>
      <c r="N31" s="173">
        <v>329464.95</v>
      </c>
      <c r="O31" s="174">
        <v>-338329.95</v>
      </c>
      <c r="P31" s="127">
        <v>0</v>
      </c>
      <c r="Q31" s="182" t="s">
        <v>1971</v>
      </c>
    </row>
    <row r="32" spans="1:17" ht="15" customHeight="1" x14ac:dyDescent="0.3">
      <c r="A32" s="125" t="s">
        <v>1468</v>
      </c>
      <c r="B32" s="125" t="s">
        <v>1019</v>
      </c>
      <c r="C32" s="125" t="s">
        <v>1018</v>
      </c>
      <c r="D32" s="168">
        <v>2542</v>
      </c>
      <c r="E32" s="168">
        <v>2288</v>
      </c>
      <c r="F32" s="168">
        <v>254</v>
      </c>
      <c r="G32" s="169">
        <v>3129545.41</v>
      </c>
      <c r="H32" s="169">
        <v>2888290.15</v>
      </c>
      <c r="I32" s="169">
        <v>241255.26</v>
      </c>
      <c r="J32" s="171">
        <v>425689.66</v>
      </c>
      <c r="K32" s="171">
        <v>467845.26</v>
      </c>
      <c r="L32" s="172">
        <v>-42155.6</v>
      </c>
      <c r="M32" s="173">
        <v>3555235.07</v>
      </c>
      <c r="N32" s="173">
        <v>3356135.41</v>
      </c>
      <c r="O32" s="173">
        <v>199099.66</v>
      </c>
      <c r="P32" s="127">
        <v>3484006.86</v>
      </c>
      <c r="Q32" s="141">
        <v>1.0204439999999999</v>
      </c>
    </row>
    <row r="33" spans="1:17" ht="15" customHeight="1" x14ac:dyDescent="0.3">
      <c r="A33" s="125" t="s">
        <v>1468</v>
      </c>
      <c r="B33" s="125" t="s">
        <v>64</v>
      </c>
      <c r="C33" s="125" t="s">
        <v>326</v>
      </c>
      <c r="D33" s="168">
        <v>4797</v>
      </c>
      <c r="E33" s="168">
        <v>5024</v>
      </c>
      <c r="F33" s="168">
        <v>-227</v>
      </c>
      <c r="G33" s="169">
        <v>5007219.53</v>
      </c>
      <c r="H33" s="169">
        <v>5130035.4000000004</v>
      </c>
      <c r="I33" s="170">
        <v>-122815.87</v>
      </c>
      <c r="J33" s="171">
        <v>192084.93</v>
      </c>
      <c r="K33" s="171">
        <v>180501.66</v>
      </c>
      <c r="L33" s="171">
        <v>11583.27</v>
      </c>
      <c r="M33" s="173">
        <v>5199304.46</v>
      </c>
      <c r="N33" s="173">
        <v>5310537.0599999996</v>
      </c>
      <c r="O33" s="174">
        <v>-111232.6</v>
      </c>
      <c r="P33" s="127">
        <v>5494112</v>
      </c>
      <c r="Q33" s="141">
        <v>0.94634099999999999</v>
      </c>
    </row>
    <row r="34" spans="1:17" ht="15" customHeight="1" x14ac:dyDescent="0.3">
      <c r="A34" s="129"/>
      <c r="B34" s="143"/>
      <c r="C34" s="132" t="s">
        <v>1468</v>
      </c>
      <c r="D34" s="175">
        <v>30807</v>
      </c>
      <c r="E34" s="175">
        <v>32392</v>
      </c>
      <c r="F34" s="175">
        <v>-1585</v>
      </c>
      <c r="G34" s="176">
        <v>39839724.170000002</v>
      </c>
      <c r="H34" s="176">
        <v>41469789.829999998</v>
      </c>
      <c r="I34" s="177">
        <v>-1630065.66</v>
      </c>
      <c r="J34" s="178">
        <v>3625013.84</v>
      </c>
      <c r="K34" s="178">
        <v>3998635.96</v>
      </c>
      <c r="L34" s="179">
        <v>-373622.12</v>
      </c>
      <c r="M34" s="180">
        <v>43464738.009999998</v>
      </c>
      <c r="N34" s="180">
        <v>45468425.789999999</v>
      </c>
      <c r="O34" s="181">
        <v>-2003687.78</v>
      </c>
      <c r="P34" s="139">
        <v>46228308.560000002</v>
      </c>
      <c r="Q34" s="141">
        <v>0.94021900000000003</v>
      </c>
    </row>
    <row r="35" spans="1:17" ht="15" customHeight="1" x14ac:dyDescent="0.3">
      <c r="A35" s="125" t="s">
        <v>2000</v>
      </c>
      <c r="B35" s="125" t="s">
        <v>607</v>
      </c>
      <c r="C35" s="125" t="s">
        <v>606</v>
      </c>
      <c r="D35" s="168">
        <v>3223</v>
      </c>
      <c r="E35" s="168">
        <v>3321</v>
      </c>
      <c r="F35" s="168">
        <v>-98</v>
      </c>
      <c r="G35" s="169">
        <v>3875601.25</v>
      </c>
      <c r="H35" s="169">
        <v>4069634.38</v>
      </c>
      <c r="I35" s="170">
        <v>-194033.13</v>
      </c>
      <c r="J35" s="171">
        <v>55711.65</v>
      </c>
      <c r="K35" s="171">
        <v>71613.72</v>
      </c>
      <c r="L35" s="172">
        <v>-15902.07</v>
      </c>
      <c r="M35" s="173">
        <v>3931312.9</v>
      </c>
      <c r="N35" s="173">
        <v>4141248.1</v>
      </c>
      <c r="O35" s="174">
        <v>-209935.2</v>
      </c>
      <c r="P35" s="127">
        <v>4262939.09</v>
      </c>
      <c r="Q35" s="141">
        <v>0.922207</v>
      </c>
    </row>
    <row r="36" spans="1:17" ht="15" customHeight="1" x14ac:dyDescent="0.3">
      <c r="A36" s="125" t="s">
        <v>2000</v>
      </c>
      <c r="B36" s="125" t="s">
        <v>627</v>
      </c>
      <c r="C36" s="125" t="s">
        <v>626</v>
      </c>
      <c r="D36" s="168">
        <v>3814</v>
      </c>
      <c r="E36" s="168">
        <v>3890</v>
      </c>
      <c r="F36" s="168">
        <v>-76</v>
      </c>
      <c r="G36" s="169">
        <v>5166493.66</v>
      </c>
      <c r="H36" s="169">
        <v>5469741.7599999998</v>
      </c>
      <c r="I36" s="170">
        <v>-303248.09999999998</v>
      </c>
      <c r="J36" s="171">
        <v>384274.38</v>
      </c>
      <c r="K36" s="171">
        <v>458197.26</v>
      </c>
      <c r="L36" s="172">
        <v>-73922.880000000005</v>
      </c>
      <c r="M36" s="173">
        <v>5550768.04</v>
      </c>
      <c r="N36" s="173">
        <v>5927939.0199999996</v>
      </c>
      <c r="O36" s="174">
        <v>-377170.98</v>
      </c>
      <c r="P36" s="127">
        <v>6099256.2000000002</v>
      </c>
      <c r="Q36" s="141">
        <v>0.91007300000000002</v>
      </c>
    </row>
    <row r="37" spans="1:17" ht="15" customHeight="1" x14ac:dyDescent="0.3">
      <c r="A37" s="125" t="s">
        <v>2000</v>
      </c>
      <c r="B37" s="125" t="s">
        <v>635</v>
      </c>
      <c r="C37" s="125" t="s">
        <v>634</v>
      </c>
      <c r="D37" s="168">
        <v>4245</v>
      </c>
      <c r="E37" s="168">
        <v>4242</v>
      </c>
      <c r="F37" s="168">
        <v>3</v>
      </c>
      <c r="G37" s="169">
        <v>5398279.6299999999</v>
      </c>
      <c r="H37" s="169">
        <v>5426224.9000000004</v>
      </c>
      <c r="I37" s="170">
        <v>-27945.27</v>
      </c>
      <c r="J37" s="171">
        <v>579170.76</v>
      </c>
      <c r="K37" s="171">
        <v>608761.81999999995</v>
      </c>
      <c r="L37" s="172">
        <v>-29591.06</v>
      </c>
      <c r="M37" s="173">
        <v>5977450.3899999997</v>
      </c>
      <c r="N37" s="173">
        <v>6034986.7199999997</v>
      </c>
      <c r="O37" s="174">
        <v>-57536.33</v>
      </c>
      <c r="P37" s="127">
        <v>6191091.6399999997</v>
      </c>
      <c r="Q37" s="141">
        <v>0.96549200000000002</v>
      </c>
    </row>
    <row r="38" spans="1:17" ht="15" customHeight="1" x14ac:dyDescent="0.3">
      <c r="A38" s="125" t="s">
        <v>2000</v>
      </c>
      <c r="B38" s="125" t="s">
        <v>1130</v>
      </c>
      <c r="C38" s="125" t="s">
        <v>1129</v>
      </c>
      <c r="D38" s="168">
        <v>1</v>
      </c>
      <c r="E38" s="168">
        <v>50</v>
      </c>
      <c r="F38" s="168">
        <v>-49</v>
      </c>
      <c r="G38" s="169">
        <v>700</v>
      </c>
      <c r="H38" s="169">
        <v>77248</v>
      </c>
      <c r="I38" s="170">
        <v>-76548</v>
      </c>
      <c r="J38" s="171">
        <v>5215</v>
      </c>
      <c r="K38" s="171">
        <v>3405</v>
      </c>
      <c r="L38" s="171">
        <v>1810</v>
      </c>
      <c r="M38" s="173">
        <v>5915</v>
      </c>
      <c r="N38" s="173">
        <v>80653</v>
      </c>
      <c r="O38" s="174">
        <v>-74738</v>
      </c>
      <c r="P38" s="127">
        <v>0</v>
      </c>
      <c r="Q38" s="182" t="s">
        <v>1971</v>
      </c>
    </row>
    <row r="39" spans="1:17" ht="15" customHeight="1" x14ac:dyDescent="0.3">
      <c r="A39" s="125" t="s">
        <v>2000</v>
      </c>
      <c r="B39" s="125" t="s">
        <v>645</v>
      </c>
      <c r="C39" s="125" t="s">
        <v>644</v>
      </c>
      <c r="D39" s="168">
        <v>2209</v>
      </c>
      <c r="E39" s="168">
        <v>2357</v>
      </c>
      <c r="F39" s="168">
        <v>-148</v>
      </c>
      <c r="G39" s="169">
        <v>3242920.31</v>
      </c>
      <c r="H39" s="169">
        <v>3553300.75</v>
      </c>
      <c r="I39" s="170">
        <v>-310380.44</v>
      </c>
      <c r="J39" s="171">
        <v>254046.02</v>
      </c>
      <c r="K39" s="171">
        <v>323431.49</v>
      </c>
      <c r="L39" s="172">
        <v>-69385.47</v>
      </c>
      <c r="M39" s="173">
        <v>3496966.33</v>
      </c>
      <c r="N39" s="173">
        <v>3876732.24</v>
      </c>
      <c r="O39" s="174">
        <v>-379765.91</v>
      </c>
      <c r="P39" s="127">
        <v>4009354.3476</v>
      </c>
      <c r="Q39" s="141">
        <v>0.87220200000000003</v>
      </c>
    </row>
    <row r="40" spans="1:17" ht="15" customHeight="1" x14ac:dyDescent="0.3">
      <c r="A40" s="125" t="s">
        <v>2000</v>
      </c>
      <c r="B40" s="125" t="s">
        <v>127</v>
      </c>
      <c r="C40" s="125" t="s">
        <v>220</v>
      </c>
      <c r="D40" s="168">
        <v>3237</v>
      </c>
      <c r="E40" s="168">
        <v>3456</v>
      </c>
      <c r="F40" s="168">
        <v>-219</v>
      </c>
      <c r="G40" s="169">
        <v>4112078.34</v>
      </c>
      <c r="H40" s="169">
        <v>4342303.67</v>
      </c>
      <c r="I40" s="170">
        <v>-230225.33</v>
      </c>
      <c r="J40" s="171">
        <v>68433.5</v>
      </c>
      <c r="K40" s="171">
        <v>100996.79</v>
      </c>
      <c r="L40" s="172">
        <v>-32563.29</v>
      </c>
      <c r="M40" s="173">
        <v>4180511.84</v>
      </c>
      <c r="N40" s="173">
        <v>4443300.46</v>
      </c>
      <c r="O40" s="174">
        <v>-262788.62</v>
      </c>
      <c r="P40" s="127">
        <v>4571502.8854</v>
      </c>
      <c r="Q40" s="141">
        <v>0.91447199999999995</v>
      </c>
    </row>
    <row r="41" spans="1:17" ht="15" customHeight="1" x14ac:dyDescent="0.3">
      <c r="A41" s="125" t="s">
        <v>2000</v>
      </c>
      <c r="B41" s="125" t="s">
        <v>84</v>
      </c>
      <c r="C41" s="125" t="s">
        <v>416</v>
      </c>
      <c r="D41" s="168">
        <v>3447</v>
      </c>
      <c r="E41" s="168">
        <v>3360</v>
      </c>
      <c r="F41" s="168">
        <v>87</v>
      </c>
      <c r="G41" s="169">
        <v>5155160.76</v>
      </c>
      <c r="H41" s="169">
        <v>4969876.22</v>
      </c>
      <c r="I41" s="169">
        <v>185284.54</v>
      </c>
      <c r="J41" s="171">
        <v>220106</v>
      </c>
      <c r="K41" s="171">
        <v>256302.91</v>
      </c>
      <c r="L41" s="172">
        <v>-36196.910000000003</v>
      </c>
      <c r="M41" s="173">
        <v>5375266.7599999998</v>
      </c>
      <c r="N41" s="173">
        <v>5226179.13</v>
      </c>
      <c r="O41" s="173">
        <v>149087.63</v>
      </c>
      <c r="P41" s="127">
        <v>5441359.7400000002</v>
      </c>
      <c r="Q41" s="141">
        <v>0.98785400000000001</v>
      </c>
    </row>
    <row r="42" spans="1:17" ht="15" customHeight="1" x14ac:dyDescent="0.3">
      <c r="A42" s="125" t="s">
        <v>2000</v>
      </c>
      <c r="B42" s="125" t="s">
        <v>85</v>
      </c>
      <c r="C42" s="125" t="s">
        <v>241</v>
      </c>
      <c r="D42" s="168">
        <v>4384</v>
      </c>
      <c r="E42" s="168">
        <v>4529</v>
      </c>
      <c r="F42" s="168">
        <v>-145</v>
      </c>
      <c r="G42" s="169">
        <v>5787358.0899999999</v>
      </c>
      <c r="H42" s="169">
        <v>5879765.7000000002</v>
      </c>
      <c r="I42" s="170">
        <v>-92407.61</v>
      </c>
      <c r="J42" s="171">
        <v>460983.82</v>
      </c>
      <c r="K42" s="171">
        <v>522292.23</v>
      </c>
      <c r="L42" s="172">
        <v>-61308.41</v>
      </c>
      <c r="M42" s="173">
        <v>6248341.9100000001</v>
      </c>
      <c r="N42" s="173">
        <v>6402057.9299999997</v>
      </c>
      <c r="O42" s="174">
        <v>-153716.01999999999</v>
      </c>
      <c r="P42" s="127">
        <v>6592001.3700000001</v>
      </c>
      <c r="Q42" s="141">
        <v>0.94786700000000002</v>
      </c>
    </row>
    <row r="43" spans="1:17" ht="15" customHeight="1" x14ac:dyDescent="0.3">
      <c r="A43" s="125" t="s">
        <v>2000</v>
      </c>
      <c r="B43" s="125" t="s">
        <v>115</v>
      </c>
      <c r="C43" s="125" t="s">
        <v>269</v>
      </c>
      <c r="D43" s="168">
        <v>1532</v>
      </c>
      <c r="E43" s="168">
        <v>1514</v>
      </c>
      <c r="F43" s="168">
        <v>18</v>
      </c>
      <c r="G43" s="169">
        <v>2222679.7000000002</v>
      </c>
      <c r="H43" s="169">
        <v>2218281.5499999998</v>
      </c>
      <c r="I43" s="169">
        <v>4398.1499999999996</v>
      </c>
      <c r="J43" s="171">
        <v>110785.19</v>
      </c>
      <c r="K43" s="171">
        <v>152284.92000000001</v>
      </c>
      <c r="L43" s="172">
        <v>-41499.730000000003</v>
      </c>
      <c r="M43" s="173">
        <v>2333464.89</v>
      </c>
      <c r="N43" s="173">
        <v>2370566.4700000002</v>
      </c>
      <c r="O43" s="174">
        <v>-37101.58</v>
      </c>
      <c r="P43" s="127">
        <v>2480395.85</v>
      </c>
      <c r="Q43" s="141">
        <v>0.94076300000000002</v>
      </c>
    </row>
    <row r="44" spans="1:17" ht="15" customHeight="1" x14ac:dyDescent="0.3">
      <c r="A44" s="125" t="s">
        <v>2000</v>
      </c>
      <c r="B44" s="125" t="s">
        <v>163</v>
      </c>
      <c r="C44" s="125" t="s">
        <v>997</v>
      </c>
      <c r="D44" s="168">
        <v>3371</v>
      </c>
      <c r="E44" s="168">
        <v>3602</v>
      </c>
      <c r="F44" s="168">
        <v>-231</v>
      </c>
      <c r="G44" s="169">
        <v>4223283.55</v>
      </c>
      <c r="H44" s="169">
        <v>4524267.13</v>
      </c>
      <c r="I44" s="170">
        <v>-300983.58</v>
      </c>
      <c r="J44" s="171">
        <v>164939.85999999999</v>
      </c>
      <c r="K44" s="171">
        <v>162257.48000000001</v>
      </c>
      <c r="L44" s="171">
        <v>2682.38</v>
      </c>
      <c r="M44" s="173">
        <v>4388223.41</v>
      </c>
      <c r="N44" s="173">
        <v>4686524.6100000003</v>
      </c>
      <c r="O44" s="174">
        <v>-298301.2</v>
      </c>
      <c r="P44" s="127">
        <v>4827422.3232000005</v>
      </c>
      <c r="Q44" s="141">
        <v>0.90902000000000005</v>
      </c>
    </row>
    <row r="45" spans="1:17" ht="15" customHeight="1" x14ac:dyDescent="0.3">
      <c r="A45" s="125" t="s">
        <v>2000</v>
      </c>
      <c r="B45" s="125" t="s">
        <v>111</v>
      </c>
      <c r="C45" s="125" t="s">
        <v>315</v>
      </c>
      <c r="D45" s="168">
        <v>2762</v>
      </c>
      <c r="E45" s="168">
        <v>2674</v>
      </c>
      <c r="F45" s="168">
        <v>88</v>
      </c>
      <c r="G45" s="169">
        <v>3697323.56</v>
      </c>
      <c r="H45" s="169">
        <v>3513845.62</v>
      </c>
      <c r="I45" s="169">
        <v>183477.94</v>
      </c>
      <c r="J45" s="171">
        <v>173773.01</v>
      </c>
      <c r="K45" s="171">
        <v>146605.24</v>
      </c>
      <c r="L45" s="171">
        <v>27167.77</v>
      </c>
      <c r="M45" s="173">
        <v>3871096.57</v>
      </c>
      <c r="N45" s="173">
        <v>3660450.86</v>
      </c>
      <c r="O45" s="173">
        <v>210645.71</v>
      </c>
      <c r="P45" s="127">
        <v>3824228.41</v>
      </c>
      <c r="Q45" s="141">
        <v>1.012256</v>
      </c>
    </row>
    <row r="46" spans="1:17" ht="15" customHeight="1" x14ac:dyDescent="0.3">
      <c r="A46" s="125" t="s">
        <v>2000</v>
      </c>
      <c r="B46" s="125" t="s">
        <v>403</v>
      </c>
      <c r="C46" s="125" t="s">
        <v>316</v>
      </c>
      <c r="D46" s="168">
        <v>25</v>
      </c>
      <c r="E46" s="168">
        <v>174</v>
      </c>
      <c r="F46" s="168">
        <v>-149</v>
      </c>
      <c r="G46" s="169">
        <v>39775</v>
      </c>
      <c r="H46" s="169">
        <v>235041</v>
      </c>
      <c r="I46" s="170">
        <v>-195266</v>
      </c>
      <c r="J46" s="171">
        <v>170</v>
      </c>
      <c r="K46" s="171">
        <v>2360</v>
      </c>
      <c r="L46" s="172">
        <v>-2190</v>
      </c>
      <c r="M46" s="173">
        <v>39945</v>
      </c>
      <c r="N46" s="173">
        <v>237401</v>
      </c>
      <c r="O46" s="174">
        <v>-197456</v>
      </c>
      <c r="P46" s="127">
        <v>0</v>
      </c>
      <c r="Q46" s="182" t="s">
        <v>1971</v>
      </c>
    </row>
    <row r="47" spans="1:17" ht="15" customHeight="1" x14ac:dyDescent="0.3">
      <c r="A47" s="125" t="s">
        <v>2000</v>
      </c>
      <c r="B47" s="125" t="s">
        <v>109</v>
      </c>
      <c r="C47" s="125" t="s">
        <v>325</v>
      </c>
      <c r="D47" s="168">
        <v>4146</v>
      </c>
      <c r="E47" s="168">
        <v>3909</v>
      </c>
      <c r="F47" s="168">
        <v>237</v>
      </c>
      <c r="G47" s="169">
        <v>4777679.6500000004</v>
      </c>
      <c r="H47" s="169">
        <v>4379834.8099999996</v>
      </c>
      <c r="I47" s="169">
        <v>397844.84</v>
      </c>
      <c r="J47" s="171">
        <v>271007.71999999997</v>
      </c>
      <c r="K47" s="171">
        <v>257476.99</v>
      </c>
      <c r="L47" s="171">
        <v>13530.73</v>
      </c>
      <c r="M47" s="173">
        <v>5048687.37</v>
      </c>
      <c r="N47" s="173">
        <v>4637311.8</v>
      </c>
      <c r="O47" s="173">
        <v>411375.57</v>
      </c>
      <c r="P47" s="127">
        <v>4838800.2182999998</v>
      </c>
      <c r="Q47" s="141">
        <v>1.0433760000000001</v>
      </c>
    </row>
    <row r="48" spans="1:17" ht="15" customHeight="1" x14ac:dyDescent="0.3">
      <c r="A48" s="129"/>
      <c r="B48" s="143"/>
      <c r="C48" s="132" t="s">
        <v>2000</v>
      </c>
      <c r="D48" s="175">
        <v>36396</v>
      </c>
      <c r="E48" s="175">
        <v>37078</v>
      </c>
      <c r="F48" s="175">
        <v>-682</v>
      </c>
      <c r="G48" s="176">
        <v>47699333.5</v>
      </c>
      <c r="H48" s="176">
        <v>48659365.490000002</v>
      </c>
      <c r="I48" s="177">
        <v>-960031.99</v>
      </c>
      <c r="J48" s="178">
        <v>2748616.91</v>
      </c>
      <c r="K48" s="178">
        <v>3065985.85</v>
      </c>
      <c r="L48" s="179">
        <v>-317368.94</v>
      </c>
      <c r="M48" s="180">
        <v>50447950.409999996</v>
      </c>
      <c r="N48" s="180">
        <v>51725351.340000004</v>
      </c>
      <c r="O48" s="181">
        <v>-1277400.93</v>
      </c>
      <c r="P48" s="139">
        <v>53138352.074500002</v>
      </c>
      <c r="Q48" s="141">
        <v>0.94937000000000005</v>
      </c>
    </row>
    <row r="49" spans="1:17" ht="15" customHeight="1" x14ac:dyDescent="0.3">
      <c r="A49" s="125" t="s">
        <v>1470</v>
      </c>
      <c r="B49" s="125" t="s">
        <v>107</v>
      </c>
      <c r="C49" s="125" t="s">
        <v>185</v>
      </c>
      <c r="D49" s="168">
        <v>3870</v>
      </c>
      <c r="E49" s="168">
        <v>4057</v>
      </c>
      <c r="F49" s="168">
        <v>-187</v>
      </c>
      <c r="G49" s="169">
        <v>5292714.3899999997</v>
      </c>
      <c r="H49" s="169">
        <v>5537250.5899999999</v>
      </c>
      <c r="I49" s="170">
        <v>-244536.2</v>
      </c>
      <c r="J49" s="171">
        <v>262589.73</v>
      </c>
      <c r="K49" s="171">
        <v>251650.31</v>
      </c>
      <c r="L49" s="171">
        <v>10939.42</v>
      </c>
      <c r="M49" s="173">
        <v>5555304.1200000001</v>
      </c>
      <c r="N49" s="173">
        <v>5788900.9000000004</v>
      </c>
      <c r="O49" s="174">
        <v>-233596.78</v>
      </c>
      <c r="P49" s="127">
        <v>5966009</v>
      </c>
      <c r="Q49" s="141">
        <v>0.93115899999999996</v>
      </c>
    </row>
    <row r="50" spans="1:17" ht="15" customHeight="1" x14ac:dyDescent="0.3">
      <c r="A50" s="125" t="s">
        <v>1470</v>
      </c>
      <c r="B50" s="125" t="s">
        <v>352</v>
      </c>
      <c r="C50" s="125" t="s">
        <v>215</v>
      </c>
      <c r="D50" s="168">
        <v>4207</v>
      </c>
      <c r="E50" s="168">
        <v>4141</v>
      </c>
      <c r="F50" s="168">
        <v>66</v>
      </c>
      <c r="G50" s="169">
        <v>5469832.5499999998</v>
      </c>
      <c r="H50" s="169">
        <v>5398779.4000000004</v>
      </c>
      <c r="I50" s="169">
        <v>71053.149999999994</v>
      </c>
      <c r="J50" s="171">
        <v>389036.5</v>
      </c>
      <c r="K50" s="171">
        <v>440364.64</v>
      </c>
      <c r="L50" s="172">
        <v>-51328.14</v>
      </c>
      <c r="M50" s="173">
        <v>5858869.0499999998</v>
      </c>
      <c r="N50" s="173">
        <v>5839144.04</v>
      </c>
      <c r="O50" s="173">
        <v>19725.009999999998</v>
      </c>
      <c r="P50" s="127">
        <v>6023418.96</v>
      </c>
      <c r="Q50" s="141">
        <v>0.97268200000000005</v>
      </c>
    </row>
    <row r="51" spans="1:17" ht="15" customHeight="1" x14ac:dyDescent="0.3">
      <c r="A51" s="125" t="s">
        <v>1470</v>
      </c>
      <c r="B51" s="125" t="s">
        <v>679</v>
      </c>
      <c r="C51" s="125" t="s">
        <v>678</v>
      </c>
      <c r="D51" s="168">
        <v>1</v>
      </c>
      <c r="E51" s="168">
        <v>79</v>
      </c>
      <c r="F51" s="168">
        <v>-78</v>
      </c>
      <c r="G51" s="169">
        <v>1510</v>
      </c>
      <c r="H51" s="169">
        <v>128521.5</v>
      </c>
      <c r="I51" s="170">
        <v>-127011.5</v>
      </c>
      <c r="J51" s="171">
        <v>535</v>
      </c>
      <c r="K51" s="171">
        <v>9403</v>
      </c>
      <c r="L51" s="172">
        <v>-8868</v>
      </c>
      <c r="M51" s="173">
        <v>2045</v>
      </c>
      <c r="N51" s="173">
        <v>137924.5</v>
      </c>
      <c r="O51" s="174">
        <v>-135879.5</v>
      </c>
      <c r="P51" s="127">
        <v>0</v>
      </c>
      <c r="Q51" s="182" t="s">
        <v>1971</v>
      </c>
    </row>
    <row r="52" spans="1:17" ht="15" customHeight="1" x14ac:dyDescent="0.3">
      <c r="A52" s="125" t="s">
        <v>1470</v>
      </c>
      <c r="B52" s="125" t="s">
        <v>1169</v>
      </c>
      <c r="C52" s="125" t="s">
        <v>1168</v>
      </c>
      <c r="D52" s="168">
        <v>35</v>
      </c>
      <c r="E52" s="168">
        <v>0</v>
      </c>
      <c r="F52" s="168">
        <v>35</v>
      </c>
      <c r="G52" s="169">
        <v>52488</v>
      </c>
      <c r="H52" s="169">
        <v>0</v>
      </c>
      <c r="I52" s="169">
        <v>52488</v>
      </c>
      <c r="J52" s="171">
        <v>9850</v>
      </c>
      <c r="K52" s="171">
        <v>0</v>
      </c>
      <c r="L52" s="171">
        <v>9850</v>
      </c>
      <c r="M52" s="173">
        <v>62338</v>
      </c>
      <c r="N52" s="173">
        <v>0</v>
      </c>
      <c r="O52" s="173">
        <v>62338</v>
      </c>
      <c r="P52" s="127">
        <v>0</v>
      </c>
      <c r="Q52" s="182" t="s">
        <v>1971</v>
      </c>
    </row>
    <row r="53" spans="1:17" ht="15" customHeight="1" x14ac:dyDescent="0.3">
      <c r="A53" s="125" t="s">
        <v>1470</v>
      </c>
      <c r="B53" s="125" t="s">
        <v>689</v>
      </c>
      <c r="C53" s="125" t="s">
        <v>688</v>
      </c>
      <c r="D53" s="168">
        <v>2865</v>
      </c>
      <c r="E53" s="168">
        <v>3197</v>
      </c>
      <c r="F53" s="168">
        <v>-332</v>
      </c>
      <c r="G53" s="169">
        <v>3834142.35</v>
      </c>
      <c r="H53" s="169">
        <v>4174452.95</v>
      </c>
      <c r="I53" s="170">
        <v>-340310.6</v>
      </c>
      <c r="J53" s="171">
        <v>204863</v>
      </c>
      <c r="K53" s="171">
        <v>239067.01</v>
      </c>
      <c r="L53" s="172">
        <v>-34204.01</v>
      </c>
      <c r="M53" s="173">
        <v>4039005.35</v>
      </c>
      <c r="N53" s="173">
        <v>4413519.96</v>
      </c>
      <c r="O53" s="174">
        <v>-374514.61</v>
      </c>
      <c r="P53" s="127">
        <v>4555127</v>
      </c>
      <c r="Q53" s="141">
        <v>0.88669399999999998</v>
      </c>
    </row>
    <row r="54" spans="1:17" ht="15" customHeight="1" x14ac:dyDescent="0.3">
      <c r="A54" s="125" t="s">
        <v>1470</v>
      </c>
      <c r="B54" s="125" t="s">
        <v>10</v>
      </c>
      <c r="C54" s="125" t="s">
        <v>217</v>
      </c>
      <c r="D54" s="168">
        <v>4828</v>
      </c>
      <c r="E54" s="168">
        <v>4659</v>
      </c>
      <c r="F54" s="168">
        <v>169</v>
      </c>
      <c r="G54" s="169">
        <v>6916905.5</v>
      </c>
      <c r="H54" s="169">
        <v>6686267.25</v>
      </c>
      <c r="I54" s="169">
        <v>230638.25</v>
      </c>
      <c r="J54" s="171">
        <v>335157</v>
      </c>
      <c r="K54" s="171">
        <v>362648.11</v>
      </c>
      <c r="L54" s="172">
        <v>-27491.11</v>
      </c>
      <c r="M54" s="173">
        <v>7252062.5</v>
      </c>
      <c r="N54" s="173">
        <v>7048915.3600000003</v>
      </c>
      <c r="O54" s="173">
        <v>203147.14</v>
      </c>
      <c r="P54" s="127">
        <v>7210475</v>
      </c>
      <c r="Q54" s="141">
        <v>1.005768</v>
      </c>
    </row>
    <row r="55" spans="1:17" ht="15" customHeight="1" x14ac:dyDescent="0.3">
      <c r="A55" s="125" t="s">
        <v>1470</v>
      </c>
      <c r="B55" s="125" t="s">
        <v>361</v>
      </c>
      <c r="C55" s="125" t="s">
        <v>240</v>
      </c>
      <c r="D55" s="168">
        <v>3781</v>
      </c>
      <c r="E55" s="168">
        <v>3922</v>
      </c>
      <c r="F55" s="168">
        <v>-141</v>
      </c>
      <c r="G55" s="169">
        <v>4715463.55</v>
      </c>
      <c r="H55" s="169">
        <v>4835291.3</v>
      </c>
      <c r="I55" s="170">
        <v>-119827.75</v>
      </c>
      <c r="J55" s="171">
        <v>421073.01</v>
      </c>
      <c r="K55" s="171">
        <v>424645.46</v>
      </c>
      <c r="L55" s="172">
        <v>-3572.45</v>
      </c>
      <c r="M55" s="173">
        <v>5136536.5599999996</v>
      </c>
      <c r="N55" s="173">
        <v>5259936.76</v>
      </c>
      <c r="O55" s="174">
        <v>-123400.2</v>
      </c>
      <c r="P55" s="127">
        <v>5430892.8899999997</v>
      </c>
      <c r="Q55" s="141">
        <v>0.94579999999999997</v>
      </c>
    </row>
    <row r="56" spans="1:17" ht="15" customHeight="1" x14ac:dyDescent="0.3">
      <c r="A56" s="125" t="s">
        <v>1470</v>
      </c>
      <c r="B56" s="125" t="s">
        <v>1139</v>
      </c>
      <c r="C56" s="125" t="s">
        <v>1165</v>
      </c>
      <c r="D56" s="168">
        <v>189</v>
      </c>
      <c r="E56" s="168">
        <v>0</v>
      </c>
      <c r="F56" s="168">
        <v>189</v>
      </c>
      <c r="G56" s="169">
        <v>267103.59999999998</v>
      </c>
      <c r="H56" s="169">
        <v>0</v>
      </c>
      <c r="I56" s="169">
        <v>267103.59999999998</v>
      </c>
      <c r="J56" s="171">
        <v>23870</v>
      </c>
      <c r="K56" s="171">
        <v>0</v>
      </c>
      <c r="L56" s="171">
        <v>23870</v>
      </c>
      <c r="M56" s="173">
        <v>290973.59999999998</v>
      </c>
      <c r="N56" s="173">
        <v>0</v>
      </c>
      <c r="O56" s="173">
        <v>290973.59999999998</v>
      </c>
      <c r="P56" s="127">
        <v>0</v>
      </c>
      <c r="Q56" s="182" t="s">
        <v>1971</v>
      </c>
    </row>
    <row r="57" spans="1:17" ht="15" customHeight="1" x14ac:dyDescent="0.3">
      <c r="A57" s="125" t="s">
        <v>1470</v>
      </c>
      <c r="B57" s="125" t="s">
        <v>97</v>
      </c>
      <c r="C57" s="125" t="s">
        <v>247</v>
      </c>
      <c r="D57" s="168">
        <v>2559</v>
      </c>
      <c r="E57" s="168">
        <v>2743</v>
      </c>
      <c r="F57" s="168">
        <v>-184</v>
      </c>
      <c r="G57" s="169">
        <v>3838350.55</v>
      </c>
      <c r="H57" s="169">
        <v>4351285.0999999996</v>
      </c>
      <c r="I57" s="170">
        <v>-512934.55</v>
      </c>
      <c r="J57" s="171">
        <v>196219.76</v>
      </c>
      <c r="K57" s="171">
        <v>194509.53</v>
      </c>
      <c r="L57" s="171">
        <v>1710.23</v>
      </c>
      <c r="M57" s="173">
        <v>4034570.31</v>
      </c>
      <c r="N57" s="173">
        <v>4545794.63</v>
      </c>
      <c r="O57" s="174">
        <v>-511224.32000000001</v>
      </c>
      <c r="P57" s="127">
        <v>4662974</v>
      </c>
      <c r="Q57" s="141">
        <v>0.86523499999999998</v>
      </c>
    </row>
    <row r="58" spans="1:17" ht="15" customHeight="1" x14ac:dyDescent="0.3">
      <c r="A58" s="125" t="s">
        <v>1470</v>
      </c>
      <c r="B58" s="125" t="s">
        <v>916</v>
      </c>
      <c r="C58" s="125" t="s">
        <v>1192</v>
      </c>
      <c r="D58" s="168">
        <v>2080</v>
      </c>
      <c r="E58" s="168">
        <v>2151</v>
      </c>
      <c r="F58" s="168">
        <v>-71</v>
      </c>
      <c r="G58" s="169">
        <v>2573188.5099999998</v>
      </c>
      <c r="H58" s="169">
        <v>2781449.27</v>
      </c>
      <c r="I58" s="170">
        <v>-208260.76</v>
      </c>
      <c r="J58" s="171">
        <v>96398.2</v>
      </c>
      <c r="K58" s="171">
        <v>105456.8</v>
      </c>
      <c r="L58" s="172">
        <v>-9058.6</v>
      </c>
      <c r="M58" s="173">
        <v>2669586.71</v>
      </c>
      <c r="N58" s="173">
        <v>2886906.07</v>
      </c>
      <c r="O58" s="174">
        <v>-217319.36</v>
      </c>
      <c r="P58" s="127">
        <v>2967674</v>
      </c>
      <c r="Q58" s="141">
        <v>0.89955499999999999</v>
      </c>
    </row>
    <row r="59" spans="1:17" ht="15" customHeight="1" x14ac:dyDescent="0.3">
      <c r="A59" s="125" t="s">
        <v>1470</v>
      </c>
      <c r="B59" s="125" t="s">
        <v>91</v>
      </c>
      <c r="C59" s="125" t="s">
        <v>1182</v>
      </c>
      <c r="D59" s="168">
        <v>3784</v>
      </c>
      <c r="E59" s="168">
        <v>3981</v>
      </c>
      <c r="F59" s="168">
        <v>-197</v>
      </c>
      <c r="G59" s="169">
        <v>5179406.5</v>
      </c>
      <c r="H59" s="169">
        <v>5259437.4400000004</v>
      </c>
      <c r="I59" s="170">
        <v>-80030.94</v>
      </c>
      <c r="J59" s="171">
        <v>394308.7</v>
      </c>
      <c r="K59" s="171">
        <v>466833.75</v>
      </c>
      <c r="L59" s="172">
        <v>-72525.05</v>
      </c>
      <c r="M59" s="173">
        <v>5573715.2000000002</v>
      </c>
      <c r="N59" s="173">
        <v>5726271.1900000004</v>
      </c>
      <c r="O59" s="174">
        <v>-152555.99</v>
      </c>
      <c r="P59" s="127">
        <v>5830546.5800000001</v>
      </c>
      <c r="Q59" s="141">
        <v>0.955951</v>
      </c>
    </row>
    <row r="60" spans="1:17" ht="15" customHeight="1" x14ac:dyDescent="0.3">
      <c r="A60" s="125" t="s">
        <v>1470</v>
      </c>
      <c r="B60" s="125" t="s">
        <v>840</v>
      </c>
      <c r="C60" s="125" t="s">
        <v>1172</v>
      </c>
      <c r="D60" s="168">
        <v>10</v>
      </c>
      <c r="E60" s="168">
        <v>80</v>
      </c>
      <c r="F60" s="168">
        <v>-70</v>
      </c>
      <c r="G60" s="169">
        <v>18900</v>
      </c>
      <c r="H60" s="169">
        <v>103076</v>
      </c>
      <c r="I60" s="170">
        <v>-84176</v>
      </c>
      <c r="J60" s="171">
        <v>0</v>
      </c>
      <c r="K60" s="171">
        <v>0</v>
      </c>
      <c r="L60" s="171">
        <v>0</v>
      </c>
      <c r="M60" s="173">
        <v>18900</v>
      </c>
      <c r="N60" s="173">
        <v>103076</v>
      </c>
      <c r="O60" s="174">
        <v>-84176</v>
      </c>
      <c r="P60" s="127">
        <v>0</v>
      </c>
      <c r="Q60" s="182" t="s">
        <v>1971</v>
      </c>
    </row>
    <row r="61" spans="1:17" ht="15" customHeight="1" x14ac:dyDescent="0.3">
      <c r="A61" s="125" t="s">
        <v>1470</v>
      </c>
      <c r="B61" s="125" t="s">
        <v>1081</v>
      </c>
      <c r="C61" s="125" t="s">
        <v>1080</v>
      </c>
      <c r="D61" s="168">
        <v>3851</v>
      </c>
      <c r="E61" s="168">
        <v>4128</v>
      </c>
      <c r="F61" s="168">
        <v>-277</v>
      </c>
      <c r="G61" s="169">
        <v>5547829.3899999997</v>
      </c>
      <c r="H61" s="169">
        <v>5724084.5700000003</v>
      </c>
      <c r="I61" s="170">
        <v>-176255.18</v>
      </c>
      <c r="J61" s="171">
        <v>291131.51</v>
      </c>
      <c r="K61" s="171">
        <v>352154.72</v>
      </c>
      <c r="L61" s="172">
        <v>-61023.21</v>
      </c>
      <c r="M61" s="173">
        <v>5838960.9000000004</v>
      </c>
      <c r="N61" s="173">
        <v>6076239.29</v>
      </c>
      <c r="O61" s="174">
        <v>-237278.39</v>
      </c>
      <c r="P61" s="127">
        <v>6198266.04</v>
      </c>
      <c r="Q61" s="141">
        <v>0.94203099999999995</v>
      </c>
    </row>
    <row r="62" spans="1:17" ht="15" customHeight="1" x14ac:dyDescent="0.3">
      <c r="A62" s="125" t="s">
        <v>1470</v>
      </c>
      <c r="B62" s="125" t="s">
        <v>1137</v>
      </c>
      <c r="C62" s="125" t="s">
        <v>1136</v>
      </c>
      <c r="D62" s="168">
        <v>0</v>
      </c>
      <c r="E62" s="168">
        <v>136</v>
      </c>
      <c r="F62" s="168">
        <v>-136</v>
      </c>
      <c r="G62" s="169">
        <v>0</v>
      </c>
      <c r="H62" s="169">
        <v>202050</v>
      </c>
      <c r="I62" s="170">
        <v>-202050</v>
      </c>
      <c r="J62" s="171">
        <v>0</v>
      </c>
      <c r="K62" s="171">
        <v>4693</v>
      </c>
      <c r="L62" s="172">
        <v>-4693</v>
      </c>
      <c r="M62" s="173">
        <v>0</v>
      </c>
      <c r="N62" s="173">
        <v>206743</v>
      </c>
      <c r="O62" s="174">
        <v>-206743</v>
      </c>
      <c r="P62" s="127">
        <v>0</v>
      </c>
      <c r="Q62" s="182" t="s">
        <v>1971</v>
      </c>
    </row>
    <row r="63" spans="1:17" ht="15" customHeight="1" x14ac:dyDescent="0.3">
      <c r="A63" s="125" t="s">
        <v>1470</v>
      </c>
      <c r="B63" s="125" t="s">
        <v>535</v>
      </c>
      <c r="C63" s="125" t="s">
        <v>988</v>
      </c>
      <c r="D63" s="168">
        <v>3972</v>
      </c>
      <c r="E63" s="168">
        <v>4792</v>
      </c>
      <c r="F63" s="168">
        <v>-820</v>
      </c>
      <c r="G63" s="169">
        <v>5507251.7999999998</v>
      </c>
      <c r="H63" s="169">
        <v>6880299.0199999996</v>
      </c>
      <c r="I63" s="170">
        <v>-1373047.22</v>
      </c>
      <c r="J63" s="171">
        <v>657696.52</v>
      </c>
      <c r="K63" s="171">
        <v>718932.96</v>
      </c>
      <c r="L63" s="172">
        <v>-61236.44</v>
      </c>
      <c r="M63" s="173">
        <v>6164948.3200000003</v>
      </c>
      <c r="N63" s="173">
        <v>7599231.9800000004</v>
      </c>
      <c r="O63" s="174">
        <v>-1434283.66</v>
      </c>
      <c r="P63" s="127">
        <v>7811838</v>
      </c>
      <c r="Q63" s="141">
        <v>0.78917999999999999</v>
      </c>
    </row>
    <row r="64" spans="1:17" ht="15" customHeight="1" x14ac:dyDescent="0.3">
      <c r="A64" s="125" t="s">
        <v>1470</v>
      </c>
      <c r="B64" s="125" t="s">
        <v>170</v>
      </c>
      <c r="C64" s="125" t="s">
        <v>1031</v>
      </c>
      <c r="D64" s="168">
        <v>2552</v>
      </c>
      <c r="E64" s="168">
        <v>2850</v>
      </c>
      <c r="F64" s="168">
        <v>-298</v>
      </c>
      <c r="G64" s="169">
        <v>3394185.9</v>
      </c>
      <c r="H64" s="169">
        <v>3754907.05</v>
      </c>
      <c r="I64" s="170">
        <v>-360721.15</v>
      </c>
      <c r="J64" s="171">
        <v>110382</v>
      </c>
      <c r="K64" s="171">
        <v>127947.97</v>
      </c>
      <c r="L64" s="172">
        <v>-17565.97</v>
      </c>
      <c r="M64" s="173">
        <v>3504567.9</v>
      </c>
      <c r="N64" s="173">
        <v>3882855.02</v>
      </c>
      <c r="O64" s="174">
        <v>-378287.12</v>
      </c>
      <c r="P64" s="127">
        <v>3998557</v>
      </c>
      <c r="Q64" s="141">
        <v>0.87645799999999996</v>
      </c>
    </row>
    <row r="65" spans="1:17" ht="15" customHeight="1" x14ac:dyDescent="0.3">
      <c r="A65" s="129"/>
      <c r="B65" s="143"/>
      <c r="C65" s="132" t="s">
        <v>1470</v>
      </c>
      <c r="D65" s="175">
        <v>38584</v>
      </c>
      <c r="E65" s="175">
        <v>40916</v>
      </c>
      <c r="F65" s="175">
        <v>-2332</v>
      </c>
      <c r="G65" s="176">
        <v>52609272.590000004</v>
      </c>
      <c r="H65" s="176">
        <v>55817151.439999998</v>
      </c>
      <c r="I65" s="177">
        <v>-3207878.85</v>
      </c>
      <c r="J65" s="178">
        <v>3393110.93</v>
      </c>
      <c r="K65" s="178">
        <v>3698307.26</v>
      </c>
      <c r="L65" s="179">
        <v>-305196.33</v>
      </c>
      <c r="M65" s="180">
        <v>56002383.520000003</v>
      </c>
      <c r="N65" s="180">
        <v>59515458.700000003</v>
      </c>
      <c r="O65" s="181">
        <v>-3513075.18</v>
      </c>
      <c r="P65" s="139">
        <v>60655778.469999999</v>
      </c>
      <c r="Q65" s="141">
        <v>0.92328200000000005</v>
      </c>
    </row>
    <row r="66" spans="1:17" ht="15" customHeight="1" x14ac:dyDescent="0.3">
      <c r="A66" s="125" t="s">
        <v>2001</v>
      </c>
      <c r="B66" s="125" t="s">
        <v>15</v>
      </c>
      <c r="C66" s="125" t="s">
        <v>191</v>
      </c>
      <c r="D66" s="168">
        <v>4052</v>
      </c>
      <c r="E66" s="168">
        <v>4634</v>
      </c>
      <c r="F66" s="168">
        <v>-582</v>
      </c>
      <c r="G66" s="169">
        <v>5747140.9299999997</v>
      </c>
      <c r="H66" s="169">
        <v>6393294.0199999996</v>
      </c>
      <c r="I66" s="170">
        <v>-646153.09</v>
      </c>
      <c r="J66" s="171">
        <v>345335</v>
      </c>
      <c r="K66" s="171">
        <v>420185</v>
      </c>
      <c r="L66" s="172">
        <v>-74850</v>
      </c>
      <c r="M66" s="173">
        <v>6092475.9299999997</v>
      </c>
      <c r="N66" s="173">
        <v>6813479.0199999996</v>
      </c>
      <c r="O66" s="174">
        <v>-721003.09</v>
      </c>
      <c r="P66" s="127">
        <v>7027658.6299999999</v>
      </c>
      <c r="Q66" s="141">
        <v>0.86692800000000003</v>
      </c>
    </row>
    <row r="67" spans="1:17" ht="15" customHeight="1" x14ac:dyDescent="0.3">
      <c r="A67" s="125" t="s">
        <v>2001</v>
      </c>
      <c r="B67" s="125" t="s">
        <v>506</v>
      </c>
      <c r="C67" s="125" t="s">
        <v>505</v>
      </c>
      <c r="D67" s="168">
        <v>2994</v>
      </c>
      <c r="E67" s="168">
        <v>3131</v>
      </c>
      <c r="F67" s="168">
        <v>-137</v>
      </c>
      <c r="G67" s="169">
        <v>3656457.23</v>
      </c>
      <c r="H67" s="169">
        <v>3913665.57</v>
      </c>
      <c r="I67" s="170">
        <v>-257208.34</v>
      </c>
      <c r="J67" s="171">
        <v>819123.53</v>
      </c>
      <c r="K67" s="171">
        <v>876580.11</v>
      </c>
      <c r="L67" s="172">
        <v>-57456.58</v>
      </c>
      <c r="M67" s="173">
        <v>4475580.76</v>
      </c>
      <c r="N67" s="173">
        <v>4790245.68</v>
      </c>
      <c r="O67" s="174">
        <v>-314664.92</v>
      </c>
      <c r="P67" s="127">
        <v>4932740</v>
      </c>
      <c r="Q67" s="141">
        <v>0.90732100000000004</v>
      </c>
    </row>
    <row r="68" spans="1:17" ht="15" customHeight="1" x14ac:dyDescent="0.3">
      <c r="A68" s="125" t="s">
        <v>2001</v>
      </c>
      <c r="B68" s="125" t="s">
        <v>40</v>
      </c>
      <c r="C68" s="125" t="s">
        <v>199</v>
      </c>
      <c r="D68" s="168">
        <v>2785</v>
      </c>
      <c r="E68" s="168">
        <v>2924</v>
      </c>
      <c r="F68" s="168">
        <v>-139</v>
      </c>
      <c r="G68" s="169">
        <v>3627093.77</v>
      </c>
      <c r="H68" s="169">
        <v>3734149.03</v>
      </c>
      <c r="I68" s="170">
        <v>-107055.26</v>
      </c>
      <c r="J68" s="171">
        <v>251466.05</v>
      </c>
      <c r="K68" s="171">
        <v>300227.02</v>
      </c>
      <c r="L68" s="172">
        <v>-48760.97</v>
      </c>
      <c r="M68" s="173">
        <v>3878559.82</v>
      </c>
      <c r="N68" s="173">
        <v>4034376.05</v>
      </c>
      <c r="O68" s="174">
        <v>-155816.23000000001</v>
      </c>
      <c r="P68" s="127">
        <v>4162841.37</v>
      </c>
      <c r="Q68" s="141">
        <v>0.93171000000000004</v>
      </c>
    </row>
    <row r="69" spans="1:17" ht="15" customHeight="1" x14ac:dyDescent="0.3">
      <c r="A69" s="125" t="s">
        <v>2001</v>
      </c>
      <c r="B69" s="125" t="s">
        <v>44</v>
      </c>
      <c r="C69" s="125" t="s">
        <v>216</v>
      </c>
      <c r="D69" s="168">
        <v>2787</v>
      </c>
      <c r="E69" s="168">
        <v>2755</v>
      </c>
      <c r="F69" s="168">
        <v>32</v>
      </c>
      <c r="G69" s="169">
        <v>3991378.16</v>
      </c>
      <c r="H69" s="169">
        <v>3695512.64</v>
      </c>
      <c r="I69" s="169">
        <v>295865.52</v>
      </c>
      <c r="J69" s="171">
        <v>151229.01999999999</v>
      </c>
      <c r="K69" s="171">
        <v>153532.94</v>
      </c>
      <c r="L69" s="172">
        <v>-2303.92</v>
      </c>
      <c r="M69" s="173">
        <v>4142607.18</v>
      </c>
      <c r="N69" s="173">
        <v>3849045.58</v>
      </c>
      <c r="O69" s="173">
        <v>293561.59999999998</v>
      </c>
      <c r="P69" s="127">
        <v>3969000</v>
      </c>
      <c r="Q69" s="141">
        <v>1.043741</v>
      </c>
    </row>
    <row r="70" spans="1:17" ht="15" customHeight="1" x14ac:dyDescent="0.3">
      <c r="A70" s="125" t="s">
        <v>2001</v>
      </c>
      <c r="B70" s="125" t="s">
        <v>792</v>
      </c>
      <c r="C70" s="125" t="s">
        <v>791</v>
      </c>
      <c r="D70" s="168">
        <v>3694</v>
      </c>
      <c r="E70" s="168">
        <v>3641</v>
      </c>
      <c r="F70" s="168">
        <v>53</v>
      </c>
      <c r="G70" s="169">
        <v>5011426.6399999997</v>
      </c>
      <c r="H70" s="169">
        <v>4794911.08</v>
      </c>
      <c r="I70" s="169">
        <v>216515.56</v>
      </c>
      <c r="J70" s="171">
        <v>164269.68</v>
      </c>
      <c r="K70" s="171">
        <v>147958.60999999999</v>
      </c>
      <c r="L70" s="171">
        <v>16311.07</v>
      </c>
      <c r="M70" s="173">
        <v>5175696.32</v>
      </c>
      <c r="N70" s="173">
        <v>4942869.6900000004</v>
      </c>
      <c r="O70" s="173">
        <v>232826.63</v>
      </c>
      <c r="P70" s="127">
        <v>5112246.9400000004</v>
      </c>
      <c r="Q70" s="141">
        <v>1.0124109999999999</v>
      </c>
    </row>
    <row r="71" spans="1:17" ht="15" customHeight="1" x14ac:dyDescent="0.3">
      <c r="A71" s="125" t="s">
        <v>2001</v>
      </c>
      <c r="B71" s="125" t="s">
        <v>842</v>
      </c>
      <c r="C71" s="125" t="s">
        <v>1119</v>
      </c>
      <c r="D71" s="168">
        <v>3354</v>
      </c>
      <c r="E71" s="168">
        <v>3577</v>
      </c>
      <c r="F71" s="168">
        <v>-223</v>
      </c>
      <c r="G71" s="169">
        <v>4211197.79</v>
      </c>
      <c r="H71" s="169">
        <v>4426877.8499999996</v>
      </c>
      <c r="I71" s="170">
        <v>-215680.06</v>
      </c>
      <c r="J71" s="171">
        <v>149092.51999999999</v>
      </c>
      <c r="K71" s="171">
        <v>147977.51999999999</v>
      </c>
      <c r="L71" s="171">
        <v>1115</v>
      </c>
      <c r="M71" s="173">
        <v>4360290.3099999996</v>
      </c>
      <c r="N71" s="173">
        <v>4574855.37</v>
      </c>
      <c r="O71" s="174">
        <v>-214565.06</v>
      </c>
      <c r="P71" s="127">
        <v>4683250.2302999999</v>
      </c>
      <c r="Q71" s="141">
        <v>0.93103899999999995</v>
      </c>
    </row>
    <row r="72" spans="1:17" ht="15" customHeight="1" x14ac:dyDescent="0.3">
      <c r="A72" s="125" t="s">
        <v>2001</v>
      </c>
      <c r="B72" s="125" t="s">
        <v>850</v>
      </c>
      <c r="C72" s="125" t="s">
        <v>849</v>
      </c>
      <c r="D72" s="168">
        <v>2764</v>
      </c>
      <c r="E72" s="168">
        <v>2575</v>
      </c>
      <c r="F72" s="168">
        <v>189</v>
      </c>
      <c r="G72" s="169">
        <v>3289175.98</v>
      </c>
      <c r="H72" s="169">
        <v>2871900.4</v>
      </c>
      <c r="I72" s="169">
        <v>417275.58</v>
      </c>
      <c r="J72" s="171">
        <v>34979</v>
      </c>
      <c r="K72" s="171">
        <v>51664.94</v>
      </c>
      <c r="L72" s="172">
        <v>-16685.939999999999</v>
      </c>
      <c r="M72" s="173">
        <v>3324154.98</v>
      </c>
      <c r="N72" s="173">
        <v>2923565.34</v>
      </c>
      <c r="O72" s="173">
        <v>400589.64</v>
      </c>
      <c r="P72" s="127">
        <v>3030990.23</v>
      </c>
      <c r="Q72" s="141">
        <v>1.096722</v>
      </c>
    </row>
    <row r="73" spans="1:17" ht="15" customHeight="1" x14ac:dyDescent="0.3">
      <c r="A73" s="125" t="s">
        <v>2001</v>
      </c>
      <c r="B73" s="125" t="s">
        <v>176</v>
      </c>
      <c r="C73" s="125" t="s">
        <v>1196</v>
      </c>
      <c r="D73" s="168">
        <v>2679</v>
      </c>
      <c r="E73" s="168">
        <v>2838</v>
      </c>
      <c r="F73" s="168">
        <v>-159</v>
      </c>
      <c r="G73" s="169">
        <v>3472253.42</v>
      </c>
      <c r="H73" s="169">
        <v>3696792.16</v>
      </c>
      <c r="I73" s="170">
        <v>-224538.74</v>
      </c>
      <c r="J73" s="171">
        <v>154755</v>
      </c>
      <c r="K73" s="171">
        <v>167162.74</v>
      </c>
      <c r="L73" s="172">
        <v>-12407.74</v>
      </c>
      <c r="M73" s="173">
        <v>3627008.42</v>
      </c>
      <c r="N73" s="173">
        <v>3863954.9</v>
      </c>
      <c r="O73" s="174">
        <v>-236946.48</v>
      </c>
      <c r="P73" s="127">
        <v>4010239.06</v>
      </c>
      <c r="Q73" s="141">
        <v>0.90443700000000005</v>
      </c>
    </row>
    <row r="74" spans="1:17" ht="15" customHeight="1" x14ac:dyDescent="0.3">
      <c r="A74" s="125" t="s">
        <v>2001</v>
      </c>
      <c r="B74" s="125" t="s">
        <v>42</v>
      </c>
      <c r="C74" s="125" t="s">
        <v>267</v>
      </c>
      <c r="D74" s="168">
        <v>2175</v>
      </c>
      <c r="E74" s="168">
        <v>2180</v>
      </c>
      <c r="F74" s="168">
        <v>-5</v>
      </c>
      <c r="G74" s="169">
        <v>2778501.7</v>
      </c>
      <c r="H74" s="169">
        <v>2723847.7</v>
      </c>
      <c r="I74" s="169">
        <v>54654</v>
      </c>
      <c r="J74" s="171">
        <v>127415.03</v>
      </c>
      <c r="K74" s="171">
        <v>113627.03</v>
      </c>
      <c r="L74" s="171">
        <v>13788</v>
      </c>
      <c r="M74" s="173">
        <v>2905916.73</v>
      </c>
      <c r="N74" s="173">
        <v>2837474.73</v>
      </c>
      <c r="O74" s="173">
        <v>68442</v>
      </c>
      <c r="P74" s="127">
        <v>2914500</v>
      </c>
      <c r="Q74" s="141">
        <v>0.99705500000000002</v>
      </c>
    </row>
    <row r="75" spans="1:17" ht="15" customHeight="1" x14ac:dyDescent="0.3">
      <c r="A75" s="125" t="s">
        <v>2001</v>
      </c>
      <c r="B75" s="125" t="s">
        <v>368</v>
      </c>
      <c r="C75" s="125" t="s">
        <v>268</v>
      </c>
      <c r="D75" s="168">
        <v>0</v>
      </c>
      <c r="E75" s="168">
        <v>29</v>
      </c>
      <c r="F75" s="168">
        <v>-29</v>
      </c>
      <c r="G75" s="169">
        <v>0</v>
      </c>
      <c r="H75" s="169">
        <v>29050</v>
      </c>
      <c r="I75" s="170">
        <v>-29050</v>
      </c>
      <c r="J75" s="171">
        <v>0</v>
      </c>
      <c r="K75" s="171">
        <v>2497</v>
      </c>
      <c r="L75" s="172">
        <v>-2497</v>
      </c>
      <c r="M75" s="173">
        <v>0</v>
      </c>
      <c r="N75" s="173">
        <v>31547</v>
      </c>
      <c r="O75" s="174">
        <v>-31547</v>
      </c>
      <c r="P75" s="127">
        <v>0</v>
      </c>
      <c r="Q75" s="182" t="s">
        <v>1971</v>
      </c>
    </row>
    <row r="76" spans="1:17" ht="15" customHeight="1" x14ac:dyDescent="0.3">
      <c r="A76" s="125" t="s">
        <v>2001</v>
      </c>
      <c r="B76" s="125" t="s">
        <v>1000</v>
      </c>
      <c r="C76" s="125" t="s">
        <v>999</v>
      </c>
      <c r="D76" s="168">
        <v>3875</v>
      </c>
      <c r="E76" s="168">
        <v>4221</v>
      </c>
      <c r="F76" s="168">
        <v>-346</v>
      </c>
      <c r="G76" s="169">
        <v>4631877.33</v>
      </c>
      <c r="H76" s="169">
        <v>4968492.1100000003</v>
      </c>
      <c r="I76" s="170">
        <v>-336614.78</v>
      </c>
      <c r="J76" s="171">
        <v>768213.52</v>
      </c>
      <c r="K76" s="171">
        <v>797656.19</v>
      </c>
      <c r="L76" s="172">
        <v>-29442.67</v>
      </c>
      <c r="M76" s="173">
        <v>5400090.8499999996</v>
      </c>
      <c r="N76" s="173">
        <v>5766148.2999999998</v>
      </c>
      <c r="O76" s="174">
        <v>-366057.45</v>
      </c>
      <c r="P76" s="127">
        <v>5910500</v>
      </c>
      <c r="Q76" s="141">
        <v>0.91364400000000001</v>
      </c>
    </row>
    <row r="77" spans="1:17" ht="15" customHeight="1" x14ac:dyDescent="0.3">
      <c r="A77" s="125" t="s">
        <v>2001</v>
      </c>
      <c r="B77" s="125" t="s">
        <v>1002</v>
      </c>
      <c r="C77" s="125" t="s">
        <v>1001</v>
      </c>
      <c r="D77" s="168">
        <v>0</v>
      </c>
      <c r="E77" s="168">
        <v>70</v>
      </c>
      <c r="F77" s="168">
        <v>-70</v>
      </c>
      <c r="G77" s="169">
        <v>0</v>
      </c>
      <c r="H77" s="169">
        <v>41383.1</v>
      </c>
      <c r="I77" s="170">
        <v>-41383.1</v>
      </c>
      <c r="J77" s="171">
        <v>4860</v>
      </c>
      <c r="K77" s="171">
        <v>5350</v>
      </c>
      <c r="L77" s="172">
        <v>-490</v>
      </c>
      <c r="M77" s="173">
        <v>4860</v>
      </c>
      <c r="N77" s="173">
        <v>46733.1</v>
      </c>
      <c r="O77" s="174">
        <v>-41873.1</v>
      </c>
      <c r="P77" s="127">
        <v>0</v>
      </c>
      <c r="Q77" s="182" t="s">
        <v>1971</v>
      </c>
    </row>
    <row r="78" spans="1:17" ht="15" customHeight="1" x14ac:dyDescent="0.3">
      <c r="A78" s="125" t="s">
        <v>2001</v>
      </c>
      <c r="B78" s="125" t="s">
        <v>8</v>
      </c>
      <c r="C78" s="125" t="s">
        <v>288</v>
      </c>
      <c r="D78" s="168">
        <v>5299</v>
      </c>
      <c r="E78" s="168">
        <v>4545</v>
      </c>
      <c r="F78" s="168">
        <v>754</v>
      </c>
      <c r="G78" s="169">
        <v>6028851.4000000004</v>
      </c>
      <c r="H78" s="169">
        <v>5373856.2300000004</v>
      </c>
      <c r="I78" s="169">
        <v>654995.17000000004</v>
      </c>
      <c r="J78" s="171">
        <v>771299.97</v>
      </c>
      <c r="K78" s="171">
        <v>840488.75</v>
      </c>
      <c r="L78" s="172">
        <v>-69188.78</v>
      </c>
      <c r="M78" s="173">
        <v>6800151.3700000001</v>
      </c>
      <c r="N78" s="173">
        <v>6214344.9800000004</v>
      </c>
      <c r="O78" s="173">
        <v>585806.39</v>
      </c>
      <c r="P78" s="127">
        <v>6258500</v>
      </c>
      <c r="Q78" s="141">
        <v>1.0865469999999999</v>
      </c>
    </row>
    <row r="79" spans="1:17" ht="15" customHeight="1" x14ac:dyDescent="0.3">
      <c r="A79" s="129"/>
      <c r="B79" s="143"/>
      <c r="C79" s="132" t="s">
        <v>2001</v>
      </c>
      <c r="D79" s="175">
        <v>36458</v>
      </c>
      <c r="E79" s="175">
        <v>37120</v>
      </c>
      <c r="F79" s="175">
        <v>-662</v>
      </c>
      <c r="G79" s="176">
        <v>46445354.350000001</v>
      </c>
      <c r="H79" s="176">
        <v>46663731.890000001</v>
      </c>
      <c r="I79" s="177">
        <v>-218377.54</v>
      </c>
      <c r="J79" s="178">
        <v>3742038.32</v>
      </c>
      <c r="K79" s="178">
        <v>4024907.85</v>
      </c>
      <c r="L79" s="179">
        <v>-282869.53000000003</v>
      </c>
      <c r="M79" s="180">
        <v>50187392.670000002</v>
      </c>
      <c r="N79" s="180">
        <v>50688639.740000002</v>
      </c>
      <c r="O79" s="181">
        <v>-501247.07</v>
      </c>
      <c r="P79" s="139">
        <v>52012466.460299999</v>
      </c>
      <c r="Q79" s="141">
        <v>0.96491099999999996</v>
      </c>
    </row>
    <row r="80" spans="1:17" ht="15" customHeight="1" x14ac:dyDescent="0.3">
      <c r="A80" s="125" t="s">
        <v>1495</v>
      </c>
      <c r="B80" s="125" t="s">
        <v>164</v>
      </c>
      <c r="C80" s="125" t="s">
        <v>197</v>
      </c>
      <c r="D80" s="168">
        <v>4395</v>
      </c>
      <c r="E80" s="168">
        <v>4615</v>
      </c>
      <c r="F80" s="168">
        <v>-220</v>
      </c>
      <c r="G80" s="169">
        <v>4758952.79</v>
      </c>
      <c r="H80" s="169">
        <v>4974866.13</v>
      </c>
      <c r="I80" s="170">
        <v>-215913.34</v>
      </c>
      <c r="J80" s="171">
        <v>343906.12</v>
      </c>
      <c r="K80" s="171">
        <v>405469.95</v>
      </c>
      <c r="L80" s="172">
        <v>-61563.83</v>
      </c>
      <c r="M80" s="173">
        <v>5102858.91</v>
      </c>
      <c r="N80" s="173">
        <v>5380336.0800000001</v>
      </c>
      <c r="O80" s="174">
        <v>-277477.17</v>
      </c>
      <c r="P80" s="127">
        <v>5504662.3399999999</v>
      </c>
      <c r="Q80" s="141">
        <v>0.92700700000000003</v>
      </c>
    </row>
    <row r="81" spans="1:17" ht="15" customHeight="1" x14ac:dyDescent="0.3">
      <c r="A81" s="125" t="s">
        <v>1495</v>
      </c>
      <c r="B81" s="125" t="s">
        <v>556</v>
      </c>
      <c r="C81" s="125" t="s">
        <v>555</v>
      </c>
      <c r="D81" s="168">
        <v>2233</v>
      </c>
      <c r="E81" s="168">
        <v>2214</v>
      </c>
      <c r="F81" s="168">
        <v>19</v>
      </c>
      <c r="G81" s="169">
        <v>2414576.0499999998</v>
      </c>
      <c r="H81" s="169">
        <v>2422819.9700000002</v>
      </c>
      <c r="I81" s="170">
        <v>-8243.92</v>
      </c>
      <c r="J81" s="171">
        <v>222853.57</v>
      </c>
      <c r="K81" s="171">
        <v>337826.11</v>
      </c>
      <c r="L81" s="172">
        <v>-114972.54</v>
      </c>
      <c r="M81" s="173">
        <v>2637429.62</v>
      </c>
      <c r="N81" s="173">
        <v>2760646.08</v>
      </c>
      <c r="O81" s="174">
        <v>-123216.46</v>
      </c>
      <c r="P81" s="127">
        <v>2837882</v>
      </c>
      <c r="Q81" s="141">
        <v>0.929365</v>
      </c>
    </row>
    <row r="82" spans="1:17" ht="15" customHeight="1" x14ac:dyDescent="0.3">
      <c r="A82" s="125" t="s">
        <v>1495</v>
      </c>
      <c r="B82" s="125" t="s">
        <v>587</v>
      </c>
      <c r="C82" s="125" t="s">
        <v>586</v>
      </c>
      <c r="D82" s="168">
        <v>3839</v>
      </c>
      <c r="E82" s="168">
        <v>4160</v>
      </c>
      <c r="F82" s="168">
        <v>-321</v>
      </c>
      <c r="G82" s="169">
        <v>5639597.3399999999</v>
      </c>
      <c r="H82" s="169">
        <v>6122311.5199999996</v>
      </c>
      <c r="I82" s="170">
        <v>-482714.18</v>
      </c>
      <c r="J82" s="171">
        <v>451725.11</v>
      </c>
      <c r="K82" s="171">
        <v>479501.02</v>
      </c>
      <c r="L82" s="172">
        <v>-27775.91</v>
      </c>
      <c r="M82" s="173">
        <v>6091322.4500000002</v>
      </c>
      <c r="N82" s="173">
        <v>6601812.54</v>
      </c>
      <c r="O82" s="174">
        <v>-510490.09</v>
      </c>
      <c r="P82" s="127">
        <v>6586372.96</v>
      </c>
      <c r="Q82" s="141">
        <v>0.92483700000000002</v>
      </c>
    </row>
    <row r="83" spans="1:17" ht="15" customHeight="1" x14ac:dyDescent="0.3">
      <c r="A83" s="125" t="s">
        <v>1495</v>
      </c>
      <c r="B83" s="125" t="s">
        <v>121</v>
      </c>
      <c r="C83" s="125" t="s">
        <v>208</v>
      </c>
      <c r="D83" s="168">
        <v>3884</v>
      </c>
      <c r="E83" s="168">
        <v>4381</v>
      </c>
      <c r="F83" s="168">
        <v>-497</v>
      </c>
      <c r="G83" s="169">
        <v>5801042.3200000003</v>
      </c>
      <c r="H83" s="169">
        <v>6377328.9199999999</v>
      </c>
      <c r="I83" s="170">
        <v>-576286.6</v>
      </c>
      <c r="J83" s="171">
        <v>457186.16</v>
      </c>
      <c r="K83" s="171">
        <v>496770.25</v>
      </c>
      <c r="L83" s="172">
        <v>-39584.089999999997</v>
      </c>
      <c r="M83" s="173">
        <v>6258228.4800000004</v>
      </c>
      <c r="N83" s="173">
        <v>6874099.1699999999</v>
      </c>
      <c r="O83" s="174">
        <v>-615870.68999999994</v>
      </c>
      <c r="P83" s="127">
        <v>6973711.6449999996</v>
      </c>
      <c r="Q83" s="141">
        <v>0.89740299999999995</v>
      </c>
    </row>
    <row r="84" spans="1:17" ht="15" customHeight="1" x14ac:dyDescent="0.3">
      <c r="A84" s="125" t="s">
        <v>1495</v>
      </c>
      <c r="B84" s="125" t="s">
        <v>47</v>
      </c>
      <c r="C84" s="125" t="s">
        <v>614</v>
      </c>
      <c r="D84" s="168">
        <v>3340</v>
      </c>
      <c r="E84" s="168">
        <v>3660</v>
      </c>
      <c r="F84" s="168">
        <v>-320</v>
      </c>
      <c r="G84" s="169">
        <v>3841261.16</v>
      </c>
      <c r="H84" s="169">
        <v>4240159.88</v>
      </c>
      <c r="I84" s="170">
        <v>-398898.72</v>
      </c>
      <c r="J84" s="171">
        <v>299845.49</v>
      </c>
      <c r="K84" s="171">
        <v>384848.21</v>
      </c>
      <c r="L84" s="172">
        <v>-85002.72</v>
      </c>
      <c r="M84" s="173">
        <v>4141106.65</v>
      </c>
      <c r="N84" s="173">
        <v>4625008.09</v>
      </c>
      <c r="O84" s="174">
        <v>-483901.44</v>
      </c>
      <c r="P84" s="127">
        <v>4778318.08</v>
      </c>
      <c r="Q84" s="141">
        <v>0.866645</v>
      </c>
    </row>
    <row r="85" spans="1:17" ht="15" customHeight="1" x14ac:dyDescent="0.3">
      <c r="A85" s="125" t="s">
        <v>1495</v>
      </c>
      <c r="B85" s="125" t="s">
        <v>153</v>
      </c>
      <c r="C85" s="125" t="s">
        <v>212</v>
      </c>
      <c r="D85" s="168">
        <v>4003</v>
      </c>
      <c r="E85" s="168">
        <v>3996</v>
      </c>
      <c r="F85" s="168">
        <v>7</v>
      </c>
      <c r="G85" s="169">
        <v>4805235.8</v>
      </c>
      <c r="H85" s="169">
        <v>4701451.3099999996</v>
      </c>
      <c r="I85" s="169">
        <v>103784.49</v>
      </c>
      <c r="J85" s="171">
        <v>282086</v>
      </c>
      <c r="K85" s="171">
        <v>291257</v>
      </c>
      <c r="L85" s="172">
        <v>-9171</v>
      </c>
      <c r="M85" s="173">
        <v>5087321.8</v>
      </c>
      <c r="N85" s="173">
        <v>4992708.3099999996</v>
      </c>
      <c r="O85" s="173">
        <v>94613.49</v>
      </c>
      <c r="P85" s="127">
        <v>5082592.8014000002</v>
      </c>
      <c r="Q85" s="141">
        <v>1.0009300000000001</v>
      </c>
    </row>
    <row r="86" spans="1:17" ht="15" customHeight="1" x14ac:dyDescent="0.3">
      <c r="A86" s="125" t="s">
        <v>1495</v>
      </c>
      <c r="B86" s="125" t="s">
        <v>661</v>
      </c>
      <c r="C86" s="125" t="s">
        <v>1177</v>
      </c>
      <c r="D86" s="168">
        <v>788</v>
      </c>
      <c r="E86" s="168">
        <v>996</v>
      </c>
      <c r="F86" s="168">
        <v>-208</v>
      </c>
      <c r="G86" s="169">
        <v>1043275.01</v>
      </c>
      <c r="H86" s="169">
        <v>1271262.05</v>
      </c>
      <c r="I86" s="170">
        <v>-227987.04</v>
      </c>
      <c r="J86" s="171">
        <v>96590.5</v>
      </c>
      <c r="K86" s="171">
        <v>99420.49</v>
      </c>
      <c r="L86" s="172">
        <v>-2829.99</v>
      </c>
      <c r="M86" s="173">
        <v>1139865.51</v>
      </c>
      <c r="N86" s="173">
        <v>1370682.54</v>
      </c>
      <c r="O86" s="174">
        <v>-230817.03</v>
      </c>
      <c r="P86" s="127">
        <v>1613236.69</v>
      </c>
      <c r="Q86" s="141">
        <v>0.70657099999999995</v>
      </c>
    </row>
    <row r="87" spans="1:17" ht="15" customHeight="1" x14ac:dyDescent="0.3">
      <c r="A87" s="125" t="s">
        <v>1495</v>
      </c>
      <c r="B87" s="125" t="s">
        <v>161</v>
      </c>
      <c r="C87" s="125" t="s">
        <v>754</v>
      </c>
      <c r="D87" s="168">
        <v>4208</v>
      </c>
      <c r="E87" s="168">
        <v>4181</v>
      </c>
      <c r="F87" s="168">
        <v>27</v>
      </c>
      <c r="G87" s="169">
        <v>5823331.4800000004</v>
      </c>
      <c r="H87" s="169">
        <v>5666127.4900000002</v>
      </c>
      <c r="I87" s="169">
        <v>157203.99</v>
      </c>
      <c r="J87" s="171">
        <v>512489.15</v>
      </c>
      <c r="K87" s="171">
        <v>668194.87</v>
      </c>
      <c r="L87" s="172">
        <v>-155705.72</v>
      </c>
      <c r="M87" s="173">
        <v>6335820.6299999999</v>
      </c>
      <c r="N87" s="173">
        <v>6334322.3600000003</v>
      </c>
      <c r="O87" s="173">
        <v>1498.27</v>
      </c>
      <c r="P87" s="127">
        <v>6424841</v>
      </c>
      <c r="Q87" s="141">
        <v>0.98614400000000002</v>
      </c>
    </row>
    <row r="88" spans="1:17" ht="15" customHeight="1" x14ac:dyDescent="0.3">
      <c r="A88" s="125" t="s">
        <v>1495</v>
      </c>
      <c r="B88" s="125" t="s">
        <v>355</v>
      </c>
      <c r="C88" s="125" t="s">
        <v>757</v>
      </c>
      <c r="D88" s="168">
        <v>3398</v>
      </c>
      <c r="E88" s="168">
        <v>3638</v>
      </c>
      <c r="F88" s="168">
        <v>-240</v>
      </c>
      <c r="G88" s="169">
        <v>5312247.1500000004</v>
      </c>
      <c r="H88" s="169">
        <v>5555960.96</v>
      </c>
      <c r="I88" s="170">
        <v>-243713.81</v>
      </c>
      <c r="J88" s="171">
        <v>251187.82</v>
      </c>
      <c r="K88" s="171">
        <v>325964.42</v>
      </c>
      <c r="L88" s="172">
        <v>-74776.600000000006</v>
      </c>
      <c r="M88" s="173">
        <v>5563434.9699999997</v>
      </c>
      <c r="N88" s="173">
        <v>5881925.3799999999</v>
      </c>
      <c r="O88" s="174">
        <v>-318490.40999999997</v>
      </c>
      <c r="P88" s="127">
        <v>5969097.8799999999</v>
      </c>
      <c r="Q88" s="141">
        <v>0.93203899999999995</v>
      </c>
    </row>
    <row r="89" spans="1:17" ht="15" customHeight="1" x14ac:dyDescent="0.3">
      <c r="A89" s="125" t="s">
        <v>1495</v>
      </c>
      <c r="B89" s="125" t="s">
        <v>912</v>
      </c>
      <c r="C89" s="125" t="s">
        <v>911</v>
      </c>
      <c r="D89" s="168">
        <v>3634</v>
      </c>
      <c r="E89" s="168">
        <v>3438</v>
      </c>
      <c r="F89" s="168">
        <v>196</v>
      </c>
      <c r="G89" s="169">
        <v>4064344.5</v>
      </c>
      <c r="H89" s="169">
        <v>3736774.8</v>
      </c>
      <c r="I89" s="169">
        <v>327569.7</v>
      </c>
      <c r="J89" s="171">
        <v>125116</v>
      </c>
      <c r="K89" s="171">
        <v>169104.94</v>
      </c>
      <c r="L89" s="172">
        <v>-43988.94</v>
      </c>
      <c r="M89" s="173">
        <v>4189460.5</v>
      </c>
      <c r="N89" s="173">
        <v>3905879.74</v>
      </c>
      <c r="O89" s="173">
        <v>283580.76</v>
      </c>
      <c r="P89" s="127">
        <v>4025726.76</v>
      </c>
      <c r="Q89" s="141">
        <v>1.040672</v>
      </c>
    </row>
    <row r="90" spans="1:17" ht="15" customHeight="1" x14ac:dyDescent="0.3">
      <c r="A90" s="125" t="s">
        <v>1495</v>
      </c>
      <c r="B90" s="125" t="s">
        <v>943</v>
      </c>
      <c r="C90" s="125" t="s">
        <v>942</v>
      </c>
      <c r="D90" s="168">
        <v>3292</v>
      </c>
      <c r="E90" s="168">
        <v>3470</v>
      </c>
      <c r="F90" s="168">
        <v>-178</v>
      </c>
      <c r="G90" s="169">
        <v>4410516.0999999996</v>
      </c>
      <c r="H90" s="169">
        <v>4756909.6100000003</v>
      </c>
      <c r="I90" s="170">
        <v>-346393.51</v>
      </c>
      <c r="J90" s="171">
        <v>376515.85</v>
      </c>
      <c r="K90" s="171">
        <v>391741.28</v>
      </c>
      <c r="L90" s="172">
        <v>-15225.43</v>
      </c>
      <c r="M90" s="173">
        <v>4787031.95</v>
      </c>
      <c r="N90" s="173">
        <v>5148650.8899999997</v>
      </c>
      <c r="O90" s="174">
        <v>-361618.94</v>
      </c>
      <c r="P90" s="127">
        <v>5284909.92</v>
      </c>
      <c r="Q90" s="141">
        <v>0.90579299999999996</v>
      </c>
    </row>
    <row r="91" spans="1:17" ht="15" customHeight="1" x14ac:dyDescent="0.3">
      <c r="A91" s="125" t="s">
        <v>1495</v>
      </c>
      <c r="B91" s="125" t="s">
        <v>1125</v>
      </c>
      <c r="C91" s="125" t="s">
        <v>1124</v>
      </c>
      <c r="D91" s="168">
        <v>96</v>
      </c>
      <c r="E91" s="168">
        <v>236</v>
      </c>
      <c r="F91" s="168">
        <v>-140</v>
      </c>
      <c r="G91" s="169">
        <v>136131</v>
      </c>
      <c r="H91" s="169">
        <v>338956</v>
      </c>
      <c r="I91" s="170">
        <v>-202825</v>
      </c>
      <c r="J91" s="171">
        <v>9757</v>
      </c>
      <c r="K91" s="171">
        <v>70752.009999999995</v>
      </c>
      <c r="L91" s="172">
        <v>-60995.01</v>
      </c>
      <c r="M91" s="173">
        <v>145888</v>
      </c>
      <c r="N91" s="173">
        <v>409708.01</v>
      </c>
      <c r="O91" s="174">
        <v>-263820.01</v>
      </c>
      <c r="P91" s="127">
        <v>0</v>
      </c>
      <c r="Q91" s="182" t="s">
        <v>1971</v>
      </c>
    </row>
    <row r="92" spans="1:17" ht="15" customHeight="1" x14ac:dyDescent="0.3">
      <c r="A92" s="125" t="s">
        <v>1495</v>
      </c>
      <c r="B92" s="125" t="s">
        <v>149</v>
      </c>
      <c r="C92" s="125" t="s">
        <v>262</v>
      </c>
      <c r="D92" s="168">
        <v>503</v>
      </c>
      <c r="E92" s="168">
        <v>530</v>
      </c>
      <c r="F92" s="168">
        <v>-27</v>
      </c>
      <c r="G92" s="169">
        <v>780636.75</v>
      </c>
      <c r="H92" s="169">
        <v>765282</v>
      </c>
      <c r="I92" s="169">
        <v>15354.75</v>
      </c>
      <c r="J92" s="171">
        <v>36915</v>
      </c>
      <c r="K92" s="171">
        <v>32783</v>
      </c>
      <c r="L92" s="171">
        <v>4132</v>
      </c>
      <c r="M92" s="173">
        <v>817551.75</v>
      </c>
      <c r="N92" s="173">
        <v>798065</v>
      </c>
      <c r="O92" s="173">
        <v>19486.75</v>
      </c>
      <c r="P92" s="127">
        <v>820393</v>
      </c>
      <c r="Q92" s="141">
        <v>0.99653700000000001</v>
      </c>
    </row>
    <row r="93" spans="1:17" ht="15" customHeight="1" x14ac:dyDescent="0.3">
      <c r="A93" s="125" t="s">
        <v>1495</v>
      </c>
      <c r="B93" s="125" t="s">
        <v>1059</v>
      </c>
      <c r="C93" s="125" t="s">
        <v>1058</v>
      </c>
      <c r="D93" s="168">
        <v>1276</v>
      </c>
      <c r="E93" s="168">
        <v>1409</v>
      </c>
      <c r="F93" s="168">
        <v>-133</v>
      </c>
      <c r="G93" s="169">
        <v>1656984.65</v>
      </c>
      <c r="H93" s="169">
        <v>1759076.05</v>
      </c>
      <c r="I93" s="170">
        <v>-102091.4</v>
      </c>
      <c r="J93" s="171">
        <v>136463.06</v>
      </c>
      <c r="K93" s="171">
        <v>159938.98000000001</v>
      </c>
      <c r="L93" s="172">
        <v>-23475.919999999998</v>
      </c>
      <c r="M93" s="173">
        <v>1793447.71</v>
      </c>
      <c r="N93" s="173">
        <v>1919015.03</v>
      </c>
      <c r="O93" s="174">
        <v>-125567.32</v>
      </c>
      <c r="P93" s="127">
        <v>2079815.49</v>
      </c>
      <c r="Q93" s="141">
        <v>0.86231100000000005</v>
      </c>
    </row>
    <row r="94" spans="1:17" ht="15" customHeight="1" x14ac:dyDescent="0.3">
      <c r="A94" s="125" t="s">
        <v>1495</v>
      </c>
      <c r="B94" s="125" t="s">
        <v>374</v>
      </c>
      <c r="C94" s="125" t="s">
        <v>1126</v>
      </c>
      <c r="D94" s="168">
        <v>2314</v>
      </c>
      <c r="E94" s="168">
        <v>2160</v>
      </c>
      <c r="F94" s="168">
        <v>154</v>
      </c>
      <c r="G94" s="169">
        <v>2840611.4</v>
      </c>
      <c r="H94" s="169">
        <v>2487580.6</v>
      </c>
      <c r="I94" s="169">
        <v>353030.8</v>
      </c>
      <c r="J94" s="171">
        <v>168612</v>
      </c>
      <c r="K94" s="171">
        <v>173434</v>
      </c>
      <c r="L94" s="172">
        <v>-4822</v>
      </c>
      <c r="M94" s="173">
        <v>3009223.4</v>
      </c>
      <c r="N94" s="173">
        <v>2661014.6</v>
      </c>
      <c r="O94" s="173">
        <v>348208.8</v>
      </c>
      <c r="P94" s="127">
        <v>2736045.18</v>
      </c>
      <c r="Q94" s="141">
        <v>1.099844</v>
      </c>
    </row>
    <row r="95" spans="1:17" ht="15" customHeight="1" x14ac:dyDescent="0.3">
      <c r="A95" s="129"/>
      <c r="B95" s="143"/>
      <c r="C95" s="132" t="s">
        <v>1495</v>
      </c>
      <c r="D95" s="175">
        <v>41203</v>
      </c>
      <c r="E95" s="175">
        <v>43084</v>
      </c>
      <c r="F95" s="175">
        <v>-1881</v>
      </c>
      <c r="G95" s="176">
        <v>53328743.5</v>
      </c>
      <c r="H95" s="176">
        <v>55176867.289999999</v>
      </c>
      <c r="I95" s="177">
        <v>-1848123.79</v>
      </c>
      <c r="J95" s="178">
        <v>3771248.83</v>
      </c>
      <c r="K95" s="178">
        <v>4487006.53</v>
      </c>
      <c r="L95" s="179">
        <v>-715757.7</v>
      </c>
      <c r="M95" s="180">
        <v>57099992.329999998</v>
      </c>
      <c r="N95" s="180">
        <v>59663873.82</v>
      </c>
      <c r="O95" s="181">
        <v>-2563881.4900000002</v>
      </c>
      <c r="P95" s="139">
        <v>60717605.746399999</v>
      </c>
      <c r="Q95" s="141">
        <v>0.940419</v>
      </c>
    </row>
    <row r="96" spans="1:17" ht="15" customHeight="1" x14ac:dyDescent="0.3">
      <c r="A96" s="125" t="s">
        <v>2002</v>
      </c>
      <c r="B96" s="125" t="s">
        <v>592</v>
      </c>
      <c r="C96" s="125" t="s">
        <v>591</v>
      </c>
      <c r="D96" s="168">
        <v>3074</v>
      </c>
      <c r="E96" s="168">
        <v>3384</v>
      </c>
      <c r="F96" s="168">
        <v>-310</v>
      </c>
      <c r="G96" s="169">
        <v>3948787.19</v>
      </c>
      <c r="H96" s="169">
        <v>4319617.99</v>
      </c>
      <c r="I96" s="170">
        <v>-370830.8</v>
      </c>
      <c r="J96" s="171">
        <v>293695.99</v>
      </c>
      <c r="K96" s="171">
        <v>311910.09999999998</v>
      </c>
      <c r="L96" s="172">
        <v>-18214.11</v>
      </c>
      <c r="M96" s="173">
        <v>4242483.18</v>
      </c>
      <c r="N96" s="173">
        <v>4631528.09</v>
      </c>
      <c r="O96" s="174">
        <v>-389044.91</v>
      </c>
      <c r="P96" s="127">
        <v>4786356</v>
      </c>
      <c r="Q96" s="141">
        <v>0.88636999999999999</v>
      </c>
    </row>
    <row r="97" spans="1:17" ht="15" customHeight="1" x14ac:dyDescent="0.3">
      <c r="A97" s="125" t="s">
        <v>2002</v>
      </c>
      <c r="B97" s="125" t="s">
        <v>103</v>
      </c>
      <c r="C97" s="125" t="s">
        <v>204</v>
      </c>
      <c r="D97" s="168">
        <v>5021</v>
      </c>
      <c r="E97" s="168">
        <v>5362</v>
      </c>
      <c r="F97" s="168">
        <v>-341</v>
      </c>
      <c r="G97" s="169">
        <v>6272925.6500000004</v>
      </c>
      <c r="H97" s="169">
        <v>6671760.5599999996</v>
      </c>
      <c r="I97" s="170">
        <v>-398834.91</v>
      </c>
      <c r="J97" s="171">
        <v>395462.12</v>
      </c>
      <c r="K97" s="171">
        <v>405486.6</v>
      </c>
      <c r="L97" s="172">
        <v>-10024.48</v>
      </c>
      <c r="M97" s="173">
        <v>6668387.7699999996</v>
      </c>
      <c r="N97" s="173">
        <v>7077247.1600000001</v>
      </c>
      <c r="O97" s="174">
        <v>-408859.39</v>
      </c>
      <c r="P97" s="127">
        <v>7221096.6743000001</v>
      </c>
      <c r="Q97" s="141">
        <v>0.92345900000000003</v>
      </c>
    </row>
    <row r="98" spans="1:17" ht="15" customHeight="1" x14ac:dyDescent="0.3">
      <c r="A98" s="125" t="s">
        <v>2002</v>
      </c>
      <c r="B98" s="125" t="s">
        <v>76</v>
      </c>
      <c r="C98" s="125" t="s">
        <v>206</v>
      </c>
      <c r="D98" s="168">
        <v>2074</v>
      </c>
      <c r="E98" s="168">
        <v>2120</v>
      </c>
      <c r="F98" s="168">
        <v>-46</v>
      </c>
      <c r="G98" s="169">
        <v>2908105.45</v>
      </c>
      <c r="H98" s="169">
        <v>2971450.3</v>
      </c>
      <c r="I98" s="170">
        <v>-63344.85</v>
      </c>
      <c r="J98" s="171">
        <v>143715</v>
      </c>
      <c r="K98" s="171">
        <v>178392.95</v>
      </c>
      <c r="L98" s="172">
        <v>-34677.949999999997</v>
      </c>
      <c r="M98" s="173">
        <v>3051820.45</v>
      </c>
      <c r="N98" s="173">
        <v>3149843.25</v>
      </c>
      <c r="O98" s="174">
        <v>-98022.8</v>
      </c>
      <c r="P98" s="127">
        <v>3195866</v>
      </c>
      <c r="Q98" s="141">
        <v>0.954928</v>
      </c>
    </row>
    <row r="99" spans="1:17" ht="15" customHeight="1" x14ac:dyDescent="0.3">
      <c r="A99" s="125" t="s">
        <v>2002</v>
      </c>
      <c r="B99" s="125" t="s">
        <v>147</v>
      </c>
      <c r="C99" s="125" t="s">
        <v>729</v>
      </c>
      <c r="D99" s="168">
        <v>3506</v>
      </c>
      <c r="E99" s="168">
        <v>3614</v>
      </c>
      <c r="F99" s="168">
        <v>-108</v>
      </c>
      <c r="G99" s="169">
        <v>4505624.95</v>
      </c>
      <c r="H99" s="169">
        <v>4467819.96</v>
      </c>
      <c r="I99" s="169">
        <v>37804.99</v>
      </c>
      <c r="J99" s="171">
        <v>623022.62</v>
      </c>
      <c r="K99" s="171">
        <v>674011.77</v>
      </c>
      <c r="L99" s="172">
        <v>-50989.15</v>
      </c>
      <c r="M99" s="173">
        <v>5128647.57</v>
      </c>
      <c r="N99" s="173">
        <v>5141831.7300000004</v>
      </c>
      <c r="O99" s="174">
        <v>-13184.16</v>
      </c>
      <c r="P99" s="127">
        <v>5305026.79</v>
      </c>
      <c r="Q99" s="141">
        <v>0.96675199999999994</v>
      </c>
    </row>
    <row r="100" spans="1:17" ht="15" customHeight="1" x14ac:dyDescent="0.3">
      <c r="A100" s="125" t="s">
        <v>2002</v>
      </c>
      <c r="B100" s="125" t="s">
        <v>809</v>
      </c>
      <c r="C100" s="125" t="s">
        <v>808</v>
      </c>
      <c r="D100" s="168">
        <v>2229</v>
      </c>
      <c r="E100" s="168">
        <v>2334</v>
      </c>
      <c r="F100" s="168">
        <v>-105</v>
      </c>
      <c r="G100" s="169">
        <v>3152481.05</v>
      </c>
      <c r="H100" s="169">
        <v>3237760.1</v>
      </c>
      <c r="I100" s="170">
        <v>-85279.05</v>
      </c>
      <c r="J100" s="171">
        <v>90969</v>
      </c>
      <c r="K100" s="171">
        <v>102637.96</v>
      </c>
      <c r="L100" s="172">
        <v>-11668.96</v>
      </c>
      <c r="M100" s="173">
        <v>3243450.05</v>
      </c>
      <c r="N100" s="173">
        <v>3340398.06</v>
      </c>
      <c r="O100" s="174">
        <v>-96948.01</v>
      </c>
      <c r="P100" s="127">
        <v>3646519</v>
      </c>
      <c r="Q100" s="141">
        <v>0.88946499999999995</v>
      </c>
    </row>
    <row r="101" spans="1:17" ht="15" customHeight="1" x14ac:dyDescent="0.3">
      <c r="A101" s="125" t="s">
        <v>2002</v>
      </c>
      <c r="B101" s="125" t="s">
        <v>151</v>
      </c>
      <c r="C101" s="125" t="s">
        <v>251</v>
      </c>
      <c r="D101" s="168">
        <v>2718</v>
      </c>
      <c r="E101" s="168">
        <v>2988</v>
      </c>
      <c r="F101" s="168">
        <v>-270</v>
      </c>
      <c r="G101" s="169">
        <v>3854887.71</v>
      </c>
      <c r="H101" s="169">
        <v>4077936.28</v>
      </c>
      <c r="I101" s="170">
        <v>-223048.57</v>
      </c>
      <c r="J101" s="171">
        <v>220020.8</v>
      </c>
      <c r="K101" s="171">
        <v>235562.19</v>
      </c>
      <c r="L101" s="172">
        <v>-15541.39</v>
      </c>
      <c r="M101" s="173">
        <v>4074908.51</v>
      </c>
      <c r="N101" s="173">
        <v>4313498.47</v>
      </c>
      <c r="O101" s="174">
        <v>-238589.96</v>
      </c>
      <c r="P101" s="127">
        <v>4355390.6500000004</v>
      </c>
      <c r="Q101" s="141">
        <v>0.93560100000000002</v>
      </c>
    </row>
    <row r="102" spans="1:17" ht="15" customHeight="1" x14ac:dyDescent="0.3">
      <c r="A102" s="125" t="s">
        <v>2002</v>
      </c>
      <c r="B102" s="125" t="s">
        <v>364</v>
      </c>
      <c r="C102" s="125" t="s">
        <v>909</v>
      </c>
      <c r="D102" s="168">
        <v>4020</v>
      </c>
      <c r="E102" s="168">
        <v>4072</v>
      </c>
      <c r="F102" s="168">
        <v>-52</v>
      </c>
      <c r="G102" s="169">
        <v>5609674.2000000002</v>
      </c>
      <c r="H102" s="169">
        <v>5489426.3600000003</v>
      </c>
      <c r="I102" s="169">
        <v>120247.84</v>
      </c>
      <c r="J102" s="171">
        <v>235017.05</v>
      </c>
      <c r="K102" s="171">
        <v>262619.96999999997</v>
      </c>
      <c r="L102" s="172">
        <v>-27602.92</v>
      </c>
      <c r="M102" s="173">
        <v>5844691.25</v>
      </c>
      <c r="N102" s="173">
        <v>5752046.3300000001</v>
      </c>
      <c r="O102" s="173">
        <v>92644.92</v>
      </c>
      <c r="P102" s="127">
        <v>5891036.7390000001</v>
      </c>
      <c r="Q102" s="141">
        <v>0.99213300000000004</v>
      </c>
    </row>
    <row r="103" spans="1:17" ht="15" customHeight="1" x14ac:dyDescent="0.3">
      <c r="A103" s="125" t="s">
        <v>2002</v>
      </c>
      <c r="B103" s="125" t="s">
        <v>49</v>
      </c>
      <c r="C103" s="125" t="s">
        <v>255</v>
      </c>
      <c r="D103" s="168">
        <v>2063</v>
      </c>
      <c r="E103" s="168">
        <v>2093</v>
      </c>
      <c r="F103" s="168">
        <v>-30</v>
      </c>
      <c r="G103" s="169">
        <v>3344994.35</v>
      </c>
      <c r="H103" s="169">
        <v>3480645.82</v>
      </c>
      <c r="I103" s="170">
        <v>-135651.47</v>
      </c>
      <c r="J103" s="171">
        <v>160768.01999999999</v>
      </c>
      <c r="K103" s="171">
        <v>180188</v>
      </c>
      <c r="L103" s="172">
        <v>-19419.98</v>
      </c>
      <c r="M103" s="173">
        <v>3505762.37</v>
      </c>
      <c r="N103" s="173">
        <v>3660833.82</v>
      </c>
      <c r="O103" s="174">
        <v>-155071.45000000001</v>
      </c>
      <c r="P103" s="127">
        <v>3803755</v>
      </c>
      <c r="Q103" s="141">
        <v>0.92165799999999998</v>
      </c>
    </row>
    <row r="104" spans="1:17" ht="15" customHeight="1" x14ac:dyDescent="0.3">
      <c r="A104" s="125" t="s">
        <v>2002</v>
      </c>
      <c r="B104" s="125" t="s">
        <v>61</v>
      </c>
      <c r="C104" s="125" t="s">
        <v>940</v>
      </c>
      <c r="D104" s="168">
        <v>2539</v>
      </c>
      <c r="E104" s="168">
        <v>2551</v>
      </c>
      <c r="F104" s="168">
        <v>-12</v>
      </c>
      <c r="G104" s="169">
        <v>3186428.24</v>
      </c>
      <c r="H104" s="169">
        <v>3229004.14</v>
      </c>
      <c r="I104" s="170">
        <v>-42575.9</v>
      </c>
      <c r="J104" s="171">
        <v>199644.13</v>
      </c>
      <c r="K104" s="171">
        <v>175565.7</v>
      </c>
      <c r="L104" s="171">
        <v>24078.43</v>
      </c>
      <c r="M104" s="173">
        <v>3386072.37</v>
      </c>
      <c r="N104" s="173">
        <v>3404569.84</v>
      </c>
      <c r="O104" s="174">
        <v>-18497.47</v>
      </c>
      <c r="P104" s="127">
        <v>3535638.7285000002</v>
      </c>
      <c r="Q104" s="141">
        <v>0.95769700000000002</v>
      </c>
    </row>
    <row r="105" spans="1:17" ht="15" customHeight="1" x14ac:dyDescent="0.3">
      <c r="A105" s="125" t="s">
        <v>2002</v>
      </c>
      <c r="B105" s="125" t="s">
        <v>949</v>
      </c>
      <c r="C105" s="125" t="s">
        <v>1181</v>
      </c>
      <c r="D105" s="168">
        <v>674</v>
      </c>
      <c r="E105" s="168">
        <v>767</v>
      </c>
      <c r="F105" s="168">
        <v>-93</v>
      </c>
      <c r="G105" s="169">
        <v>878874.45</v>
      </c>
      <c r="H105" s="169">
        <v>1139113.1000000001</v>
      </c>
      <c r="I105" s="170">
        <v>-260238.65</v>
      </c>
      <c r="J105" s="171">
        <v>78455.070000000007</v>
      </c>
      <c r="K105" s="171">
        <v>96623.02</v>
      </c>
      <c r="L105" s="172">
        <v>-18167.95</v>
      </c>
      <c r="M105" s="173">
        <v>957329.52</v>
      </c>
      <c r="N105" s="173">
        <v>1235736.1200000001</v>
      </c>
      <c r="O105" s="174">
        <v>-278406.59999999998</v>
      </c>
      <c r="P105" s="127">
        <v>1258208.1100000001</v>
      </c>
      <c r="Q105" s="141">
        <v>0.76086699999999996</v>
      </c>
    </row>
    <row r="106" spans="1:17" ht="15" customHeight="1" x14ac:dyDescent="0.3">
      <c r="A106" s="125" t="s">
        <v>2002</v>
      </c>
      <c r="B106" s="125" t="s">
        <v>89</v>
      </c>
      <c r="C106" s="125" t="s">
        <v>951</v>
      </c>
      <c r="D106" s="168">
        <v>2626</v>
      </c>
      <c r="E106" s="168">
        <v>3071</v>
      </c>
      <c r="F106" s="168">
        <v>-445</v>
      </c>
      <c r="G106" s="169">
        <v>3098750.32</v>
      </c>
      <c r="H106" s="169">
        <v>3550304.81</v>
      </c>
      <c r="I106" s="170">
        <v>-451554.49</v>
      </c>
      <c r="J106" s="171">
        <v>269457.17</v>
      </c>
      <c r="K106" s="171">
        <v>305027.45</v>
      </c>
      <c r="L106" s="172">
        <v>-35570.28</v>
      </c>
      <c r="M106" s="173">
        <v>3368207.49</v>
      </c>
      <c r="N106" s="173">
        <v>3855332.26</v>
      </c>
      <c r="O106" s="174">
        <v>-487124.77</v>
      </c>
      <c r="P106" s="127">
        <v>4007094.17</v>
      </c>
      <c r="Q106" s="141">
        <v>0.840561</v>
      </c>
    </row>
    <row r="107" spans="1:17" ht="15" customHeight="1" x14ac:dyDescent="0.3">
      <c r="A107" s="125" t="s">
        <v>2002</v>
      </c>
      <c r="B107" s="125" t="s">
        <v>1099</v>
      </c>
      <c r="C107" s="125" t="s">
        <v>1098</v>
      </c>
      <c r="D107" s="168">
        <v>2224</v>
      </c>
      <c r="E107" s="168">
        <v>2306</v>
      </c>
      <c r="F107" s="168">
        <v>-82</v>
      </c>
      <c r="G107" s="169">
        <v>2974973.78</v>
      </c>
      <c r="H107" s="169">
        <v>3015967.91</v>
      </c>
      <c r="I107" s="170">
        <v>-40994.129999999997</v>
      </c>
      <c r="J107" s="171">
        <v>610872.96</v>
      </c>
      <c r="K107" s="171">
        <v>579527.61</v>
      </c>
      <c r="L107" s="171">
        <v>31345.35</v>
      </c>
      <c r="M107" s="173">
        <v>3585846.74</v>
      </c>
      <c r="N107" s="173">
        <v>3595495.52</v>
      </c>
      <c r="O107" s="174">
        <v>-9648.7800000000007</v>
      </c>
      <c r="P107" s="127">
        <v>3680788</v>
      </c>
      <c r="Q107" s="141">
        <v>0.97420600000000002</v>
      </c>
    </row>
    <row r="108" spans="1:17" ht="15" customHeight="1" x14ac:dyDescent="0.3">
      <c r="A108" s="129"/>
      <c r="B108" s="143"/>
      <c r="C108" s="132" t="s">
        <v>2002</v>
      </c>
      <c r="D108" s="175">
        <v>32768</v>
      </c>
      <c r="E108" s="175">
        <v>34662</v>
      </c>
      <c r="F108" s="175">
        <v>-1894</v>
      </c>
      <c r="G108" s="176">
        <v>43736507.340000004</v>
      </c>
      <c r="H108" s="176">
        <v>45650807.329999998</v>
      </c>
      <c r="I108" s="177">
        <v>-1914299.99</v>
      </c>
      <c r="J108" s="178">
        <v>3321099.93</v>
      </c>
      <c r="K108" s="178">
        <v>3507553.32</v>
      </c>
      <c r="L108" s="179">
        <v>-186453.39</v>
      </c>
      <c r="M108" s="180">
        <v>47057607.270000003</v>
      </c>
      <c r="N108" s="180">
        <v>49158360.649999999</v>
      </c>
      <c r="O108" s="181">
        <v>-2100753.38</v>
      </c>
      <c r="P108" s="139">
        <v>50686775.8618</v>
      </c>
      <c r="Q108" s="141">
        <v>0.9284</v>
      </c>
    </row>
    <row r="109" spans="1:17" ht="15" customHeight="1" x14ac:dyDescent="0.3">
      <c r="A109" s="125" t="s">
        <v>1474</v>
      </c>
      <c r="B109" s="125" t="s">
        <v>67</v>
      </c>
      <c r="C109" s="125" t="s">
        <v>190</v>
      </c>
      <c r="D109" s="168">
        <v>3028</v>
      </c>
      <c r="E109" s="168">
        <v>3192</v>
      </c>
      <c r="F109" s="168">
        <v>-164</v>
      </c>
      <c r="G109" s="169">
        <v>3339956.1</v>
      </c>
      <c r="H109" s="169">
        <v>3379914.23</v>
      </c>
      <c r="I109" s="170">
        <v>-39958.129999999997</v>
      </c>
      <c r="J109" s="171">
        <v>146074.01</v>
      </c>
      <c r="K109" s="171">
        <v>169910.08</v>
      </c>
      <c r="L109" s="172">
        <v>-23836.07</v>
      </c>
      <c r="M109" s="173">
        <v>3486030.11</v>
      </c>
      <c r="N109" s="173">
        <v>3549824.31</v>
      </c>
      <c r="O109" s="174">
        <v>-63794.2</v>
      </c>
      <c r="P109" s="127">
        <v>3686755.9564</v>
      </c>
      <c r="Q109" s="141">
        <v>0.94555500000000003</v>
      </c>
    </row>
    <row r="110" spans="1:17" ht="15" customHeight="1" x14ac:dyDescent="0.3">
      <c r="A110" s="125" t="s">
        <v>1474</v>
      </c>
      <c r="B110" s="125" t="s">
        <v>141</v>
      </c>
      <c r="C110" s="125" t="s">
        <v>202</v>
      </c>
      <c r="D110" s="168">
        <v>7084</v>
      </c>
      <c r="E110" s="168">
        <v>7258</v>
      </c>
      <c r="F110" s="168">
        <v>-174</v>
      </c>
      <c r="G110" s="169">
        <v>11836989.949999999</v>
      </c>
      <c r="H110" s="169">
        <v>11894770.42</v>
      </c>
      <c r="I110" s="170">
        <v>-57780.47</v>
      </c>
      <c r="J110" s="171">
        <v>445308.57</v>
      </c>
      <c r="K110" s="171">
        <v>420426.25</v>
      </c>
      <c r="L110" s="171">
        <v>24882.32</v>
      </c>
      <c r="M110" s="173">
        <v>12282298.52</v>
      </c>
      <c r="N110" s="173">
        <v>12315196.67</v>
      </c>
      <c r="O110" s="174">
        <v>-32898.15</v>
      </c>
      <c r="P110" s="127">
        <v>12533494</v>
      </c>
      <c r="Q110" s="141">
        <v>0.979958</v>
      </c>
    </row>
    <row r="111" spans="1:17" ht="15" customHeight="1" x14ac:dyDescent="0.3">
      <c r="A111" s="125" t="s">
        <v>1474</v>
      </c>
      <c r="B111" s="125" t="s">
        <v>155</v>
      </c>
      <c r="C111" s="125" t="s">
        <v>700</v>
      </c>
      <c r="D111" s="168">
        <v>4022</v>
      </c>
      <c r="E111" s="168">
        <v>4461</v>
      </c>
      <c r="F111" s="168">
        <v>-439</v>
      </c>
      <c r="G111" s="169">
        <v>4529512.12</v>
      </c>
      <c r="H111" s="169">
        <v>5016196.18</v>
      </c>
      <c r="I111" s="170">
        <v>-486684.06</v>
      </c>
      <c r="J111" s="171">
        <v>220820.01</v>
      </c>
      <c r="K111" s="171">
        <v>265874.52</v>
      </c>
      <c r="L111" s="172">
        <v>-45054.51</v>
      </c>
      <c r="M111" s="173">
        <v>4750332.13</v>
      </c>
      <c r="N111" s="173">
        <v>5282070.7</v>
      </c>
      <c r="O111" s="174">
        <v>-531738.56999999995</v>
      </c>
      <c r="P111" s="127">
        <v>5379227.4592000004</v>
      </c>
      <c r="Q111" s="141">
        <v>0.88308799999999998</v>
      </c>
    </row>
    <row r="112" spans="1:17" ht="15" customHeight="1" x14ac:dyDescent="0.3">
      <c r="A112" s="125" t="s">
        <v>1474</v>
      </c>
      <c r="B112" s="125" t="s">
        <v>66</v>
      </c>
      <c r="C112" s="125" t="s">
        <v>434</v>
      </c>
      <c r="D112" s="168">
        <v>4511</v>
      </c>
      <c r="E112" s="168">
        <v>4660</v>
      </c>
      <c r="F112" s="168">
        <v>-149</v>
      </c>
      <c r="G112" s="169">
        <v>5568811.2599999998</v>
      </c>
      <c r="H112" s="169">
        <v>5594066.3399999999</v>
      </c>
      <c r="I112" s="170">
        <v>-25255.08</v>
      </c>
      <c r="J112" s="171">
        <v>237179.04</v>
      </c>
      <c r="K112" s="171">
        <v>285198.76</v>
      </c>
      <c r="L112" s="172">
        <v>-48019.72</v>
      </c>
      <c r="M112" s="173">
        <v>5805990.2999999998</v>
      </c>
      <c r="N112" s="173">
        <v>5879265.0999999996</v>
      </c>
      <c r="O112" s="174">
        <v>-73274.8</v>
      </c>
      <c r="P112" s="127">
        <v>6035599.7400000002</v>
      </c>
      <c r="Q112" s="141">
        <v>0.96195699999999995</v>
      </c>
    </row>
    <row r="113" spans="1:17" ht="15" customHeight="1" x14ac:dyDescent="0.3">
      <c r="A113" s="125" t="s">
        <v>1474</v>
      </c>
      <c r="B113" s="125" t="s">
        <v>1121</v>
      </c>
      <c r="C113" s="125" t="s">
        <v>435</v>
      </c>
      <c r="D113" s="168">
        <v>2</v>
      </c>
      <c r="E113" s="168">
        <v>85</v>
      </c>
      <c r="F113" s="168">
        <v>-83</v>
      </c>
      <c r="G113" s="169">
        <v>8555</v>
      </c>
      <c r="H113" s="169">
        <v>72973.600000000006</v>
      </c>
      <c r="I113" s="170">
        <v>-64418.6</v>
      </c>
      <c r="J113" s="171">
        <v>1035</v>
      </c>
      <c r="K113" s="171">
        <v>115</v>
      </c>
      <c r="L113" s="171">
        <v>920</v>
      </c>
      <c r="M113" s="173">
        <v>9590</v>
      </c>
      <c r="N113" s="173">
        <v>73088.600000000006</v>
      </c>
      <c r="O113" s="174">
        <v>-63498.6</v>
      </c>
      <c r="P113" s="127">
        <v>0</v>
      </c>
      <c r="Q113" s="182" t="s">
        <v>1971</v>
      </c>
    </row>
    <row r="114" spans="1:17" ht="15" customHeight="1" x14ac:dyDescent="0.3">
      <c r="A114" s="125" t="s">
        <v>1474</v>
      </c>
      <c r="B114" s="125" t="s">
        <v>93</v>
      </c>
      <c r="C114" s="125" t="s">
        <v>231</v>
      </c>
      <c r="D114" s="168">
        <v>3149</v>
      </c>
      <c r="E114" s="168">
        <v>3164</v>
      </c>
      <c r="F114" s="168">
        <v>-15</v>
      </c>
      <c r="G114" s="169">
        <v>4048481.4</v>
      </c>
      <c r="H114" s="169">
        <v>3962230.63</v>
      </c>
      <c r="I114" s="169">
        <v>86250.77</v>
      </c>
      <c r="J114" s="171">
        <v>117118</v>
      </c>
      <c r="K114" s="171">
        <v>121899</v>
      </c>
      <c r="L114" s="172">
        <v>-4781</v>
      </c>
      <c r="M114" s="173">
        <v>4165599.4</v>
      </c>
      <c r="N114" s="173">
        <v>4084129.63</v>
      </c>
      <c r="O114" s="173">
        <v>81469.77</v>
      </c>
      <c r="P114" s="127">
        <v>4193805.2459</v>
      </c>
      <c r="Q114" s="141">
        <v>0.99327399999999999</v>
      </c>
    </row>
    <row r="115" spans="1:17" ht="15" customHeight="1" x14ac:dyDescent="0.3">
      <c r="A115" s="125" t="s">
        <v>1474</v>
      </c>
      <c r="B115" s="125" t="s">
        <v>773</v>
      </c>
      <c r="C115" s="125" t="s">
        <v>772</v>
      </c>
      <c r="D115" s="168">
        <v>5692</v>
      </c>
      <c r="E115" s="168">
        <v>5610</v>
      </c>
      <c r="F115" s="168">
        <v>82</v>
      </c>
      <c r="G115" s="169">
        <v>5941720.1699999999</v>
      </c>
      <c r="H115" s="169">
        <v>5709575.5800000001</v>
      </c>
      <c r="I115" s="169">
        <v>232144.59</v>
      </c>
      <c r="J115" s="171">
        <v>269559.25</v>
      </c>
      <c r="K115" s="171">
        <v>260698.66</v>
      </c>
      <c r="L115" s="171">
        <v>8860.59</v>
      </c>
      <c r="M115" s="173">
        <v>6211279.4199999999</v>
      </c>
      <c r="N115" s="173">
        <v>5970274.2400000002</v>
      </c>
      <c r="O115" s="173">
        <v>241005.18</v>
      </c>
      <c r="P115" s="127">
        <v>6138006.1600000001</v>
      </c>
      <c r="Q115" s="141">
        <v>1.011938</v>
      </c>
    </row>
    <row r="116" spans="1:17" ht="15" customHeight="1" x14ac:dyDescent="0.3">
      <c r="A116" s="125" t="s">
        <v>1474</v>
      </c>
      <c r="B116" s="125" t="s">
        <v>57</v>
      </c>
      <c r="C116" s="125" t="s">
        <v>233</v>
      </c>
      <c r="D116" s="168">
        <v>4098</v>
      </c>
      <c r="E116" s="168">
        <v>4189</v>
      </c>
      <c r="F116" s="168">
        <v>-91</v>
      </c>
      <c r="G116" s="169">
        <v>4653280.07</v>
      </c>
      <c r="H116" s="169">
        <v>4655544.16</v>
      </c>
      <c r="I116" s="170">
        <v>-2264.09</v>
      </c>
      <c r="J116" s="171">
        <v>283355.56</v>
      </c>
      <c r="K116" s="171">
        <v>296820.93</v>
      </c>
      <c r="L116" s="172">
        <v>-13465.37</v>
      </c>
      <c r="M116" s="173">
        <v>4936635.63</v>
      </c>
      <c r="N116" s="173">
        <v>4952365.09</v>
      </c>
      <c r="O116" s="174">
        <v>-15729.46</v>
      </c>
      <c r="P116" s="127">
        <v>5032398.51</v>
      </c>
      <c r="Q116" s="141">
        <v>0.98097100000000004</v>
      </c>
    </row>
    <row r="117" spans="1:17" ht="15" customHeight="1" x14ac:dyDescent="0.3">
      <c r="A117" s="125" t="s">
        <v>1474</v>
      </c>
      <c r="B117" s="125" t="s">
        <v>59</v>
      </c>
      <c r="C117" s="125" t="s">
        <v>879</v>
      </c>
      <c r="D117" s="168">
        <v>2987</v>
      </c>
      <c r="E117" s="168">
        <v>2989</v>
      </c>
      <c r="F117" s="168">
        <v>-2</v>
      </c>
      <c r="G117" s="169">
        <v>3044850.1</v>
      </c>
      <c r="H117" s="169">
        <v>3003692.97</v>
      </c>
      <c r="I117" s="169">
        <v>41157.129999999997</v>
      </c>
      <c r="J117" s="171">
        <v>433616.01</v>
      </c>
      <c r="K117" s="171">
        <v>425508.49</v>
      </c>
      <c r="L117" s="171">
        <v>8107.52</v>
      </c>
      <c r="M117" s="173">
        <v>3478466.11</v>
      </c>
      <c r="N117" s="173">
        <v>3429201.46</v>
      </c>
      <c r="O117" s="173">
        <v>49264.65</v>
      </c>
      <c r="P117" s="127">
        <v>3561429.2047999999</v>
      </c>
      <c r="Q117" s="141">
        <v>0.97670500000000005</v>
      </c>
    </row>
    <row r="118" spans="1:17" ht="15" customHeight="1" x14ac:dyDescent="0.3">
      <c r="A118" s="125" t="s">
        <v>1474</v>
      </c>
      <c r="B118" s="125" t="s">
        <v>890</v>
      </c>
      <c r="C118" s="125" t="s">
        <v>1122</v>
      </c>
      <c r="D118" s="168">
        <v>3027</v>
      </c>
      <c r="E118" s="168">
        <v>3295</v>
      </c>
      <c r="F118" s="168">
        <v>-268</v>
      </c>
      <c r="G118" s="169">
        <v>3710937.65</v>
      </c>
      <c r="H118" s="169">
        <v>3780579</v>
      </c>
      <c r="I118" s="170">
        <v>-69641.350000000006</v>
      </c>
      <c r="J118" s="171">
        <v>188395.5</v>
      </c>
      <c r="K118" s="171">
        <v>214893.79</v>
      </c>
      <c r="L118" s="172">
        <v>-26498.29</v>
      </c>
      <c r="M118" s="173">
        <v>3899333.15</v>
      </c>
      <c r="N118" s="173">
        <v>3995472.79</v>
      </c>
      <c r="O118" s="174">
        <v>-96139.64</v>
      </c>
      <c r="P118" s="127">
        <v>4098610.7700999998</v>
      </c>
      <c r="Q118" s="141">
        <v>0.95137899999999997</v>
      </c>
    </row>
    <row r="119" spans="1:17" ht="15" customHeight="1" x14ac:dyDescent="0.3">
      <c r="A119" s="125" t="s">
        <v>1474</v>
      </c>
      <c r="B119" s="125" t="s">
        <v>984</v>
      </c>
      <c r="C119" s="125" t="s">
        <v>983</v>
      </c>
      <c r="D119" s="168">
        <v>4433</v>
      </c>
      <c r="E119" s="168">
        <v>4457</v>
      </c>
      <c r="F119" s="168">
        <v>-24</v>
      </c>
      <c r="G119" s="169">
        <v>5621586.2599999998</v>
      </c>
      <c r="H119" s="169">
        <v>5642439.5099999998</v>
      </c>
      <c r="I119" s="170">
        <v>-20853.25</v>
      </c>
      <c r="J119" s="171">
        <v>274231.53000000003</v>
      </c>
      <c r="K119" s="171">
        <v>373407.52</v>
      </c>
      <c r="L119" s="172">
        <v>-99175.99</v>
      </c>
      <c r="M119" s="173">
        <v>5895817.79</v>
      </c>
      <c r="N119" s="173">
        <v>6015847.0300000003</v>
      </c>
      <c r="O119" s="174">
        <v>-120029.24</v>
      </c>
      <c r="P119" s="127">
        <v>6212812.6612</v>
      </c>
      <c r="Q119" s="141">
        <v>0.94897699999999996</v>
      </c>
    </row>
    <row r="120" spans="1:17" ht="15" customHeight="1" x14ac:dyDescent="0.3">
      <c r="A120" s="125" t="s">
        <v>1474</v>
      </c>
      <c r="B120" s="125" t="s">
        <v>117</v>
      </c>
      <c r="C120" s="125" t="s">
        <v>279</v>
      </c>
      <c r="D120" s="168">
        <v>4404</v>
      </c>
      <c r="E120" s="168">
        <v>4448</v>
      </c>
      <c r="F120" s="168">
        <v>-44</v>
      </c>
      <c r="G120" s="169">
        <v>5656724.6100000003</v>
      </c>
      <c r="H120" s="169">
        <v>5511944.2800000003</v>
      </c>
      <c r="I120" s="169">
        <v>144780.32999999999</v>
      </c>
      <c r="J120" s="171">
        <v>181624.5</v>
      </c>
      <c r="K120" s="171">
        <v>147911.95000000001</v>
      </c>
      <c r="L120" s="171">
        <v>33712.550000000003</v>
      </c>
      <c r="M120" s="173">
        <v>5838349.1100000003</v>
      </c>
      <c r="N120" s="173">
        <v>5659856.2300000004</v>
      </c>
      <c r="O120" s="173">
        <v>178492.88</v>
      </c>
      <c r="P120" s="127">
        <v>5817742.7999999998</v>
      </c>
      <c r="Q120" s="141">
        <v>1.0035419999999999</v>
      </c>
    </row>
    <row r="121" spans="1:17" ht="15" customHeight="1" x14ac:dyDescent="0.3">
      <c r="A121" s="125" t="s">
        <v>1474</v>
      </c>
      <c r="B121" s="125" t="s">
        <v>101</v>
      </c>
      <c r="C121" s="125" t="s">
        <v>286</v>
      </c>
      <c r="D121" s="168">
        <v>4659</v>
      </c>
      <c r="E121" s="168">
        <v>4754</v>
      </c>
      <c r="F121" s="168">
        <v>-95</v>
      </c>
      <c r="G121" s="169">
        <v>6933122.7800000003</v>
      </c>
      <c r="H121" s="169">
        <v>7196114.4900000002</v>
      </c>
      <c r="I121" s="170">
        <v>-262991.71000000002</v>
      </c>
      <c r="J121" s="171">
        <v>658609.16</v>
      </c>
      <c r="K121" s="171">
        <v>710786.06</v>
      </c>
      <c r="L121" s="172">
        <v>-52176.9</v>
      </c>
      <c r="M121" s="173">
        <v>7591731.9400000004</v>
      </c>
      <c r="N121" s="173">
        <v>7906900.5499999998</v>
      </c>
      <c r="O121" s="174">
        <v>-315168.61</v>
      </c>
      <c r="P121" s="127">
        <v>8128115</v>
      </c>
      <c r="Q121" s="141">
        <v>0.93400899999999998</v>
      </c>
    </row>
    <row r="122" spans="1:17" ht="15" customHeight="1" x14ac:dyDescent="0.3">
      <c r="A122" s="125" t="s">
        <v>1474</v>
      </c>
      <c r="B122" s="125" t="s">
        <v>12</v>
      </c>
      <c r="C122" s="125" t="s">
        <v>289</v>
      </c>
      <c r="D122" s="168">
        <v>6133</v>
      </c>
      <c r="E122" s="168">
        <v>6129</v>
      </c>
      <c r="F122" s="168">
        <v>4</v>
      </c>
      <c r="G122" s="169">
        <v>8167712.9000000004</v>
      </c>
      <c r="H122" s="169">
        <v>7487930.25</v>
      </c>
      <c r="I122" s="169">
        <v>679782.65</v>
      </c>
      <c r="J122" s="171">
        <v>556012.07999999996</v>
      </c>
      <c r="K122" s="171">
        <v>602476.97</v>
      </c>
      <c r="L122" s="172">
        <v>-46464.89</v>
      </c>
      <c r="M122" s="173">
        <v>8723724.9800000004</v>
      </c>
      <c r="N122" s="173">
        <v>8090407.2199999997</v>
      </c>
      <c r="O122" s="173">
        <v>633317.76</v>
      </c>
      <c r="P122" s="127">
        <v>8216323.0554999998</v>
      </c>
      <c r="Q122" s="141">
        <v>1.061755</v>
      </c>
    </row>
    <row r="123" spans="1:17" ht="15" customHeight="1" x14ac:dyDescent="0.3">
      <c r="A123" s="129"/>
      <c r="B123" s="143"/>
      <c r="C123" s="132" t="s">
        <v>1474</v>
      </c>
      <c r="D123" s="175">
        <v>57229</v>
      </c>
      <c r="E123" s="175">
        <v>58691</v>
      </c>
      <c r="F123" s="175">
        <v>-1462</v>
      </c>
      <c r="G123" s="176">
        <v>73062240.370000005</v>
      </c>
      <c r="H123" s="176">
        <v>72907971.640000001</v>
      </c>
      <c r="I123" s="176">
        <v>154268.73000000001</v>
      </c>
      <c r="J123" s="178">
        <v>4012938.22</v>
      </c>
      <c r="K123" s="178">
        <v>4295927.9800000004</v>
      </c>
      <c r="L123" s="179">
        <v>-282989.76</v>
      </c>
      <c r="M123" s="180">
        <v>77075178.590000004</v>
      </c>
      <c r="N123" s="180">
        <v>77203899.620000005</v>
      </c>
      <c r="O123" s="181">
        <v>-128721.03</v>
      </c>
      <c r="P123" s="139">
        <v>79034320.563099995</v>
      </c>
      <c r="Q123" s="141">
        <v>0.97521199999999997</v>
      </c>
    </row>
    <row r="124" spans="1:17" ht="15" customHeight="1" x14ac:dyDescent="0.3">
      <c r="A124" s="125" t="s">
        <v>1476</v>
      </c>
      <c r="B124" s="125" t="s">
        <v>78</v>
      </c>
      <c r="C124" s="125" t="s">
        <v>492</v>
      </c>
      <c r="D124" s="168">
        <v>3404</v>
      </c>
      <c r="E124" s="168">
        <v>3065</v>
      </c>
      <c r="F124" s="168">
        <v>339</v>
      </c>
      <c r="G124" s="169">
        <v>3324091.68</v>
      </c>
      <c r="H124" s="169">
        <v>2997077.15</v>
      </c>
      <c r="I124" s="169">
        <v>327014.53000000003</v>
      </c>
      <c r="J124" s="171">
        <v>440383.18</v>
      </c>
      <c r="K124" s="171">
        <v>425973.39</v>
      </c>
      <c r="L124" s="171">
        <v>14409.79</v>
      </c>
      <c r="M124" s="173">
        <v>3764474.86</v>
      </c>
      <c r="N124" s="173">
        <v>3423050.54</v>
      </c>
      <c r="O124" s="173">
        <v>341424.32</v>
      </c>
      <c r="P124" s="127">
        <v>3577389</v>
      </c>
      <c r="Q124" s="141">
        <v>1.052297</v>
      </c>
    </row>
    <row r="125" spans="1:17" ht="15" customHeight="1" x14ac:dyDescent="0.3">
      <c r="A125" s="125" t="s">
        <v>1476</v>
      </c>
      <c r="B125" s="125" t="s">
        <v>71</v>
      </c>
      <c r="C125" s="125" t="s">
        <v>552</v>
      </c>
      <c r="D125" s="168">
        <v>3637</v>
      </c>
      <c r="E125" s="168">
        <v>3164</v>
      </c>
      <c r="F125" s="168">
        <v>473</v>
      </c>
      <c r="G125" s="169">
        <v>4244055.12</v>
      </c>
      <c r="H125" s="169">
        <v>3571767.52</v>
      </c>
      <c r="I125" s="169">
        <v>672287.6</v>
      </c>
      <c r="J125" s="171">
        <v>234132.51</v>
      </c>
      <c r="K125" s="171">
        <v>213272.75</v>
      </c>
      <c r="L125" s="171">
        <v>20859.759999999998</v>
      </c>
      <c r="M125" s="173">
        <v>4478187.63</v>
      </c>
      <c r="N125" s="173">
        <v>3785040.27</v>
      </c>
      <c r="O125" s="173">
        <v>693147.36</v>
      </c>
      <c r="P125" s="127">
        <v>3890936</v>
      </c>
      <c r="Q125" s="141">
        <v>1.150928</v>
      </c>
    </row>
    <row r="126" spans="1:17" ht="15" customHeight="1" x14ac:dyDescent="0.3">
      <c r="A126" s="125" t="s">
        <v>1476</v>
      </c>
      <c r="B126" s="125" t="s">
        <v>25</v>
      </c>
      <c r="C126" s="125" t="s">
        <v>221</v>
      </c>
      <c r="D126" s="168">
        <v>1944</v>
      </c>
      <c r="E126" s="168">
        <v>1940</v>
      </c>
      <c r="F126" s="168">
        <v>4</v>
      </c>
      <c r="G126" s="169">
        <v>2210306.09</v>
      </c>
      <c r="H126" s="169">
        <v>2059788.62</v>
      </c>
      <c r="I126" s="169">
        <v>150517.47</v>
      </c>
      <c r="J126" s="171">
        <v>494329.8</v>
      </c>
      <c r="K126" s="171">
        <v>471307.66</v>
      </c>
      <c r="L126" s="171">
        <v>23022.14</v>
      </c>
      <c r="M126" s="173">
        <v>2704635.89</v>
      </c>
      <c r="N126" s="173">
        <v>2531096.2799999998</v>
      </c>
      <c r="O126" s="173">
        <v>173539.61</v>
      </c>
      <c r="P126" s="127">
        <v>2696254.59</v>
      </c>
      <c r="Q126" s="141">
        <v>1.0031080000000001</v>
      </c>
    </row>
    <row r="127" spans="1:17" ht="15" customHeight="1" x14ac:dyDescent="0.3">
      <c r="A127" s="125" t="s">
        <v>1476</v>
      </c>
      <c r="B127" s="125" t="s">
        <v>777</v>
      </c>
      <c r="C127" s="125" t="s">
        <v>776</v>
      </c>
      <c r="D127" s="168">
        <v>1295</v>
      </c>
      <c r="E127" s="168">
        <v>1152</v>
      </c>
      <c r="F127" s="168">
        <v>143</v>
      </c>
      <c r="G127" s="169">
        <v>1807971.42</v>
      </c>
      <c r="H127" s="169">
        <v>1591374.96</v>
      </c>
      <c r="I127" s="169">
        <v>216596.46</v>
      </c>
      <c r="J127" s="171">
        <v>206833.2</v>
      </c>
      <c r="K127" s="171">
        <v>179267.24</v>
      </c>
      <c r="L127" s="171">
        <v>27565.96</v>
      </c>
      <c r="M127" s="173">
        <v>2014804.62</v>
      </c>
      <c r="N127" s="173">
        <v>1770642.2</v>
      </c>
      <c r="O127" s="173">
        <v>244162.42</v>
      </c>
      <c r="P127" s="127">
        <v>1916130</v>
      </c>
      <c r="Q127" s="141">
        <v>1.0514969999999999</v>
      </c>
    </row>
    <row r="128" spans="1:17" ht="15" customHeight="1" x14ac:dyDescent="0.3">
      <c r="A128" s="125" t="s">
        <v>1476</v>
      </c>
      <c r="B128" s="125" t="s">
        <v>172</v>
      </c>
      <c r="C128" s="125" t="s">
        <v>798</v>
      </c>
      <c r="D128" s="168">
        <v>2718</v>
      </c>
      <c r="E128" s="168">
        <v>2629</v>
      </c>
      <c r="F128" s="168">
        <v>89</v>
      </c>
      <c r="G128" s="169">
        <v>4035314.73</v>
      </c>
      <c r="H128" s="169">
        <v>3849785.83</v>
      </c>
      <c r="I128" s="169">
        <v>185528.9</v>
      </c>
      <c r="J128" s="171">
        <v>853797.06</v>
      </c>
      <c r="K128" s="171">
        <v>949070.42</v>
      </c>
      <c r="L128" s="172">
        <v>-95273.36</v>
      </c>
      <c r="M128" s="173">
        <v>4889111.79</v>
      </c>
      <c r="N128" s="173">
        <v>4798856.25</v>
      </c>
      <c r="O128" s="173">
        <v>90255.54</v>
      </c>
      <c r="P128" s="127">
        <v>4932616</v>
      </c>
      <c r="Q128" s="141">
        <v>0.99117999999999995</v>
      </c>
    </row>
    <row r="129" spans="1:17" ht="15" customHeight="1" x14ac:dyDescent="0.3">
      <c r="A129" s="125" t="s">
        <v>1476</v>
      </c>
      <c r="B129" s="125" t="s">
        <v>28</v>
      </c>
      <c r="C129" s="125" t="s">
        <v>248</v>
      </c>
      <c r="D129" s="168">
        <v>3272</v>
      </c>
      <c r="E129" s="168">
        <v>3061</v>
      </c>
      <c r="F129" s="168">
        <v>211</v>
      </c>
      <c r="G129" s="169">
        <v>4779107.5</v>
      </c>
      <c r="H129" s="169">
        <v>4318985.4800000004</v>
      </c>
      <c r="I129" s="169">
        <v>460122.02</v>
      </c>
      <c r="J129" s="171">
        <v>603345.76</v>
      </c>
      <c r="K129" s="171">
        <v>637363.04</v>
      </c>
      <c r="L129" s="172">
        <v>-34017.279999999999</v>
      </c>
      <c r="M129" s="173">
        <v>5382453.2599999998</v>
      </c>
      <c r="N129" s="173">
        <v>4956348.5199999996</v>
      </c>
      <c r="O129" s="173">
        <v>426104.74</v>
      </c>
      <c r="P129" s="127">
        <v>5094654</v>
      </c>
      <c r="Q129" s="141">
        <v>1.0564899999999999</v>
      </c>
    </row>
    <row r="130" spans="1:17" ht="15" customHeight="1" x14ac:dyDescent="0.3">
      <c r="A130" s="125" t="s">
        <v>1476</v>
      </c>
      <c r="B130" s="125" t="s">
        <v>886</v>
      </c>
      <c r="C130" s="125" t="s">
        <v>885</v>
      </c>
      <c r="D130" s="168">
        <v>2010</v>
      </c>
      <c r="E130" s="168">
        <v>1795</v>
      </c>
      <c r="F130" s="168">
        <v>215</v>
      </c>
      <c r="G130" s="169">
        <v>2314623.71</v>
      </c>
      <c r="H130" s="169">
        <v>2081200.12</v>
      </c>
      <c r="I130" s="169">
        <v>233423.59</v>
      </c>
      <c r="J130" s="171">
        <v>251770.13</v>
      </c>
      <c r="K130" s="171">
        <v>260950.72</v>
      </c>
      <c r="L130" s="172">
        <v>-9180.59</v>
      </c>
      <c r="M130" s="173">
        <v>2566393.84</v>
      </c>
      <c r="N130" s="173">
        <v>2342150.84</v>
      </c>
      <c r="O130" s="173">
        <v>224243</v>
      </c>
      <c r="P130" s="127">
        <v>2351212.41</v>
      </c>
      <c r="Q130" s="141">
        <v>1.0915189999999999</v>
      </c>
    </row>
    <row r="131" spans="1:17" ht="15" customHeight="1" x14ac:dyDescent="0.3">
      <c r="A131" s="125" t="s">
        <v>1476</v>
      </c>
      <c r="B131" s="125" t="s">
        <v>894</v>
      </c>
      <c r="C131" s="125" t="s">
        <v>893</v>
      </c>
      <c r="D131" s="168">
        <v>2716</v>
      </c>
      <c r="E131" s="168">
        <v>2921</v>
      </c>
      <c r="F131" s="168">
        <v>-205</v>
      </c>
      <c r="G131" s="169">
        <v>3433936.51</v>
      </c>
      <c r="H131" s="169">
        <v>3525746.39</v>
      </c>
      <c r="I131" s="170">
        <v>-91809.88</v>
      </c>
      <c r="J131" s="171">
        <v>437371.54</v>
      </c>
      <c r="K131" s="171">
        <v>477257.04</v>
      </c>
      <c r="L131" s="172">
        <v>-39885.5</v>
      </c>
      <c r="M131" s="173">
        <v>3871308.05</v>
      </c>
      <c r="N131" s="173">
        <v>4003003.43</v>
      </c>
      <c r="O131" s="174">
        <v>-131695.38</v>
      </c>
      <c r="P131" s="127">
        <v>4074597</v>
      </c>
      <c r="Q131" s="141">
        <v>0.95010799999999995</v>
      </c>
    </row>
    <row r="132" spans="1:17" ht="15" customHeight="1" x14ac:dyDescent="0.3">
      <c r="A132" s="125" t="s">
        <v>1476</v>
      </c>
      <c r="B132" s="125" t="s">
        <v>902</v>
      </c>
      <c r="C132" s="125" t="s">
        <v>1123</v>
      </c>
      <c r="D132" s="168">
        <v>1726</v>
      </c>
      <c r="E132" s="168">
        <v>1775</v>
      </c>
      <c r="F132" s="168">
        <v>-49</v>
      </c>
      <c r="G132" s="169">
        <v>2085240.51</v>
      </c>
      <c r="H132" s="169">
        <v>2076619.48</v>
      </c>
      <c r="I132" s="169">
        <v>8621.0300000000007</v>
      </c>
      <c r="J132" s="171">
        <v>201308.5</v>
      </c>
      <c r="K132" s="171">
        <v>265576.12</v>
      </c>
      <c r="L132" s="172">
        <v>-64267.62</v>
      </c>
      <c r="M132" s="173">
        <v>2286549.0099999998</v>
      </c>
      <c r="N132" s="173">
        <v>2342195.6</v>
      </c>
      <c r="O132" s="174">
        <v>-55646.59</v>
      </c>
      <c r="P132" s="127">
        <v>2407974</v>
      </c>
      <c r="Q132" s="141">
        <v>0.94957400000000003</v>
      </c>
    </row>
    <row r="133" spans="1:17" ht="15" customHeight="1" x14ac:dyDescent="0.3">
      <c r="A133" s="125" t="s">
        <v>1476</v>
      </c>
      <c r="B133" s="125" t="s">
        <v>925</v>
      </c>
      <c r="C133" s="125" t="s">
        <v>924</v>
      </c>
      <c r="D133" s="168">
        <v>1076</v>
      </c>
      <c r="E133" s="168">
        <v>746</v>
      </c>
      <c r="F133" s="168">
        <v>330</v>
      </c>
      <c r="G133" s="169">
        <v>1043689.45</v>
      </c>
      <c r="H133" s="169">
        <v>690330.25</v>
      </c>
      <c r="I133" s="169">
        <v>353359.2</v>
      </c>
      <c r="J133" s="171">
        <v>98645.02</v>
      </c>
      <c r="K133" s="171">
        <v>86390.97</v>
      </c>
      <c r="L133" s="171">
        <v>12254.05</v>
      </c>
      <c r="M133" s="173">
        <v>1142334.47</v>
      </c>
      <c r="N133" s="173">
        <v>776721.22</v>
      </c>
      <c r="O133" s="173">
        <v>365613.25</v>
      </c>
      <c r="P133" s="127">
        <v>911702</v>
      </c>
      <c r="Q133" s="141">
        <v>1.252969</v>
      </c>
    </row>
    <row r="134" spans="1:17" ht="15" customHeight="1" x14ac:dyDescent="0.3">
      <c r="A134" s="125" t="s">
        <v>1476</v>
      </c>
      <c r="B134" s="125" t="s">
        <v>954</v>
      </c>
      <c r="C134" s="125" t="s">
        <v>953</v>
      </c>
      <c r="D134" s="168">
        <v>2055</v>
      </c>
      <c r="E134" s="168">
        <v>1758</v>
      </c>
      <c r="F134" s="168">
        <v>297</v>
      </c>
      <c r="G134" s="169">
        <v>2415997.35</v>
      </c>
      <c r="H134" s="169">
        <v>2087185.95</v>
      </c>
      <c r="I134" s="169">
        <v>328811.40000000002</v>
      </c>
      <c r="J134" s="171">
        <v>340363.03</v>
      </c>
      <c r="K134" s="171">
        <v>378946.47</v>
      </c>
      <c r="L134" s="172">
        <v>-38583.440000000002</v>
      </c>
      <c r="M134" s="173">
        <v>2756360.38</v>
      </c>
      <c r="N134" s="173">
        <v>2466132.42</v>
      </c>
      <c r="O134" s="173">
        <v>290227.96000000002</v>
      </c>
      <c r="P134" s="127">
        <v>2560378</v>
      </c>
      <c r="Q134" s="141">
        <v>1.0765439999999999</v>
      </c>
    </row>
    <row r="135" spans="1:17" ht="15" customHeight="1" x14ac:dyDescent="0.3">
      <c r="A135" s="125" t="s">
        <v>1476</v>
      </c>
      <c r="B135" s="125" t="s">
        <v>1021</v>
      </c>
      <c r="C135" s="125" t="s">
        <v>1020</v>
      </c>
      <c r="D135" s="168">
        <v>7030</v>
      </c>
      <c r="E135" s="168">
        <v>6529</v>
      </c>
      <c r="F135" s="168">
        <v>501</v>
      </c>
      <c r="G135" s="169">
        <v>9983725.9600000009</v>
      </c>
      <c r="H135" s="169">
        <v>9111288.8900000006</v>
      </c>
      <c r="I135" s="169">
        <v>872437.07</v>
      </c>
      <c r="J135" s="171">
        <v>1025931.36</v>
      </c>
      <c r="K135" s="171">
        <v>1030561.98</v>
      </c>
      <c r="L135" s="172">
        <v>-4630.62</v>
      </c>
      <c r="M135" s="173">
        <v>11009657.32</v>
      </c>
      <c r="N135" s="173">
        <v>10141850.869999999</v>
      </c>
      <c r="O135" s="173">
        <v>867806.45</v>
      </c>
      <c r="P135" s="127">
        <v>10286843</v>
      </c>
      <c r="Q135" s="141">
        <v>1.0702659999999999</v>
      </c>
    </row>
    <row r="136" spans="1:17" ht="15" customHeight="1" x14ac:dyDescent="0.3">
      <c r="A136" s="125" t="s">
        <v>1476</v>
      </c>
      <c r="B136" s="125" t="s">
        <v>51</v>
      </c>
      <c r="C136" s="125" t="s">
        <v>1026</v>
      </c>
      <c r="D136" s="168">
        <v>4962</v>
      </c>
      <c r="E136" s="168">
        <v>5041</v>
      </c>
      <c r="F136" s="168">
        <v>-79</v>
      </c>
      <c r="G136" s="169">
        <v>5110711.05</v>
      </c>
      <c r="H136" s="169">
        <v>5101446.91</v>
      </c>
      <c r="I136" s="169">
        <v>9264.14</v>
      </c>
      <c r="J136" s="171">
        <v>440171.01</v>
      </c>
      <c r="K136" s="171">
        <v>445099.02</v>
      </c>
      <c r="L136" s="172">
        <v>-4928.01</v>
      </c>
      <c r="M136" s="173">
        <v>5550882.0599999996</v>
      </c>
      <c r="N136" s="173">
        <v>5546545.9299999997</v>
      </c>
      <c r="O136" s="173">
        <v>4336.13</v>
      </c>
      <c r="P136" s="127">
        <v>5701724</v>
      </c>
      <c r="Q136" s="141">
        <v>0.97354499999999999</v>
      </c>
    </row>
    <row r="137" spans="1:17" ht="15" customHeight="1" x14ac:dyDescent="0.3">
      <c r="A137" s="125" t="s">
        <v>1476</v>
      </c>
      <c r="B137" s="125" t="s">
        <v>405</v>
      </c>
      <c r="C137" s="125" t="s">
        <v>1127</v>
      </c>
      <c r="D137" s="168">
        <v>107</v>
      </c>
      <c r="E137" s="168">
        <v>97</v>
      </c>
      <c r="F137" s="168">
        <v>10</v>
      </c>
      <c r="G137" s="169">
        <v>116240</v>
      </c>
      <c r="H137" s="169">
        <v>85641</v>
      </c>
      <c r="I137" s="169">
        <v>30599</v>
      </c>
      <c r="J137" s="171">
        <v>44491.02</v>
      </c>
      <c r="K137" s="171">
        <v>35455</v>
      </c>
      <c r="L137" s="171">
        <v>9036.02</v>
      </c>
      <c r="M137" s="173">
        <v>160731.01999999999</v>
      </c>
      <c r="N137" s="173">
        <v>121096</v>
      </c>
      <c r="O137" s="173">
        <v>39635.019999999997</v>
      </c>
      <c r="P137" s="127">
        <v>0</v>
      </c>
      <c r="Q137" s="182" t="s">
        <v>1971</v>
      </c>
    </row>
    <row r="138" spans="1:17" ht="15" customHeight="1" x14ac:dyDescent="0.3">
      <c r="A138" s="125" t="s">
        <v>1476</v>
      </c>
      <c r="B138" s="125" t="s">
        <v>159</v>
      </c>
      <c r="C138" s="125" t="s">
        <v>328</v>
      </c>
      <c r="D138" s="168">
        <v>2835</v>
      </c>
      <c r="E138" s="168">
        <v>3415</v>
      </c>
      <c r="F138" s="168">
        <v>-580</v>
      </c>
      <c r="G138" s="169">
        <v>2979596.98</v>
      </c>
      <c r="H138" s="169">
        <v>3206004.29</v>
      </c>
      <c r="I138" s="170">
        <v>-226407.31</v>
      </c>
      <c r="J138" s="171">
        <v>328321.81</v>
      </c>
      <c r="K138" s="171">
        <v>329382.32</v>
      </c>
      <c r="L138" s="172">
        <v>-1060.51</v>
      </c>
      <c r="M138" s="173">
        <v>3307918.79</v>
      </c>
      <c r="N138" s="173">
        <v>3535386.61</v>
      </c>
      <c r="O138" s="174">
        <v>-227467.82</v>
      </c>
      <c r="P138" s="127">
        <v>3175922.02</v>
      </c>
      <c r="Q138" s="141">
        <v>1.0415620000000001</v>
      </c>
    </row>
    <row r="139" spans="1:17" ht="15" customHeight="1" x14ac:dyDescent="0.3">
      <c r="A139" s="125" t="s">
        <v>1476</v>
      </c>
      <c r="B139" s="125" t="s">
        <v>1030</v>
      </c>
      <c r="C139" s="125" t="s">
        <v>1029</v>
      </c>
      <c r="D139" s="168">
        <v>0</v>
      </c>
      <c r="E139" s="168">
        <v>0</v>
      </c>
      <c r="F139" s="168">
        <v>0</v>
      </c>
      <c r="G139" s="169">
        <v>0</v>
      </c>
      <c r="H139" s="169">
        <v>0</v>
      </c>
      <c r="I139" s="169">
        <v>0</v>
      </c>
      <c r="J139" s="171">
        <v>0</v>
      </c>
      <c r="K139" s="171">
        <v>0</v>
      </c>
      <c r="L139" s="171">
        <v>0</v>
      </c>
      <c r="M139" s="173">
        <v>0</v>
      </c>
      <c r="N139" s="173">
        <v>0</v>
      </c>
      <c r="O139" s="173">
        <v>0</v>
      </c>
      <c r="P139" s="127">
        <v>453921.98</v>
      </c>
      <c r="Q139" s="141">
        <v>0</v>
      </c>
    </row>
    <row r="140" spans="1:17" ht="15" customHeight="1" x14ac:dyDescent="0.3">
      <c r="A140" s="129"/>
      <c r="B140" s="143"/>
      <c r="C140" s="132" t="s">
        <v>1476</v>
      </c>
      <c r="D140" s="175">
        <v>40787</v>
      </c>
      <c r="E140" s="175">
        <v>39088</v>
      </c>
      <c r="F140" s="175">
        <v>1699</v>
      </c>
      <c r="G140" s="176">
        <v>49884608.060000002</v>
      </c>
      <c r="H140" s="176">
        <v>46354242.840000004</v>
      </c>
      <c r="I140" s="176">
        <v>3530365.22</v>
      </c>
      <c r="J140" s="178">
        <v>6001194.9299999997</v>
      </c>
      <c r="K140" s="178">
        <v>6185874.1399999997</v>
      </c>
      <c r="L140" s="179">
        <v>-184679.21</v>
      </c>
      <c r="M140" s="180">
        <v>55885802.990000002</v>
      </c>
      <c r="N140" s="180">
        <v>52540116.979999997</v>
      </c>
      <c r="O140" s="180">
        <v>3345686.01</v>
      </c>
      <c r="P140" s="139">
        <v>54032254</v>
      </c>
      <c r="Q140" s="141">
        <v>1.0343039999999999</v>
      </c>
    </row>
    <row r="141" spans="1:17" ht="15" customHeight="1" x14ac:dyDescent="0.3">
      <c r="A141" s="125" t="s">
        <v>2003</v>
      </c>
      <c r="B141" s="125" t="s">
        <v>488</v>
      </c>
      <c r="C141" s="125" t="s">
        <v>487</v>
      </c>
      <c r="D141" s="168">
        <v>4318</v>
      </c>
      <c r="E141" s="168">
        <v>4350</v>
      </c>
      <c r="F141" s="168">
        <v>-32</v>
      </c>
      <c r="G141" s="169">
        <v>6135805.9500000002</v>
      </c>
      <c r="H141" s="169">
        <v>5824809.25</v>
      </c>
      <c r="I141" s="169">
        <v>310996.7</v>
      </c>
      <c r="J141" s="171">
        <v>55450</v>
      </c>
      <c r="K141" s="171">
        <v>62960.47</v>
      </c>
      <c r="L141" s="172">
        <v>-7510.47</v>
      </c>
      <c r="M141" s="173">
        <v>6191255.9500000002</v>
      </c>
      <c r="N141" s="173">
        <v>5887769.7199999997</v>
      </c>
      <c r="O141" s="173">
        <v>303486.23</v>
      </c>
      <c r="P141" s="127">
        <v>6014303.8099999996</v>
      </c>
      <c r="Q141" s="141">
        <v>1.0294220000000001</v>
      </c>
    </row>
    <row r="142" spans="1:17" ht="15" customHeight="1" x14ac:dyDescent="0.3">
      <c r="A142" s="125" t="s">
        <v>2003</v>
      </c>
      <c r="B142" s="125" t="s">
        <v>496</v>
      </c>
      <c r="C142" s="125" t="s">
        <v>495</v>
      </c>
      <c r="D142" s="168">
        <v>3904</v>
      </c>
      <c r="E142" s="168">
        <v>3976</v>
      </c>
      <c r="F142" s="168">
        <v>-72</v>
      </c>
      <c r="G142" s="169">
        <v>5267368.57</v>
      </c>
      <c r="H142" s="169">
        <v>5273914.01</v>
      </c>
      <c r="I142" s="170">
        <v>-6545.44</v>
      </c>
      <c r="J142" s="171">
        <v>174043.01</v>
      </c>
      <c r="K142" s="171">
        <v>130570.69</v>
      </c>
      <c r="L142" s="171">
        <v>43472.32</v>
      </c>
      <c r="M142" s="173">
        <v>5441411.5800000001</v>
      </c>
      <c r="N142" s="173">
        <v>5404484.7000000002</v>
      </c>
      <c r="O142" s="173">
        <v>36926.879999999997</v>
      </c>
      <c r="P142" s="127">
        <v>5520064.2960999999</v>
      </c>
      <c r="Q142" s="141">
        <v>0.98575100000000004</v>
      </c>
    </row>
    <row r="143" spans="1:17" ht="15" customHeight="1" x14ac:dyDescent="0.3">
      <c r="A143" s="125" t="s">
        <v>2003</v>
      </c>
      <c r="B143" s="125" t="s">
        <v>346</v>
      </c>
      <c r="C143" s="125" t="s">
        <v>597</v>
      </c>
      <c r="D143" s="168">
        <v>4609</v>
      </c>
      <c r="E143" s="168">
        <v>4864</v>
      </c>
      <c r="F143" s="168">
        <v>-255</v>
      </c>
      <c r="G143" s="169">
        <v>5914865.4500000002</v>
      </c>
      <c r="H143" s="169">
        <v>6218073.4100000001</v>
      </c>
      <c r="I143" s="170">
        <v>-303207.96000000002</v>
      </c>
      <c r="J143" s="171">
        <v>310829.03999999998</v>
      </c>
      <c r="K143" s="171">
        <v>330762</v>
      </c>
      <c r="L143" s="172">
        <v>-19932.96</v>
      </c>
      <c r="M143" s="173">
        <v>6225694.4900000002</v>
      </c>
      <c r="N143" s="173">
        <v>6548835.4100000001</v>
      </c>
      <c r="O143" s="174">
        <v>-323140.92</v>
      </c>
      <c r="P143" s="127">
        <v>6691501.8200000003</v>
      </c>
      <c r="Q143" s="141">
        <v>0.93038799999999999</v>
      </c>
    </row>
    <row r="144" spans="1:17" ht="15" customHeight="1" x14ac:dyDescent="0.3">
      <c r="A144" s="125" t="s">
        <v>2003</v>
      </c>
      <c r="B144" s="125" t="s">
        <v>601</v>
      </c>
      <c r="C144" s="125" t="s">
        <v>600</v>
      </c>
      <c r="D144" s="168">
        <v>0</v>
      </c>
      <c r="E144" s="168">
        <v>17</v>
      </c>
      <c r="F144" s="168">
        <v>-17</v>
      </c>
      <c r="G144" s="169">
        <v>0</v>
      </c>
      <c r="H144" s="169">
        <v>19101</v>
      </c>
      <c r="I144" s="170">
        <v>-19101</v>
      </c>
      <c r="J144" s="171">
        <v>85</v>
      </c>
      <c r="K144" s="171">
        <v>0</v>
      </c>
      <c r="L144" s="171">
        <v>85</v>
      </c>
      <c r="M144" s="173">
        <v>85</v>
      </c>
      <c r="N144" s="173">
        <v>19101</v>
      </c>
      <c r="O144" s="174">
        <v>-19016</v>
      </c>
      <c r="P144" s="127">
        <v>0</v>
      </c>
      <c r="Q144" s="182" t="s">
        <v>1971</v>
      </c>
    </row>
    <row r="145" spans="1:17" ht="15" customHeight="1" x14ac:dyDescent="0.3">
      <c r="A145" s="125" t="s">
        <v>2003</v>
      </c>
      <c r="B145" s="125" t="s">
        <v>769</v>
      </c>
      <c r="C145" s="125" t="s">
        <v>768</v>
      </c>
      <c r="D145" s="168">
        <v>3136</v>
      </c>
      <c r="E145" s="168">
        <v>3528</v>
      </c>
      <c r="F145" s="168">
        <v>-392</v>
      </c>
      <c r="G145" s="169">
        <v>3772843.22</v>
      </c>
      <c r="H145" s="169">
        <v>4108448.49</v>
      </c>
      <c r="I145" s="170">
        <v>-335605.27</v>
      </c>
      <c r="J145" s="171">
        <v>204131.74</v>
      </c>
      <c r="K145" s="171">
        <v>211635.64</v>
      </c>
      <c r="L145" s="172">
        <v>-7503.9</v>
      </c>
      <c r="M145" s="173">
        <v>3976974.96</v>
      </c>
      <c r="N145" s="173">
        <v>4320084.13</v>
      </c>
      <c r="O145" s="174">
        <v>-343109.17</v>
      </c>
      <c r="P145" s="127">
        <v>4453490.1374000004</v>
      </c>
      <c r="Q145" s="141">
        <v>0.89300199999999996</v>
      </c>
    </row>
    <row r="146" spans="1:17" ht="15" customHeight="1" x14ac:dyDescent="0.3">
      <c r="A146" s="125" t="s">
        <v>2003</v>
      </c>
      <c r="B146" s="125" t="s">
        <v>861</v>
      </c>
      <c r="C146" s="125" t="s">
        <v>860</v>
      </c>
      <c r="D146" s="168">
        <v>2788</v>
      </c>
      <c r="E146" s="168">
        <v>2784</v>
      </c>
      <c r="F146" s="168">
        <v>4</v>
      </c>
      <c r="G146" s="169">
        <v>2753399.08</v>
      </c>
      <c r="H146" s="169">
        <v>2766107.86</v>
      </c>
      <c r="I146" s="170">
        <v>-12708.78</v>
      </c>
      <c r="J146" s="171">
        <v>60658</v>
      </c>
      <c r="K146" s="171">
        <v>70203.990000000005</v>
      </c>
      <c r="L146" s="172">
        <v>-9545.99</v>
      </c>
      <c r="M146" s="173">
        <v>2814057.08</v>
      </c>
      <c r="N146" s="173">
        <v>2836311.85</v>
      </c>
      <c r="O146" s="174">
        <v>-22254.77</v>
      </c>
      <c r="P146" s="127">
        <v>2948910.87</v>
      </c>
      <c r="Q146" s="141">
        <v>0.95426999999999995</v>
      </c>
    </row>
    <row r="147" spans="1:17" ht="15" customHeight="1" x14ac:dyDescent="0.3">
      <c r="A147" s="125" t="s">
        <v>2003</v>
      </c>
      <c r="B147" s="125" t="s">
        <v>934</v>
      </c>
      <c r="C147" s="125" t="s">
        <v>933</v>
      </c>
      <c r="D147" s="168">
        <v>3060</v>
      </c>
      <c r="E147" s="168">
        <v>2980</v>
      </c>
      <c r="F147" s="168">
        <v>80</v>
      </c>
      <c r="G147" s="169">
        <v>3933231.95</v>
      </c>
      <c r="H147" s="169">
        <v>3607388.9</v>
      </c>
      <c r="I147" s="169">
        <v>325843.05</v>
      </c>
      <c r="J147" s="171">
        <v>81777.53</v>
      </c>
      <c r="K147" s="171">
        <v>104753.27</v>
      </c>
      <c r="L147" s="172">
        <v>-22975.74</v>
      </c>
      <c r="M147" s="173">
        <v>4015009.48</v>
      </c>
      <c r="N147" s="173">
        <v>3712142.17</v>
      </c>
      <c r="O147" s="173">
        <v>302867.31</v>
      </c>
      <c r="P147" s="127">
        <v>3874474.77</v>
      </c>
      <c r="Q147" s="141">
        <v>1.0362720000000001</v>
      </c>
    </row>
    <row r="148" spans="1:17" ht="15" customHeight="1" x14ac:dyDescent="0.3">
      <c r="A148" s="125" t="s">
        <v>2003</v>
      </c>
      <c r="B148" s="125" t="s">
        <v>82</v>
      </c>
      <c r="C148" s="125" t="s">
        <v>261</v>
      </c>
      <c r="D148" s="168">
        <v>2381</v>
      </c>
      <c r="E148" s="168">
        <v>2426</v>
      </c>
      <c r="F148" s="168">
        <v>-45</v>
      </c>
      <c r="G148" s="169">
        <v>3398256.05</v>
      </c>
      <c r="H148" s="169">
        <v>3245801.25</v>
      </c>
      <c r="I148" s="169">
        <v>152454.79999999999</v>
      </c>
      <c r="J148" s="171">
        <v>66140.009999999995</v>
      </c>
      <c r="K148" s="171">
        <v>62706</v>
      </c>
      <c r="L148" s="171">
        <v>3434.01</v>
      </c>
      <c r="M148" s="173">
        <v>3464396.06</v>
      </c>
      <c r="N148" s="173">
        <v>3308507.25</v>
      </c>
      <c r="O148" s="173">
        <v>155888.81</v>
      </c>
      <c r="P148" s="127">
        <v>3430705.93</v>
      </c>
      <c r="Q148" s="141">
        <v>1.0098199999999999</v>
      </c>
    </row>
    <row r="149" spans="1:17" ht="15" customHeight="1" x14ac:dyDescent="0.3">
      <c r="A149" s="125" t="s">
        <v>2003</v>
      </c>
      <c r="B149" s="125" t="s">
        <v>970</v>
      </c>
      <c r="C149" s="125" t="s">
        <v>969</v>
      </c>
      <c r="D149" s="168">
        <v>2709</v>
      </c>
      <c r="E149" s="168">
        <v>3083</v>
      </c>
      <c r="F149" s="168">
        <v>-374</v>
      </c>
      <c r="G149" s="169">
        <v>3316654.48</v>
      </c>
      <c r="H149" s="169">
        <v>3744889.83</v>
      </c>
      <c r="I149" s="170">
        <v>-428235.35</v>
      </c>
      <c r="J149" s="171">
        <v>262315.06</v>
      </c>
      <c r="K149" s="171">
        <v>266228</v>
      </c>
      <c r="L149" s="172">
        <v>-3912.94</v>
      </c>
      <c r="M149" s="173">
        <v>3578969.54</v>
      </c>
      <c r="N149" s="173">
        <v>4011117.83</v>
      </c>
      <c r="O149" s="174">
        <v>-432148.29</v>
      </c>
      <c r="P149" s="127">
        <v>4214239</v>
      </c>
      <c r="Q149" s="141">
        <v>0.84925600000000001</v>
      </c>
    </row>
    <row r="150" spans="1:17" ht="15" customHeight="1" x14ac:dyDescent="0.3">
      <c r="A150" s="125" t="s">
        <v>2003</v>
      </c>
      <c r="B150" s="125" t="s">
        <v>136</v>
      </c>
      <c r="C150" s="125" t="s">
        <v>979</v>
      </c>
      <c r="D150" s="168">
        <v>2453</v>
      </c>
      <c r="E150" s="168">
        <v>2292</v>
      </c>
      <c r="F150" s="168">
        <v>161</v>
      </c>
      <c r="G150" s="169">
        <v>3285247.52</v>
      </c>
      <c r="H150" s="169">
        <v>3074681.41</v>
      </c>
      <c r="I150" s="169">
        <v>210566.11</v>
      </c>
      <c r="J150" s="171">
        <v>85003.04</v>
      </c>
      <c r="K150" s="171">
        <v>100971</v>
      </c>
      <c r="L150" s="172">
        <v>-15967.96</v>
      </c>
      <c r="M150" s="173">
        <v>3370250.56</v>
      </c>
      <c r="N150" s="173">
        <v>3175652.41</v>
      </c>
      <c r="O150" s="173">
        <v>194598.15</v>
      </c>
      <c r="P150" s="127">
        <v>3296086.5060999999</v>
      </c>
      <c r="Q150" s="141">
        <v>1.0225010000000001</v>
      </c>
    </row>
    <row r="151" spans="1:17" ht="15" customHeight="1" x14ac:dyDescent="0.3">
      <c r="A151" s="125" t="s">
        <v>2003</v>
      </c>
      <c r="B151" s="125" t="s">
        <v>367</v>
      </c>
      <c r="C151" s="125" t="s">
        <v>981</v>
      </c>
      <c r="D151" s="168">
        <v>151</v>
      </c>
      <c r="E151" s="168">
        <v>309</v>
      </c>
      <c r="F151" s="168">
        <v>-158</v>
      </c>
      <c r="G151" s="169">
        <v>191236.05</v>
      </c>
      <c r="H151" s="169">
        <v>337685.32</v>
      </c>
      <c r="I151" s="170">
        <v>-146449.26999999999</v>
      </c>
      <c r="J151" s="171">
        <v>1505</v>
      </c>
      <c r="K151" s="171">
        <v>25473</v>
      </c>
      <c r="L151" s="172">
        <v>-23968</v>
      </c>
      <c r="M151" s="173">
        <v>192741.05</v>
      </c>
      <c r="N151" s="173">
        <v>363158.32</v>
      </c>
      <c r="O151" s="174">
        <v>-170417.27</v>
      </c>
      <c r="P151" s="127">
        <v>0</v>
      </c>
      <c r="Q151" s="182" t="s">
        <v>1971</v>
      </c>
    </row>
    <row r="152" spans="1:17" ht="15" customHeight="1" x14ac:dyDescent="0.3">
      <c r="A152" s="125" t="s">
        <v>2003</v>
      </c>
      <c r="B152" s="125" t="s">
        <v>80</v>
      </c>
      <c r="C152" s="125" t="s">
        <v>272</v>
      </c>
      <c r="D152" s="168">
        <v>3094</v>
      </c>
      <c r="E152" s="168">
        <v>3110</v>
      </c>
      <c r="F152" s="168">
        <v>-16</v>
      </c>
      <c r="G152" s="169">
        <v>3774924</v>
      </c>
      <c r="H152" s="169">
        <v>3794330.97</v>
      </c>
      <c r="I152" s="170">
        <v>-19406.97</v>
      </c>
      <c r="J152" s="171">
        <v>77776</v>
      </c>
      <c r="K152" s="171">
        <v>77731.460000000006</v>
      </c>
      <c r="L152" s="171">
        <v>44.54</v>
      </c>
      <c r="M152" s="173">
        <v>3852700</v>
      </c>
      <c r="N152" s="173">
        <v>3872062.43</v>
      </c>
      <c r="O152" s="174">
        <v>-19362.43</v>
      </c>
      <c r="P152" s="127">
        <v>3986290.3530999999</v>
      </c>
      <c r="Q152" s="141">
        <v>0.96648800000000001</v>
      </c>
    </row>
    <row r="153" spans="1:17" ht="15" customHeight="1" x14ac:dyDescent="0.3">
      <c r="A153" s="125" t="s">
        <v>2003</v>
      </c>
      <c r="B153" s="125" t="s">
        <v>369</v>
      </c>
      <c r="C153" s="125" t="s">
        <v>273</v>
      </c>
      <c r="D153" s="168">
        <v>14</v>
      </c>
      <c r="E153" s="168">
        <v>175</v>
      </c>
      <c r="F153" s="168">
        <v>-161</v>
      </c>
      <c r="G153" s="169">
        <v>20452</v>
      </c>
      <c r="H153" s="169">
        <v>232528</v>
      </c>
      <c r="I153" s="170">
        <v>-212076</v>
      </c>
      <c r="J153" s="171">
        <v>8955</v>
      </c>
      <c r="K153" s="171">
        <v>36394</v>
      </c>
      <c r="L153" s="172">
        <v>-27439</v>
      </c>
      <c r="M153" s="173">
        <v>29407</v>
      </c>
      <c r="N153" s="173">
        <v>268922</v>
      </c>
      <c r="O153" s="174">
        <v>-239515</v>
      </c>
      <c r="P153" s="127">
        <v>0</v>
      </c>
      <c r="Q153" s="182" t="s">
        <v>1971</v>
      </c>
    </row>
    <row r="154" spans="1:17" ht="15" customHeight="1" x14ac:dyDescent="0.3">
      <c r="A154" s="125" t="s">
        <v>2003</v>
      </c>
      <c r="B154" s="125" t="s">
        <v>53</v>
      </c>
      <c r="C154" s="125" t="s">
        <v>324</v>
      </c>
      <c r="D154" s="168">
        <v>2995</v>
      </c>
      <c r="E154" s="168">
        <v>3221</v>
      </c>
      <c r="F154" s="168">
        <v>-226</v>
      </c>
      <c r="G154" s="169">
        <v>3661240.97</v>
      </c>
      <c r="H154" s="169">
        <v>3930896.06</v>
      </c>
      <c r="I154" s="170">
        <v>-269655.09000000003</v>
      </c>
      <c r="J154" s="171">
        <v>209750.03</v>
      </c>
      <c r="K154" s="171">
        <v>260895.55</v>
      </c>
      <c r="L154" s="172">
        <v>-51145.52</v>
      </c>
      <c r="M154" s="173">
        <v>3870991</v>
      </c>
      <c r="N154" s="173">
        <v>4191791.61</v>
      </c>
      <c r="O154" s="174">
        <v>-320800.61</v>
      </c>
      <c r="P154" s="127">
        <v>4311458.95</v>
      </c>
      <c r="Q154" s="141">
        <v>0.89783800000000002</v>
      </c>
    </row>
    <row r="155" spans="1:17" ht="15" customHeight="1" x14ac:dyDescent="0.3">
      <c r="A155" s="125" t="s">
        <v>2003</v>
      </c>
      <c r="B155" s="125" t="s">
        <v>1028</v>
      </c>
      <c r="C155" s="125" t="s">
        <v>1027</v>
      </c>
      <c r="D155" s="168">
        <v>6</v>
      </c>
      <c r="E155" s="168">
        <v>206</v>
      </c>
      <c r="F155" s="168">
        <v>-200</v>
      </c>
      <c r="G155" s="169">
        <v>9822</v>
      </c>
      <c r="H155" s="169">
        <v>271918</v>
      </c>
      <c r="I155" s="170">
        <v>-262096</v>
      </c>
      <c r="J155" s="171">
        <v>1070</v>
      </c>
      <c r="K155" s="171">
        <v>2051</v>
      </c>
      <c r="L155" s="172">
        <v>-981</v>
      </c>
      <c r="M155" s="173">
        <v>10892</v>
      </c>
      <c r="N155" s="173">
        <v>273969</v>
      </c>
      <c r="O155" s="174">
        <v>-263077</v>
      </c>
      <c r="P155" s="127">
        <v>82342.28</v>
      </c>
      <c r="Q155" s="141">
        <v>0.13227700000000001</v>
      </c>
    </row>
    <row r="156" spans="1:17" ht="15" customHeight="1" x14ac:dyDescent="0.3">
      <c r="A156" s="129"/>
      <c r="B156" s="143"/>
      <c r="C156" s="132" t="s">
        <v>2003</v>
      </c>
      <c r="D156" s="175">
        <v>35618</v>
      </c>
      <c r="E156" s="175">
        <v>37321</v>
      </c>
      <c r="F156" s="175">
        <v>-1703</v>
      </c>
      <c r="G156" s="176">
        <v>45435347.289999999</v>
      </c>
      <c r="H156" s="176">
        <v>46450573.759999998</v>
      </c>
      <c r="I156" s="177">
        <v>-1015226.47</v>
      </c>
      <c r="J156" s="178">
        <v>1599488.46</v>
      </c>
      <c r="K156" s="178">
        <v>1743336.07</v>
      </c>
      <c r="L156" s="179">
        <v>-143847.60999999999</v>
      </c>
      <c r="M156" s="180">
        <v>47034835.75</v>
      </c>
      <c r="N156" s="180">
        <v>48193909.829999998</v>
      </c>
      <c r="O156" s="181">
        <v>-1159074.08</v>
      </c>
      <c r="P156" s="139">
        <v>48823868.7227</v>
      </c>
      <c r="Q156" s="141">
        <v>0.96335700000000002</v>
      </c>
    </row>
    <row r="157" spans="1:17" ht="15" customHeight="1" x14ac:dyDescent="0.3">
      <c r="A157" s="125" t="s">
        <v>2004</v>
      </c>
      <c r="B157" s="125" t="s">
        <v>639</v>
      </c>
      <c r="C157" s="125" t="s">
        <v>1176</v>
      </c>
      <c r="D157" s="168">
        <v>925</v>
      </c>
      <c r="E157" s="168">
        <v>1100</v>
      </c>
      <c r="F157" s="168">
        <v>-175</v>
      </c>
      <c r="G157" s="169">
        <v>1264410.4985</v>
      </c>
      <c r="H157" s="169">
        <v>1444893.6332</v>
      </c>
      <c r="I157" s="170">
        <v>-180483.1347</v>
      </c>
      <c r="J157" s="171">
        <v>280445.9779</v>
      </c>
      <c r="K157" s="171">
        <v>271272.28269999998</v>
      </c>
      <c r="L157" s="171">
        <v>9173.6952000000001</v>
      </c>
      <c r="M157" s="173">
        <v>1544856.4764</v>
      </c>
      <c r="N157" s="173">
        <v>1716165.9158999999</v>
      </c>
      <c r="O157" s="174">
        <v>-171309.43950000001</v>
      </c>
      <c r="P157" s="127">
        <v>1731415.3059</v>
      </c>
      <c r="Q157" s="141">
        <v>0.89225100000000002</v>
      </c>
    </row>
    <row r="158" spans="1:17" ht="15" customHeight="1" x14ac:dyDescent="0.3">
      <c r="A158" s="125" t="s">
        <v>2004</v>
      </c>
      <c r="B158" s="125" t="s">
        <v>22</v>
      </c>
      <c r="C158" s="125" t="s">
        <v>641</v>
      </c>
      <c r="D158" s="168">
        <v>2896</v>
      </c>
      <c r="E158" s="168">
        <v>3124</v>
      </c>
      <c r="F158" s="168">
        <v>-228</v>
      </c>
      <c r="G158" s="169">
        <v>3764659.3851000001</v>
      </c>
      <c r="H158" s="169">
        <v>4020044.1455000001</v>
      </c>
      <c r="I158" s="170">
        <v>-255384.7604</v>
      </c>
      <c r="J158" s="171">
        <v>776954.52119999996</v>
      </c>
      <c r="K158" s="171">
        <v>834890.82920000004</v>
      </c>
      <c r="L158" s="172">
        <v>-57936.307999999997</v>
      </c>
      <c r="M158" s="173">
        <v>4541613.9062999999</v>
      </c>
      <c r="N158" s="173">
        <v>4854934.9747000001</v>
      </c>
      <c r="O158" s="174">
        <v>-313321.06839999999</v>
      </c>
      <c r="P158" s="127">
        <v>4883311.28</v>
      </c>
      <c r="Q158" s="141">
        <v>0.93002799999999997</v>
      </c>
    </row>
    <row r="159" spans="1:17" ht="15" customHeight="1" x14ac:dyDescent="0.3">
      <c r="A159" s="125" t="s">
        <v>2004</v>
      </c>
      <c r="B159" s="125" t="s">
        <v>32</v>
      </c>
      <c r="C159" s="125" t="s">
        <v>1178</v>
      </c>
      <c r="D159" s="168">
        <v>3616</v>
      </c>
      <c r="E159" s="168">
        <v>3418</v>
      </c>
      <c r="F159" s="168">
        <v>198</v>
      </c>
      <c r="G159" s="169">
        <v>4546079.1798999999</v>
      </c>
      <c r="H159" s="169">
        <v>4232737.5884999996</v>
      </c>
      <c r="I159" s="169">
        <v>313341.59139999998</v>
      </c>
      <c r="J159" s="171">
        <v>400689.25870000001</v>
      </c>
      <c r="K159" s="171">
        <v>444285.467</v>
      </c>
      <c r="L159" s="172">
        <v>-43596.208299999998</v>
      </c>
      <c r="M159" s="173">
        <v>4946768.4386</v>
      </c>
      <c r="N159" s="173">
        <v>4677023.0554999998</v>
      </c>
      <c r="O159" s="173">
        <v>269745.38309999998</v>
      </c>
      <c r="P159" s="127">
        <v>4764529.0851999996</v>
      </c>
      <c r="Q159" s="141">
        <v>1.038249</v>
      </c>
    </row>
    <row r="160" spans="1:17" ht="15" customHeight="1" x14ac:dyDescent="0.3">
      <c r="A160" s="125" t="s">
        <v>2004</v>
      </c>
      <c r="B160" s="125" t="s">
        <v>30</v>
      </c>
      <c r="C160" s="125" t="s">
        <v>235</v>
      </c>
      <c r="D160" s="168">
        <v>4002</v>
      </c>
      <c r="E160" s="168">
        <v>3972</v>
      </c>
      <c r="F160" s="168">
        <v>30</v>
      </c>
      <c r="G160" s="169">
        <v>4603348.7653000001</v>
      </c>
      <c r="H160" s="169">
        <v>4568569.2260999996</v>
      </c>
      <c r="I160" s="169">
        <v>34779.539199999999</v>
      </c>
      <c r="J160" s="171">
        <v>954413.5037</v>
      </c>
      <c r="K160" s="171">
        <v>924237.9889</v>
      </c>
      <c r="L160" s="171">
        <v>30175.514800000001</v>
      </c>
      <c r="M160" s="173">
        <v>5557762.2690000003</v>
      </c>
      <c r="N160" s="173">
        <v>5492807.2149999999</v>
      </c>
      <c r="O160" s="173">
        <v>64955.053999999996</v>
      </c>
      <c r="P160" s="127">
        <v>5542659.9148000004</v>
      </c>
      <c r="Q160" s="141">
        <v>1.0027250000000001</v>
      </c>
    </row>
    <row r="161" spans="1:17" ht="15" customHeight="1" x14ac:dyDescent="0.3">
      <c r="A161" s="125" t="s">
        <v>2004</v>
      </c>
      <c r="B161" s="125" t="s">
        <v>20</v>
      </c>
      <c r="C161" s="125" t="s">
        <v>253</v>
      </c>
      <c r="D161" s="168">
        <v>3893</v>
      </c>
      <c r="E161" s="168">
        <v>4034</v>
      </c>
      <c r="F161" s="168">
        <v>-141</v>
      </c>
      <c r="G161" s="169">
        <v>4376496.8469000002</v>
      </c>
      <c r="H161" s="169">
        <v>4511506.2921000002</v>
      </c>
      <c r="I161" s="170">
        <v>-135009.44519999999</v>
      </c>
      <c r="J161" s="171">
        <v>624138.47719999996</v>
      </c>
      <c r="K161" s="171">
        <v>648310.28430000006</v>
      </c>
      <c r="L161" s="172">
        <v>-24171.807100000002</v>
      </c>
      <c r="M161" s="173">
        <v>5000635.3240999999</v>
      </c>
      <c r="N161" s="173">
        <v>5159816.5763999997</v>
      </c>
      <c r="O161" s="174">
        <v>-159181.25229999999</v>
      </c>
      <c r="P161" s="127">
        <v>5152363.2221999997</v>
      </c>
      <c r="Q161" s="141">
        <v>0.97055199999999997</v>
      </c>
    </row>
    <row r="162" spans="1:17" ht="15" customHeight="1" x14ac:dyDescent="0.3">
      <c r="A162" s="125" t="s">
        <v>2004</v>
      </c>
      <c r="B162" s="125" t="s">
        <v>55</v>
      </c>
      <c r="C162" s="125" t="s">
        <v>923</v>
      </c>
      <c r="D162" s="168">
        <v>1936</v>
      </c>
      <c r="E162" s="168">
        <v>2043</v>
      </c>
      <c r="F162" s="168">
        <v>-107</v>
      </c>
      <c r="G162" s="169">
        <v>1817090.1714000001</v>
      </c>
      <c r="H162" s="169">
        <v>2090491.2895</v>
      </c>
      <c r="I162" s="170">
        <v>-273401.11810000002</v>
      </c>
      <c r="J162" s="171">
        <v>379898.28399999999</v>
      </c>
      <c r="K162" s="171">
        <v>495879.22659999999</v>
      </c>
      <c r="L162" s="172">
        <v>-115980.94259999999</v>
      </c>
      <c r="M162" s="173">
        <v>2196988.4553999999</v>
      </c>
      <c r="N162" s="173">
        <v>2586370.5161000001</v>
      </c>
      <c r="O162" s="174">
        <v>-389382.06069999997</v>
      </c>
      <c r="P162" s="127">
        <v>2610379.83</v>
      </c>
      <c r="Q162" s="141">
        <v>0.84163600000000005</v>
      </c>
    </row>
    <row r="163" spans="1:17" ht="15" customHeight="1" x14ac:dyDescent="0.3">
      <c r="A163" s="125" t="s">
        <v>2004</v>
      </c>
      <c r="B163" s="125" t="s">
        <v>38</v>
      </c>
      <c r="C163" s="125" t="s">
        <v>937</v>
      </c>
      <c r="D163" s="168">
        <v>3485</v>
      </c>
      <c r="E163" s="168">
        <v>3414</v>
      </c>
      <c r="F163" s="168">
        <v>71</v>
      </c>
      <c r="G163" s="169">
        <v>3632760.4015000002</v>
      </c>
      <c r="H163" s="169">
        <v>3673944.5218000002</v>
      </c>
      <c r="I163" s="170">
        <v>-41184.120300000002</v>
      </c>
      <c r="J163" s="171">
        <v>1604570.4029999999</v>
      </c>
      <c r="K163" s="171">
        <v>1794573.5625</v>
      </c>
      <c r="L163" s="172">
        <v>-190003.15950000001</v>
      </c>
      <c r="M163" s="173">
        <v>5237330.8044999996</v>
      </c>
      <c r="N163" s="173">
        <v>5468518.0843000002</v>
      </c>
      <c r="O163" s="174">
        <v>-231187.27979999999</v>
      </c>
      <c r="P163" s="127">
        <v>5564731.2999999998</v>
      </c>
      <c r="Q163" s="141">
        <v>0.94116500000000003</v>
      </c>
    </row>
    <row r="164" spans="1:17" ht="15" customHeight="1" x14ac:dyDescent="0.3">
      <c r="A164" s="125" t="s">
        <v>2004</v>
      </c>
      <c r="B164" s="125" t="s">
        <v>36</v>
      </c>
      <c r="C164" s="125" t="s">
        <v>258</v>
      </c>
      <c r="D164" s="168">
        <v>1723</v>
      </c>
      <c r="E164" s="168">
        <v>1444</v>
      </c>
      <c r="F164" s="168">
        <v>279</v>
      </c>
      <c r="G164" s="169">
        <v>1542018.4373000001</v>
      </c>
      <c r="H164" s="169">
        <v>1317905.7607</v>
      </c>
      <c r="I164" s="169">
        <v>224112.67660000001</v>
      </c>
      <c r="J164" s="171">
        <v>531712.84750000003</v>
      </c>
      <c r="K164" s="171">
        <v>571210.2365</v>
      </c>
      <c r="L164" s="172">
        <v>-39497.389000000003</v>
      </c>
      <c r="M164" s="173">
        <v>2073731.2848</v>
      </c>
      <c r="N164" s="173">
        <v>1889115.9972000001</v>
      </c>
      <c r="O164" s="173">
        <v>184615.28760000001</v>
      </c>
      <c r="P164" s="127">
        <v>1931961.67</v>
      </c>
      <c r="Q164" s="141">
        <v>1.0733809999999999</v>
      </c>
    </row>
    <row r="165" spans="1:17" ht="15" customHeight="1" x14ac:dyDescent="0.3">
      <c r="A165" s="125" t="s">
        <v>2004</v>
      </c>
      <c r="B165" s="125" t="s">
        <v>95</v>
      </c>
      <c r="C165" s="125" t="s">
        <v>266</v>
      </c>
      <c r="D165" s="168">
        <v>1005</v>
      </c>
      <c r="E165" s="168">
        <v>1011</v>
      </c>
      <c r="F165" s="168">
        <v>-6</v>
      </c>
      <c r="G165" s="169">
        <v>1154247.1207999999</v>
      </c>
      <c r="H165" s="169">
        <v>1277842.5518</v>
      </c>
      <c r="I165" s="170">
        <v>-123595.431</v>
      </c>
      <c r="J165" s="171">
        <v>113526.83779999999</v>
      </c>
      <c r="K165" s="171">
        <v>113142.5278</v>
      </c>
      <c r="L165" s="171">
        <v>384.31</v>
      </c>
      <c r="M165" s="173">
        <v>1267773.9586</v>
      </c>
      <c r="N165" s="173">
        <v>1390985.0796000001</v>
      </c>
      <c r="O165" s="174">
        <v>-123211.121</v>
      </c>
      <c r="P165" s="127">
        <v>1411350.3</v>
      </c>
      <c r="Q165" s="141">
        <v>0.89827000000000001</v>
      </c>
    </row>
    <row r="166" spans="1:17" ht="15" customHeight="1" x14ac:dyDescent="0.3">
      <c r="A166" s="125" t="s">
        <v>2004</v>
      </c>
      <c r="B166" s="125" t="s">
        <v>34</v>
      </c>
      <c r="C166" s="125" t="s">
        <v>994</v>
      </c>
      <c r="D166" s="168">
        <v>3412</v>
      </c>
      <c r="E166" s="168">
        <v>3004</v>
      </c>
      <c r="F166" s="168">
        <v>408</v>
      </c>
      <c r="G166" s="169">
        <v>3142532.4465999999</v>
      </c>
      <c r="H166" s="169">
        <v>2812456.9054</v>
      </c>
      <c r="I166" s="169">
        <v>330075.54119999998</v>
      </c>
      <c r="J166" s="171">
        <v>945793.56259999995</v>
      </c>
      <c r="K166" s="171">
        <v>957388.73250000004</v>
      </c>
      <c r="L166" s="172">
        <v>-11595.169900000001</v>
      </c>
      <c r="M166" s="173">
        <v>4088326.0092000002</v>
      </c>
      <c r="N166" s="173">
        <v>3769845.6379</v>
      </c>
      <c r="O166" s="173">
        <v>318480.3713</v>
      </c>
      <c r="P166" s="127">
        <v>3860584.26</v>
      </c>
      <c r="Q166" s="141">
        <v>1.0589919999999999</v>
      </c>
    </row>
    <row r="167" spans="1:17" ht="15" customHeight="1" x14ac:dyDescent="0.3">
      <c r="A167" s="129"/>
      <c r="B167" s="143"/>
      <c r="C167" s="132" t="s">
        <v>2004</v>
      </c>
      <c r="D167" s="175">
        <v>26893</v>
      </c>
      <c r="E167" s="175">
        <v>26564</v>
      </c>
      <c r="F167" s="175">
        <v>329</v>
      </c>
      <c r="G167" s="176">
        <v>29843643.2533</v>
      </c>
      <c r="H167" s="176">
        <v>29950391.9146</v>
      </c>
      <c r="I167" s="177">
        <v>-106748.66130000001</v>
      </c>
      <c r="J167" s="178">
        <v>6612143.6736000003</v>
      </c>
      <c r="K167" s="178">
        <v>7055191.1380000003</v>
      </c>
      <c r="L167" s="179">
        <v>-443047.4644</v>
      </c>
      <c r="M167" s="180">
        <v>36455786.926899999</v>
      </c>
      <c r="N167" s="180">
        <v>37005583.052599996</v>
      </c>
      <c r="O167" s="181">
        <v>-549796.12569999998</v>
      </c>
      <c r="P167" s="139">
        <v>37453286.168099999</v>
      </c>
      <c r="Q167" s="141">
        <v>0.97336699999999998</v>
      </c>
    </row>
    <row r="168" spans="1:17" ht="15" customHeight="1" x14ac:dyDescent="0.3">
      <c r="A168" s="125" t="s">
        <v>1483</v>
      </c>
      <c r="B168" s="125" t="s">
        <v>1033</v>
      </c>
      <c r="C168" s="125" t="s">
        <v>1082</v>
      </c>
      <c r="D168" s="168">
        <v>535</v>
      </c>
      <c r="E168" s="168">
        <v>363</v>
      </c>
      <c r="F168" s="168">
        <v>172</v>
      </c>
      <c r="G168" s="169">
        <v>491316</v>
      </c>
      <c r="H168" s="169">
        <v>361155.5</v>
      </c>
      <c r="I168" s="169">
        <v>130160.5</v>
      </c>
      <c r="J168" s="171">
        <v>14421.02</v>
      </c>
      <c r="K168" s="171">
        <v>21887.99</v>
      </c>
      <c r="L168" s="172">
        <v>-7466.97</v>
      </c>
      <c r="M168" s="173">
        <v>505737.02</v>
      </c>
      <c r="N168" s="173">
        <v>383043.49</v>
      </c>
      <c r="O168" s="173">
        <v>122693.53</v>
      </c>
      <c r="P168" s="127">
        <v>639685</v>
      </c>
      <c r="Q168" s="141">
        <v>0.79060299999999994</v>
      </c>
    </row>
    <row r="169" spans="1:17" ht="15" customHeight="1" x14ac:dyDescent="0.3">
      <c r="A169" s="125" t="s">
        <v>1483</v>
      </c>
      <c r="B169" s="125" t="s">
        <v>1109</v>
      </c>
      <c r="C169" s="125" t="s">
        <v>1120</v>
      </c>
      <c r="D169" s="168">
        <v>3</v>
      </c>
      <c r="E169" s="168">
        <v>0</v>
      </c>
      <c r="F169" s="168">
        <v>3</v>
      </c>
      <c r="G169" s="169">
        <v>2037</v>
      </c>
      <c r="H169" s="169">
        <v>0</v>
      </c>
      <c r="I169" s="169">
        <v>2037</v>
      </c>
      <c r="J169" s="171">
        <v>0</v>
      </c>
      <c r="K169" s="171">
        <v>0</v>
      </c>
      <c r="L169" s="171">
        <v>0</v>
      </c>
      <c r="M169" s="173">
        <v>2037</v>
      </c>
      <c r="N169" s="173">
        <v>0</v>
      </c>
      <c r="O169" s="173">
        <v>2037</v>
      </c>
      <c r="P169" s="127">
        <v>0</v>
      </c>
      <c r="Q169" s="182" t="s">
        <v>1971</v>
      </c>
    </row>
    <row r="170" spans="1:17" ht="15" customHeight="1" x14ac:dyDescent="0.3">
      <c r="A170" s="125" t="s">
        <v>1483</v>
      </c>
      <c r="B170" s="125" t="s">
        <v>1143</v>
      </c>
      <c r="C170" s="125" t="s">
        <v>1142</v>
      </c>
      <c r="D170" s="168">
        <v>46</v>
      </c>
      <c r="E170" s="168">
        <v>37</v>
      </c>
      <c r="F170" s="168">
        <v>9</v>
      </c>
      <c r="G170" s="169">
        <v>56165</v>
      </c>
      <c r="H170" s="169">
        <v>57209</v>
      </c>
      <c r="I170" s="170">
        <v>-1044</v>
      </c>
      <c r="J170" s="171">
        <v>0</v>
      </c>
      <c r="K170" s="171">
        <v>3900</v>
      </c>
      <c r="L170" s="172">
        <v>-3900</v>
      </c>
      <c r="M170" s="173">
        <v>56165</v>
      </c>
      <c r="N170" s="173">
        <v>61109</v>
      </c>
      <c r="O170" s="174">
        <v>-4944</v>
      </c>
      <c r="P170" s="127">
        <v>63399.18</v>
      </c>
      <c r="Q170" s="141">
        <v>0.88589499999999999</v>
      </c>
    </row>
    <row r="171" spans="1:17" ht="15" customHeight="1" x14ac:dyDescent="0.3">
      <c r="A171" s="125" t="s">
        <v>1483</v>
      </c>
      <c r="B171" s="125" t="s">
        <v>1035</v>
      </c>
      <c r="C171" s="125" t="s">
        <v>1195</v>
      </c>
      <c r="D171" s="168">
        <v>926</v>
      </c>
      <c r="E171" s="168">
        <v>932</v>
      </c>
      <c r="F171" s="168">
        <v>-6</v>
      </c>
      <c r="G171" s="169">
        <v>973324.4</v>
      </c>
      <c r="H171" s="169">
        <v>980866.31</v>
      </c>
      <c r="I171" s="170">
        <v>-7541.91</v>
      </c>
      <c r="J171" s="171">
        <v>20102.98</v>
      </c>
      <c r="K171" s="171">
        <v>24143.91</v>
      </c>
      <c r="L171" s="172">
        <v>-4040.93</v>
      </c>
      <c r="M171" s="173">
        <v>993427.38</v>
      </c>
      <c r="N171" s="173">
        <v>1005010.22</v>
      </c>
      <c r="O171" s="174">
        <v>-11582.84</v>
      </c>
      <c r="P171" s="127">
        <v>1330198</v>
      </c>
      <c r="Q171" s="141">
        <v>0.74682700000000002</v>
      </c>
    </row>
    <row r="172" spans="1:17" ht="15" customHeight="1" x14ac:dyDescent="0.3">
      <c r="A172" s="125" t="s">
        <v>1483</v>
      </c>
      <c r="B172" s="125" t="s">
        <v>1045</v>
      </c>
      <c r="C172" s="125" t="s">
        <v>1202</v>
      </c>
      <c r="D172" s="168">
        <v>341</v>
      </c>
      <c r="E172" s="168">
        <v>293</v>
      </c>
      <c r="F172" s="168">
        <v>48</v>
      </c>
      <c r="G172" s="169">
        <v>354921.77</v>
      </c>
      <c r="H172" s="169">
        <v>312879.90000000002</v>
      </c>
      <c r="I172" s="169">
        <v>42041.87</v>
      </c>
      <c r="J172" s="171">
        <v>8606.99</v>
      </c>
      <c r="K172" s="171">
        <v>13560.98</v>
      </c>
      <c r="L172" s="172">
        <v>-4953.99</v>
      </c>
      <c r="M172" s="173">
        <v>363528.76</v>
      </c>
      <c r="N172" s="173">
        <v>326440.88</v>
      </c>
      <c r="O172" s="173">
        <v>37087.879999999997</v>
      </c>
      <c r="P172" s="127">
        <v>599754</v>
      </c>
      <c r="Q172" s="141">
        <v>0.60612999999999995</v>
      </c>
    </row>
    <row r="173" spans="1:17" ht="15" customHeight="1" x14ac:dyDescent="0.3">
      <c r="A173" s="125" t="s">
        <v>1483</v>
      </c>
      <c r="B173" s="125" t="s">
        <v>1151</v>
      </c>
      <c r="C173" s="125" t="s">
        <v>1203</v>
      </c>
      <c r="D173" s="168">
        <v>43</v>
      </c>
      <c r="E173" s="168">
        <v>30</v>
      </c>
      <c r="F173" s="168">
        <v>13</v>
      </c>
      <c r="G173" s="169">
        <v>39525</v>
      </c>
      <c r="H173" s="169">
        <v>38398.85</v>
      </c>
      <c r="I173" s="169">
        <v>1126.1500000000001</v>
      </c>
      <c r="J173" s="171">
        <v>0</v>
      </c>
      <c r="K173" s="171">
        <v>0</v>
      </c>
      <c r="L173" s="171">
        <v>0</v>
      </c>
      <c r="M173" s="173">
        <v>39525</v>
      </c>
      <c r="N173" s="173">
        <v>38398.85</v>
      </c>
      <c r="O173" s="173">
        <v>1126.1500000000001</v>
      </c>
      <c r="P173" s="127">
        <v>37270.51</v>
      </c>
      <c r="Q173" s="141">
        <v>1.0604899999999999</v>
      </c>
    </row>
    <row r="174" spans="1:17" ht="15" customHeight="1" x14ac:dyDescent="0.3">
      <c r="A174" s="125" t="s">
        <v>1483</v>
      </c>
      <c r="B174" s="125" t="s">
        <v>1167</v>
      </c>
      <c r="C174" s="125" t="s">
        <v>1204</v>
      </c>
      <c r="D174" s="168">
        <v>52</v>
      </c>
      <c r="E174" s="168">
        <v>44</v>
      </c>
      <c r="F174" s="168">
        <v>8</v>
      </c>
      <c r="G174" s="169">
        <v>76694</v>
      </c>
      <c r="H174" s="169">
        <v>70601.149999999994</v>
      </c>
      <c r="I174" s="169">
        <v>6092.85</v>
      </c>
      <c r="J174" s="171">
        <v>5270</v>
      </c>
      <c r="K174" s="171">
        <v>2614</v>
      </c>
      <c r="L174" s="171">
        <v>2656</v>
      </c>
      <c r="M174" s="173">
        <v>81964</v>
      </c>
      <c r="N174" s="173">
        <v>73215.149999999994</v>
      </c>
      <c r="O174" s="173">
        <v>8748.85</v>
      </c>
      <c r="P174" s="127">
        <v>90744.34</v>
      </c>
      <c r="Q174" s="141">
        <v>0.90324099999999996</v>
      </c>
    </row>
    <row r="175" spans="1:17" ht="15" customHeight="1" x14ac:dyDescent="0.3">
      <c r="A175" s="125" t="s">
        <v>1483</v>
      </c>
      <c r="B175" s="125" t="s">
        <v>1065</v>
      </c>
      <c r="C175" s="125" t="s">
        <v>1064</v>
      </c>
      <c r="D175" s="168">
        <v>742</v>
      </c>
      <c r="E175" s="168">
        <v>750</v>
      </c>
      <c r="F175" s="168">
        <v>-8</v>
      </c>
      <c r="G175" s="169">
        <v>693871</v>
      </c>
      <c r="H175" s="169">
        <v>755398.15</v>
      </c>
      <c r="I175" s="170">
        <v>-61527.15</v>
      </c>
      <c r="J175" s="171">
        <v>32451.99</v>
      </c>
      <c r="K175" s="171">
        <v>35210</v>
      </c>
      <c r="L175" s="172">
        <v>-2758.01</v>
      </c>
      <c r="M175" s="173">
        <v>726322.99</v>
      </c>
      <c r="N175" s="173">
        <v>790608.15</v>
      </c>
      <c r="O175" s="174">
        <v>-64285.16</v>
      </c>
      <c r="P175" s="127">
        <v>1052192</v>
      </c>
      <c r="Q175" s="141">
        <v>0.69029499999999999</v>
      </c>
    </row>
    <row r="176" spans="1:17" ht="15" customHeight="1" x14ac:dyDescent="0.3">
      <c r="A176" s="125" t="s">
        <v>1483</v>
      </c>
      <c r="B176" s="125" t="s">
        <v>1153</v>
      </c>
      <c r="C176" s="125" t="s">
        <v>1152</v>
      </c>
      <c r="D176" s="168">
        <v>36</v>
      </c>
      <c r="E176" s="168">
        <v>60</v>
      </c>
      <c r="F176" s="168">
        <v>-24</v>
      </c>
      <c r="G176" s="169">
        <v>51633</v>
      </c>
      <c r="H176" s="169">
        <v>94222.25</v>
      </c>
      <c r="I176" s="170">
        <v>-42589.25</v>
      </c>
      <c r="J176" s="171">
        <v>1461</v>
      </c>
      <c r="K176" s="171">
        <v>4005.96</v>
      </c>
      <c r="L176" s="172">
        <v>-2544.96</v>
      </c>
      <c r="M176" s="173">
        <v>53094</v>
      </c>
      <c r="N176" s="173">
        <v>98228.21</v>
      </c>
      <c r="O176" s="174">
        <v>-45134.21</v>
      </c>
      <c r="P176" s="127">
        <v>81561.62</v>
      </c>
      <c r="Q176" s="141">
        <v>0.65096799999999999</v>
      </c>
    </row>
    <row r="177" spans="1:17" ht="15" customHeight="1" x14ac:dyDescent="0.3">
      <c r="A177" s="125" t="s">
        <v>1483</v>
      </c>
      <c r="B177" s="125" t="s">
        <v>1187</v>
      </c>
      <c r="C177" s="125" t="s">
        <v>1186</v>
      </c>
      <c r="D177" s="168">
        <v>46</v>
      </c>
      <c r="E177" s="168">
        <v>58</v>
      </c>
      <c r="F177" s="168">
        <v>-12</v>
      </c>
      <c r="G177" s="169">
        <v>45476</v>
      </c>
      <c r="H177" s="169">
        <v>75235.05</v>
      </c>
      <c r="I177" s="170">
        <v>-29759.05</v>
      </c>
      <c r="J177" s="171">
        <v>1768</v>
      </c>
      <c r="K177" s="171">
        <v>780</v>
      </c>
      <c r="L177" s="171">
        <v>988</v>
      </c>
      <c r="M177" s="173">
        <v>47244</v>
      </c>
      <c r="N177" s="173">
        <v>76015.05</v>
      </c>
      <c r="O177" s="174">
        <v>-28771.05</v>
      </c>
      <c r="P177" s="127">
        <v>63952.59</v>
      </c>
      <c r="Q177" s="141">
        <v>0.73873500000000003</v>
      </c>
    </row>
    <row r="178" spans="1:17" ht="15" customHeight="1" x14ac:dyDescent="0.3">
      <c r="A178" s="125" t="s">
        <v>1483</v>
      </c>
      <c r="B178" s="125" t="s">
        <v>166</v>
      </c>
      <c r="C178" s="125" t="s">
        <v>1072</v>
      </c>
      <c r="D178" s="168">
        <v>672</v>
      </c>
      <c r="E178" s="168">
        <v>361</v>
      </c>
      <c r="F178" s="168">
        <v>311</v>
      </c>
      <c r="G178" s="169">
        <v>657501.75</v>
      </c>
      <c r="H178" s="169">
        <v>438467.6</v>
      </c>
      <c r="I178" s="169">
        <v>219034.15</v>
      </c>
      <c r="J178" s="171">
        <v>15271</v>
      </c>
      <c r="K178" s="171">
        <v>8814</v>
      </c>
      <c r="L178" s="171">
        <v>6457</v>
      </c>
      <c r="M178" s="173">
        <v>672772.75</v>
      </c>
      <c r="N178" s="173">
        <v>447281.6</v>
      </c>
      <c r="O178" s="173">
        <v>225491.15</v>
      </c>
      <c r="P178" s="127">
        <v>700993</v>
      </c>
      <c r="Q178" s="141">
        <v>0.95974199999999998</v>
      </c>
    </row>
    <row r="179" spans="1:17" ht="15" customHeight="1" x14ac:dyDescent="0.3">
      <c r="A179" s="125" t="s">
        <v>1483</v>
      </c>
      <c r="B179" s="125" t="s">
        <v>123</v>
      </c>
      <c r="C179" s="125" t="s">
        <v>1188</v>
      </c>
      <c r="D179" s="168">
        <v>381</v>
      </c>
      <c r="E179" s="168">
        <v>424</v>
      </c>
      <c r="F179" s="168">
        <v>-43</v>
      </c>
      <c r="G179" s="169">
        <v>406726.05</v>
      </c>
      <c r="H179" s="169">
        <v>489483.55</v>
      </c>
      <c r="I179" s="170">
        <v>-82757.5</v>
      </c>
      <c r="J179" s="171">
        <v>9494.99</v>
      </c>
      <c r="K179" s="171">
        <v>4696.9799999999996</v>
      </c>
      <c r="L179" s="171">
        <v>4798.01</v>
      </c>
      <c r="M179" s="173">
        <v>416221.04</v>
      </c>
      <c r="N179" s="173">
        <v>494180.53</v>
      </c>
      <c r="O179" s="174">
        <v>-77959.490000000005</v>
      </c>
      <c r="P179" s="127">
        <v>829391.42</v>
      </c>
      <c r="Q179" s="141">
        <v>0.50183900000000004</v>
      </c>
    </row>
    <row r="180" spans="1:17" ht="15" customHeight="1" x14ac:dyDescent="0.3">
      <c r="A180" s="125" t="s">
        <v>1483</v>
      </c>
      <c r="B180" s="125" t="s">
        <v>1068</v>
      </c>
      <c r="C180" s="125" t="s">
        <v>1067</v>
      </c>
      <c r="D180" s="168">
        <v>324</v>
      </c>
      <c r="E180" s="168">
        <v>181</v>
      </c>
      <c r="F180" s="168">
        <v>143</v>
      </c>
      <c r="G180" s="169">
        <v>334488</v>
      </c>
      <c r="H180" s="169">
        <v>220925</v>
      </c>
      <c r="I180" s="169">
        <v>113563</v>
      </c>
      <c r="J180" s="171">
        <v>15408.99</v>
      </c>
      <c r="K180" s="171">
        <v>11051.99</v>
      </c>
      <c r="L180" s="171">
        <v>4357</v>
      </c>
      <c r="M180" s="173">
        <v>349896.99</v>
      </c>
      <c r="N180" s="173">
        <v>231976.99</v>
      </c>
      <c r="O180" s="173">
        <v>117920</v>
      </c>
      <c r="P180" s="127">
        <v>427451</v>
      </c>
      <c r="Q180" s="141">
        <v>0.81856600000000002</v>
      </c>
    </row>
    <row r="181" spans="1:17" ht="15" customHeight="1" x14ac:dyDescent="0.3">
      <c r="A181" s="125" t="s">
        <v>1483</v>
      </c>
      <c r="B181" s="125" t="s">
        <v>1155</v>
      </c>
      <c r="C181" s="125" t="s">
        <v>1154</v>
      </c>
      <c r="D181" s="168">
        <v>23</v>
      </c>
      <c r="E181" s="168">
        <v>48</v>
      </c>
      <c r="F181" s="168">
        <v>-25</v>
      </c>
      <c r="G181" s="169">
        <v>46624</v>
      </c>
      <c r="H181" s="169">
        <v>79069.350000000006</v>
      </c>
      <c r="I181" s="170">
        <v>-32445.35</v>
      </c>
      <c r="J181" s="171">
        <v>90</v>
      </c>
      <c r="K181" s="171">
        <v>5918.99</v>
      </c>
      <c r="L181" s="172">
        <v>-5828.99</v>
      </c>
      <c r="M181" s="173">
        <v>46714</v>
      </c>
      <c r="N181" s="173">
        <v>84988.34</v>
      </c>
      <c r="O181" s="174">
        <v>-38274.339999999997</v>
      </c>
      <c r="P181" s="127">
        <v>102115.01</v>
      </c>
      <c r="Q181" s="141">
        <v>0.45746500000000001</v>
      </c>
    </row>
    <row r="182" spans="1:17" ht="15" customHeight="1" x14ac:dyDescent="0.3">
      <c r="A182" s="125" t="s">
        <v>1483</v>
      </c>
      <c r="B182" s="125" t="s">
        <v>1174</v>
      </c>
      <c r="C182" s="125" t="s">
        <v>1173</v>
      </c>
      <c r="D182" s="168">
        <v>8</v>
      </c>
      <c r="E182" s="168">
        <v>36</v>
      </c>
      <c r="F182" s="168">
        <v>-28</v>
      </c>
      <c r="G182" s="169">
        <v>10564</v>
      </c>
      <c r="H182" s="169">
        <v>38373</v>
      </c>
      <c r="I182" s="170">
        <v>-27809</v>
      </c>
      <c r="J182" s="171">
        <v>0</v>
      </c>
      <c r="K182" s="171">
        <v>0</v>
      </c>
      <c r="L182" s="171">
        <v>0</v>
      </c>
      <c r="M182" s="173">
        <v>10564</v>
      </c>
      <c r="N182" s="173">
        <v>38373</v>
      </c>
      <c r="O182" s="174">
        <v>-27809</v>
      </c>
      <c r="P182" s="127">
        <v>0</v>
      </c>
      <c r="Q182" s="182" t="s">
        <v>1971</v>
      </c>
    </row>
    <row r="183" spans="1:17" ht="15" customHeight="1" x14ac:dyDescent="0.3">
      <c r="A183" s="125" t="s">
        <v>1483</v>
      </c>
      <c r="B183" s="125" t="s">
        <v>545</v>
      </c>
      <c r="C183" s="125" t="s">
        <v>1105</v>
      </c>
      <c r="D183" s="168">
        <v>405</v>
      </c>
      <c r="E183" s="168">
        <v>306</v>
      </c>
      <c r="F183" s="168">
        <v>99</v>
      </c>
      <c r="G183" s="169">
        <v>435275</v>
      </c>
      <c r="H183" s="169">
        <v>384998.6</v>
      </c>
      <c r="I183" s="169">
        <v>50276.4</v>
      </c>
      <c r="J183" s="171">
        <v>9688</v>
      </c>
      <c r="K183" s="171">
        <v>8757.99</v>
      </c>
      <c r="L183" s="171">
        <v>930.01</v>
      </c>
      <c r="M183" s="173">
        <v>444963</v>
      </c>
      <c r="N183" s="173">
        <v>393756.59</v>
      </c>
      <c r="O183" s="173">
        <v>51206.41</v>
      </c>
      <c r="P183" s="127">
        <v>626823</v>
      </c>
      <c r="Q183" s="141">
        <v>0.70987</v>
      </c>
    </row>
    <row r="184" spans="1:17" ht="15" customHeight="1" x14ac:dyDescent="0.3">
      <c r="A184" s="125" t="s">
        <v>1483</v>
      </c>
      <c r="B184" s="125" t="s">
        <v>1076</v>
      </c>
      <c r="C184" s="125" t="s">
        <v>1189</v>
      </c>
      <c r="D184" s="168">
        <v>262</v>
      </c>
      <c r="E184" s="168">
        <v>315</v>
      </c>
      <c r="F184" s="168">
        <v>-53</v>
      </c>
      <c r="G184" s="169">
        <v>246632</v>
      </c>
      <c r="H184" s="169">
        <v>327618.65000000002</v>
      </c>
      <c r="I184" s="170">
        <v>-80986.649999999994</v>
      </c>
      <c r="J184" s="171">
        <v>23599.99</v>
      </c>
      <c r="K184" s="171">
        <v>25667.98</v>
      </c>
      <c r="L184" s="172">
        <v>-2067.9899999999998</v>
      </c>
      <c r="M184" s="173">
        <v>270231.99</v>
      </c>
      <c r="N184" s="173">
        <v>353286.63</v>
      </c>
      <c r="O184" s="174">
        <v>-83054.64</v>
      </c>
      <c r="P184" s="127">
        <v>536637</v>
      </c>
      <c r="Q184" s="141">
        <v>0.50356599999999996</v>
      </c>
    </row>
    <row r="185" spans="1:17" ht="15" customHeight="1" x14ac:dyDescent="0.3">
      <c r="A185" s="125" t="s">
        <v>1483</v>
      </c>
      <c r="B185" s="125" t="s">
        <v>1078</v>
      </c>
      <c r="C185" s="125" t="s">
        <v>1087</v>
      </c>
      <c r="D185" s="168">
        <v>377</v>
      </c>
      <c r="E185" s="168">
        <v>399</v>
      </c>
      <c r="F185" s="168">
        <v>-22</v>
      </c>
      <c r="G185" s="169">
        <v>334614</v>
      </c>
      <c r="H185" s="169">
        <v>342383.7</v>
      </c>
      <c r="I185" s="170">
        <v>-7769.7</v>
      </c>
      <c r="J185" s="171">
        <v>39329.980000000003</v>
      </c>
      <c r="K185" s="171">
        <v>46744.99</v>
      </c>
      <c r="L185" s="172">
        <v>-7415.01</v>
      </c>
      <c r="M185" s="173">
        <v>373943.98</v>
      </c>
      <c r="N185" s="173">
        <v>389128.69</v>
      </c>
      <c r="O185" s="174">
        <v>-15184.71</v>
      </c>
      <c r="P185" s="127">
        <v>661080</v>
      </c>
      <c r="Q185" s="141">
        <v>0.56565600000000005</v>
      </c>
    </row>
    <row r="186" spans="1:17" ht="15" customHeight="1" x14ac:dyDescent="0.3">
      <c r="A186" s="125" t="s">
        <v>1483</v>
      </c>
      <c r="B186" s="125" t="s">
        <v>1159</v>
      </c>
      <c r="C186" s="125" t="s">
        <v>1158</v>
      </c>
      <c r="D186" s="168">
        <v>62</v>
      </c>
      <c r="E186" s="168">
        <v>62</v>
      </c>
      <c r="F186" s="168">
        <v>0</v>
      </c>
      <c r="G186" s="169">
        <v>50082.05</v>
      </c>
      <c r="H186" s="169">
        <v>69578.5</v>
      </c>
      <c r="I186" s="170">
        <v>-19496.45</v>
      </c>
      <c r="J186" s="171">
        <v>7099</v>
      </c>
      <c r="K186" s="171">
        <v>16956</v>
      </c>
      <c r="L186" s="172">
        <v>-9857</v>
      </c>
      <c r="M186" s="173">
        <v>57181.05</v>
      </c>
      <c r="N186" s="173">
        <v>86534.5</v>
      </c>
      <c r="O186" s="174">
        <v>-29353.45</v>
      </c>
      <c r="P186" s="127">
        <v>100145.83</v>
      </c>
      <c r="Q186" s="141">
        <v>0.57097799999999999</v>
      </c>
    </row>
    <row r="187" spans="1:17" ht="15" customHeight="1" x14ac:dyDescent="0.3">
      <c r="A187" s="125" t="s">
        <v>1483</v>
      </c>
      <c r="B187" s="125" t="s">
        <v>1094</v>
      </c>
      <c r="C187" s="125" t="s">
        <v>1190</v>
      </c>
      <c r="D187" s="168">
        <v>668</v>
      </c>
      <c r="E187" s="168">
        <v>886</v>
      </c>
      <c r="F187" s="168">
        <v>-218</v>
      </c>
      <c r="G187" s="169">
        <v>590919.35</v>
      </c>
      <c r="H187" s="169">
        <v>892534.75</v>
      </c>
      <c r="I187" s="170">
        <v>-301615.40000000002</v>
      </c>
      <c r="J187" s="171">
        <v>26169.99</v>
      </c>
      <c r="K187" s="171">
        <v>43306.97</v>
      </c>
      <c r="L187" s="172">
        <v>-17136.98</v>
      </c>
      <c r="M187" s="173">
        <v>617089.34</v>
      </c>
      <c r="N187" s="173">
        <v>935841.72</v>
      </c>
      <c r="O187" s="174">
        <v>-318752.38</v>
      </c>
      <c r="P187" s="127">
        <v>1087841</v>
      </c>
      <c r="Q187" s="141">
        <v>0.56726100000000002</v>
      </c>
    </row>
    <row r="188" spans="1:17" ht="15" customHeight="1" x14ac:dyDescent="0.3">
      <c r="A188" s="129"/>
      <c r="B188" s="143"/>
      <c r="C188" s="132" t="s">
        <v>1483</v>
      </c>
      <c r="D188" s="175">
        <v>5952</v>
      </c>
      <c r="E188" s="175">
        <v>5585</v>
      </c>
      <c r="F188" s="175">
        <v>367</v>
      </c>
      <c r="G188" s="176">
        <v>5898389.3700000001</v>
      </c>
      <c r="H188" s="176">
        <v>6029398.8600000003</v>
      </c>
      <c r="I188" s="177">
        <v>-131009.49</v>
      </c>
      <c r="J188" s="178">
        <v>230233.92</v>
      </c>
      <c r="K188" s="178">
        <v>278018.73</v>
      </c>
      <c r="L188" s="179">
        <v>-47784.81</v>
      </c>
      <c r="M188" s="180">
        <v>6128623.29</v>
      </c>
      <c r="N188" s="180">
        <v>6307417.5899999999</v>
      </c>
      <c r="O188" s="181">
        <v>-178794.3</v>
      </c>
      <c r="P188" s="139">
        <v>9031234.5</v>
      </c>
      <c r="Q188" s="141">
        <v>0.67860299999999996</v>
      </c>
    </row>
    <row r="189" spans="1:17" ht="15" customHeight="1" x14ac:dyDescent="0.3">
      <c r="A189" s="125" t="s">
        <v>1485</v>
      </c>
      <c r="B189" s="125" t="s">
        <v>1037</v>
      </c>
      <c r="C189" s="125" t="s">
        <v>1036</v>
      </c>
      <c r="D189" s="168">
        <v>569</v>
      </c>
      <c r="E189" s="168">
        <v>432</v>
      </c>
      <c r="F189" s="168">
        <v>137</v>
      </c>
      <c r="G189" s="169">
        <v>531697</v>
      </c>
      <c r="H189" s="169">
        <v>419178</v>
      </c>
      <c r="I189" s="169">
        <v>112519</v>
      </c>
      <c r="J189" s="171">
        <v>32977</v>
      </c>
      <c r="K189" s="171">
        <v>32519.99</v>
      </c>
      <c r="L189" s="171">
        <v>457.01</v>
      </c>
      <c r="M189" s="173">
        <v>564674</v>
      </c>
      <c r="N189" s="173">
        <v>451697.99</v>
      </c>
      <c r="O189" s="173">
        <v>112976.01</v>
      </c>
      <c r="P189" s="127">
        <v>730137</v>
      </c>
      <c r="Q189" s="141">
        <v>0.77338099999999999</v>
      </c>
    </row>
    <row r="190" spans="1:17" ht="15" customHeight="1" x14ac:dyDescent="0.3">
      <c r="A190" s="125" t="s">
        <v>1485</v>
      </c>
      <c r="B190" s="125" t="s">
        <v>1145</v>
      </c>
      <c r="C190" s="125" t="s">
        <v>1144</v>
      </c>
      <c r="D190" s="168">
        <v>26</v>
      </c>
      <c r="E190" s="168">
        <v>34</v>
      </c>
      <c r="F190" s="168">
        <v>-8</v>
      </c>
      <c r="G190" s="169">
        <v>18146</v>
      </c>
      <c r="H190" s="169">
        <v>41127</v>
      </c>
      <c r="I190" s="170">
        <v>-22981</v>
      </c>
      <c r="J190" s="171">
        <v>3948</v>
      </c>
      <c r="K190" s="171">
        <v>3012</v>
      </c>
      <c r="L190" s="171">
        <v>936</v>
      </c>
      <c r="M190" s="173">
        <v>22094</v>
      </c>
      <c r="N190" s="173">
        <v>44139</v>
      </c>
      <c r="O190" s="174">
        <v>-22045</v>
      </c>
      <c r="P190" s="127">
        <v>113215.53</v>
      </c>
      <c r="Q190" s="141">
        <v>0.19514999999999999</v>
      </c>
    </row>
    <row r="191" spans="1:17" ht="15" customHeight="1" x14ac:dyDescent="0.3">
      <c r="A191" s="125" t="s">
        <v>1485</v>
      </c>
      <c r="B191" s="125" t="s">
        <v>1041</v>
      </c>
      <c r="C191" s="125" t="s">
        <v>1128</v>
      </c>
      <c r="D191" s="168">
        <v>618</v>
      </c>
      <c r="E191" s="168">
        <v>676</v>
      </c>
      <c r="F191" s="168">
        <v>-58</v>
      </c>
      <c r="G191" s="169">
        <v>534845</v>
      </c>
      <c r="H191" s="169">
        <v>581597</v>
      </c>
      <c r="I191" s="170">
        <v>-46752</v>
      </c>
      <c r="J191" s="171">
        <v>19072.97</v>
      </c>
      <c r="K191" s="171">
        <v>25809.99</v>
      </c>
      <c r="L191" s="172">
        <v>-6737.02</v>
      </c>
      <c r="M191" s="173">
        <v>553917.97</v>
      </c>
      <c r="N191" s="173">
        <v>607406.99</v>
      </c>
      <c r="O191" s="174">
        <v>-53489.02</v>
      </c>
      <c r="P191" s="127">
        <v>833786</v>
      </c>
      <c r="Q191" s="141">
        <v>0.66434099999999996</v>
      </c>
    </row>
    <row r="192" spans="1:17" ht="15" customHeight="1" x14ac:dyDescent="0.3">
      <c r="A192" s="125" t="s">
        <v>1485</v>
      </c>
      <c r="B192" s="125" t="s">
        <v>1198</v>
      </c>
      <c r="C192" s="125" t="s">
        <v>1197</v>
      </c>
      <c r="D192" s="168">
        <v>9</v>
      </c>
      <c r="E192" s="168">
        <v>2</v>
      </c>
      <c r="F192" s="168">
        <v>7</v>
      </c>
      <c r="G192" s="169">
        <v>7709</v>
      </c>
      <c r="H192" s="169">
        <v>1485</v>
      </c>
      <c r="I192" s="169">
        <v>6224</v>
      </c>
      <c r="J192" s="171">
        <v>0</v>
      </c>
      <c r="K192" s="171">
        <v>0</v>
      </c>
      <c r="L192" s="171">
        <v>0</v>
      </c>
      <c r="M192" s="173">
        <v>7709</v>
      </c>
      <c r="N192" s="173">
        <v>1485</v>
      </c>
      <c r="O192" s="173">
        <v>6224</v>
      </c>
      <c r="P192" s="127">
        <v>0</v>
      </c>
      <c r="Q192" s="182" t="s">
        <v>1971</v>
      </c>
    </row>
    <row r="193" spans="1:17" ht="15" customHeight="1" x14ac:dyDescent="0.3">
      <c r="A193" s="125" t="s">
        <v>1485</v>
      </c>
      <c r="B193" s="125" t="s">
        <v>1147</v>
      </c>
      <c r="C193" s="125" t="s">
        <v>1146</v>
      </c>
      <c r="D193" s="168">
        <v>140</v>
      </c>
      <c r="E193" s="168">
        <v>75</v>
      </c>
      <c r="F193" s="168">
        <v>65</v>
      </c>
      <c r="G193" s="169">
        <v>128715</v>
      </c>
      <c r="H193" s="169">
        <v>84339.55</v>
      </c>
      <c r="I193" s="169">
        <v>44375.45</v>
      </c>
      <c r="J193" s="171">
        <v>1110</v>
      </c>
      <c r="K193" s="171">
        <v>850</v>
      </c>
      <c r="L193" s="171">
        <v>260</v>
      </c>
      <c r="M193" s="173">
        <v>129825</v>
      </c>
      <c r="N193" s="173">
        <v>85189.55</v>
      </c>
      <c r="O193" s="173">
        <v>44635.45</v>
      </c>
      <c r="P193" s="127">
        <v>115303.93</v>
      </c>
      <c r="Q193" s="141">
        <v>1.125937</v>
      </c>
    </row>
    <row r="194" spans="1:17" ht="15" customHeight="1" x14ac:dyDescent="0.3">
      <c r="A194" s="125" t="s">
        <v>1485</v>
      </c>
      <c r="B194" s="125" t="s">
        <v>1171</v>
      </c>
      <c r="C194" s="125" t="s">
        <v>1170</v>
      </c>
      <c r="D194" s="168">
        <v>42</v>
      </c>
      <c r="E194" s="168">
        <v>22</v>
      </c>
      <c r="F194" s="168">
        <v>20</v>
      </c>
      <c r="G194" s="169">
        <v>32490</v>
      </c>
      <c r="H194" s="169">
        <v>21810</v>
      </c>
      <c r="I194" s="169">
        <v>10680</v>
      </c>
      <c r="J194" s="171">
        <v>1433</v>
      </c>
      <c r="K194" s="171">
        <v>4451</v>
      </c>
      <c r="L194" s="172">
        <v>-3018</v>
      </c>
      <c r="M194" s="173">
        <v>33923</v>
      </c>
      <c r="N194" s="173">
        <v>26261</v>
      </c>
      <c r="O194" s="173">
        <v>7662</v>
      </c>
      <c r="P194" s="127">
        <v>51180.95</v>
      </c>
      <c r="Q194" s="141">
        <v>0.66280499999999998</v>
      </c>
    </row>
    <row r="195" spans="1:17" ht="15" customHeight="1" x14ac:dyDescent="0.3">
      <c r="A195" s="125" t="s">
        <v>1485</v>
      </c>
      <c r="B195" s="125" t="s">
        <v>1043</v>
      </c>
      <c r="C195" s="125" t="s">
        <v>1042</v>
      </c>
      <c r="D195" s="168">
        <v>670</v>
      </c>
      <c r="E195" s="168">
        <v>415</v>
      </c>
      <c r="F195" s="168">
        <v>255</v>
      </c>
      <c r="G195" s="169">
        <v>474640.05</v>
      </c>
      <c r="H195" s="169">
        <v>314276.7</v>
      </c>
      <c r="I195" s="169">
        <v>160363.35</v>
      </c>
      <c r="J195" s="171">
        <v>13256</v>
      </c>
      <c r="K195" s="171">
        <v>13325</v>
      </c>
      <c r="L195" s="172">
        <v>-69</v>
      </c>
      <c r="M195" s="173">
        <v>487896.05</v>
      </c>
      <c r="N195" s="173">
        <v>327601.7</v>
      </c>
      <c r="O195" s="173">
        <v>160294.35</v>
      </c>
      <c r="P195" s="127">
        <v>602661</v>
      </c>
      <c r="Q195" s="141">
        <v>0.80957000000000001</v>
      </c>
    </row>
    <row r="196" spans="1:17" ht="15" customHeight="1" x14ac:dyDescent="0.3">
      <c r="A196" s="125" t="s">
        <v>1485</v>
      </c>
      <c r="B196" s="125" t="s">
        <v>1149</v>
      </c>
      <c r="C196" s="125" t="s">
        <v>1148</v>
      </c>
      <c r="D196" s="168">
        <v>31</v>
      </c>
      <c r="E196" s="168">
        <v>18</v>
      </c>
      <c r="F196" s="168">
        <v>13</v>
      </c>
      <c r="G196" s="169">
        <v>32863</v>
      </c>
      <c r="H196" s="169">
        <v>22072.45</v>
      </c>
      <c r="I196" s="169">
        <v>10790.55</v>
      </c>
      <c r="J196" s="171">
        <v>5022</v>
      </c>
      <c r="K196" s="171">
        <v>11233</v>
      </c>
      <c r="L196" s="172">
        <v>-6211</v>
      </c>
      <c r="M196" s="173">
        <v>37885</v>
      </c>
      <c r="N196" s="173">
        <v>33305.449999999997</v>
      </c>
      <c r="O196" s="173">
        <v>4579.55</v>
      </c>
      <c r="P196" s="127">
        <v>64288.24</v>
      </c>
      <c r="Q196" s="141">
        <v>0.58929900000000002</v>
      </c>
    </row>
    <row r="197" spans="1:17" ht="15" customHeight="1" x14ac:dyDescent="0.3">
      <c r="A197" s="125" t="s">
        <v>1485</v>
      </c>
      <c r="B197" s="125" t="s">
        <v>1047</v>
      </c>
      <c r="C197" s="125" t="s">
        <v>1046</v>
      </c>
      <c r="D197" s="168">
        <v>403</v>
      </c>
      <c r="E197" s="168">
        <v>274</v>
      </c>
      <c r="F197" s="168">
        <v>129</v>
      </c>
      <c r="G197" s="169">
        <v>418786</v>
      </c>
      <c r="H197" s="169">
        <v>328671</v>
      </c>
      <c r="I197" s="169">
        <v>90115</v>
      </c>
      <c r="J197" s="171">
        <v>63532.959999999999</v>
      </c>
      <c r="K197" s="171">
        <v>78032.91</v>
      </c>
      <c r="L197" s="172">
        <v>-14499.95</v>
      </c>
      <c r="M197" s="173">
        <v>482318.96</v>
      </c>
      <c r="N197" s="173">
        <v>406703.91</v>
      </c>
      <c r="O197" s="173">
        <v>75615.05</v>
      </c>
      <c r="P197" s="127">
        <v>665559</v>
      </c>
      <c r="Q197" s="141">
        <v>0.72468200000000005</v>
      </c>
    </row>
    <row r="198" spans="1:17" ht="15" customHeight="1" x14ac:dyDescent="0.3">
      <c r="A198" s="125" t="s">
        <v>1485</v>
      </c>
      <c r="B198" s="125" t="s">
        <v>1161</v>
      </c>
      <c r="C198" s="125" t="s">
        <v>1160</v>
      </c>
      <c r="D198" s="168">
        <v>6</v>
      </c>
      <c r="E198" s="168">
        <v>2</v>
      </c>
      <c r="F198" s="168">
        <v>4</v>
      </c>
      <c r="G198" s="169">
        <v>4192</v>
      </c>
      <c r="H198" s="169">
        <v>2715</v>
      </c>
      <c r="I198" s="169">
        <v>1477</v>
      </c>
      <c r="J198" s="171">
        <v>3003</v>
      </c>
      <c r="K198" s="171">
        <v>2807</v>
      </c>
      <c r="L198" s="171">
        <v>196</v>
      </c>
      <c r="M198" s="173">
        <v>7195</v>
      </c>
      <c r="N198" s="173">
        <v>5522</v>
      </c>
      <c r="O198" s="173">
        <v>1673</v>
      </c>
      <c r="P198" s="127">
        <v>5159.9367000000002</v>
      </c>
      <c r="Q198" s="141">
        <v>1.3943970000000001</v>
      </c>
    </row>
    <row r="199" spans="1:17" ht="15" customHeight="1" x14ac:dyDescent="0.3">
      <c r="A199" s="125" t="s">
        <v>1485</v>
      </c>
      <c r="B199" s="125" t="s">
        <v>1049</v>
      </c>
      <c r="C199" s="125" t="s">
        <v>1048</v>
      </c>
      <c r="D199" s="168">
        <v>410</v>
      </c>
      <c r="E199" s="168">
        <v>223</v>
      </c>
      <c r="F199" s="168">
        <v>187</v>
      </c>
      <c r="G199" s="169">
        <v>340559</v>
      </c>
      <c r="H199" s="169">
        <v>249672</v>
      </c>
      <c r="I199" s="169">
        <v>90887</v>
      </c>
      <c r="J199" s="171">
        <v>21884</v>
      </c>
      <c r="K199" s="171">
        <v>21362</v>
      </c>
      <c r="L199" s="171">
        <v>522</v>
      </c>
      <c r="M199" s="173">
        <v>362443</v>
      </c>
      <c r="N199" s="173">
        <v>271034</v>
      </c>
      <c r="O199" s="173">
        <v>91409</v>
      </c>
      <c r="P199" s="127">
        <v>543293</v>
      </c>
      <c r="Q199" s="141">
        <v>0.66712300000000002</v>
      </c>
    </row>
    <row r="200" spans="1:17" ht="15" customHeight="1" x14ac:dyDescent="0.3">
      <c r="A200" s="125" t="s">
        <v>1485</v>
      </c>
      <c r="B200" s="125" t="s">
        <v>1051</v>
      </c>
      <c r="C200" s="125" t="s">
        <v>1050</v>
      </c>
      <c r="D200" s="168">
        <v>384</v>
      </c>
      <c r="E200" s="168">
        <v>199</v>
      </c>
      <c r="F200" s="168">
        <v>185</v>
      </c>
      <c r="G200" s="169">
        <v>316163</v>
      </c>
      <c r="H200" s="169">
        <v>184160.85</v>
      </c>
      <c r="I200" s="169">
        <v>132002.15</v>
      </c>
      <c r="J200" s="171">
        <v>9704</v>
      </c>
      <c r="K200" s="171">
        <v>7537.48</v>
      </c>
      <c r="L200" s="171">
        <v>2166.52</v>
      </c>
      <c r="M200" s="173">
        <v>325867</v>
      </c>
      <c r="N200" s="173">
        <v>191698.33</v>
      </c>
      <c r="O200" s="173">
        <v>134168.67000000001</v>
      </c>
      <c r="P200" s="127">
        <v>462546</v>
      </c>
      <c r="Q200" s="141">
        <v>0.70450699999999999</v>
      </c>
    </row>
    <row r="201" spans="1:17" ht="15" customHeight="1" x14ac:dyDescent="0.3">
      <c r="A201" s="125" t="s">
        <v>1485</v>
      </c>
      <c r="B201" s="125" t="s">
        <v>1053</v>
      </c>
      <c r="C201" s="125" t="s">
        <v>1052</v>
      </c>
      <c r="D201" s="168">
        <v>483</v>
      </c>
      <c r="E201" s="168">
        <v>156</v>
      </c>
      <c r="F201" s="168">
        <v>327</v>
      </c>
      <c r="G201" s="169">
        <v>378159.9</v>
      </c>
      <c r="H201" s="169">
        <v>145869.15</v>
      </c>
      <c r="I201" s="169">
        <v>232290.75</v>
      </c>
      <c r="J201" s="171">
        <v>10422.99</v>
      </c>
      <c r="K201" s="171">
        <v>4544.99</v>
      </c>
      <c r="L201" s="171">
        <v>5878</v>
      </c>
      <c r="M201" s="173">
        <v>388582.89</v>
      </c>
      <c r="N201" s="173">
        <v>150414.14000000001</v>
      </c>
      <c r="O201" s="173">
        <v>238168.75</v>
      </c>
      <c r="P201" s="127">
        <v>409644</v>
      </c>
      <c r="Q201" s="141">
        <v>0.94858699999999996</v>
      </c>
    </row>
    <row r="202" spans="1:17" ht="15" customHeight="1" x14ac:dyDescent="0.3">
      <c r="A202" s="125" t="s">
        <v>1485</v>
      </c>
      <c r="B202" s="125" t="s">
        <v>1102</v>
      </c>
      <c r="C202" s="125" t="s">
        <v>1106</v>
      </c>
      <c r="D202" s="168">
        <v>456</v>
      </c>
      <c r="E202" s="168">
        <v>281</v>
      </c>
      <c r="F202" s="168">
        <v>175</v>
      </c>
      <c r="G202" s="169">
        <v>397492.75</v>
      </c>
      <c r="H202" s="169">
        <v>298646.40000000002</v>
      </c>
      <c r="I202" s="169">
        <v>98846.35</v>
      </c>
      <c r="J202" s="171">
        <v>10514</v>
      </c>
      <c r="K202" s="171">
        <v>11146</v>
      </c>
      <c r="L202" s="172">
        <v>-632</v>
      </c>
      <c r="M202" s="173">
        <v>408006.75</v>
      </c>
      <c r="N202" s="173">
        <v>309792.40000000002</v>
      </c>
      <c r="O202" s="173">
        <v>98214.35</v>
      </c>
      <c r="P202" s="127">
        <v>562840.42000000004</v>
      </c>
      <c r="Q202" s="141">
        <v>0.72490699999999997</v>
      </c>
    </row>
    <row r="203" spans="1:17" ht="15" customHeight="1" x14ac:dyDescent="0.3">
      <c r="A203" s="125" t="s">
        <v>1485</v>
      </c>
      <c r="B203" s="125" t="s">
        <v>1141</v>
      </c>
      <c r="C203" s="125" t="s">
        <v>1140</v>
      </c>
      <c r="D203" s="168">
        <v>0</v>
      </c>
      <c r="E203" s="168">
        <v>4</v>
      </c>
      <c r="F203" s="168">
        <v>-4</v>
      </c>
      <c r="G203" s="169">
        <v>0</v>
      </c>
      <c r="H203" s="169">
        <v>5256</v>
      </c>
      <c r="I203" s="170">
        <v>-5256</v>
      </c>
      <c r="J203" s="171">
        <v>500</v>
      </c>
      <c r="K203" s="171">
        <v>699</v>
      </c>
      <c r="L203" s="172">
        <v>-199</v>
      </c>
      <c r="M203" s="173">
        <v>500</v>
      </c>
      <c r="N203" s="173">
        <v>5955</v>
      </c>
      <c r="O203" s="174">
        <v>-5455</v>
      </c>
      <c r="P203" s="127">
        <v>4459.37</v>
      </c>
      <c r="Q203" s="141">
        <v>0.112123</v>
      </c>
    </row>
    <row r="204" spans="1:17" ht="15" customHeight="1" x14ac:dyDescent="0.3">
      <c r="A204" s="125" t="s">
        <v>1485</v>
      </c>
      <c r="B204" s="125" t="s">
        <v>1104</v>
      </c>
      <c r="C204" s="125" t="s">
        <v>1107</v>
      </c>
      <c r="D204" s="168">
        <v>158</v>
      </c>
      <c r="E204" s="168">
        <v>153</v>
      </c>
      <c r="F204" s="168">
        <v>5</v>
      </c>
      <c r="G204" s="169">
        <v>133556</v>
      </c>
      <c r="H204" s="169">
        <v>159762.87</v>
      </c>
      <c r="I204" s="170">
        <v>-26206.87</v>
      </c>
      <c r="J204" s="171">
        <v>4472</v>
      </c>
      <c r="K204" s="171">
        <v>7752.99</v>
      </c>
      <c r="L204" s="172">
        <v>-3280.99</v>
      </c>
      <c r="M204" s="173">
        <v>138028</v>
      </c>
      <c r="N204" s="173">
        <v>167515.85999999999</v>
      </c>
      <c r="O204" s="174">
        <v>-29487.86</v>
      </c>
      <c r="P204" s="127">
        <v>427942.14</v>
      </c>
      <c r="Q204" s="141">
        <v>0.32253900000000002</v>
      </c>
    </row>
    <row r="205" spans="1:17" ht="15" customHeight="1" x14ac:dyDescent="0.3">
      <c r="A205" s="125" t="s">
        <v>1485</v>
      </c>
      <c r="B205" s="125" t="s">
        <v>1157</v>
      </c>
      <c r="C205" s="125" t="s">
        <v>1156</v>
      </c>
      <c r="D205" s="168">
        <v>19</v>
      </c>
      <c r="E205" s="168">
        <v>28</v>
      </c>
      <c r="F205" s="168">
        <v>-9</v>
      </c>
      <c r="G205" s="169">
        <v>18279</v>
      </c>
      <c r="H205" s="169">
        <v>25789</v>
      </c>
      <c r="I205" s="170">
        <v>-7510</v>
      </c>
      <c r="J205" s="171">
        <v>0</v>
      </c>
      <c r="K205" s="171">
        <v>1674</v>
      </c>
      <c r="L205" s="172">
        <v>-1674</v>
      </c>
      <c r="M205" s="173">
        <v>18279</v>
      </c>
      <c r="N205" s="173">
        <v>27463</v>
      </c>
      <c r="O205" s="174">
        <v>-9184</v>
      </c>
      <c r="P205" s="127">
        <v>51689.75</v>
      </c>
      <c r="Q205" s="141">
        <v>0.35362900000000003</v>
      </c>
    </row>
    <row r="206" spans="1:17" ht="15" customHeight="1" x14ac:dyDescent="0.3">
      <c r="A206" s="125" t="s">
        <v>1485</v>
      </c>
      <c r="B206" s="125" t="s">
        <v>1111</v>
      </c>
      <c r="C206" s="125" t="s">
        <v>1115</v>
      </c>
      <c r="D206" s="168">
        <v>354</v>
      </c>
      <c r="E206" s="168">
        <v>300</v>
      </c>
      <c r="F206" s="168">
        <v>54</v>
      </c>
      <c r="G206" s="169">
        <v>267105</v>
      </c>
      <c r="H206" s="169">
        <v>280057.15000000002</v>
      </c>
      <c r="I206" s="170">
        <v>-12952.15</v>
      </c>
      <c r="J206" s="171">
        <v>9098.7099999999991</v>
      </c>
      <c r="K206" s="171">
        <v>9983.99</v>
      </c>
      <c r="L206" s="172">
        <v>-885.28</v>
      </c>
      <c r="M206" s="173">
        <v>276203.71000000002</v>
      </c>
      <c r="N206" s="173">
        <v>290041.14</v>
      </c>
      <c r="O206" s="174">
        <v>-13837.43</v>
      </c>
      <c r="P206" s="127">
        <v>611134</v>
      </c>
      <c r="Q206" s="141">
        <v>0.45195299999999999</v>
      </c>
    </row>
    <row r="207" spans="1:17" ht="15" customHeight="1" x14ac:dyDescent="0.3">
      <c r="A207" s="125" t="s">
        <v>1485</v>
      </c>
      <c r="B207" s="125" t="s">
        <v>133</v>
      </c>
      <c r="C207" s="125" t="s">
        <v>333</v>
      </c>
      <c r="D207" s="168">
        <v>821</v>
      </c>
      <c r="E207" s="168">
        <v>679</v>
      </c>
      <c r="F207" s="168">
        <v>142</v>
      </c>
      <c r="G207" s="169">
        <v>789157</v>
      </c>
      <c r="H207" s="169">
        <v>784110.8</v>
      </c>
      <c r="I207" s="169">
        <v>5046.2</v>
      </c>
      <c r="J207" s="171">
        <v>42372.99</v>
      </c>
      <c r="K207" s="171">
        <v>54591.5</v>
      </c>
      <c r="L207" s="172">
        <v>-12218.51</v>
      </c>
      <c r="M207" s="173">
        <v>831529.99</v>
      </c>
      <c r="N207" s="173">
        <v>838702.3</v>
      </c>
      <c r="O207" s="174">
        <v>-7172.31</v>
      </c>
      <c r="P207" s="127">
        <v>1159575.07</v>
      </c>
      <c r="Q207" s="141">
        <v>0.71709900000000004</v>
      </c>
    </row>
    <row r="208" spans="1:17" ht="15" customHeight="1" x14ac:dyDescent="0.3">
      <c r="A208" s="129"/>
      <c r="B208" s="143"/>
      <c r="C208" s="132" t="s">
        <v>1485</v>
      </c>
      <c r="D208" s="175">
        <v>5599</v>
      </c>
      <c r="E208" s="175">
        <v>3973</v>
      </c>
      <c r="F208" s="175">
        <v>1626</v>
      </c>
      <c r="G208" s="176">
        <v>4824554.7</v>
      </c>
      <c r="H208" s="176">
        <v>3950595.92</v>
      </c>
      <c r="I208" s="176">
        <v>873958.78</v>
      </c>
      <c r="J208" s="178">
        <v>252323.62</v>
      </c>
      <c r="K208" s="178">
        <v>291332.84000000003</v>
      </c>
      <c r="L208" s="179">
        <v>-39009.22</v>
      </c>
      <c r="M208" s="180">
        <v>5076878.32</v>
      </c>
      <c r="N208" s="180">
        <v>4241928.76</v>
      </c>
      <c r="O208" s="180">
        <v>834949.56</v>
      </c>
      <c r="P208" s="139">
        <v>7414415.3366999999</v>
      </c>
      <c r="Q208" s="141">
        <v>0.68473099999999998</v>
      </c>
    </row>
    <row r="209" spans="1:17" ht="15" customHeight="1" x14ac:dyDescent="0.3">
      <c r="A209" s="125" t="s">
        <v>1487</v>
      </c>
      <c r="B209" s="125"/>
      <c r="C209" s="125" t="s">
        <v>1162</v>
      </c>
      <c r="D209" s="168">
        <v>220</v>
      </c>
      <c r="E209" s="168">
        <v>220</v>
      </c>
      <c r="F209" s="168">
        <v>0</v>
      </c>
      <c r="G209" s="169">
        <v>200059</v>
      </c>
      <c r="H209" s="169">
        <v>256888.55</v>
      </c>
      <c r="I209" s="170">
        <v>-56829.55</v>
      </c>
      <c r="J209" s="171">
        <v>2424</v>
      </c>
      <c r="K209" s="171">
        <v>3451</v>
      </c>
      <c r="L209" s="172">
        <v>-1027</v>
      </c>
      <c r="M209" s="173">
        <v>202483</v>
      </c>
      <c r="N209" s="173">
        <v>260339.55</v>
      </c>
      <c r="O209" s="174">
        <v>-57856.55</v>
      </c>
      <c r="P209" s="127">
        <v>347826.55</v>
      </c>
      <c r="Q209" s="141">
        <v>0.58213800000000004</v>
      </c>
    </row>
    <row r="210" spans="1:17" ht="15" customHeight="1" x14ac:dyDescent="0.3">
      <c r="A210" s="125" t="s">
        <v>1487</v>
      </c>
      <c r="B210" s="125"/>
      <c r="C210" s="125" t="s">
        <v>1164</v>
      </c>
      <c r="D210" s="168">
        <v>320</v>
      </c>
      <c r="E210" s="168">
        <v>368</v>
      </c>
      <c r="F210" s="168">
        <v>-48</v>
      </c>
      <c r="G210" s="169">
        <v>301797</v>
      </c>
      <c r="H210" s="169">
        <v>356452.65</v>
      </c>
      <c r="I210" s="170">
        <v>-54655.65</v>
      </c>
      <c r="J210" s="171">
        <v>4646</v>
      </c>
      <c r="K210" s="171">
        <v>5057.9799999999996</v>
      </c>
      <c r="L210" s="172">
        <v>-411.98</v>
      </c>
      <c r="M210" s="173">
        <v>306443</v>
      </c>
      <c r="N210" s="173">
        <v>361510.63</v>
      </c>
      <c r="O210" s="174">
        <v>-55067.63</v>
      </c>
      <c r="P210" s="127">
        <v>270530.19</v>
      </c>
      <c r="Q210" s="141">
        <v>1.1327499999999999</v>
      </c>
    </row>
    <row r="211" spans="1:17" ht="15" customHeight="1" x14ac:dyDescent="0.3">
      <c r="A211" s="125" t="s">
        <v>1487</v>
      </c>
      <c r="B211" s="125"/>
      <c r="C211" s="125" t="s">
        <v>1191</v>
      </c>
      <c r="D211" s="168">
        <v>44</v>
      </c>
      <c r="E211" s="168">
        <v>58</v>
      </c>
      <c r="F211" s="168">
        <v>-14</v>
      </c>
      <c r="G211" s="169">
        <v>35676</v>
      </c>
      <c r="H211" s="169">
        <v>56113.15</v>
      </c>
      <c r="I211" s="170">
        <v>-20437.150000000001</v>
      </c>
      <c r="J211" s="171">
        <v>2680</v>
      </c>
      <c r="K211" s="171">
        <v>3140</v>
      </c>
      <c r="L211" s="172">
        <v>-460</v>
      </c>
      <c r="M211" s="173">
        <v>38356</v>
      </c>
      <c r="N211" s="173">
        <v>59253.15</v>
      </c>
      <c r="O211" s="174">
        <v>-20897.150000000001</v>
      </c>
      <c r="P211" s="127">
        <v>69701.3</v>
      </c>
      <c r="Q211" s="141">
        <v>0.55029099999999997</v>
      </c>
    </row>
    <row r="212" spans="1:17" ht="15" customHeight="1" x14ac:dyDescent="0.3">
      <c r="A212" s="125" t="s">
        <v>1487</v>
      </c>
      <c r="B212" s="125"/>
      <c r="C212" s="125" t="s">
        <v>1184</v>
      </c>
      <c r="D212" s="168">
        <v>62</v>
      </c>
      <c r="E212" s="168">
        <v>99</v>
      </c>
      <c r="F212" s="168">
        <v>-37</v>
      </c>
      <c r="G212" s="169">
        <v>60511</v>
      </c>
      <c r="H212" s="169">
        <v>116018.15</v>
      </c>
      <c r="I212" s="170">
        <v>-55507.15</v>
      </c>
      <c r="J212" s="171">
        <v>3023</v>
      </c>
      <c r="K212" s="171">
        <v>5467</v>
      </c>
      <c r="L212" s="172">
        <v>-2444</v>
      </c>
      <c r="M212" s="173">
        <v>63534</v>
      </c>
      <c r="N212" s="173">
        <v>121485.15</v>
      </c>
      <c r="O212" s="174">
        <v>-57951.15</v>
      </c>
      <c r="P212" s="127">
        <v>143541.18</v>
      </c>
      <c r="Q212" s="141">
        <v>0.44261899999999998</v>
      </c>
    </row>
    <row r="213" spans="1:17" ht="15" customHeight="1" x14ac:dyDescent="0.3">
      <c r="A213" s="129"/>
      <c r="B213" s="143"/>
      <c r="C213" s="132" t="s">
        <v>1487</v>
      </c>
      <c r="D213" s="175">
        <v>646</v>
      </c>
      <c r="E213" s="175">
        <v>745</v>
      </c>
      <c r="F213" s="175">
        <v>-99</v>
      </c>
      <c r="G213" s="176">
        <v>598043</v>
      </c>
      <c r="H213" s="176">
        <v>785472.5</v>
      </c>
      <c r="I213" s="177">
        <v>-187429.5</v>
      </c>
      <c r="J213" s="178">
        <v>12773</v>
      </c>
      <c r="K213" s="178">
        <v>17115.98</v>
      </c>
      <c r="L213" s="179">
        <v>-4342.9799999999996</v>
      </c>
      <c r="M213" s="180">
        <v>610816</v>
      </c>
      <c r="N213" s="180">
        <v>802588.48</v>
      </c>
      <c r="O213" s="181">
        <v>-191772.48</v>
      </c>
      <c r="P213" s="139">
        <v>831599.22</v>
      </c>
      <c r="Q213" s="141">
        <v>0.73450800000000005</v>
      </c>
    </row>
    <row r="214" spans="1:17" ht="15" customHeight="1" x14ac:dyDescent="0.3">
      <c r="A214" s="142" t="s">
        <v>339</v>
      </c>
      <c r="B214" s="14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9519-A6A7-41CF-92F0-C10CB1DBA6E3}">
  <dimension ref="A1:T835"/>
  <sheetViews>
    <sheetView topLeftCell="A3" workbookViewId="0">
      <selection activeCell="I24" sqref="I24"/>
    </sheetView>
  </sheetViews>
  <sheetFormatPr defaultRowHeight="13.8" x14ac:dyDescent="0.25"/>
  <cols>
    <col min="1" max="1" width="31.109375" style="47" bestFit="1" customWidth="1"/>
    <col min="2" max="2" width="9.5546875" style="47" bestFit="1" customWidth="1"/>
    <col min="3" max="3" width="13.88671875" style="48" bestFit="1" customWidth="1"/>
    <col min="4" max="4" width="5.77734375" style="44" bestFit="1" customWidth="1"/>
    <col min="5" max="5" width="20.44140625" style="44" bestFit="1" customWidth="1"/>
    <col min="6" max="7" width="8" style="44" bestFit="1" customWidth="1"/>
    <col min="8" max="8" width="3" style="44" customWidth="1"/>
    <col min="9" max="9" width="27.44140625" style="44" bestFit="1" customWidth="1"/>
    <col min="10" max="10" width="5.6640625" style="44" bestFit="1" customWidth="1"/>
    <col min="11" max="11" width="8.88671875" style="44"/>
    <col min="12" max="12" width="19.6640625" style="44" bestFit="1" customWidth="1"/>
    <col min="13" max="13" width="6.77734375" style="44" bestFit="1" customWidth="1"/>
    <col min="14" max="15" width="8.88671875" style="44"/>
    <col min="16" max="16" width="39.44140625" style="44" bestFit="1" customWidth="1"/>
    <col min="17" max="17" width="12.77734375" style="44" bestFit="1" customWidth="1"/>
    <col min="18" max="18" width="7.44140625" style="44" bestFit="1" customWidth="1"/>
    <col min="19" max="20" width="9.5546875" style="44" bestFit="1" customWidth="1"/>
    <col min="21" max="16384" width="8.88671875" style="44"/>
  </cols>
  <sheetData>
    <row r="1" spans="1:20" ht="14.4" x14ac:dyDescent="0.3">
      <c r="A1" s="42" t="s">
        <v>451</v>
      </c>
      <c r="B1" s="42" t="s">
        <v>452</v>
      </c>
      <c r="C1" s="43" t="s">
        <v>453</v>
      </c>
      <c r="E1" s="45" t="s">
        <v>454</v>
      </c>
      <c r="F1" s="44" t="s">
        <v>450</v>
      </c>
      <c r="G1" s="44" t="s">
        <v>411</v>
      </c>
      <c r="I1" s="44" t="s">
        <v>455</v>
      </c>
      <c r="J1" s="44" t="s">
        <v>450</v>
      </c>
      <c r="P1" s="46"/>
      <c r="Q1" s="46"/>
      <c r="R1" s="46"/>
      <c r="S1" s="46"/>
      <c r="T1" s="46"/>
    </row>
    <row r="2" spans="1:20" x14ac:dyDescent="0.25">
      <c r="A2" s="44" t="s">
        <v>456</v>
      </c>
      <c r="B2" s="47" t="s">
        <v>354</v>
      </c>
      <c r="C2" s="48" t="s">
        <v>73</v>
      </c>
      <c r="E2" s="44" t="s">
        <v>457</v>
      </c>
      <c r="F2" s="44" t="s">
        <v>46</v>
      </c>
      <c r="G2" s="44" t="s">
        <v>46</v>
      </c>
      <c r="I2" s="49" t="s">
        <v>185</v>
      </c>
      <c r="J2" s="44" t="s">
        <v>107</v>
      </c>
      <c r="L2" s="44" t="s">
        <v>458</v>
      </c>
      <c r="M2" s="44" t="s">
        <v>459</v>
      </c>
    </row>
    <row r="3" spans="1:20" x14ac:dyDescent="0.25">
      <c r="A3" s="44" t="s">
        <v>460</v>
      </c>
      <c r="B3" s="47" t="s">
        <v>105</v>
      </c>
      <c r="C3" s="48" t="s">
        <v>73</v>
      </c>
      <c r="E3" s="44" t="s">
        <v>461</v>
      </c>
      <c r="F3" s="44" t="s">
        <v>14</v>
      </c>
      <c r="G3" s="44" t="s">
        <v>14</v>
      </c>
      <c r="I3" s="49" t="s">
        <v>189</v>
      </c>
      <c r="J3" s="44" t="s">
        <v>131</v>
      </c>
      <c r="L3" s="44" t="s">
        <v>462</v>
      </c>
      <c r="M3" s="44" t="s">
        <v>459</v>
      </c>
    </row>
    <row r="4" spans="1:20" x14ac:dyDescent="0.25">
      <c r="A4" s="50" t="s">
        <v>463</v>
      </c>
      <c r="B4" s="48" t="s">
        <v>356</v>
      </c>
      <c r="C4" s="47" t="s">
        <v>73</v>
      </c>
      <c r="E4" s="44" t="s">
        <v>464</v>
      </c>
      <c r="F4" s="44" t="s">
        <v>63</v>
      </c>
      <c r="G4" s="44" t="s">
        <v>63</v>
      </c>
      <c r="I4" s="49" t="s">
        <v>190</v>
      </c>
      <c r="J4" s="44" t="s">
        <v>67</v>
      </c>
      <c r="L4" s="44" t="s">
        <v>465</v>
      </c>
      <c r="M4" s="44" t="s">
        <v>459</v>
      </c>
    </row>
    <row r="5" spans="1:20" x14ac:dyDescent="0.25">
      <c r="A5" s="44" t="s">
        <v>466</v>
      </c>
      <c r="B5" s="47" t="s">
        <v>74</v>
      </c>
      <c r="C5" s="48" t="s">
        <v>73</v>
      </c>
      <c r="E5" s="44" t="s">
        <v>467</v>
      </c>
      <c r="F5" s="44" t="s">
        <v>24</v>
      </c>
      <c r="G5" s="44" t="s">
        <v>24</v>
      </c>
      <c r="I5" s="49" t="s">
        <v>468</v>
      </c>
      <c r="J5" s="44" t="s">
        <v>469</v>
      </c>
      <c r="L5" s="44" t="s">
        <v>470</v>
      </c>
      <c r="M5" s="44" t="s">
        <v>459</v>
      </c>
    </row>
    <row r="6" spans="1:20" x14ac:dyDescent="0.25">
      <c r="A6" s="44" t="s">
        <v>471</v>
      </c>
      <c r="B6" s="47" t="s">
        <v>113</v>
      </c>
      <c r="C6" s="48" t="s">
        <v>73</v>
      </c>
      <c r="E6" s="44" t="s">
        <v>472</v>
      </c>
      <c r="F6" s="44" t="s">
        <v>473</v>
      </c>
      <c r="G6" s="44" t="s">
        <v>473</v>
      </c>
      <c r="I6" s="49" t="s">
        <v>474</v>
      </c>
      <c r="J6" s="44" t="s">
        <v>15</v>
      </c>
      <c r="L6" s="44" t="s">
        <v>475</v>
      </c>
      <c r="M6" s="44" t="s">
        <v>459</v>
      </c>
      <c r="T6" s="51"/>
    </row>
    <row r="7" spans="1:20" x14ac:dyDescent="0.25">
      <c r="A7" s="44" t="s">
        <v>476</v>
      </c>
      <c r="B7" s="47" t="s">
        <v>363</v>
      </c>
      <c r="C7" s="48" t="s">
        <v>73</v>
      </c>
      <c r="I7" s="49" t="s">
        <v>477</v>
      </c>
      <c r="J7" s="44" t="s">
        <v>478</v>
      </c>
      <c r="L7" s="44" t="s">
        <v>479</v>
      </c>
      <c r="M7" s="44" t="s">
        <v>459</v>
      </c>
      <c r="T7" s="51"/>
    </row>
    <row r="8" spans="1:20" x14ac:dyDescent="0.25">
      <c r="A8" s="44" t="s">
        <v>480</v>
      </c>
      <c r="B8" s="52" t="s">
        <v>141</v>
      </c>
      <c r="C8" s="48" t="s">
        <v>140</v>
      </c>
      <c r="E8" s="44" t="s">
        <v>481</v>
      </c>
      <c r="F8" s="44" t="s">
        <v>73</v>
      </c>
      <c r="G8" s="44" t="s">
        <v>73</v>
      </c>
      <c r="I8" s="49" t="s">
        <v>482</v>
      </c>
      <c r="J8" s="44" t="s">
        <v>483</v>
      </c>
      <c r="L8" s="44" t="s">
        <v>484</v>
      </c>
      <c r="M8" s="44" t="s">
        <v>459</v>
      </c>
      <c r="T8" s="51"/>
    </row>
    <row r="9" spans="1:20" x14ac:dyDescent="0.25">
      <c r="A9" s="44" t="s">
        <v>485</v>
      </c>
      <c r="B9" s="47" t="s">
        <v>352</v>
      </c>
      <c r="C9" s="48" t="s">
        <v>140</v>
      </c>
      <c r="E9" s="44" t="s">
        <v>486</v>
      </c>
      <c r="F9" s="44" t="s">
        <v>27</v>
      </c>
      <c r="G9" s="44" t="s">
        <v>27</v>
      </c>
      <c r="I9" s="49" t="s">
        <v>487</v>
      </c>
      <c r="J9" s="44" t="s">
        <v>488</v>
      </c>
      <c r="L9" s="44" t="s">
        <v>489</v>
      </c>
      <c r="M9" s="44" t="s">
        <v>459</v>
      </c>
    </row>
    <row r="10" spans="1:20" x14ac:dyDescent="0.25">
      <c r="A10" s="44" t="s">
        <v>490</v>
      </c>
      <c r="B10" s="47" t="s">
        <v>361</v>
      </c>
      <c r="C10" s="48" t="s">
        <v>140</v>
      </c>
      <c r="E10" s="44" t="s">
        <v>491</v>
      </c>
      <c r="F10" s="44" t="s">
        <v>7</v>
      </c>
      <c r="G10" s="44" t="s">
        <v>7</v>
      </c>
      <c r="I10" s="49" t="s">
        <v>492</v>
      </c>
      <c r="J10" s="44" t="s">
        <v>78</v>
      </c>
      <c r="L10" s="44" t="s">
        <v>493</v>
      </c>
      <c r="M10" s="44" t="s">
        <v>459</v>
      </c>
    </row>
    <row r="11" spans="1:20" x14ac:dyDescent="0.25">
      <c r="E11" s="44" t="s">
        <v>494</v>
      </c>
      <c r="F11" s="44" t="s">
        <v>140</v>
      </c>
      <c r="G11" s="44" t="s">
        <v>73</v>
      </c>
      <c r="I11" s="49" t="s">
        <v>495</v>
      </c>
      <c r="J11" s="44" t="s">
        <v>496</v>
      </c>
      <c r="L11" s="44" t="s">
        <v>497</v>
      </c>
      <c r="M11" s="44" t="s">
        <v>459</v>
      </c>
    </row>
    <row r="12" spans="1:20" x14ac:dyDescent="0.25">
      <c r="A12" s="44" t="s">
        <v>498</v>
      </c>
      <c r="B12" s="52" t="s">
        <v>107</v>
      </c>
      <c r="C12" s="48" t="s">
        <v>27</v>
      </c>
      <c r="E12" s="44" t="s">
        <v>499</v>
      </c>
      <c r="F12" s="44" t="s">
        <v>500</v>
      </c>
      <c r="G12" s="44" t="s">
        <v>500</v>
      </c>
      <c r="I12" s="49" t="s">
        <v>501</v>
      </c>
      <c r="J12" s="44" t="s">
        <v>502</v>
      </c>
      <c r="L12" s="44" t="s">
        <v>503</v>
      </c>
      <c r="M12" s="44" t="s">
        <v>459</v>
      </c>
    </row>
    <row r="13" spans="1:20" x14ac:dyDescent="0.25">
      <c r="A13" s="50" t="s">
        <v>504</v>
      </c>
      <c r="B13" s="52" t="s">
        <v>340</v>
      </c>
      <c r="C13" s="48" t="s">
        <v>27</v>
      </c>
      <c r="I13" s="49" t="s">
        <v>505</v>
      </c>
      <c r="J13" s="44" t="s">
        <v>506</v>
      </c>
      <c r="L13" s="44" t="s">
        <v>507</v>
      </c>
      <c r="M13" s="44" t="s">
        <v>459</v>
      </c>
    </row>
    <row r="14" spans="1:20" x14ac:dyDescent="0.25">
      <c r="A14" s="44" t="s">
        <v>508</v>
      </c>
      <c r="B14" s="47" t="s">
        <v>103</v>
      </c>
      <c r="C14" s="48" t="s">
        <v>27</v>
      </c>
      <c r="E14" s="44" t="s">
        <v>509</v>
      </c>
      <c r="F14" s="44" t="s">
        <v>19</v>
      </c>
      <c r="G14" s="44" t="s">
        <v>19</v>
      </c>
      <c r="I14" s="49" t="s">
        <v>510</v>
      </c>
      <c r="J14" s="44" t="s">
        <v>511</v>
      </c>
      <c r="L14" s="44" t="s">
        <v>512</v>
      </c>
      <c r="M14" s="44" t="s">
        <v>459</v>
      </c>
    </row>
    <row r="15" spans="1:20" x14ac:dyDescent="0.25">
      <c r="A15" s="53" t="s">
        <v>513</v>
      </c>
      <c r="B15" s="48" t="s">
        <v>347</v>
      </c>
      <c r="C15" s="47" t="s">
        <v>27</v>
      </c>
      <c r="E15" s="44" t="s">
        <v>514</v>
      </c>
      <c r="F15" s="44" t="s">
        <v>515</v>
      </c>
      <c r="G15" s="44" t="s">
        <v>515</v>
      </c>
      <c r="I15" s="49" t="s">
        <v>197</v>
      </c>
      <c r="J15" s="44" t="s">
        <v>164</v>
      </c>
      <c r="L15" s="44" t="s">
        <v>516</v>
      </c>
      <c r="M15" s="44" t="s">
        <v>459</v>
      </c>
    </row>
    <row r="16" spans="1:20" x14ac:dyDescent="0.25">
      <c r="A16" s="44" t="s">
        <v>517</v>
      </c>
      <c r="B16" s="47" t="s">
        <v>121</v>
      </c>
      <c r="C16" s="48" t="s">
        <v>27</v>
      </c>
      <c r="E16" s="44" t="s">
        <v>518</v>
      </c>
      <c r="F16" s="44" t="s">
        <v>519</v>
      </c>
      <c r="G16" s="44" t="s">
        <v>519</v>
      </c>
      <c r="I16" s="49" t="s">
        <v>520</v>
      </c>
      <c r="J16" s="44" t="s">
        <v>521</v>
      </c>
      <c r="L16" s="44" t="s">
        <v>522</v>
      </c>
      <c r="M16" s="44" t="s">
        <v>459</v>
      </c>
    </row>
    <row r="17" spans="1:20" x14ac:dyDescent="0.25">
      <c r="A17" s="47" t="s">
        <v>523</v>
      </c>
      <c r="B17" s="48" t="s">
        <v>349</v>
      </c>
      <c r="C17" s="47" t="s">
        <v>27</v>
      </c>
      <c r="E17" s="44" t="s">
        <v>524</v>
      </c>
      <c r="F17" s="44" t="s">
        <v>525</v>
      </c>
      <c r="G17" s="44" t="s">
        <v>525</v>
      </c>
      <c r="I17" s="49" t="s">
        <v>526</v>
      </c>
      <c r="J17" s="44" t="s">
        <v>527</v>
      </c>
      <c r="L17" s="44" t="s">
        <v>528</v>
      </c>
      <c r="M17" s="44" t="s">
        <v>459</v>
      </c>
    </row>
    <row r="18" spans="1:20" x14ac:dyDescent="0.25">
      <c r="A18" s="44" t="s">
        <v>529</v>
      </c>
      <c r="B18" s="47" t="s">
        <v>153</v>
      </c>
      <c r="C18" s="48" t="s">
        <v>27</v>
      </c>
      <c r="I18" s="49" t="s">
        <v>530</v>
      </c>
      <c r="J18" s="44" t="s">
        <v>531</v>
      </c>
      <c r="L18" s="44" t="s">
        <v>532</v>
      </c>
      <c r="M18" s="44" t="s">
        <v>459</v>
      </c>
      <c r="T18" s="51"/>
    </row>
    <row r="19" spans="1:20" x14ac:dyDescent="0.25">
      <c r="A19" s="44" t="s">
        <v>533</v>
      </c>
      <c r="B19" s="48" t="s">
        <v>351</v>
      </c>
      <c r="C19" s="47" t="s">
        <v>27</v>
      </c>
      <c r="E19" s="44" t="s">
        <v>534</v>
      </c>
      <c r="F19" s="44" t="s">
        <v>535</v>
      </c>
      <c r="G19" s="44" t="s">
        <v>535</v>
      </c>
      <c r="I19" s="49" t="s">
        <v>199</v>
      </c>
      <c r="J19" s="44" t="s">
        <v>40</v>
      </c>
      <c r="L19" s="44" t="s">
        <v>536</v>
      </c>
      <c r="M19" s="44" t="s">
        <v>459</v>
      </c>
    </row>
    <row r="20" spans="1:20" x14ac:dyDescent="0.25">
      <c r="A20" s="44" t="s">
        <v>537</v>
      </c>
      <c r="B20" s="47" t="s">
        <v>161</v>
      </c>
      <c r="C20" s="48" t="s">
        <v>27</v>
      </c>
      <c r="E20" s="44" t="s">
        <v>538</v>
      </c>
      <c r="F20" s="44" t="s">
        <v>539</v>
      </c>
      <c r="G20" s="44" t="s">
        <v>539</v>
      </c>
      <c r="I20" s="49" t="s">
        <v>540</v>
      </c>
      <c r="J20" s="44" t="s">
        <v>541</v>
      </c>
      <c r="L20" s="44" t="s">
        <v>542</v>
      </c>
      <c r="M20" s="44" t="s">
        <v>459</v>
      </c>
    </row>
    <row r="21" spans="1:20" x14ac:dyDescent="0.25">
      <c r="A21" s="44" t="s">
        <v>543</v>
      </c>
      <c r="B21" s="52" t="s">
        <v>85</v>
      </c>
      <c r="C21" s="48" t="s">
        <v>27</v>
      </c>
      <c r="E21" s="44" t="s">
        <v>544</v>
      </c>
      <c r="F21" s="44" t="s">
        <v>545</v>
      </c>
      <c r="G21" s="44" t="s">
        <v>545</v>
      </c>
      <c r="I21" s="49" t="s">
        <v>546</v>
      </c>
      <c r="J21" s="44" t="s">
        <v>547</v>
      </c>
      <c r="L21" s="44" t="s">
        <v>548</v>
      </c>
      <c r="M21" s="44" t="s">
        <v>459</v>
      </c>
    </row>
    <row r="22" spans="1:20" x14ac:dyDescent="0.25">
      <c r="A22" s="44" t="s">
        <v>549</v>
      </c>
      <c r="B22" s="48" t="s">
        <v>362</v>
      </c>
      <c r="C22" s="47" t="s">
        <v>27</v>
      </c>
      <c r="E22" s="44" t="s">
        <v>550</v>
      </c>
      <c r="F22" s="44" t="s">
        <v>551</v>
      </c>
      <c r="G22" s="44" t="s">
        <v>551</v>
      </c>
      <c r="I22" s="49" t="s">
        <v>552</v>
      </c>
      <c r="J22" s="44" t="s">
        <v>71</v>
      </c>
      <c r="L22" s="44" t="s">
        <v>553</v>
      </c>
      <c r="M22" s="44" t="s">
        <v>459</v>
      </c>
    </row>
    <row r="23" spans="1:20" x14ac:dyDescent="0.25">
      <c r="A23" s="44" t="s">
        <v>554</v>
      </c>
      <c r="B23" s="47" t="s">
        <v>28</v>
      </c>
      <c r="C23" s="48" t="s">
        <v>27</v>
      </c>
      <c r="I23" s="49" t="s">
        <v>555</v>
      </c>
      <c r="J23" s="44" t="s">
        <v>556</v>
      </c>
      <c r="L23" s="44" t="s">
        <v>557</v>
      </c>
      <c r="M23" s="44" t="s">
        <v>459</v>
      </c>
    </row>
    <row r="24" spans="1:20" x14ac:dyDescent="0.25">
      <c r="A24" s="44" t="s">
        <v>558</v>
      </c>
      <c r="B24" s="47" t="s">
        <v>559</v>
      </c>
      <c r="C24" s="48" t="s">
        <v>27</v>
      </c>
      <c r="E24" s="44" t="s">
        <v>560</v>
      </c>
      <c r="F24" s="44" t="s">
        <v>561</v>
      </c>
      <c r="G24" s="44" t="s">
        <v>561</v>
      </c>
      <c r="I24" s="49" t="s">
        <v>562</v>
      </c>
      <c r="J24" s="44" t="s">
        <v>563</v>
      </c>
      <c r="L24" s="44" t="s">
        <v>564</v>
      </c>
      <c r="M24" s="44" t="s">
        <v>459</v>
      </c>
      <c r="T24" s="51"/>
    </row>
    <row r="25" spans="1:20" x14ac:dyDescent="0.25">
      <c r="A25" s="44" t="s">
        <v>565</v>
      </c>
      <c r="B25" s="47" t="s">
        <v>89</v>
      </c>
      <c r="C25" s="48" t="s">
        <v>27</v>
      </c>
      <c r="E25" s="44" t="s">
        <v>566</v>
      </c>
      <c r="F25" s="44" t="s">
        <v>567</v>
      </c>
      <c r="G25" s="44" t="s">
        <v>567</v>
      </c>
      <c r="I25" s="49" t="s">
        <v>568</v>
      </c>
      <c r="J25" s="44" t="s">
        <v>569</v>
      </c>
      <c r="L25" s="44" t="s">
        <v>570</v>
      </c>
      <c r="M25" s="44" t="s">
        <v>459</v>
      </c>
      <c r="T25" s="51"/>
    </row>
    <row r="26" spans="1:20" x14ac:dyDescent="0.25">
      <c r="A26" s="44" t="s">
        <v>571</v>
      </c>
      <c r="B26" s="47" t="s">
        <v>149</v>
      </c>
      <c r="C26" s="48" t="s">
        <v>27</v>
      </c>
      <c r="E26" s="44" t="s">
        <v>572</v>
      </c>
      <c r="F26" s="44" t="s">
        <v>573</v>
      </c>
      <c r="G26" s="44" t="s">
        <v>573</v>
      </c>
      <c r="I26" s="49" t="s">
        <v>574</v>
      </c>
      <c r="J26" s="44" t="s">
        <v>575</v>
      </c>
      <c r="L26" s="44" t="s">
        <v>576</v>
      </c>
      <c r="M26" s="44" t="s">
        <v>459</v>
      </c>
      <c r="T26" s="51"/>
    </row>
    <row r="27" spans="1:20" x14ac:dyDescent="0.25">
      <c r="A27" s="44" t="s">
        <v>577</v>
      </c>
      <c r="B27" s="47" t="s">
        <v>366</v>
      </c>
      <c r="C27" s="48" t="s">
        <v>27</v>
      </c>
      <c r="I27" s="49" t="s">
        <v>578</v>
      </c>
      <c r="J27" s="44" t="s">
        <v>579</v>
      </c>
      <c r="L27" s="44" t="s">
        <v>580</v>
      </c>
      <c r="M27" s="44" t="s">
        <v>459</v>
      </c>
      <c r="T27" s="51"/>
    </row>
    <row r="28" spans="1:20" x14ac:dyDescent="0.25">
      <c r="A28" s="44" t="s">
        <v>581</v>
      </c>
      <c r="B28" s="47" t="s">
        <v>163</v>
      </c>
      <c r="C28" s="48" t="s">
        <v>27</v>
      </c>
      <c r="I28" s="49" t="s">
        <v>582</v>
      </c>
      <c r="J28" s="44" t="s">
        <v>583</v>
      </c>
      <c r="L28" s="44" t="s">
        <v>584</v>
      </c>
      <c r="M28" s="44" t="s">
        <v>459</v>
      </c>
    </row>
    <row r="29" spans="1:20" x14ac:dyDescent="0.25">
      <c r="A29" s="44" t="s">
        <v>585</v>
      </c>
      <c r="B29" s="47" t="s">
        <v>376</v>
      </c>
      <c r="C29" s="48" t="s">
        <v>27</v>
      </c>
      <c r="I29" s="49" t="s">
        <v>586</v>
      </c>
      <c r="J29" s="44" t="s">
        <v>587</v>
      </c>
      <c r="L29" s="44" t="s">
        <v>588</v>
      </c>
      <c r="M29" s="44" t="s">
        <v>459</v>
      </c>
    </row>
    <row r="30" spans="1:20" x14ac:dyDescent="0.25">
      <c r="A30" s="44" t="s">
        <v>589</v>
      </c>
      <c r="B30" s="47" t="s">
        <v>159</v>
      </c>
      <c r="C30" s="48" t="s">
        <v>27</v>
      </c>
      <c r="I30" s="49" t="s">
        <v>201</v>
      </c>
      <c r="J30" s="44" t="s">
        <v>119</v>
      </c>
      <c r="L30" s="44" t="s">
        <v>590</v>
      </c>
      <c r="M30" s="44" t="s">
        <v>459</v>
      </c>
    </row>
    <row r="31" spans="1:20" x14ac:dyDescent="0.25">
      <c r="I31" s="49" t="s">
        <v>591</v>
      </c>
      <c r="J31" s="44" t="s">
        <v>592</v>
      </c>
      <c r="L31" s="44" t="s">
        <v>593</v>
      </c>
      <c r="M31" s="44" t="s">
        <v>459</v>
      </c>
    </row>
    <row r="32" spans="1:20" x14ac:dyDescent="0.25">
      <c r="A32" s="44" t="s">
        <v>594</v>
      </c>
      <c r="B32" s="52" t="s">
        <v>129</v>
      </c>
      <c r="C32" s="48" t="s">
        <v>7</v>
      </c>
      <c r="I32" s="49" t="s">
        <v>202</v>
      </c>
      <c r="J32" s="44" t="s">
        <v>141</v>
      </c>
      <c r="L32" s="44" t="s">
        <v>595</v>
      </c>
      <c r="M32" s="44" t="s">
        <v>459</v>
      </c>
    </row>
    <row r="33" spans="1:20" x14ac:dyDescent="0.25">
      <c r="A33" s="44" t="s">
        <v>596</v>
      </c>
      <c r="B33" s="47" t="s">
        <v>10</v>
      </c>
      <c r="C33" s="48" t="s">
        <v>7</v>
      </c>
      <c r="I33" s="49" t="s">
        <v>597</v>
      </c>
      <c r="J33" s="44" t="s">
        <v>346</v>
      </c>
      <c r="L33" s="44" t="s">
        <v>598</v>
      </c>
      <c r="M33" s="44" t="s">
        <v>459</v>
      </c>
    </row>
    <row r="34" spans="1:20" x14ac:dyDescent="0.25">
      <c r="A34" s="44" t="s">
        <v>599</v>
      </c>
      <c r="B34" s="47" t="s">
        <v>353</v>
      </c>
      <c r="C34" s="48" t="s">
        <v>7</v>
      </c>
      <c r="I34" s="49" t="s">
        <v>600</v>
      </c>
      <c r="J34" s="44" t="s">
        <v>601</v>
      </c>
      <c r="L34" s="44" t="s">
        <v>602</v>
      </c>
      <c r="M34" s="44" t="s">
        <v>459</v>
      </c>
    </row>
    <row r="35" spans="1:20" x14ac:dyDescent="0.25">
      <c r="A35" s="44" t="s">
        <v>603</v>
      </c>
      <c r="B35" s="52" t="s">
        <v>66</v>
      </c>
      <c r="C35" s="48" t="s">
        <v>7</v>
      </c>
      <c r="I35" s="49" t="s">
        <v>204</v>
      </c>
      <c r="J35" s="44" t="s">
        <v>103</v>
      </c>
      <c r="L35" s="44" t="s">
        <v>604</v>
      </c>
      <c r="M35" s="44" t="s">
        <v>459</v>
      </c>
      <c r="T35" s="51"/>
    </row>
    <row r="36" spans="1:20" x14ac:dyDescent="0.25">
      <c r="A36" s="44" t="s">
        <v>605</v>
      </c>
      <c r="B36" s="47" t="s">
        <v>97</v>
      </c>
      <c r="C36" s="48" t="s">
        <v>7</v>
      </c>
      <c r="I36" s="49" t="s">
        <v>606</v>
      </c>
      <c r="J36" s="44" t="s">
        <v>607</v>
      </c>
      <c r="L36" s="44" t="s">
        <v>608</v>
      </c>
      <c r="M36" s="44" t="s">
        <v>459</v>
      </c>
    </row>
    <row r="37" spans="1:20" x14ac:dyDescent="0.25">
      <c r="A37" s="44" t="s">
        <v>609</v>
      </c>
      <c r="B37" s="47" t="s">
        <v>82</v>
      </c>
      <c r="C37" s="48" t="s">
        <v>7</v>
      </c>
      <c r="I37" s="49" t="s">
        <v>206</v>
      </c>
      <c r="J37" s="44" t="s">
        <v>76</v>
      </c>
      <c r="L37" s="44" t="s">
        <v>610</v>
      </c>
      <c r="M37" s="44" t="s">
        <v>459</v>
      </c>
    </row>
    <row r="38" spans="1:20" x14ac:dyDescent="0.25">
      <c r="A38" s="44" t="s">
        <v>611</v>
      </c>
      <c r="B38" s="47" t="s">
        <v>42</v>
      </c>
      <c r="C38" s="48" t="s">
        <v>7</v>
      </c>
      <c r="I38" s="49" t="s">
        <v>208</v>
      </c>
      <c r="J38" s="44" t="s">
        <v>121</v>
      </c>
      <c r="L38" s="44" t="s">
        <v>612</v>
      </c>
      <c r="M38" s="44" t="s">
        <v>459</v>
      </c>
    </row>
    <row r="39" spans="1:20" x14ac:dyDescent="0.25">
      <c r="A39" s="44" t="s">
        <v>613</v>
      </c>
      <c r="B39" s="47" t="s">
        <v>368</v>
      </c>
      <c r="C39" s="48" t="s">
        <v>7</v>
      </c>
      <c r="I39" s="49" t="s">
        <v>614</v>
      </c>
      <c r="J39" s="44" t="s">
        <v>47</v>
      </c>
      <c r="L39" s="44" t="s">
        <v>615</v>
      </c>
      <c r="M39" s="44" t="s">
        <v>459</v>
      </c>
    </row>
    <row r="40" spans="1:20" x14ac:dyDescent="0.25">
      <c r="A40" s="44" t="s">
        <v>616</v>
      </c>
      <c r="B40" s="47" t="s">
        <v>80</v>
      </c>
      <c r="C40" s="48" t="s">
        <v>7</v>
      </c>
      <c r="I40" s="49" t="s">
        <v>617</v>
      </c>
      <c r="J40" s="44" t="s">
        <v>350</v>
      </c>
      <c r="L40" s="44" t="s">
        <v>618</v>
      </c>
      <c r="M40" s="44" t="s">
        <v>459</v>
      </c>
    </row>
    <row r="41" spans="1:20" x14ac:dyDescent="0.25">
      <c r="A41" s="44" t="s">
        <v>619</v>
      </c>
      <c r="B41" s="47" t="s">
        <v>117</v>
      </c>
      <c r="C41" s="48" t="s">
        <v>7</v>
      </c>
      <c r="I41" s="49" t="s">
        <v>212</v>
      </c>
      <c r="J41" s="44" t="s">
        <v>153</v>
      </c>
      <c r="L41" s="44" t="s">
        <v>620</v>
      </c>
      <c r="M41" s="44" t="s">
        <v>459</v>
      </c>
    </row>
    <row r="42" spans="1:20" x14ac:dyDescent="0.25">
      <c r="A42" s="44" t="s">
        <v>621</v>
      </c>
      <c r="B42" s="47" t="s">
        <v>101</v>
      </c>
      <c r="C42" s="48" t="s">
        <v>7</v>
      </c>
      <c r="I42" s="49" t="s">
        <v>622</v>
      </c>
      <c r="J42" s="44" t="s">
        <v>623</v>
      </c>
      <c r="L42" s="44" t="s">
        <v>624</v>
      </c>
      <c r="M42" s="44" t="s">
        <v>459</v>
      </c>
    </row>
    <row r="43" spans="1:20" x14ac:dyDescent="0.25">
      <c r="A43" s="53" t="s">
        <v>625</v>
      </c>
      <c r="B43" s="48" t="s">
        <v>377</v>
      </c>
      <c r="C43" s="47" t="s">
        <v>7</v>
      </c>
      <c r="I43" s="49" t="s">
        <v>626</v>
      </c>
      <c r="J43" s="44" t="s">
        <v>627</v>
      </c>
      <c r="L43" s="44" t="s">
        <v>628</v>
      </c>
      <c r="M43" s="44" t="s">
        <v>459</v>
      </c>
    </row>
    <row r="44" spans="1:20" x14ac:dyDescent="0.25">
      <c r="A44" s="44" t="s">
        <v>629</v>
      </c>
      <c r="B44" s="47" t="s">
        <v>8</v>
      </c>
      <c r="C44" s="48" t="s">
        <v>7</v>
      </c>
      <c r="I44" s="49" t="s">
        <v>630</v>
      </c>
      <c r="J44" s="44" t="s">
        <v>631</v>
      </c>
      <c r="L44" s="44" t="s">
        <v>632</v>
      </c>
      <c r="M44" s="44" t="s">
        <v>459</v>
      </c>
    </row>
    <row r="45" spans="1:20" x14ac:dyDescent="0.25">
      <c r="A45" s="44" t="s">
        <v>633</v>
      </c>
      <c r="B45" s="47" t="s">
        <v>12</v>
      </c>
      <c r="C45" s="48" t="s">
        <v>7</v>
      </c>
      <c r="I45" s="49" t="s">
        <v>634</v>
      </c>
      <c r="J45" s="44" t="s">
        <v>635</v>
      </c>
      <c r="L45" s="44" t="s">
        <v>636</v>
      </c>
      <c r="M45" s="44" t="s">
        <v>459</v>
      </c>
    </row>
    <row r="46" spans="1:20" x14ac:dyDescent="0.25">
      <c r="A46" s="44" t="s">
        <v>637</v>
      </c>
      <c r="B46" s="47" t="s">
        <v>53</v>
      </c>
      <c r="C46" s="48" t="s">
        <v>7</v>
      </c>
      <c r="I46" s="49" t="s">
        <v>638</v>
      </c>
      <c r="J46" s="44" t="s">
        <v>639</v>
      </c>
      <c r="L46" s="44" t="s">
        <v>640</v>
      </c>
      <c r="M46" s="44" t="s">
        <v>459</v>
      </c>
    </row>
    <row r="47" spans="1:20" x14ac:dyDescent="0.25">
      <c r="I47" s="49" t="s">
        <v>641</v>
      </c>
      <c r="J47" s="44" t="s">
        <v>22</v>
      </c>
      <c r="L47" s="44" t="s">
        <v>642</v>
      </c>
      <c r="M47" s="44" t="s">
        <v>459</v>
      </c>
    </row>
    <row r="48" spans="1:20" x14ac:dyDescent="0.25">
      <c r="A48" s="44" t="s">
        <v>643</v>
      </c>
      <c r="B48" s="52" t="s">
        <v>78</v>
      </c>
      <c r="C48" s="48" t="s">
        <v>24</v>
      </c>
      <c r="I48" s="49" t="s">
        <v>644</v>
      </c>
      <c r="J48" s="44" t="s">
        <v>645</v>
      </c>
      <c r="L48" s="44" t="s">
        <v>646</v>
      </c>
      <c r="M48" s="44" t="s">
        <v>459</v>
      </c>
    </row>
    <row r="49" spans="1:20" x14ac:dyDescent="0.25">
      <c r="A49" s="44" t="s">
        <v>647</v>
      </c>
      <c r="B49" s="52" t="s">
        <v>343</v>
      </c>
      <c r="C49" s="48" t="s">
        <v>24</v>
      </c>
      <c r="I49" s="49" t="s">
        <v>648</v>
      </c>
      <c r="J49" s="44" t="s">
        <v>649</v>
      </c>
      <c r="L49" s="44" t="s">
        <v>650</v>
      </c>
      <c r="M49" s="44" t="s">
        <v>459</v>
      </c>
    </row>
    <row r="50" spans="1:20" x14ac:dyDescent="0.25">
      <c r="A50" s="44" t="s">
        <v>651</v>
      </c>
      <c r="B50" s="52" t="s">
        <v>71</v>
      </c>
      <c r="C50" s="48" t="s">
        <v>24</v>
      </c>
      <c r="I50" s="49" t="s">
        <v>652</v>
      </c>
      <c r="J50" s="44" t="s">
        <v>653</v>
      </c>
      <c r="L50" s="44" t="s">
        <v>654</v>
      </c>
      <c r="M50" s="44" t="s">
        <v>459</v>
      </c>
    </row>
    <row r="51" spans="1:20" x14ac:dyDescent="0.25">
      <c r="A51" s="44" t="s">
        <v>655</v>
      </c>
      <c r="B51" s="52" t="s">
        <v>76</v>
      </c>
      <c r="C51" s="48" t="s">
        <v>24</v>
      </c>
      <c r="I51" s="49" t="s">
        <v>656</v>
      </c>
      <c r="J51" s="44" t="s">
        <v>657</v>
      </c>
      <c r="L51" s="44" t="s">
        <v>658</v>
      </c>
      <c r="M51" s="44" t="s">
        <v>459</v>
      </c>
    </row>
    <row r="52" spans="1:20" x14ac:dyDescent="0.25">
      <c r="A52" s="44" t="s">
        <v>659</v>
      </c>
      <c r="B52" s="47" t="s">
        <v>25</v>
      </c>
      <c r="C52" s="48" t="s">
        <v>24</v>
      </c>
      <c r="I52" s="49" t="s">
        <v>660</v>
      </c>
      <c r="J52" s="44" t="s">
        <v>661</v>
      </c>
      <c r="L52" s="44" t="s">
        <v>662</v>
      </c>
      <c r="M52" s="44" t="s">
        <v>459</v>
      </c>
    </row>
    <row r="53" spans="1:20" x14ac:dyDescent="0.25">
      <c r="A53" s="44" t="s">
        <v>663</v>
      </c>
      <c r="B53" s="47" t="s">
        <v>147</v>
      </c>
      <c r="C53" s="48" t="s">
        <v>24</v>
      </c>
      <c r="I53" s="49" t="s">
        <v>664</v>
      </c>
      <c r="J53" s="44" t="s">
        <v>665</v>
      </c>
      <c r="L53" s="44" t="s">
        <v>666</v>
      </c>
      <c r="M53" s="44" t="s">
        <v>459</v>
      </c>
    </row>
    <row r="54" spans="1:20" x14ac:dyDescent="0.25">
      <c r="A54" s="44" t="s">
        <v>667</v>
      </c>
      <c r="B54" s="47" t="s">
        <v>172</v>
      </c>
      <c r="C54" s="48" t="s">
        <v>24</v>
      </c>
      <c r="I54" s="49" t="s">
        <v>668</v>
      </c>
      <c r="J54" s="44" t="s">
        <v>669</v>
      </c>
      <c r="L54" s="44" t="s">
        <v>670</v>
      </c>
      <c r="M54" s="44" t="s">
        <v>459</v>
      </c>
    </row>
    <row r="55" spans="1:20" x14ac:dyDescent="0.25">
      <c r="A55" s="53" t="s">
        <v>671</v>
      </c>
      <c r="B55" s="48" t="s">
        <v>360</v>
      </c>
      <c r="C55" s="47" t="s">
        <v>24</v>
      </c>
      <c r="I55" s="49" t="s">
        <v>672</v>
      </c>
      <c r="J55" s="44" t="s">
        <v>673</v>
      </c>
      <c r="L55" s="44" t="s">
        <v>674</v>
      </c>
      <c r="M55" s="44" t="s">
        <v>459</v>
      </c>
    </row>
    <row r="56" spans="1:20" x14ac:dyDescent="0.25">
      <c r="A56" s="44" t="s">
        <v>675</v>
      </c>
      <c r="B56" s="47" t="s">
        <v>59</v>
      </c>
      <c r="C56" s="48" t="s">
        <v>24</v>
      </c>
      <c r="I56" s="49" t="s">
        <v>215</v>
      </c>
      <c r="J56" s="44" t="s">
        <v>352</v>
      </c>
      <c r="L56" s="44" t="s">
        <v>676</v>
      </c>
      <c r="M56" s="44" t="s">
        <v>459</v>
      </c>
    </row>
    <row r="57" spans="1:20" x14ac:dyDescent="0.25">
      <c r="A57" s="44" t="s">
        <v>677</v>
      </c>
      <c r="B57" s="47" t="s">
        <v>151</v>
      </c>
      <c r="C57" s="48" t="s">
        <v>24</v>
      </c>
      <c r="I57" s="49" t="s">
        <v>678</v>
      </c>
      <c r="J57" s="44" t="s">
        <v>679</v>
      </c>
      <c r="L57" s="44" t="s">
        <v>680</v>
      </c>
      <c r="M57" s="44" t="s">
        <v>459</v>
      </c>
      <c r="T57" s="51"/>
    </row>
    <row r="58" spans="1:20" x14ac:dyDescent="0.25">
      <c r="A58" s="44" t="s">
        <v>681</v>
      </c>
      <c r="B58" s="47" t="s">
        <v>364</v>
      </c>
      <c r="C58" s="48" t="s">
        <v>24</v>
      </c>
      <c r="I58" s="49" t="s">
        <v>216</v>
      </c>
      <c r="J58" s="44" t="s">
        <v>44</v>
      </c>
      <c r="L58" s="44" t="s">
        <v>682</v>
      </c>
      <c r="M58" s="44" t="s">
        <v>459</v>
      </c>
      <c r="T58" s="51"/>
    </row>
    <row r="59" spans="1:20" x14ac:dyDescent="0.25">
      <c r="A59" s="44" t="s">
        <v>683</v>
      </c>
      <c r="B59" s="47" t="s">
        <v>49</v>
      </c>
      <c r="C59" s="48" t="s">
        <v>24</v>
      </c>
      <c r="I59" s="49" t="s">
        <v>684</v>
      </c>
      <c r="J59" s="44" t="s">
        <v>685</v>
      </c>
      <c r="L59" s="44" t="s">
        <v>686</v>
      </c>
      <c r="M59" s="44" t="s">
        <v>459</v>
      </c>
    </row>
    <row r="60" spans="1:20" x14ac:dyDescent="0.25">
      <c r="A60" s="44" t="s">
        <v>687</v>
      </c>
      <c r="B60" s="47" t="s">
        <v>61</v>
      </c>
      <c r="C60" s="48" t="s">
        <v>24</v>
      </c>
      <c r="I60" s="49" t="s">
        <v>688</v>
      </c>
      <c r="J60" s="44" t="s">
        <v>689</v>
      </c>
      <c r="L60" s="44" t="s">
        <v>690</v>
      </c>
      <c r="M60" s="44" t="s">
        <v>459</v>
      </c>
    </row>
    <row r="61" spans="1:20" x14ac:dyDescent="0.25">
      <c r="A61" s="44" t="s">
        <v>691</v>
      </c>
      <c r="B61" s="47" t="s">
        <v>51</v>
      </c>
      <c r="C61" s="48" t="s">
        <v>24</v>
      </c>
      <c r="I61" s="49" t="s">
        <v>692</v>
      </c>
      <c r="J61" s="44" t="s">
        <v>693</v>
      </c>
      <c r="L61" s="44" t="s">
        <v>694</v>
      </c>
      <c r="M61" s="44" t="s">
        <v>459</v>
      </c>
    </row>
    <row r="62" spans="1:20" x14ac:dyDescent="0.25">
      <c r="A62" s="44" t="s">
        <v>695</v>
      </c>
      <c r="B62" s="47" t="s">
        <v>405</v>
      </c>
      <c r="C62" s="48" t="s">
        <v>24</v>
      </c>
      <c r="I62" s="49" t="s">
        <v>217</v>
      </c>
      <c r="J62" s="44" t="s">
        <v>10</v>
      </c>
      <c r="L62" s="44" t="s">
        <v>696</v>
      </c>
      <c r="M62" s="44" t="s">
        <v>459</v>
      </c>
    </row>
    <row r="63" spans="1:20" x14ac:dyDescent="0.25">
      <c r="A63" s="44" t="s">
        <v>697</v>
      </c>
      <c r="B63" s="52" t="s">
        <v>406</v>
      </c>
      <c r="C63" s="48" t="s">
        <v>24</v>
      </c>
      <c r="I63" s="49" t="s">
        <v>218</v>
      </c>
      <c r="J63" s="44" t="s">
        <v>353</v>
      </c>
      <c r="L63" s="44" t="s">
        <v>698</v>
      </c>
      <c r="M63" s="44" t="s">
        <v>459</v>
      </c>
    </row>
    <row r="64" spans="1:20" x14ac:dyDescent="0.25">
      <c r="A64" s="44" t="s">
        <v>699</v>
      </c>
      <c r="B64" s="47" t="s">
        <v>99</v>
      </c>
      <c r="C64" s="48" t="s">
        <v>24</v>
      </c>
      <c r="I64" s="49" t="s">
        <v>700</v>
      </c>
      <c r="J64" s="44" t="s">
        <v>155</v>
      </c>
      <c r="L64" s="44" t="s">
        <v>701</v>
      </c>
      <c r="M64" s="44" t="s">
        <v>459</v>
      </c>
    </row>
    <row r="65" spans="1:20" x14ac:dyDescent="0.25">
      <c r="A65" s="44" t="s">
        <v>702</v>
      </c>
      <c r="B65" s="48" t="s">
        <v>409</v>
      </c>
      <c r="C65" s="47" t="s">
        <v>24</v>
      </c>
      <c r="I65" s="49" t="s">
        <v>703</v>
      </c>
      <c r="J65" s="44" t="s">
        <v>704</v>
      </c>
      <c r="L65" s="44" t="s">
        <v>705</v>
      </c>
      <c r="M65" s="44" t="s">
        <v>459</v>
      </c>
    </row>
    <row r="66" spans="1:20" x14ac:dyDescent="0.25">
      <c r="I66" s="49" t="s">
        <v>706</v>
      </c>
      <c r="J66" s="44" t="s">
        <v>707</v>
      </c>
      <c r="L66" s="44" t="s">
        <v>708</v>
      </c>
      <c r="M66" s="44" t="s">
        <v>459</v>
      </c>
    </row>
    <row r="67" spans="1:20" x14ac:dyDescent="0.25">
      <c r="A67" s="44" t="s">
        <v>709</v>
      </c>
      <c r="B67" s="47" t="s">
        <v>22</v>
      </c>
      <c r="C67" s="48" t="s">
        <v>19</v>
      </c>
      <c r="I67" s="49" t="s">
        <v>710</v>
      </c>
      <c r="J67" s="44" t="s">
        <v>711</v>
      </c>
      <c r="L67" s="44" t="s">
        <v>712</v>
      </c>
      <c r="M67" s="44" t="s">
        <v>459</v>
      </c>
    </row>
    <row r="68" spans="1:20" x14ac:dyDescent="0.25">
      <c r="A68" s="44" t="s">
        <v>713</v>
      </c>
      <c r="B68" s="47" t="s">
        <v>32</v>
      </c>
      <c r="C68" s="48" t="s">
        <v>19</v>
      </c>
      <c r="I68" s="49" t="s">
        <v>220</v>
      </c>
      <c r="J68" s="44" t="s">
        <v>127</v>
      </c>
      <c r="L68" s="44" t="s">
        <v>714</v>
      </c>
      <c r="M68" s="44" t="s">
        <v>459</v>
      </c>
    </row>
    <row r="69" spans="1:20" x14ac:dyDescent="0.25">
      <c r="A69" s="44" t="s">
        <v>715</v>
      </c>
      <c r="B69" s="47" t="s">
        <v>30</v>
      </c>
      <c r="C69" s="48" t="s">
        <v>19</v>
      </c>
      <c r="I69" s="49" t="s">
        <v>716</v>
      </c>
      <c r="J69" s="44" t="s">
        <v>717</v>
      </c>
      <c r="L69" s="44" t="s">
        <v>718</v>
      </c>
      <c r="M69" s="44" t="s">
        <v>459</v>
      </c>
    </row>
    <row r="70" spans="1:20" x14ac:dyDescent="0.25">
      <c r="A70" s="44" t="s">
        <v>719</v>
      </c>
      <c r="B70" s="47" t="s">
        <v>20</v>
      </c>
      <c r="C70" s="48" t="s">
        <v>19</v>
      </c>
      <c r="I70" s="49" t="s">
        <v>221</v>
      </c>
      <c r="J70" s="44" t="s">
        <v>25</v>
      </c>
      <c r="L70" s="44" t="s">
        <v>720</v>
      </c>
      <c r="M70" s="44" t="s">
        <v>459</v>
      </c>
    </row>
    <row r="71" spans="1:20" x14ac:dyDescent="0.25">
      <c r="A71" s="44" t="s">
        <v>721</v>
      </c>
      <c r="B71" s="47" t="s">
        <v>55</v>
      </c>
      <c r="C71" s="48" t="s">
        <v>19</v>
      </c>
      <c r="I71" s="49" t="s">
        <v>722</v>
      </c>
      <c r="J71" s="44" t="s">
        <v>723</v>
      </c>
      <c r="L71" s="44" t="s">
        <v>724</v>
      </c>
      <c r="M71" s="44" t="s">
        <v>459</v>
      </c>
      <c r="T71" s="51"/>
    </row>
    <row r="72" spans="1:20" x14ac:dyDescent="0.25">
      <c r="A72" s="44" t="s">
        <v>725</v>
      </c>
      <c r="B72" s="47" t="s">
        <v>38</v>
      </c>
      <c r="C72" s="48" t="s">
        <v>19</v>
      </c>
      <c r="I72" s="49" t="s">
        <v>726</v>
      </c>
      <c r="J72" s="44" t="s">
        <v>135</v>
      </c>
      <c r="L72" s="44" t="s">
        <v>727</v>
      </c>
      <c r="M72" s="44" t="s">
        <v>459</v>
      </c>
      <c r="T72" s="51"/>
    </row>
    <row r="73" spans="1:20" x14ac:dyDescent="0.25">
      <c r="A73" s="44" t="s">
        <v>728</v>
      </c>
      <c r="B73" s="47" t="s">
        <v>36</v>
      </c>
      <c r="C73" s="48" t="s">
        <v>19</v>
      </c>
      <c r="I73" s="49" t="s">
        <v>729</v>
      </c>
      <c r="J73" s="44" t="s">
        <v>147</v>
      </c>
      <c r="L73" s="44" t="s">
        <v>730</v>
      </c>
      <c r="M73" s="44" t="s">
        <v>459</v>
      </c>
      <c r="T73" s="51"/>
    </row>
    <row r="74" spans="1:20" x14ac:dyDescent="0.25">
      <c r="A74" s="44" t="s">
        <v>731</v>
      </c>
      <c r="B74" s="47" t="s">
        <v>95</v>
      </c>
      <c r="C74" s="48" t="s">
        <v>19</v>
      </c>
      <c r="I74" s="49" t="s">
        <v>416</v>
      </c>
      <c r="J74" s="44" t="s">
        <v>84</v>
      </c>
      <c r="L74" s="44" t="s">
        <v>732</v>
      </c>
      <c r="M74" s="44" t="s">
        <v>459</v>
      </c>
    </row>
    <row r="75" spans="1:20" x14ac:dyDescent="0.25">
      <c r="A75" s="44" t="s">
        <v>733</v>
      </c>
      <c r="B75" s="47" t="s">
        <v>34</v>
      </c>
      <c r="C75" s="48" t="s">
        <v>19</v>
      </c>
      <c r="I75" s="49" t="s">
        <v>734</v>
      </c>
      <c r="J75" s="44" t="s">
        <v>735</v>
      </c>
      <c r="L75" s="44" t="s">
        <v>736</v>
      </c>
      <c r="M75" s="44" t="s">
        <v>459</v>
      </c>
    </row>
    <row r="76" spans="1:20" x14ac:dyDescent="0.25">
      <c r="I76" s="49" t="s">
        <v>737</v>
      </c>
      <c r="J76" s="44" t="s">
        <v>738</v>
      </c>
      <c r="L76" s="44" t="s">
        <v>739</v>
      </c>
      <c r="M76" s="44" t="s">
        <v>459</v>
      </c>
    </row>
    <row r="77" spans="1:20" x14ac:dyDescent="0.25">
      <c r="A77" s="44" t="s">
        <v>740</v>
      </c>
      <c r="B77" s="47" t="s">
        <v>358</v>
      </c>
      <c r="C77" s="48" t="s">
        <v>358</v>
      </c>
      <c r="I77" s="49" t="s">
        <v>225</v>
      </c>
      <c r="J77" s="44" t="s">
        <v>354</v>
      </c>
      <c r="L77" s="44" t="s">
        <v>741</v>
      </c>
      <c r="M77" s="44" t="s">
        <v>459</v>
      </c>
    </row>
    <row r="78" spans="1:20" x14ac:dyDescent="0.25">
      <c r="I78" s="49" t="s">
        <v>742</v>
      </c>
      <c r="J78" s="44" t="s">
        <v>743</v>
      </c>
      <c r="L78" s="44" t="s">
        <v>744</v>
      </c>
      <c r="M78" s="44" t="s">
        <v>459</v>
      </c>
    </row>
    <row r="79" spans="1:20" x14ac:dyDescent="0.25">
      <c r="A79" s="44" t="s">
        <v>745</v>
      </c>
      <c r="B79" s="52" t="s">
        <v>164</v>
      </c>
      <c r="C79" s="48" t="s">
        <v>46</v>
      </c>
      <c r="I79" s="49" t="s">
        <v>746</v>
      </c>
      <c r="J79" s="44" t="s">
        <v>747</v>
      </c>
      <c r="L79" s="44" t="s">
        <v>748</v>
      </c>
      <c r="M79" s="44" t="s">
        <v>459</v>
      </c>
    </row>
    <row r="80" spans="1:20" x14ac:dyDescent="0.25">
      <c r="A80" s="53" t="s">
        <v>749</v>
      </c>
      <c r="B80" s="48" t="s">
        <v>345</v>
      </c>
      <c r="C80" s="47" t="s">
        <v>46</v>
      </c>
      <c r="I80" s="49" t="s">
        <v>750</v>
      </c>
      <c r="J80" s="44" t="s">
        <v>751</v>
      </c>
      <c r="L80" s="44" t="s">
        <v>752</v>
      </c>
      <c r="M80" s="44" t="s">
        <v>459</v>
      </c>
    </row>
    <row r="81" spans="1:20" x14ac:dyDescent="0.25">
      <c r="A81" s="44" t="s">
        <v>753</v>
      </c>
      <c r="B81" s="47" t="s">
        <v>346</v>
      </c>
      <c r="C81" s="48" t="s">
        <v>46</v>
      </c>
      <c r="I81" s="49" t="s">
        <v>754</v>
      </c>
      <c r="J81" s="44" t="s">
        <v>161</v>
      </c>
      <c r="L81" s="44" t="s">
        <v>755</v>
      </c>
      <c r="M81" s="44" t="s">
        <v>459</v>
      </c>
    </row>
    <row r="82" spans="1:20" x14ac:dyDescent="0.25">
      <c r="A82" s="44" t="s">
        <v>756</v>
      </c>
      <c r="B82" s="52" t="s">
        <v>47</v>
      </c>
      <c r="C82" s="48" t="s">
        <v>46</v>
      </c>
      <c r="I82" s="49" t="s">
        <v>757</v>
      </c>
      <c r="J82" s="44" t="s">
        <v>355</v>
      </c>
      <c r="L82" s="44" t="s">
        <v>758</v>
      </c>
      <c r="M82" s="44" t="s">
        <v>459</v>
      </c>
    </row>
    <row r="83" spans="1:20" x14ac:dyDescent="0.25">
      <c r="A83" s="50" t="s">
        <v>759</v>
      </c>
      <c r="B83" s="47" t="s">
        <v>350</v>
      </c>
      <c r="C83" s="48" t="s">
        <v>46</v>
      </c>
      <c r="I83" s="49" t="s">
        <v>228</v>
      </c>
      <c r="J83" s="44" t="s">
        <v>105</v>
      </c>
      <c r="L83" s="44" t="s">
        <v>760</v>
      </c>
      <c r="M83" s="44" t="s">
        <v>459</v>
      </c>
    </row>
    <row r="84" spans="1:20" x14ac:dyDescent="0.25">
      <c r="A84" s="44" t="s">
        <v>761</v>
      </c>
      <c r="B84" s="47" t="s">
        <v>127</v>
      </c>
      <c r="C84" s="48" t="s">
        <v>46</v>
      </c>
      <c r="I84" s="49" t="s">
        <v>434</v>
      </c>
      <c r="J84" s="44" t="s">
        <v>66</v>
      </c>
      <c r="L84" s="44" t="s">
        <v>762</v>
      </c>
      <c r="M84" s="44" t="s">
        <v>459</v>
      </c>
    </row>
    <row r="85" spans="1:20" x14ac:dyDescent="0.25">
      <c r="A85" s="44" t="s">
        <v>763</v>
      </c>
      <c r="B85" s="47" t="s">
        <v>84</v>
      </c>
      <c r="C85" s="48" t="s">
        <v>46</v>
      </c>
      <c r="I85" s="49" t="s">
        <v>231</v>
      </c>
      <c r="J85" s="44" t="s">
        <v>93</v>
      </c>
      <c r="L85" s="44" t="s">
        <v>764</v>
      </c>
      <c r="M85" s="44" t="s">
        <v>459</v>
      </c>
    </row>
    <row r="86" spans="1:20" x14ac:dyDescent="0.25">
      <c r="A86" s="44" t="s">
        <v>765</v>
      </c>
      <c r="B86" s="47" t="s">
        <v>355</v>
      </c>
      <c r="C86" s="48" t="s">
        <v>46</v>
      </c>
      <c r="I86" s="49" t="s">
        <v>232</v>
      </c>
      <c r="J86" s="44" t="s">
        <v>357</v>
      </c>
      <c r="L86" s="44" t="s">
        <v>766</v>
      </c>
      <c r="M86" s="44" t="s">
        <v>459</v>
      </c>
    </row>
    <row r="87" spans="1:20" x14ac:dyDescent="0.25">
      <c r="A87" s="44" t="s">
        <v>767</v>
      </c>
      <c r="B87" s="52" t="s">
        <v>136</v>
      </c>
      <c r="C87" s="48" t="s">
        <v>46</v>
      </c>
      <c r="I87" s="49" t="s">
        <v>768</v>
      </c>
      <c r="J87" s="44" t="s">
        <v>769</v>
      </c>
      <c r="L87" s="44" t="s">
        <v>770</v>
      </c>
      <c r="M87" s="44" t="s">
        <v>459</v>
      </c>
      <c r="T87" s="51"/>
    </row>
    <row r="88" spans="1:20" x14ac:dyDescent="0.25">
      <c r="A88" s="50" t="s">
        <v>771</v>
      </c>
      <c r="B88" s="47" t="s">
        <v>367</v>
      </c>
      <c r="C88" s="48" t="s">
        <v>14</v>
      </c>
      <c r="I88" s="49" t="s">
        <v>772</v>
      </c>
      <c r="J88" s="44" t="s">
        <v>773</v>
      </c>
      <c r="L88" s="44" t="s">
        <v>774</v>
      </c>
      <c r="M88" s="44" t="s">
        <v>459</v>
      </c>
    </row>
    <row r="89" spans="1:20" x14ac:dyDescent="0.25">
      <c r="A89" s="44" t="s">
        <v>775</v>
      </c>
      <c r="B89" s="47" t="s">
        <v>115</v>
      </c>
      <c r="C89" s="48" t="s">
        <v>46</v>
      </c>
      <c r="I89" s="49" t="s">
        <v>776</v>
      </c>
      <c r="J89" s="44" t="s">
        <v>777</v>
      </c>
      <c r="L89" s="44" t="s">
        <v>778</v>
      </c>
      <c r="M89" s="44" t="s">
        <v>459</v>
      </c>
    </row>
    <row r="90" spans="1:20" x14ac:dyDescent="0.25">
      <c r="A90" s="44" t="s">
        <v>779</v>
      </c>
      <c r="B90" s="47" t="s">
        <v>375</v>
      </c>
      <c r="C90" s="48" t="s">
        <v>46</v>
      </c>
      <c r="I90" s="49" t="s">
        <v>233</v>
      </c>
      <c r="J90" s="44" t="s">
        <v>57</v>
      </c>
      <c r="L90" s="44" t="s">
        <v>780</v>
      </c>
      <c r="M90" s="44" t="s">
        <v>459</v>
      </c>
    </row>
    <row r="91" spans="1:20" x14ac:dyDescent="0.25">
      <c r="A91" s="44" t="s">
        <v>781</v>
      </c>
      <c r="B91" s="47" t="s">
        <v>111</v>
      </c>
      <c r="C91" s="48" t="s">
        <v>46</v>
      </c>
      <c r="I91" s="49" t="s">
        <v>782</v>
      </c>
      <c r="J91" s="44" t="s">
        <v>32</v>
      </c>
      <c r="L91" s="44" t="s">
        <v>783</v>
      </c>
      <c r="M91" s="44" t="s">
        <v>459</v>
      </c>
    </row>
    <row r="92" spans="1:20" x14ac:dyDescent="0.25">
      <c r="A92" s="44" t="s">
        <v>784</v>
      </c>
      <c r="B92" s="47" t="s">
        <v>403</v>
      </c>
      <c r="C92" s="48" t="s">
        <v>46</v>
      </c>
      <c r="I92" s="49" t="s">
        <v>785</v>
      </c>
      <c r="J92" s="44" t="s">
        <v>786</v>
      </c>
      <c r="L92" s="44" t="s">
        <v>787</v>
      </c>
      <c r="M92" s="44" t="s">
        <v>459</v>
      </c>
    </row>
    <row r="93" spans="1:20" x14ac:dyDescent="0.25">
      <c r="A93" s="44" t="s">
        <v>788</v>
      </c>
      <c r="B93" s="47" t="s">
        <v>109</v>
      </c>
      <c r="C93" s="48" t="s">
        <v>46</v>
      </c>
      <c r="I93" s="49" t="s">
        <v>235</v>
      </c>
      <c r="J93" s="44" t="s">
        <v>30</v>
      </c>
      <c r="L93" s="44" t="s">
        <v>789</v>
      </c>
      <c r="M93" s="44" t="s">
        <v>459</v>
      </c>
    </row>
    <row r="94" spans="1:20" x14ac:dyDescent="0.25">
      <c r="A94" s="44" t="s">
        <v>790</v>
      </c>
      <c r="B94" s="47" t="s">
        <v>170</v>
      </c>
      <c r="C94" s="48" t="s">
        <v>46</v>
      </c>
      <c r="I94" s="49" t="s">
        <v>791</v>
      </c>
      <c r="J94" s="44" t="s">
        <v>792</v>
      </c>
      <c r="L94" s="44" t="s">
        <v>793</v>
      </c>
      <c r="M94" s="44" t="s">
        <v>459</v>
      </c>
    </row>
    <row r="95" spans="1:20" x14ac:dyDescent="0.25">
      <c r="A95" s="44" t="s">
        <v>794</v>
      </c>
      <c r="B95" s="47" t="s">
        <v>125</v>
      </c>
      <c r="C95" s="48" t="s">
        <v>46</v>
      </c>
      <c r="I95" s="49" t="s">
        <v>236</v>
      </c>
      <c r="J95" s="44" t="s">
        <v>358</v>
      </c>
      <c r="L95" s="44" t="s">
        <v>795</v>
      </c>
      <c r="M95" s="44" t="s">
        <v>459</v>
      </c>
    </row>
    <row r="96" spans="1:20" x14ac:dyDescent="0.25">
      <c r="A96" s="44" t="s">
        <v>796</v>
      </c>
      <c r="B96" s="47" t="s">
        <v>69</v>
      </c>
      <c r="C96" s="48" t="s">
        <v>46</v>
      </c>
      <c r="I96" s="49" t="s">
        <v>237</v>
      </c>
      <c r="J96" s="44" t="s">
        <v>359</v>
      </c>
      <c r="L96" s="44" t="s">
        <v>797</v>
      </c>
      <c r="M96" s="44" t="s">
        <v>459</v>
      </c>
    </row>
    <row r="97" spans="1:20" x14ac:dyDescent="0.25">
      <c r="I97" s="49" t="s">
        <v>798</v>
      </c>
      <c r="J97" s="44" t="s">
        <v>172</v>
      </c>
      <c r="L97" s="44" t="s">
        <v>799</v>
      </c>
      <c r="M97" s="44" t="s">
        <v>459</v>
      </c>
    </row>
    <row r="98" spans="1:20" x14ac:dyDescent="0.25">
      <c r="A98" s="44" t="s">
        <v>800</v>
      </c>
      <c r="B98" s="52" t="s">
        <v>67</v>
      </c>
      <c r="C98" s="48" t="s">
        <v>14</v>
      </c>
      <c r="I98" s="49" t="s">
        <v>801</v>
      </c>
      <c r="J98" s="44" t="s">
        <v>360</v>
      </c>
      <c r="L98" s="44" t="s">
        <v>802</v>
      </c>
      <c r="M98" s="44" t="s">
        <v>459</v>
      </c>
      <c r="T98" s="51"/>
    </row>
    <row r="99" spans="1:20" x14ac:dyDescent="0.25">
      <c r="A99" s="44" t="s">
        <v>803</v>
      </c>
      <c r="B99" s="52" t="s">
        <v>15</v>
      </c>
      <c r="C99" s="48" t="s">
        <v>14</v>
      </c>
      <c r="I99" s="49" t="s">
        <v>804</v>
      </c>
      <c r="J99" s="44" t="s">
        <v>805</v>
      </c>
      <c r="L99" s="44" t="s">
        <v>806</v>
      </c>
      <c r="M99" s="44" t="s">
        <v>459</v>
      </c>
      <c r="T99" s="51"/>
    </row>
    <row r="100" spans="1:20" x14ac:dyDescent="0.25">
      <c r="A100" s="50" t="s">
        <v>807</v>
      </c>
      <c r="B100" s="52" t="s">
        <v>342</v>
      </c>
      <c r="C100" s="48" t="s">
        <v>14</v>
      </c>
      <c r="I100" s="49" t="s">
        <v>808</v>
      </c>
      <c r="J100" s="44" t="s">
        <v>809</v>
      </c>
      <c r="L100" s="44" t="s">
        <v>810</v>
      </c>
      <c r="M100" s="44" t="s">
        <v>459</v>
      </c>
    </row>
    <row r="101" spans="1:20" x14ac:dyDescent="0.25">
      <c r="A101" s="44" t="s">
        <v>811</v>
      </c>
      <c r="B101" s="52" t="s">
        <v>40</v>
      </c>
      <c r="C101" s="48" t="s">
        <v>14</v>
      </c>
      <c r="I101" s="49" t="s">
        <v>812</v>
      </c>
      <c r="J101" s="44" t="s">
        <v>813</v>
      </c>
      <c r="L101" s="44" t="s">
        <v>814</v>
      </c>
      <c r="M101" s="44" t="s">
        <v>459</v>
      </c>
    </row>
    <row r="102" spans="1:20" x14ac:dyDescent="0.25">
      <c r="A102" s="44" t="s">
        <v>815</v>
      </c>
      <c r="B102" s="52" t="s">
        <v>44</v>
      </c>
      <c r="C102" s="48" t="s">
        <v>14</v>
      </c>
      <c r="I102" s="49" t="s">
        <v>240</v>
      </c>
      <c r="J102" s="44" t="s">
        <v>361</v>
      </c>
      <c r="L102" s="44" t="s">
        <v>816</v>
      </c>
      <c r="M102" s="44" t="s">
        <v>459</v>
      </c>
    </row>
    <row r="103" spans="1:20" x14ac:dyDescent="0.25">
      <c r="A103" s="44" t="s">
        <v>817</v>
      </c>
      <c r="B103" s="47" t="s">
        <v>155</v>
      </c>
      <c r="C103" s="48" t="s">
        <v>14</v>
      </c>
      <c r="I103" s="49" t="s">
        <v>818</v>
      </c>
      <c r="J103" s="44" t="s">
        <v>819</v>
      </c>
      <c r="L103" s="44" t="s">
        <v>820</v>
      </c>
      <c r="M103" s="44" t="s">
        <v>459</v>
      </c>
    </row>
    <row r="104" spans="1:20" x14ac:dyDescent="0.25">
      <c r="A104" s="44" t="s">
        <v>821</v>
      </c>
      <c r="B104" s="47" t="s">
        <v>93</v>
      </c>
      <c r="C104" s="48" t="s">
        <v>14</v>
      </c>
      <c r="I104" s="49" t="s">
        <v>822</v>
      </c>
      <c r="J104" s="44" t="s">
        <v>823</v>
      </c>
      <c r="L104" s="44" t="s">
        <v>824</v>
      </c>
      <c r="M104" s="44" t="s">
        <v>459</v>
      </c>
    </row>
    <row r="105" spans="1:20" x14ac:dyDescent="0.25">
      <c r="A105" s="44" t="s">
        <v>825</v>
      </c>
      <c r="B105" s="48" t="s">
        <v>357</v>
      </c>
      <c r="C105" s="47" t="s">
        <v>14</v>
      </c>
      <c r="I105" s="49" t="s">
        <v>826</v>
      </c>
      <c r="J105" s="44" t="s">
        <v>827</v>
      </c>
      <c r="L105" s="44" t="s">
        <v>828</v>
      </c>
      <c r="M105" s="44" t="s">
        <v>459</v>
      </c>
    </row>
    <row r="106" spans="1:20" x14ac:dyDescent="0.25">
      <c r="A106" s="44" t="s">
        <v>829</v>
      </c>
      <c r="B106" s="47" t="s">
        <v>57</v>
      </c>
      <c r="C106" s="48" t="s">
        <v>14</v>
      </c>
      <c r="I106" s="49" t="s">
        <v>830</v>
      </c>
      <c r="J106" s="44" t="s">
        <v>831</v>
      </c>
      <c r="L106" s="44" t="s">
        <v>832</v>
      </c>
      <c r="M106" s="44" t="s">
        <v>459</v>
      </c>
    </row>
    <row r="107" spans="1:20" x14ac:dyDescent="0.25">
      <c r="A107" s="44" t="s">
        <v>833</v>
      </c>
      <c r="B107" s="47" t="s">
        <v>176</v>
      </c>
      <c r="C107" s="48" t="s">
        <v>14</v>
      </c>
      <c r="I107" s="49" t="s">
        <v>241</v>
      </c>
      <c r="J107" s="44" t="s">
        <v>85</v>
      </c>
      <c r="L107" s="44" t="s">
        <v>834</v>
      </c>
      <c r="M107" s="44" t="s">
        <v>459</v>
      </c>
    </row>
    <row r="108" spans="1:20" x14ac:dyDescent="0.25">
      <c r="A108" s="44" t="s">
        <v>835</v>
      </c>
      <c r="B108" s="52" t="s">
        <v>91</v>
      </c>
      <c r="C108" s="48" t="s">
        <v>14</v>
      </c>
      <c r="I108" s="49" t="s">
        <v>836</v>
      </c>
      <c r="J108" s="44" t="s">
        <v>837</v>
      </c>
      <c r="L108" s="44" t="s">
        <v>838</v>
      </c>
      <c r="M108" s="44" t="s">
        <v>459</v>
      </c>
    </row>
    <row r="109" spans="1:20" x14ac:dyDescent="0.25">
      <c r="A109" s="53" t="s">
        <v>839</v>
      </c>
      <c r="B109" s="47" t="s">
        <v>840</v>
      </c>
      <c r="C109" s="48" t="s">
        <v>14</v>
      </c>
      <c r="I109" s="49" t="s">
        <v>841</v>
      </c>
      <c r="J109" s="44" t="s">
        <v>842</v>
      </c>
      <c r="L109" s="44" t="s">
        <v>843</v>
      </c>
      <c r="M109" s="44" t="s">
        <v>459</v>
      </c>
    </row>
    <row r="110" spans="1:20" x14ac:dyDescent="0.25">
      <c r="A110" s="44" t="s">
        <v>844</v>
      </c>
      <c r="B110" s="47" t="s">
        <v>87</v>
      </c>
      <c r="C110" s="48" t="s">
        <v>14</v>
      </c>
      <c r="I110" s="49" t="s">
        <v>243</v>
      </c>
      <c r="J110" s="44" t="s">
        <v>74</v>
      </c>
      <c r="L110" s="44" t="s">
        <v>845</v>
      </c>
      <c r="M110" s="44" t="s">
        <v>459</v>
      </c>
    </row>
    <row r="111" spans="1:20" x14ac:dyDescent="0.25">
      <c r="A111" s="53" t="s">
        <v>846</v>
      </c>
      <c r="B111" s="48" t="s">
        <v>404</v>
      </c>
      <c r="C111" s="47" t="s">
        <v>14</v>
      </c>
      <c r="I111" s="49" t="s">
        <v>244</v>
      </c>
      <c r="J111" s="44" t="s">
        <v>113</v>
      </c>
      <c r="L111" s="44" t="s">
        <v>847</v>
      </c>
      <c r="M111" s="44" t="s">
        <v>459</v>
      </c>
    </row>
    <row r="112" spans="1:20" x14ac:dyDescent="0.25">
      <c r="A112" s="44" t="s">
        <v>848</v>
      </c>
      <c r="B112" s="47" t="s">
        <v>17</v>
      </c>
      <c r="C112" s="48" t="s">
        <v>14</v>
      </c>
      <c r="I112" s="49" t="s">
        <v>849</v>
      </c>
      <c r="J112" s="44" t="s">
        <v>850</v>
      </c>
      <c r="L112" s="44" t="s">
        <v>851</v>
      </c>
      <c r="M112" s="44" t="s">
        <v>459</v>
      </c>
    </row>
    <row r="113" spans="1:13" x14ac:dyDescent="0.25">
      <c r="A113" s="44" t="s">
        <v>852</v>
      </c>
      <c r="B113" s="52" t="s">
        <v>166</v>
      </c>
      <c r="C113" s="48" t="s">
        <v>14</v>
      </c>
      <c r="I113" s="49" t="s">
        <v>853</v>
      </c>
      <c r="J113" s="44" t="s">
        <v>176</v>
      </c>
      <c r="L113" s="44" t="s">
        <v>854</v>
      </c>
      <c r="M113" s="44" t="s">
        <v>459</v>
      </c>
    </row>
    <row r="114" spans="1:13" x14ac:dyDescent="0.25">
      <c r="A114" s="44" t="s">
        <v>855</v>
      </c>
      <c r="B114" s="47" t="s">
        <v>123</v>
      </c>
      <c r="C114" s="48" t="s">
        <v>14</v>
      </c>
      <c r="I114" s="49" t="s">
        <v>856</v>
      </c>
      <c r="J114" s="44" t="s">
        <v>857</v>
      </c>
      <c r="L114" s="44" t="s">
        <v>858</v>
      </c>
      <c r="M114" s="44" t="s">
        <v>459</v>
      </c>
    </row>
    <row r="115" spans="1:13" x14ac:dyDescent="0.25">
      <c r="A115" s="44" t="s">
        <v>859</v>
      </c>
      <c r="B115" s="47" t="s">
        <v>408</v>
      </c>
      <c r="C115" s="48" t="s">
        <v>14</v>
      </c>
      <c r="I115" s="49" t="s">
        <v>860</v>
      </c>
      <c r="J115" s="44" t="s">
        <v>861</v>
      </c>
      <c r="L115" s="44" t="s">
        <v>862</v>
      </c>
      <c r="M115" s="44" t="s">
        <v>459</v>
      </c>
    </row>
    <row r="116" spans="1:13" x14ac:dyDescent="0.25">
      <c r="A116" s="44"/>
      <c r="I116" s="49" t="s">
        <v>863</v>
      </c>
      <c r="J116" s="44" t="s">
        <v>864</v>
      </c>
      <c r="L116" s="44" t="s">
        <v>865</v>
      </c>
      <c r="M116" s="44" t="s">
        <v>459</v>
      </c>
    </row>
    <row r="117" spans="1:13" x14ac:dyDescent="0.25">
      <c r="A117" s="44" t="s">
        <v>866</v>
      </c>
      <c r="B117" s="52" t="s">
        <v>174</v>
      </c>
      <c r="C117" s="48" t="s">
        <v>63</v>
      </c>
      <c r="I117" s="49" t="s">
        <v>247</v>
      </c>
      <c r="J117" s="44" t="s">
        <v>97</v>
      </c>
      <c r="L117" s="44" t="s">
        <v>867</v>
      </c>
      <c r="M117" s="44" t="s">
        <v>459</v>
      </c>
    </row>
    <row r="118" spans="1:13" x14ac:dyDescent="0.25">
      <c r="A118" s="44" t="s">
        <v>868</v>
      </c>
      <c r="B118" s="48" t="s">
        <v>341</v>
      </c>
      <c r="C118" s="47" t="s">
        <v>63</v>
      </c>
      <c r="I118" s="49" t="s">
        <v>869</v>
      </c>
      <c r="J118" s="44" t="s">
        <v>870</v>
      </c>
      <c r="L118" s="44" t="s">
        <v>871</v>
      </c>
      <c r="M118" s="44" t="s">
        <v>459</v>
      </c>
    </row>
    <row r="119" spans="1:13" x14ac:dyDescent="0.25">
      <c r="A119" s="44" t="s">
        <v>872</v>
      </c>
      <c r="B119" s="52" t="s">
        <v>131</v>
      </c>
      <c r="C119" s="48" t="s">
        <v>63</v>
      </c>
      <c r="I119" s="49" t="s">
        <v>248</v>
      </c>
      <c r="J119" s="44" t="s">
        <v>28</v>
      </c>
      <c r="L119" s="44" t="s">
        <v>873</v>
      </c>
      <c r="M119" s="44" t="s">
        <v>459</v>
      </c>
    </row>
    <row r="120" spans="1:13" x14ac:dyDescent="0.25">
      <c r="A120" s="44" t="s">
        <v>874</v>
      </c>
      <c r="B120" s="52" t="s">
        <v>119</v>
      </c>
      <c r="C120" s="48" t="s">
        <v>63</v>
      </c>
      <c r="I120" s="49" t="s">
        <v>432</v>
      </c>
      <c r="J120" s="44" t="s">
        <v>559</v>
      </c>
      <c r="L120" s="44" t="s">
        <v>875</v>
      </c>
      <c r="M120" s="44" t="s">
        <v>459</v>
      </c>
    </row>
    <row r="121" spans="1:13" x14ac:dyDescent="0.25">
      <c r="A121" s="44" t="s">
        <v>876</v>
      </c>
      <c r="B121" s="47" t="s">
        <v>135</v>
      </c>
      <c r="C121" s="48" t="s">
        <v>63</v>
      </c>
      <c r="I121" s="49" t="s">
        <v>249</v>
      </c>
      <c r="J121" s="44" t="s">
        <v>157</v>
      </c>
      <c r="L121" s="44" t="s">
        <v>877</v>
      </c>
      <c r="M121" s="44" t="s">
        <v>459</v>
      </c>
    </row>
    <row r="122" spans="1:13" x14ac:dyDescent="0.25">
      <c r="A122" s="44" t="s">
        <v>878</v>
      </c>
      <c r="B122" s="47" t="s">
        <v>157</v>
      </c>
      <c r="C122" s="48" t="s">
        <v>63</v>
      </c>
      <c r="I122" s="49" t="s">
        <v>879</v>
      </c>
      <c r="J122" s="44" t="s">
        <v>59</v>
      </c>
      <c r="L122" s="44" t="s">
        <v>880</v>
      </c>
      <c r="M122" s="44" t="s">
        <v>459</v>
      </c>
    </row>
    <row r="123" spans="1:13" x14ac:dyDescent="0.25">
      <c r="A123" s="44" t="s">
        <v>881</v>
      </c>
      <c r="B123" s="47" t="s">
        <v>882</v>
      </c>
      <c r="C123" s="48" t="s">
        <v>63</v>
      </c>
      <c r="I123" s="49" t="s">
        <v>251</v>
      </c>
      <c r="J123" s="44" t="s">
        <v>151</v>
      </c>
      <c r="L123" s="44" t="s">
        <v>883</v>
      </c>
      <c r="M123" s="44" t="s">
        <v>459</v>
      </c>
    </row>
    <row r="124" spans="1:13" x14ac:dyDescent="0.25">
      <c r="A124" s="44" t="s">
        <v>884</v>
      </c>
      <c r="B124" s="47" t="s">
        <v>168</v>
      </c>
      <c r="C124" s="48" t="s">
        <v>63</v>
      </c>
      <c r="I124" s="49" t="s">
        <v>885</v>
      </c>
      <c r="J124" s="44" t="s">
        <v>886</v>
      </c>
      <c r="L124" s="44" t="s">
        <v>887</v>
      </c>
      <c r="M124" s="44" t="s">
        <v>459</v>
      </c>
    </row>
    <row r="125" spans="1:13" x14ac:dyDescent="0.25">
      <c r="A125" s="44" t="s">
        <v>888</v>
      </c>
      <c r="B125" s="47" t="s">
        <v>143</v>
      </c>
      <c r="C125" s="48" t="s">
        <v>63</v>
      </c>
      <c r="I125" s="49" t="s">
        <v>889</v>
      </c>
      <c r="J125" s="44" t="s">
        <v>890</v>
      </c>
      <c r="L125" s="44" t="s">
        <v>891</v>
      </c>
      <c r="M125" s="44" t="s">
        <v>459</v>
      </c>
    </row>
    <row r="126" spans="1:13" x14ac:dyDescent="0.25">
      <c r="A126" s="44" t="s">
        <v>892</v>
      </c>
      <c r="B126" s="47" t="s">
        <v>138</v>
      </c>
      <c r="C126" s="48" t="s">
        <v>63</v>
      </c>
      <c r="I126" s="49" t="s">
        <v>893</v>
      </c>
      <c r="J126" s="44" t="s">
        <v>894</v>
      </c>
      <c r="L126" s="44" t="s">
        <v>895</v>
      </c>
      <c r="M126" s="44" t="s">
        <v>459</v>
      </c>
    </row>
    <row r="127" spans="1:13" x14ac:dyDescent="0.25">
      <c r="A127" s="44" t="s">
        <v>896</v>
      </c>
      <c r="B127" s="47" t="s">
        <v>145</v>
      </c>
      <c r="C127" s="48" t="s">
        <v>63</v>
      </c>
      <c r="I127" s="49" t="s">
        <v>897</v>
      </c>
      <c r="J127" s="44" t="s">
        <v>898</v>
      </c>
      <c r="L127" s="44" t="s">
        <v>899</v>
      </c>
      <c r="M127" s="44" t="s">
        <v>459</v>
      </c>
    </row>
    <row r="128" spans="1:13" x14ac:dyDescent="0.25">
      <c r="A128" s="44" t="s">
        <v>900</v>
      </c>
      <c r="B128" s="47" t="s">
        <v>64</v>
      </c>
      <c r="C128" s="48" t="s">
        <v>63</v>
      </c>
      <c r="I128" s="49" t="s">
        <v>901</v>
      </c>
      <c r="J128" s="44" t="s">
        <v>902</v>
      </c>
      <c r="L128" s="44" t="s">
        <v>903</v>
      </c>
      <c r="M128" s="44" t="s">
        <v>459</v>
      </c>
    </row>
    <row r="129" spans="1:20" x14ac:dyDescent="0.25">
      <c r="A129" s="53" t="s">
        <v>904</v>
      </c>
      <c r="B129" s="48" t="s">
        <v>407</v>
      </c>
      <c r="C129" s="47" t="s">
        <v>63</v>
      </c>
      <c r="I129" s="49" t="s">
        <v>905</v>
      </c>
      <c r="J129" s="44" t="s">
        <v>906</v>
      </c>
      <c r="L129" s="44" t="s">
        <v>907</v>
      </c>
      <c r="M129" s="44" t="s">
        <v>459</v>
      </c>
    </row>
    <row r="130" spans="1:20" x14ac:dyDescent="0.25">
      <c r="A130" s="44" t="s">
        <v>908</v>
      </c>
      <c r="B130" s="52" t="s">
        <v>133</v>
      </c>
      <c r="C130" s="48" t="s">
        <v>63</v>
      </c>
      <c r="I130" s="49" t="s">
        <v>909</v>
      </c>
      <c r="J130" s="44" t="s">
        <v>364</v>
      </c>
      <c r="L130" s="44" t="s">
        <v>910</v>
      </c>
      <c r="M130" s="44" t="s">
        <v>459</v>
      </c>
    </row>
    <row r="131" spans="1:20" x14ac:dyDescent="0.25">
      <c r="I131" s="49" t="s">
        <v>911</v>
      </c>
      <c r="J131" s="44" t="s">
        <v>912</v>
      </c>
      <c r="L131" s="44" t="s">
        <v>913</v>
      </c>
      <c r="M131" s="44" t="s">
        <v>459</v>
      </c>
      <c r="T131" s="51"/>
    </row>
    <row r="132" spans="1:20" x14ac:dyDescent="0.25">
      <c r="A132" s="44" t="s">
        <v>914</v>
      </c>
      <c r="B132" s="47" t="s">
        <v>370</v>
      </c>
      <c r="C132" s="48" t="s">
        <v>535</v>
      </c>
      <c r="I132" s="49" t="s">
        <v>915</v>
      </c>
      <c r="J132" s="44" t="s">
        <v>916</v>
      </c>
      <c r="L132" s="44" t="s">
        <v>917</v>
      </c>
      <c r="M132" s="44" t="s">
        <v>459</v>
      </c>
      <c r="T132" s="51"/>
    </row>
    <row r="133" spans="1:20" x14ac:dyDescent="0.25">
      <c r="A133" s="44" t="s">
        <v>918</v>
      </c>
      <c r="B133" s="47" t="s">
        <v>371</v>
      </c>
      <c r="C133" s="48" t="s">
        <v>535</v>
      </c>
      <c r="I133" s="49" t="s">
        <v>919</v>
      </c>
      <c r="J133" s="44" t="s">
        <v>920</v>
      </c>
      <c r="T133" s="51"/>
    </row>
    <row r="134" spans="1:20" x14ac:dyDescent="0.25">
      <c r="A134" s="44" t="s">
        <v>921</v>
      </c>
      <c r="B134" s="47" t="s">
        <v>372</v>
      </c>
      <c r="C134" s="48" t="s">
        <v>535</v>
      </c>
      <c r="I134" s="49" t="s">
        <v>253</v>
      </c>
      <c r="J134" s="44" t="s">
        <v>20</v>
      </c>
      <c r="T134" s="51"/>
    </row>
    <row r="135" spans="1:20" x14ac:dyDescent="0.25">
      <c r="A135" s="44" t="s">
        <v>922</v>
      </c>
      <c r="B135" s="47" t="s">
        <v>373</v>
      </c>
      <c r="C135" s="48" t="s">
        <v>535</v>
      </c>
      <c r="I135" s="49" t="s">
        <v>923</v>
      </c>
      <c r="J135" s="44" t="s">
        <v>55</v>
      </c>
      <c r="T135" s="51"/>
    </row>
    <row r="136" spans="1:20" x14ac:dyDescent="0.25">
      <c r="I136" s="49" t="s">
        <v>924</v>
      </c>
      <c r="J136" s="44" t="s">
        <v>925</v>
      </c>
      <c r="T136" s="51"/>
    </row>
    <row r="137" spans="1:20" x14ac:dyDescent="0.25">
      <c r="A137" s="44" t="s">
        <v>926</v>
      </c>
      <c r="B137" s="47" t="s">
        <v>378</v>
      </c>
      <c r="C137" s="48" t="s">
        <v>539</v>
      </c>
      <c r="I137" s="49" t="s">
        <v>927</v>
      </c>
      <c r="J137" s="44" t="s">
        <v>928</v>
      </c>
      <c r="T137" s="51"/>
    </row>
    <row r="138" spans="1:20" x14ac:dyDescent="0.25">
      <c r="A138" s="44" t="s">
        <v>929</v>
      </c>
      <c r="B138" s="47" t="s">
        <v>379</v>
      </c>
      <c r="C138" s="48" t="s">
        <v>539</v>
      </c>
      <c r="I138" s="49" t="s">
        <v>930</v>
      </c>
      <c r="J138" s="44" t="s">
        <v>931</v>
      </c>
      <c r="T138" s="51"/>
    </row>
    <row r="139" spans="1:20" x14ac:dyDescent="0.25">
      <c r="A139" s="44" t="s">
        <v>932</v>
      </c>
      <c r="B139" s="47" t="s">
        <v>380</v>
      </c>
      <c r="C139" s="48" t="s">
        <v>539</v>
      </c>
      <c r="I139" s="49" t="s">
        <v>933</v>
      </c>
      <c r="J139" s="44" t="s">
        <v>934</v>
      </c>
      <c r="T139" s="51"/>
    </row>
    <row r="140" spans="1:20" x14ac:dyDescent="0.25">
      <c r="A140" s="44" t="s">
        <v>935</v>
      </c>
      <c r="B140" s="47" t="s">
        <v>381</v>
      </c>
      <c r="C140" s="48" t="s">
        <v>539</v>
      </c>
      <c r="I140" s="49" t="s">
        <v>255</v>
      </c>
      <c r="J140" s="44" t="s">
        <v>49</v>
      </c>
    </row>
    <row r="141" spans="1:20" x14ac:dyDescent="0.25">
      <c r="A141" s="44" t="s">
        <v>936</v>
      </c>
      <c r="B141" s="47" t="s">
        <v>382</v>
      </c>
      <c r="C141" s="48" t="s">
        <v>539</v>
      </c>
      <c r="I141" s="49" t="s">
        <v>937</v>
      </c>
      <c r="J141" s="44" t="s">
        <v>38</v>
      </c>
      <c r="T141" s="51"/>
    </row>
    <row r="142" spans="1:20" x14ac:dyDescent="0.25">
      <c r="A142" s="44" t="s">
        <v>938</v>
      </c>
      <c r="B142" s="47" t="s">
        <v>383</v>
      </c>
      <c r="C142" s="48" t="s">
        <v>539</v>
      </c>
      <c r="I142" s="49" t="s">
        <v>258</v>
      </c>
      <c r="J142" s="44" t="s">
        <v>36</v>
      </c>
      <c r="T142" s="51"/>
    </row>
    <row r="143" spans="1:20" x14ac:dyDescent="0.25">
      <c r="A143" s="44" t="s">
        <v>939</v>
      </c>
      <c r="B143" s="47" t="s">
        <v>384</v>
      </c>
      <c r="C143" s="48" t="s">
        <v>539</v>
      </c>
      <c r="I143" s="49" t="s">
        <v>940</v>
      </c>
      <c r="J143" s="44" t="s">
        <v>61</v>
      </c>
      <c r="T143" s="51"/>
    </row>
    <row r="144" spans="1:20" x14ac:dyDescent="0.25">
      <c r="A144" s="44" t="s">
        <v>941</v>
      </c>
      <c r="B144" s="47" t="s">
        <v>385</v>
      </c>
      <c r="C144" s="48" t="s">
        <v>539</v>
      </c>
      <c r="I144" s="49" t="s">
        <v>942</v>
      </c>
      <c r="J144" s="44" t="s">
        <v>943</v>
      </c>
      <c r="T144" s="51"/>
    </row>
    <row r="145" spans="1:20" x14ac:dyDescent="0.25">
      <c r="A145" s="44" t="s">
        <v>944</v>
      </c>
      <c r="B145" s="47" t="s">
        <v>386</v>
      </c>
      <c r="C145" s="48" t="s">
        <v>539</v>
      </c>
      <c r="I145" s="49" t="s">
        <v>945</v>
      </c>
      <c r="J145" s="44" t="s">
        <v>946</v>
      </c>
    </row>
    <row r="146" spans="1:20" x14ac:dyDescent="0.25">
      <c r="A146" s="44" t="s">
        <v>947</v>
      </c>
      <c r="B146" s="47" t="s">
        <v>387</v>
      </c>
      <c r="C146" s="48" t="s">
        <v>539</v>
      </c>
      <c r="I146" s="49" t="s">
        <v>948</v>
      </c>
      <c r="J146" s="44" t="s">
        <v>949</v>
      </c>
    </row>
    <row r="147" spans="1:20" x14ac:dyDescent="0.25">
      <c r="A147" s="44" t="s">
        <v>950</v>
      </c>
      <c r="B147" s="47" t="s">
        <v>388</v>
      </c>
      <c r="C147" s="48" t="s">
        <v>539</v>
      </c>
      <c r="I147" s="49" t="s">
        <v>951</v>
      </c>
      <c r="J147" s="44" t="s">
        <v>89</v>
      </c>
    </row>
    <row r="148" spans="1:20" x14ac:dyDescent="0.25">
      <c r="A148" s="44" t="s">
        <v>952</v>
      </c>
      <c r="B148" s="47" t="s">
        <v>389</v>
      </c>
      <c r="C148" s="48" t="s">
        <v>539</v>
      </c>
      <c r="I148" s="49" t="s">
        <v>953</v>
      </c>
      <c r="J148" s="44" t="s">
        <v>954</v>
      </c>
    </row>
    <row r="149" spans="1:20" x14ac:dyDescent="0.25">
      <c r="A149" s="44" t="s">
        <v>955</v>
      </c>
      <c r="B149" s="47" t="s">
        <v>390</v>
      </c>
      <c r="C149" s="48" t="s">
        <v>539</v>
      </c>
      <c r="I149" s="49" t="s">
        <v>956</v>
      </c>
      <c r="J149" s="44" t="s">
        <v>957</v>
      </c>
    </row>
    <row r="150" spans="1:20" x14ac:dyDescent="0.25">
      <c r="A150" s="44" t="s">
        <v>958</v>
      </c>
      <c r="B150" s="47" t="s">
        <v>391</v>
      </c>
      <c r="C150" s="48" t="s">
        <v>539</v>
      </c>
      <c r="I150" s="49" t="s">
        <v>959</v>
      </c>
      <c r="J150" s="44" t="s">
        <v>960</v>
      </c>
    </row>
    <row r="151" spans="1:20" x14ac:dyDescent="0.25">
      <c r="A151" s="44" t="s">
        <v>961</v>
      </c>
      <c r="B151" s="47" t="s">
        <v>392</v>
      </c>
      <c r="C151" s="48" t="s">
        <v>539</v>
      </c>
      <c r="I151" s="49" t="s">
        <v>962</v>
      </c>
      <c r="J151" s="44" t="s">
        <v>963</v>
      </c>
    </row>
    <row r="152" spans="1:20" x14ac:dyDescent="0.25">
      <c r="A152" s="44" t="s">
        <v>964</v>
      </c>
      <c r="B152" s="47" t="s">
        <v>393</v>
      </c>
      <c r="C152" s="48" t="s">
        <v>539</v>
      </c>
      <c r="I152" s="49" t="s">
        <v>965</v>
      </c>
      <c r="J152" s="44" t="s">
        <v>966</v>
      </c>
    </row>
    <row r="153" spans="1:20" x14ac:dyDescent="0.25">
      <c r="A153" s="44" t="s">
        <v>967</v>
      </c>
      <c r="B153" s="47" t="s">
        <v>394</v>
      </c>
      <c r="C153" s="48" t="s">
        <v>539</v>
      </c>
      <c r="I153" s="49" t="s">
        <v>261</v>
      </c>
      <c r="J153" s="44" t="s">
        <v>82</v>
      </c>
    </row>
    <row r="154" spans="1:20" x14ac:dyDescent="0.25">
      <c r="A154" s="44" t="s">
        <v>968</v>
      </c>
      <c r="B154" s="47" t="s">
        <v>395</v>
      </c>
      <c r="C154" s="48" t="s">
        <v>539</v>
      </c>
      <c r="I154" s="49" t="s">
        <v>969</v>
      </c>
      <c r="J154" s="44" t="s">
        <v>970</v>
      </c>
    </row>
    <row r="155" spans="1:20" x14ac:dyDescent="0.25">
      <c r="A155" s="44" t="s">
        <v>971</v>
      </c>
      <c r="B155" s="47" t="s">
        <v>396</v>
      </c>
      <c r="C155" s="48" t="s">
        <v>539</v>
      </c>
      <c r="I155" s="49" t="s">
        <v>972</v>
      </c>
      <c r="J155" s="44" t="s">
        <v>973</v>
      </c>
    </row>
    <row r="156" spans="1:20" x14ac:dyDescent="0.25">
      <c r="A156" s="44" t="s">
        <v>974</v>
      </c>
      <c r="B156" s="47" t="s">
        <v>397</v>
      </c>
      <c r="C156" s="48" t="s">
        <v>539</v>
      </c>
      <c r="I156" s="49" t="s">
        <v>975</v>
      </c>
      <c r="J156" s="44" t="s">
        <v>976</v>
      </c>
      <c r="T156" s="51"/>
    </row>
    <row r="157" spans="1:20" x14ac:dyDescent="0.25">
      <c r="A157" s="44" t="s">
        <v>977</v>
      </c>
      <c r="B157" s="47" t="s">
        <v>398</v>
      </c>
      <c r="C157" s="48" t="s">
        <v>539</v>
      </c>
      <c r="I157" s="49" t="s">
        <v>262</v>
      </c>
      <c r="J157" s="44" t="s">
        <v>149</v>
      </c>
      <c r="T157" s="51"/>
    </row>
    <row r="158" spans="1:20" x14ac:dyDescent="0.25">
      <c r="A158" s="44" t="s">
        <v>978</v>
      </c>
      <c r="B158" s="52" t="s">
        <v>399</v>
      </c>
      <c r="C158" s="48" t="s">
        <v>539</v>
      </c>
      <c r="I158" s="49" t="s">
        <v>979</v>
      </c>
      <c r="J158" s="44" t="s">
        <v>136</v>
      </c>
    </row>
    <row r="159" spans="1:20" x14ac:dyDescent="0.25">
      <c r="A159" s="44" t="s">
        <v>980</v>
      </c>
      <c r="B159" s="47" t="s">
        <v>400</v>
      </c>
      <c r="C159" s="48" t="s">
        <v>539</v>
      </c>
      <c r="I159" s="49" t="s">
        <v>981</v>
      </c>
      <c r="J159" s="44" t="s">
        <v>367</v>
      </c>
    </row>
    <row r="160" spans="1:20" x14ac:dyDescent="0.25">
      <c r="A160" s="44" t="s">
        <v>982</v>
      </c>
      <c r="B160" s="47" t="s">
        <v>401</v>
      </c>
      <c r="C160" s="48" t="s">
        <v>539</v>
      </c>
      <c r="I160" s="49" t="s">
        <v>983</v>
      </c>
      <c r="J160" s="44" t="s">
        <v>984</v>
      </c>
      <c r="T160" s="51"/>
    </row>
    <row r="161" spans="1:20" x14ac:dyDescent="0.25">
      <c r="I161" s="49" t="s">
        <v>985</v>
      </c>
      <c r="J161" s="44" t="s">
        <v>986</v>
      </c>
      <c r="T161" s="51"/>
    </row>
    <row r="162" spans="1:20" x14ac:dyDescent="0.25">
      <c r="A162" s="44" t="s">
        <v>987</v>
      </c>
      <c r="B162" s="47" t="s">
        <v>374</v>
      </c>
      <c r="C162" s="48" t="s">
        <v>515</v>
      </c>
      <c r="I162" s="49" t="s">
        <v>266</v>
      </c>
      <c r="J162" s="44" t="s">
        <v>95</v>
      </c>
      <c r="T162" s="51"/>
    </row>
    <row r="163" spans="1:20" x14ac:dyDescent="0.25">
      <c r="I163" s="49" t="s">
        <v>988</v>
      </c>
      <c r="J163" s="44" t="s">
        <v>535</v>
      </c>
    </row>
    <row r="164" spans="1:20" x14ac:dyDescent="0.25">
      <c r="A164" s="44" t="s">
        <v>989</v>
      </c>
      <c r="B164" s="47" t="s">
        <v>402</v>
      </c>
      <c r="C164" s="48" t="s">
        <v>519</v>
      </c>
      <c r="I164" s="49" t="s">
        <v>279</v>
      </c>
      <c r="J164" s="44" t="s">
        <v>117</v>
      </c>
    </row>
    <row r="165" spans="1:20" x14ac:dyDescent="0.25">
      <c r="I165" s="49" t="s">
        <v>990</v>
      </c>
      <c r="J165" s="44" t="s">
        <v>991</v>
      </c>
      <c r="T165" s="51"/>
    </row>
    <row r="166" spans="1:20" x14ac:dyDescent="0.25">
      <c r="A166" s="47" t="s">
        <v>992</v>
      </c>
      <c r="B166" s="47" t="s">
        <v>365</v>
      </c>
      <c r="C166" s="48" t="s">
        <v>24</v>
      </c>
      <c r="I166" s="49" t="s">
        <v>280</v>
      </c>
      <c r="J166" s="44" t="s">
        <v>375</v>
      </c>
    </row>
    <row r="167" spans="1:20" x14ac:dyDescent="0.25">
      <c r="A167" s="44" t="s">
        <v>993</v>
      </c>
      <c r="B167" s="47" t="s">
        <v>369</v>
      </c>
      <c r="C167" s="48" t="s">
        <v>7</v>
      </c>
      <c r="I167" s="49" t="s">
        <v>994</v>
      </c>
      <c r="J167" s="44" t="s">
        <v>34</v>
      </c>
    </row>
    <row r="168" spans="1:20" x14ac:dyDescent="0.25">
      <c r="A168" s="44" t="s">
        <v>995</v>
      </c>
      <c r="B168" s="47" t="s">
        <v>344</v>
      </c>
      <c r="C168" s="47" t="s">
        <v>7</v>
      </c>
      <c r="I168" s="49" t="s">
        <v>282</v>
      </c>
      <c r="J168" s="44" t="s">
        <v>143</v>
      </c>
    </row>
    <row r="169" spans="1:20" x14ac:dyDescent="0.25">
      <c r="A169" s="44" t="s">
        <v>996</v>
      </c>
      <c r="B169" s="47" t="s">
        <v>348</v>
      </c>
      <c r="C169" s="47" t="s">
        <v>24</v>
      </c>
      <c r="I169" s="49" t="s">
        <v>997</v>
      </c>
      <c r="J169" s="44" t="s">
        <v>163</v>
      </c>
    </row>
    <row r="170" spans="1:20" x14ac:dyDescent="0.25">
      <c r="A170" s="44"/>
      <c r="C170" s="47"/>
      <c r="I170" s="49" t="s">
        <v>998</v>
      </c>
      <c r="J170" s="44" t="s">
        <v>138</v>
      </c>
    </row>
    <row r="171" spans="1:20" x14ac:dyDescent="0.25">
      <c r="A171" s="44"/>
      <c r="C171" s="47"/>
      <c r="I171" s="49" t="s">
        <v>286</v>
      </c>
      <c r="J171" s="44" t="s">
        <v>101</v>
      </c>
    </row>
    <row r="172" spans="1:20" x14ac:dyDescent="0.25">
      <c r="A172" s="44"/>
      <c r="C172" s="47"/>
      <c r="I172" s="49" t="s">
        <v>999</v>
      </c>
      <c r="J172" s="44" t="s">
        <v>1000</v>
      </c>
    </row>
    <row r="173" spans="1:20" x14ac:dyDescent="0.25">
      <c r="A173" s="44"/>
      <c r="C173" s="47"/>
      <c r="I173" s="49" t="s">
        <v>1001</v>
      </c>
      <c r="J173" s="44" t="s">
        <v>1002</v>
      </c>
    </row>
    <row r="174" spans="1:20" x14ac:dyDescent="0.25">
      <c r="A174" s="44"/>
      <c r="B174" s="52"/>
      <c r="C174" s="47"/>
      <c r="I174" s="49" t="s">
        <v>1003</v>
      </c>
      <c r="J174" s="44" t="s">
        <v>1004</v>
      </c>
    </row>
    <row r="175" spans="1:20" x14ac:dyDescent="0.25">
      <c r="A175" s="44"/>
      <c r="C175" s="47"/>
      <c r="I175" s="49" t="s">
        <v>288</v>
      </c>
      <c r="J175" s="44" t="s">
        <v>8</v>
      </c>
    </row>
    <row r="176" spans="1:20" x14ac:dyDescent="0.25">
      <c r="A176" s="44"/>
      <c r="C176" s="47"/>
      <c r="I176" s="49" t="s">
        <v>1005</v>
      </c>
      <c r="J176" s="44" t="s">
        <v>1006</v>
      </c>
    </row>
    <row r="177" spans="1:10" x14ac:dyDescent="0.25">
      <c r="A177" s="44"/>
      <c r="C177" s="47"/>
      <c r="I177" s="49" t="s">
        <v>1007</v>
      </c>
      <c r="J177" s="44" t="s">
        <v>1008</v>
      </c>
    </row>
    <row r="178" spans="1:10" x14ac:dyDescent="0.25">
      <c r="A178" s="44"/>
      <c r="C178" s="47"/>
      <c r="I178" s="49" t="s">
        <v>289</v>
      </c>
      <c r="J178" s="44" t="s">
        <v>12</v>
      </c>
    </row>
    <row r="179" spans="1:10" x14ac:dyDescent="0.25">
      <c r="A179" s="44"/>
      <c r="C179" s="47"/>
      <c r="I179" s="49" t="s">
        <v>1009</v>
      </c>
      <c r="J179" s="44" t="s">
        <v>1010</v>
      </c>
    </row>
    <row r="180" spans="1:10" x14ac:dyDescent="0.25">
      <c r="A180" s="44"/>
      <c r="C180" s="47"/>
      <c r="I180" s="49" t="s">
        <v>1011</v>
      </c>
      <c r="J180" s="44" t="s">
        <v>1012</v>
      </c>
    </row>
    <row r="181" spans="1:10" x14ac:dyDescent="0.25">
      <c r="A181" s="44"/>
      <c r="I181" s="49" t="s">
        <v>1013</v>
      </c>
      <c r="J181" s="44" t="s">
        <v>385</v>
      </c>
    </row>
    <row r="182" spans="1:10" x14ac:dyDescent="0.25">
      <c r="A182" s="44"/>
      <c r="I182" s="49" t="s">
        <v>1014</v>
      </c>
      <c r="J182" s="44" t="s">
        <v>1015</v>
      </c>
    </row>
    <row r="183" spans="1:10" x14ac:dyDescent="0.25">
      <c r="A183" s="44"/>
      <c r="I183" s="49" t="s">
        <v>1016</v>
      </c>
      <c r="J183" s="44" t="s">
        <v>1017</v>
      </c>
    </row>
    <row r="184" spans="1:10" x14ac:dyDescent="0.25">
      <c r="A184" s="44"/>
      <c r="I184" s="49" t="s">
        <v>1018</v>
      </c>
      <c r="J184" s="44" t="s">
        <v>1019</v>
      </c>
    </row>
    <row r="185" spans="1:10" x14ac:dyDescent="0.25">
      <c r="A185" s="44"/>
      <c r="I185" s="49" t="s">
        <v>315</v>
      </c>
      <c r="J185" s="44" t="s">
        <v>111</v>
      </c>
    </row>
    <row r="186" spans="1:10" x14ac:dyDescent="0.25">
      <c r="A186" s="44"/>
      <c r="I186" s="49" t="s">
        <v>1020</v>
      </c>
      <c r="J186" s="44" t="s">
        <v>1021</v>
      </c>
    </row>
    <row r="187" spans="1:10" x14ac:dyDescent="0.25">
      <c r="A187" s="44"/>
      <c r="I187" s="49" t="s">
        <v>1022</v>
      </c>
      <c r="J187" s="44" t="s">
        <v>1023</v>
      </c>
    </row>
    <row r="188" spans="1:10" x14ac:dyDescent="0.25">
      <c r="A188" s="44"/>
      <c r="I188" s="49" t="s">
        <v>1024</v>
      </c>
      <c r="J188" s="44" t="s">
        <v>1025</v>
      </c>
    </row>
    <row r="189" spans="1:10" x14ac:dyDescent="0.25">
      <c r="A189" s="44"/>
      <c r="I189" s="49" t="s">
        <v>1026</v>
      </c>
      <c r="J189" s="44" t="s">
        <v>51</v>
      </c>
    </row>
    <row r="190" spans="1:10" x14ac:dyDescent="0.25">
      <c r="A190" s="44"/>
      <c r="I190" s="49" t="s">
        <v>324</v>
      </c>
      <c r="J190" s="44" t="s">
        <v>53</v>
      </c>
    </row>
    <row r="191" spans="1:10" x14ac:dyDescent="0.25">
      <c r="A191" s="44"/>
      <c r="I191" s="49" t="s">
        <v>1027</v>
      </c>
      <c r="J191" s="44" t="s">
        <v>1028</v>
      </c>
    </row>
    <row r="192" spans="1:10" x14ac:dyDescent="0.25">
      <c r="A192" s="44"/>
      <c r="I192" s="49" t="s">
        <v>325</v>
      </c>
      <c r="J192" s="44" t="s">
        <v>109</v>
      </c>
    </row>
    <row r="193" spans="1:20" x14ac:dyDescent="0.25">
      <c r="A193" s="44"/>
      <c r="I193" s="49" t="s">
        <v>326</v>
      </c>
      <c r="J193" s="44" t="s">
        <v>64</v>
      </c>
    </row>
    <row r="194" spans="1:20" x14ac:dyDescent="0.25">
      <c r="A194" s="44"/>
      <c r="I194" s="49" t="s">
        <v>328</v>
      </c>
      <c r="J194" s="44" t="s">
        <v>159</v>
      </c>
    </row>
    <row r="195" spans="1:20" x14ac:dyDescent="0.25">
      <c r="A195" s="44"/>
      <c r="I195" s="49" t="s">
        <v>1029</v>
      </c>
      <c r="J195" s="44" t="s">
        <v>1030</v>
      </c>
    </row>
    <row r="196" spans="1:20" x14ac:dyDescent="0.25">
      <c r="A196" s="44"/>
      <c r="I196" s="49" t="s">
        <v>1031</v>
      </c>
      <c r="J196" s="44" t="s">
        <v>170</v>
      </c>
    </row>
    <row r="197" spans="1:20" x14ac:dyDescent="0.25">
      <c r="A197" s="44"/>
      <c r="I197" s="49" t="s">
        <v>1032</v>
      </c>
      <c r="J197" s="44" t="s">
        <v>1033</v>
      </c>
    </row>
    <row r="198" spans="1:20" x14ac:dyDescent="0.25">
      <c r="A198" s="44"/>
      <c r="I198" s="49" t="s">
        <v>1034</v>
      </c>
      <c r="J198" s="44" t="s">
        <v>1035</v>
      </c>
    </row>
    <row r="199" spans="1:20" x14ac:dyDescent="0.25">
      <c r="A199" s="44"/>
      <c r="I199" s="49" t="s">
        <v>1036</v>
      </c>
      <c r="J199" s="44" t="s">
        <v>1037</v>
      </c>
    </row>
    <row r="200" spans="1:20" x14ac:dyDescent="0.25">
      <c r="A200" s="44"/>
      <c r="I200" s="49" t="s">
        <v>1038</v>
      </c>
      <c r="J200" s="44" t="s">
        <v>1039</v>
      </c>
    </row>
    <row r="201" spans="1:20" x14ac:dyDescent="0.25">
      <c r="A201" s="44"/>
      <c r="I201" s="49" t="s">
        <v>1040</v>
      </c>
      <c r="J201" s="44" t="s">
        <v>1041</v>
      </c>
    </row>
    <row r="202" spans="1:20" x14ac:dyDescent="0.25">
      <c r="A202" s="44"/>
      <c r="I202" s="49" t="s">
        <v>1042</v>
      </c>
      <c r="J202" s="44" t="s">
        <v>1043</v>
      </c>
      <c r="T202" s="51"/>
    </row>
    <row r="203" spans="1:20" x14ac:dyDescent="0.25">
      <c r="A203" s="50"/>
      <c r="I203" s="49" t="s">
        <v>1044</v>
      </c>
      <c r="J203" s="44" t="s">
        <v>1045</v>
      </c>
    </row>
    <row r="204" spans="1:20" x14ac:dyDescent="0.25">
      <c r="A204" s="50"/>
      <c r="I204" s="49" t="s">
        <v>1046</v>
      </c>
      <c r="J204" s="44" t="s">
        <v>1047</v>
      </c>
    </row>
    <row r="205" spans="1:20" x14ac:dyDescent="0.25">
      <c r="A205" s="50"/>
      <c r="I205" s="49" t="s">
        <v>1048</v>
      </c>
      <c r="J205" s="44" t="s">
        <v>1049</v>
      </c>
    </row>
    <row r="206" spans="1:20" x14ac:dyDescent="0.25">
      <c r="A206" s="50"/>
      <c r="I206" s="49" t="s">
        <v>1050</v>
      </c>
      <c r="J206" s="44" t="s">
        <v>1051</v>
      </c>
    </row>
    <row r="207" spans="1:20" x14ac:dyDescent="0.25">
      <c r="A207" s="50"/>
      <c r="I207" s="49" t="s">
        <v>1052</v>
      </c>
      <c r="J207" s="44" t="s">
        <v>1053</v>
      </c>
    </row>
    <row r="208" spans="1:20" x14ac:dyDescent="0.25">
      <c r="A208" s="50"/>
      <c r="B208" s="52"/>
      <c r="I208" s="49" t="s">
        <v>1054</v>
      </c>
      <c r="J208" s="44" t="s">
        <v>685</v>
      </c>
    </row>
    <row r="209" spans="1:20" x14ac:dyDescent="0.25">
      <c r="A209" s="50"/>
      <c r="I209" s="49" t="s">
        <v>1055</v>
      </c>
      <c r="J209" s="44" t="s">
        <v>827</v>
      </c>
    </row>
    <row r="210" spans="1:20" x14ac:dyDescent="0.25">
      <c r="A210" s="50"/>
      <c r="I210" s="49" t="s">
        <v>1056</v>
      </c>
      <c r="J210" s="44" t="s">
        <v>902</v>
      </c>
    </row>
    <row r="211" spans="1:20" x14ac:dyDescent="0.25">
      <c r="A211" s="50"/>
      <c r="I211" s="49" t="s">
        <v>1057</v>
      </c>
      <c r="J211" s="44" t="s">
        <v>906</v>
      </c>
    </row>
    <row r="212" spans="1:20" x14ac:dyDescent="0.25">
      <c r="A212" s="50"/>
      <c r="I212" s="49" t="s">
        <v>267</v>
      </c>
      <c r="J212" s="44" t="s">
        <v>42</v>
      </c>
    </row>
    <row r="213" spans="1:20" x14ac:dyDescent="0.25">
      <c r="A213" s="53"/>
      <c r="I213" s="49" t="s">
        <v>1058</v>
      </c>
      <c r="J213" s="44" t="s">
        <v>1059</v>
      </c>
    </row>
    <row r="214" spans="1:20" x14ac:dyDescent="0.25">
      <c r="A214" s="44"/>
      <c r="I214" s="49" t="s">
        <v>1060</v>
      </c>
      <c r="J214" s="44" t="s">
        <v>385</v>
      </c>
    </row>
    <row r="215" spans="1:20" x14ac:dyDescent="0.25">
      <c r="A215" s="50"/>
      <c r="I215" s="49" t="s">
        <v>1061</v>
      </c>
      <c r="J215" s="44" t="s">
        <v>1015</v>
      </c>
    </row>
    <row r="216" spans="1:20" x14ac:dyDescent="0.25">
      <c r="A216" s="50"/>
      <c r="I216" s="49" t="s">
        <v>1062</v>
      </c>
      <c r="J216" s="44" t="s">
        <v>1063</v>
      </c>
    </row>
    <row r="217" spans="1:20" x14ac:dyDescent="0.25">
      <c r="A217" s="53"/>
      <c r="I217" s="49" t="s">
        <v>1064</v>
      </c>
      <c r="J217" s="44" t="s">
        <v>1065</v>
      </c>
      <c r="T217" s="51"/>
    </row>
    <row r="218" spans="1:20" x14ac:dyDescent="0.25">
      <c r="A218" s="53"/>
      <c r="I218" s="49" t="s">
        <v>269</v>
      </c>
      <c r="J218" s="44" t="s">
        <v>115</v>
      </c>
    </row>
    <row r="219" spans="1:20" x14ac:dyDescent="0.25">
      <c r="A219" s="53"/>
      <c r="I219" s="49" t="s">
        <v>1066</v>
      </c>
      <c r="J219" s="44" t="s">
        <v>837</v>
      </c>
    </row>
    <row r="220" spans="1:20" x14ac:dyDescent="0.25">
      <c r="A220" s="53"/>
      <c r="I220" s="49" t="s">
        <v>1067</v>
      </c>
      <c r="J220" s="44" t="s">
        <v>1068</v>
      </c>
    </row>
    <row r="221" spans="1:20" x14ac:dyDescent="0.25">
      <c r="I221" s="49" t="s">
        <v>1069</v>
      </c>
      <c r="J221" s="44" t="s">
        <v>1070</v>
      </c>
    </row>
    <row r="222" spans="1:20" x14ac:dyDescent="0.25">
      <c r="I222" s="49" t="s">
        <v>1071</v>
      </c>
      <c r="J222" s="44" t="s">
        <v>1039</v>
      </c>
      <c r="T222" s="51"/>
    </row>
    <row r="223" spans="1:20" x14ac:dyDescent="0.25">
      <c r="I223" s="49" t="s">
        <v>1072</v>
      </c>
      <c r="J223" s="44" t="s">
        <v>166</v>
      </c>
    </row>
    <row r="224" spans="1:20" x14ac:dyDescent="0.25">
      <c r="I224" s="49" t="s">
        <v>1073</v>
      </c>
      <c r="J224" s="44" t="s">
        <v>123</v>
      </c>
    </row>
    <row r="225" spans="1:20" x14ac:dyDescent="0.25">
      <c r="I225" s="49" t="s">
        <v>1074</v>
      </c>
      <c r="J225" s="44" t="s">
        <v>545</v>
      </c>
    </row>
    <row r="226" spans="1:20" x14ac:dyDescent="0.25">
      <c r="A226" s="44"/>
      <c r="I226" s="49" t="s">
        <v>1075</v>
      </c>
      <c r="J226" s="44" t="s">
        <v>1076</v>
      </c>
    </row>
    <row r="227" spans="1:20" x14ac:dyDescent="0.25">
      <c r="I227" s="49" t="s">
        <v>1077</v>
      </c>
      <c r="J227" s="44" t="s">
        <v>1078</v>
      </c>
    </row>
    <row r="228" spans="1:20" x14ac:dyDescent="0.25">
      <c r="A228" s="44"/>
      <c r="I228" s="49" t="s">
        <v>1079</v>
      </c>
      <c r="J228" s="44" t="s">
        <v>91</v>
      </c>
    </row>
    <row r="229" spans="1:20" x14ac:dyDescent="0.25">
      <c r="I229" s="49" t="s">
        <v>1080</v>
      </c>
      <c r="J229" s="44" t="s">
        <v>1081</v>
      </c>
    </row>
    <row r="230" spans="1:20" x14ac:dyDescent="0.25">
      <c r="I230" s="49" t="s">
        <v>272</v>
      </c>
      <c r="J230" s="44" t="s">
        <v>80</v>
      </c>
      <c r="L230" s="45"/>
    </row>
    <row r="231" spans="1:20" x14ac:dyDescent="0.25">
      <c r="I231" s="49" t="s">
        <v>1082</v>
      </c>
      <c r="J231" s="44" t="s">
        <v>1033</v>
      </c>
      <c r="L231" s="45"/>
      <c r="T231" s="51"/>
    </row>
    <row r="232" spans="1:20" x14ac:dyDescent="0.25">
      <c r="I232" s="49" t="s">
        <v>1083</v>
      </c>
      <c r="J232" s="44" t="s">
        <v>805</v>
      </c>
      <c r="L232" s="45"/>
    </row>
    <row r="233" spans="1:20" x14ac:dyDescent="0.25">
      <c r="I233" s="49" t="s">
        <v>1084</v>
      </c>
      <c r="J233" s="44" t="s">
        <v>920</v>
      </c>
      <c r="L233" s="45"/>
    </row>
    <row r="234" spans="1:20" x14ac:dyDescent="0.25">
      <c r="I234" s="49" t="s">
        <v>1085</v>
      </c>
      <c r="J234" s="44" t="s">
        <v>1035</v>
      </c>
      <c r="L234" s="45"/>
    </row>
    <row r="235" spans="1:20" x14ac:dyDescent="0.25">
      <c r="A235" s="44"/>
      <c r="I235" s="49" t="s">
        <v>1086</v>
      </c>
      <c r="J235" s="44" t="s">
        <v>1076</v>
      </c>
    </row>
    <row r="236" spans="1:20" x14ac:dyDescent="0.25">
      <c r="A236" s="44"/>
      <c r="I236" s="49" t="s">
        <v>1087</v>
      </c>
      <c r="J236" s="44" t="s">
        <v>1078</v>
      </c>
    </row>
    <row r="237" spans="1:20" x14ac:dyDescent="0.25">
      <c r="A237" s="44"/>
      <c r="I237" s="49" t="s">
        <v>1088</v>
      </c>
      <c r="J237" s="44" t="s">
        <v>1089</v>
      </c>
    </row>
    <row r="238" spans="1:20" x14ac:dyDescent="0.25">
      <c r="A238" s="44"/>
      <c r="I238" s="49" t="s">
        <v>1090</v>
      </c>
      <c r="J238" s="44" t="s">
        <v>890</v>
      </c>
    </row>
    <row r="239" spans="1:20" x14ac:dyDescent="0.25">
      <c r="A239" s="44"/>
      <c r="I239" s="49" t="s">
        <v>1091</v>
      </c>
      <c r="J239" s="44" t="s">
        <v>1092</v>
      </c>
    </row>
    <row r="240" spans="1:20" x14ac:dyDescent="0.25">
      <c r="A240" s="44"/>
      <c r="I240" s="49" t="s">
        <v>1093</v>
      </c>
      <c r="J240" s="44" t="s">
        <v>1094</v>
      </c>
    </row>
    <row r="241" spans="1:20" x14ac:dyDescent="0.25">
      <c r="A241" s="44"/>
      <c r="I241" s="49" t="s">
        <v>1095</v>
      </c>
      <c r="J241" s="44" t="s">
        <v>168</v>
      </c>
      <c r="L241" s="45"/>
      <c r="T241" s="51"/>
    </row>
    <row r="242" spans="1:20" x14ac:dyDescent="0.25">
      <c r="A242" s="44"/>
      <c r="I242" s="49" t="s">
        <v>1096</v>
      </c>
      <c r="J242" s="44" t="s">
        <v>1097</v>
      </c>
      <c r="L242" s="45"/>
      <c r="T242" s="51"/>
    </row>
    <row r="243" spans="1:20" x14ac:dyDescent="0.25">
      <c r="A243" s="44"/>
      <c r="I243" s="49" t="s">
        <v>1098</v>
      </c>
      <c r="J243" s="44" t="s">
        <v>1099</v>
      </c>
    </row>
    <row r="244" spans="1:20" x14ac:dyDescent="0.25">
      <c r="A244" s="44"/>
      <c r="I244" s="49" t="s">
        <v>1100</v>
      </c>
      <c r="J244" s="44" t="s">
        <v>842</v>
      </c>
      <c r="L244" s="45"/>
    </row>
    <row r="245" spans="1:20" x14ac:dyDescent="0.25">
      <c r="A245" s="44"/>
      <c r="I245" s="49" t="s">
        <v>1101</v>
      </c>
      <c r="J245" s="44" t="s">
        <v>1102</v>
      </c>
      <c r="T245" s="51"/>
    </row>
    <row r="246" spans="1:20" x14ac:dyDescent="0.25">
      <c r="A246" s="44"/>
      <c r="I246" s="49" t="s">
        <v>1103</v>
      </c>
      <c r="J246" s="44" t="s">
        <v>1104</v>
      </c>
    </row>
    <row r="247" spans="1:20" x14ac:dyDescent="0.25">
      <c r="A247" s="44"/>
      <c r="I247" s="49" t="s">
        <v>1105</v>
      </c>
      <c r="J247" s="44" t="s">
        <v>545</v>
      </c>
      <c r="L247" s="54"/>
    </row>
    <row r="248" spans="1:20" x14ac:dyDescent="0.25">
      <c r="A248" s="44"/>
      <c r="I248" s="49" t="s">
        <v>1106</v>
      </c>
      <c r="J248" s="44" t="s">
        <v>1102</v>
      </c>
      <c r="L248" s="54"/>
      <c r="T248" s="51"/>
    </row>
    <row r="249" spans="1:20" x14ac:dyDescent="0.25">
      <c r="A249" s="44"/>
      <c r="I249" s="49" t="s">
        <v>1107</v>
      </c>
      <c r="J249" s="44" t="s">
        <v>1104</v>
      </c>
      <c r="L249" s="54"/>
    </row>
    <row r="250" spans="1:20" x14ac:dyDescent="0.25">
      <c r="A250" s="44"/>
      <c r="I250" s="49" t="s">
        <v>1108</v>
      </c>
      <c r="J250" s="44" t="s">
        <v>1109</v>
      </c>
      <c r="L250" s="54"/>
    </row>
    <row r="251" spans="1:20" x14ac:dyDescent="0.25">
      <c r="A251" s="44"/>
      <c r="I251" s="49" t="s">
        <v>1110</v>
      </c>
      <c r="J251" s="44" t="s">
        <v>1111</v>
      </c>
      <c r="L251" s="54"/>
    </row>
    <row r="252" spans="1:20" x14ac:dyDescent="0.25">
      <c r="A252" s="44"/>
      <c r="I252" s="49" t="s">
        <v>1112</v>
      </c>
      <c r="J252" s="44" t="s">
        <v>133</v>
      </c>
      <c r="T252" s="51"/>
    </row>
    <row r="253" spans="1:20" x14ac:dyDescent="0.25">
      <c r="A253" s="44"/>
      <c r="I253" s="49" t="s">
        <v>1113</v>
      </c>
      <c r="J253" s="44" t="s">
        <v>1114</v>
      </c>
    </row>
    <row r="254" spans="1:20" x14ac:dyDescent="0.25">
      <c r="A254" s="44"/>
      <c r="I254" s="49" t="s">
        <v>1115</v>
      </c>
      <c r="J254" s="44" t="s">
        <v>1111</v>
      </c>
    </row>
    <row r="255" spans="1:20" x14ac:dyDescent="0.25">
      <c r="A255" s="44"/>
      <c r="I255" s="49" t="s">
        <v>333</v>
      </c>
      <c r="J255" s="44" t="s">
        <v>133</v>
      </c>
    </row>
    <row r="256" spans="1:20" x14ac:dyDescent="0.25">
      <c r="A256" s="44"/>
      <c r="I256" s="49" t="s">
        <v>1116</v>
      </c>
      <c r="J256" s="44" t="s">
        <v>704</v>
      </c>
    </row>
    <row r="257" spans="1:20" x14ac:dyDescent="0.25">
      <c r="A257" s="44"/>
      <c r="I257" s="49" t="s">
        <v>316</v>
      </c>
      <c r="J257" s="44" t="s">
        <v>403</v>
      </c>
    </row>
    <row r="258" spans="1:20" x14ac:dyDescent="0.25">
      <c r="A258" s="44"/>
      <c r="I258" s="49" t="s">
        <v>1117</v>
      </c>
      <c r="J258" s="44" t="s">
        <v>831</v>
      </c>
      <c r="T258" s="51"/>
    </row>
    <row r="259" spans="1:20" x14ac:dyDescent="0.25">
      <c r="A259" s="44"/>
      <c r="I259" s="49" t="s">
        <v>1118</v>
      </c>
      <c r="J259" s="44" t="s">
        <v>1094</v>
      </c>
    </row>
    <row r="260" spans="1:20" x14ac:dyDescent="0.25">
      <c r="A260" s="44"/>
      <c r="I260" s="49" t="s">
        <v>1119</v>
      </c>
      <c r="J260" s="44" t="s">
        <v>842</v>
      </c>
    </row>
    <row r="261" spans="1:20" x14ac:dyDescent="0.25">
      <c r="A261" s="44"/>
      <c r="I261" s="49" t="s">
        <v>1120</v>
      </c>
      <c r="J261" s="44" t="s">
        <v>1109</v>
      </c>
    </row>
    <row r="262" spans="1:20" x14ac:dyDescent="0.25">
      <c r="A262" s="44"/>
      <c r="I262" s="49" t="s">
        <v>435</v>
      </c>
      <c r="J262" s="44" t="s">
        <v>1121</v>
      </c>
    </row>
    <row r="263" spans="1:20" x14ac:dyDescent="0.25">
      <c r="A263" s="44"/>
      <c r="I263" s="49" t="s">
        <v>245</v>
      </c>
      <c r="J263" s="44" t="s">
        <v>363</v>
      </c>
    </row>
    <row r="264" spans="1:20" x14ac:dyDescent="0.25">
      <c r="A264" s="44"/>
      <c r="I264" s="49" t="s">
        <v>1122</v>
      </c>
      <c r="J264" s="44" t="s">
        <v>890</v>
      </c>
    </row>
    <row r="265" spans="1:20" x14ac:dyDescent="0.25">
      <c r="A265" s="44"/>
      <c r="I265" s="49" t="s">
        <v>1123</v>
      </c>
      <c r="J265" s="44" t="s">
        <v>902</v>
      </c>
    </row>
    <row r="266" spans="1:20" x14ac:dyDescent="0.25">
      <c r="A266" s="44"/>
      <c r="I266" s="49" t="s">
        <v>1124</v>
      </c>
      <c r="J266" s="44" t="s">
        <v>1125</v>
      </c>
    </row>
    <row r="267" spans="1:20" x14ac:dyDescent="0.25">
      <c r="A267" s="44"/>
      <c r="I267" s="49" t="s">
        <v>273</v>
      </c>
      <c r="J267" s="44" t="s">
        <v>369</v>
      </c>
      <c r="T267" s="51"/>
    </row>
    <row r="268" spans="1:20" x14ac:dyDescent="0.25">
      <c r="A268" s="44"/>
      <c r="I268" s="49" t="s">
        <v>1126</v>
      </c>
      <c r="J268" s="44" t="s">
        <v>374</v>
      </c>
      <c r="T268" s="51"/>
    </row>
    <row r="269" spans="1:20" x14ac:dyDescent="0.25">
      <c r="A269" s="44"/>
      <c r="I269" s="49" t="s">
        <v>1127</v>
      </c>
      <c r="J269" s="44" t="s">
        <v>405</v>
      </c>
      <c r="T269" s="51"/>
    </row>
    <row r="270" spans="1:20" x14ac:dyDescent="0.25">
      <c r="A270" s="44"/>
      <c r="I270" s="49" t="s">
        <v>1128</v>
      </c>
      <c r="J270" s="44" t="s">
        <v>1041</v>
      </c>
    </row>
    <row r="271" spans="1:20" x14ac:dyDescent="0.25">
      <c r="A271" s="44"/>
      <c r="B271" s="52"/>
      <c r="I271" s="49" t="s">
        <v>1129</v>
      </c>
      <c r="J271" s="44" t="s">
        <v>1130</v>
      </c>
    </row>
    <row r="272" spans="1:20" x14ac:dyDescent="0.25">
      <c r="A272" s="44"/>
      <c r="I272" s="49" t="s">
        <v>1131</v>
      </c>
      <c r="J272" s="44" t="s">
        <v>1132</v>
      </c>
      <c r="T272" s="51"/>
    </row>
    <row r="273" spans="1:20" x14ac:dyDescent="0.25">
      <c r="A273" s="44"/>
      <c r="I273" s="49" t="s">
        <v>1133</v>
      </c>
      <c r="J273" s="44" t="s">
        <v>1134</v>
      </c>
    </row>
    <row r="274" spans="1:20" x14ac:dyDescent="0.25">
      <c r="A274" s="44"/>
      <c r="I274" s="49" t="s">
        <v>1135</v>
      </c>
      <c r="J274" s="44" t="s">
        <v>840</v>
      </c>
    </row>
    <row r="275" spans="1:20" x14ac:dyDescent="0.25">
      <c r="A275" s="44"/>
      <c r="I275" s="49" t="s">
        <v>268</v>
      </c>
      <c r="J275" s="44" t="s">
        <v>368</v>
      </c>
    </row>
    <row r="276" spans="1:20" x14ac:dyDescent="0.25">
      <c r="A276" s="44"/>
      <c r="I276" s="49" t="s">
        <v>1136</v>
      </c>
      <c r="J276" s="44" t="s">
        <v>1137</v>
      </c>
    </row>
    <row r="277" spans="1:20" x14ac:dyDescent="0.25">
      <c r="A277" s="44"/>
      <c r="I277" s="49" t="s">
        <v>1138</v>
      </c>
      <c r="J277" s="44" t="s">
        <v>1139</v>
      </c>
    </row>
    <row r="278" spans="1:20" x14ac:dyDescent="0.25">
      <c r="A278" s="44"/>
      <c r="I278" s="49" t="s">
        <v>1140</v>
      </c>
      <c r="J278" s="44" t="s">
        <v>1141</v>
      </c>
      <c r="T278" s="51"/>
    </row>
    <row r="279" spans="1:20" x14ac:dyDescent="0.25">
      <c r="A279" s="44"/>
      <c r="I279" s="49" t="s">
        <v>1142</v>
      </c>
      <c r="J279" s="44" t="s">
        <v>1143</v>
      </c>
      <c r="T279" s="51"/>
    </row>
    <row r="280" spans="1:20" x14ac:dyDescent="0.25">
      <c r="A280" s="44"/>
      <c r="I280" s="49" t="s">
        <v>1144</v>
      </c>
      <c r="J280" s="44" t="s">
        <v>1145</v>
      </c>
    </row>
    <row r="281" spans="1:20" x14ac:dyDescent="0.25">
      <c r="A281" s="44"/>
      <c r="I281" s="49" t="s">
        <v>1146</v>
      </c>
      <c r="J281" s="44" t="s">
        <v>1147</v>
      </c>
    </row>
    <row r="282" spans="1:20" x14ac:dyDescent="0.25">
      <c r="A282" s="44"/>
      <c r="I282" s="49" t="s">
        <v>1148</v>
      </c>
      <c r="J282" s="44" t="s">
        <v>1149</v>
      </c>
    </row>
    <row r="283" spans="1:20" x14ac:dyDescent="0.25">
      <c r="A283" s="44"/>
      <c r="I283" s="49" t="s">
        <v>1150</v>
      </c>
      <c r="J283" s="44" t="s">
        <v>1151</v>
      </c>
      <c r="T283" s="51"/>
    </row>
    <row r="284" spans="1:20" x14ac:dyDescent="0.25">
      <c r="A284" s="44"/>
      <c r="I284" s="49" t="s">
        <v>1152</v>
      </c>
      <c r="J284" s="44" t="s">
        <v>1153</v>
      </c>
    </row>
    <row r="285" spans="1:20" x14ac:dyDescent="0.25">
      <c r="A285" s="44"/>
      <c r="B285" s="52"/>
      <c r="I285" s="49" t="s">
        <v>1154</v>
      </c>
      <c r="J285" s="44" t="s">
        <v>1155</v>
      </c>
    </row>
    <row r="286" spans="1:20" x14ac:dyDescent="0.25">
      <c r="A286" s="44"/>
      <c r="I286" s="49" t="s">
        <v>1156</v>
      </c>
      <c r="J286" s="44" t="s">
        <v>1157</v>
      </c>
      <c r="T286" s="51"/>
    </row>
    <row r="287" spans="1:20" x14ac:dyDescent="0.25">
      <c r="A287" s="44"/>
      <c r="I287" s="49" t="s">
        <v>1158</v>
      </c>
      <c r="J287" s="44" t="s">
        <v>1159</v>
      </c>
    </row>
    <row r="288" spans="1:20" x14ac:dyDescent="0.25">
      <c r="A288" s="44"/>
      <c r="I288" s="49" t="s">
        <v>1160</v>
      </c>
      <c r="J288" s="44" t="s">
        <v>1161</v>
      </c>
    </row>
    <row r="289" spans="1:20" x14ac:dyDescent="0.25">
      <c r="A289" s="44"/>
      <c r="I289" s="49" t="s">
        <v>1162</v>
      </c>
      <c r="J289" s="44" t="s">
        <v>1163</v>
      </c>
    </row>
    <row r="290" spans="1:20" x14ac:dyDescent="0.25">
      <c r="A290" s="44"/>
      <c r="I290" s="49" t="s">
        <v>1164</v>
      </c>
      <c r="J290" s="44" t="s">
        <v>387</v>
      </c>
    </row>
    <row r="291" spans="1:20" x14ac:dyDescent="0.25">
      <c r="A291" s="44"/>
      <c r="I291" s="49" t="s">
        <v>1165</v>
      </c>
      <c r="J291" s="44" t="s">
        <v>1139</v>
      </c>
    </row>
    <row r="292" spans="1:20" x14ac:dyDescent="0.25">
      <c r="A292" s="44"/>
      <c r="I292" s="49" t="s">
        <v>1166</v>
      </c>
      <c r="J292" s="44" t="s">
        <v>1167</v>
      </c>
      <c r="L292" s="45"/>
    </row>
    <row r="293" spans="1:20" x14ac:dyDescent="0.25">
      <c r="A293" s="44"/>
      <c r="I293" s="49" t="s">
        <v>1168</v>
      </c>
      <c r="J293" s="44" t="s">
        <v>1169</v>
      </c>
    </row>
    <row r="294" spans="1:20" x14ac:dyDescent="0.25">
      <c r="A294" s="44"/>
      <c r="I294" s="49" t="s">
        <v>1170</v>
      </c>
      <c r="J294" s="44" t="s">
        <v>1171</v>
      </c>
    </row>
    <row r="295" spans="1:20" x14ac:dyDescent="0.25">
      <c r="A295" s="44"/>
      <c r="I295" s="49" t="s">
        <v>1172</v>
      </c>
      <c r="J295" s="44" t="s">
        <v>840</v>
      </c>
    </row>
    <row r="296" spans="1:20" x14ac:dyDescent="0.25">
      <c r="A296" s="44"/>
      <c r="I296" s="49" t="s">
        <v>1173</v>
      </c>
      <c r="J296" s="44" t="s">
        <v>1174</v>
      </c>
      <c r="T296" s="51"/>
    </row>
    <row r="297" spans="1:20" x14ac:dyDescent="0.25">
      <c r="A297" s="44"/>
      <c r="I297" s="49" t="s">
        <v>191</v>
      </c>
      <c r="J297" s="51" t="s">
        <v>15</v>
      </c>
    </row>
    <row r="298" spans="1:20" x14ac:dyDescent="0.25">
      <c r="A298" s="44"/>
      <c r="I298" s="49" t="s">
        <v>1175</v>
      </c>
      <c r="J298" s="44" t="s">
        <v>631</v>
      </c>
    </row>
    <row r="299" spans="1:20" x14ac:dyDescent="0.25">
      <c r="A299" s="44"/>
      <c r="I299" s="49" t="s">
        <v>1176</v>
      </c>
      <c r="J299" s="44" t="s">
        <v>639</v>
      </c>
    </row>
    <row r="300" spans="1:20" x14ac:dyDescent="0.25">
      <c r="A300" s="44"/>
      <c r="I300" s="49" t="s">
        <v>1177</v>
      </c>
      <c r="J300" s="44" t="s">
        <v>661</v>
      </c>
    </row>
    <row r="301" spans="1:20" x14ac:dyDescent="0.25">
      <c r="A301" s="44"/>
      <c r="I301" s="49" t="s">
        <v>1178</v>
      </c>
      <c r="J301" s="44" t="s">
        <v>32</v>
      </c>
    </row>
    <row r="302" spans="1:20" x14ac:dyDescent="0.25">
      <c r="A302" s="44"/>
      <c r="I302" s="49" t="s">
        <v>1179</v>
      </c>
      <c r="J302" s="44" t="s">
        <v>931</v>
      </c>
    </row>
    <row r="303" spans="1:20" x14ac:dyDescent="0.25">
      <c r="A303" s="44"/>
      <c r="I303" s="49" t="s">
        <v>1180</v>
      </c>
      <c r="J303" s="44" t="s">
        <v>1132</v>
      </c>
    </row>
    <row r="304" spans="1:20" x14ac:dyDescent="0.25">
      <c r="A304" s="44"/>
      <c r="I304" s="49" t="s">
        <v>1181</v>
      </c>
      <c r="J304" s="44" t="s">
        <v>949</v>
      </c>
    </row>
    <row r="305" spans="1:20" x14ac:dyDescent="0.25">
      <c r="A305" s="44"/>
      <c r="I305" s="49" t="s">
        <v>1182</v>
      </c>
      <c r="J305" s="44" t="s">
        <v>91</v>
      </c>
    </row>
    <row r="306" spans="1:20" x14ac:dyDescent="0.25">
      <c r="A306" s="44"/>
      <c r="I306" s="49" t="s">
        <v>1183</v>
      </c>
      <c r="J306" s="44" t="s">
        <v>991</v>
      </c>
    </row>
    <row r="307" spans="1:20" x14ac:dyDescent="0.25">
      <c r="A307" s="44"/>
      <c r="I307" s="49" t="s">
        <v>1184</v>
      </c>
      <c r="J307" s="44" t="s">
        <v>389</v>
      </c>
    </row>
    <row r="308" spans="1:20" x14ac:dyDescent="0.25">
      <c r="A308" s="44"/>
      <c r="I308" s="49" t="s">
        <v>1185</v>
      </c>
      <c r="J308" s="44" t="s">
        <v>1035</v>
      </c>
    </row>
    <row r="309" spans="1:20" x14ac:dyDescent="0.25">
      <c r="A309" s="44"/>
      <c r="I309" s="49" t="s">
        <v>1186</v>
      </c>
      <c r="J309" s="44" t="s">
        <v>1187</v>
      </c>
    </row>
    <row r="310" spans="1:20" x14ac:dyDescent="0.25">
      <c r="A310" s="44"/>
      <c r="I310" s="49" t="s">
        <v>1188</v>
      </c>
      <c r="J310" s="44" t="s">
        <v>123</v>
      </c>
    </row>
    <row r="311" spans="1:20" x14ac:dyDescent="0.25">
      <c r="A311" s="44"/>
      <c r="I311" s="49" t="s">
        <v>1189</v>
      </c>
      <c r="J311" s="44" t="s">
        <v>1076</v>
      </c>
    </row>
    <row r="312" spans="1:20" x14ac:dyDescent="0.25">
      <c r="A312" s="44"/>
      <c r="B312" s="52"/>
      <c r="I312" s="49" t="s">
        <v>1190</v>
      </c>
      <c r="J312" s="44" t="s">
        <v>1094</v>
      </c>
    </row>
    <row r="313" spans="1:20" x14ac:dyDescent="0.25">
      <c r="A313" s="44"/>
      <c r="I313" s="49" t="s">
        <v>1191</v>
      </c>
      <c r="J313" s="44" t="s">
        <v>388</v>
      </c>
    </row>
    <row r="314" spans="1:20" x14ac:dyDescent="0.25">
      <c r="A314" s="44"/>
      <c r="I314" s="49" t="s">
        <v>1192</v>
      </c>
      <c r="J314" s="44" t="s">
        <v>916</v>
      </c>
    </row>
    <row r="315" spans="1:20" x14ac:dyDescent="0.25">
      <c r="A315" s="44"/>
      <c r="I315" s="49" t="s">
        <v>1193</v>
      </c>
      <c r="J315" s="44" t="s">
        <v>176</v>
      </c>
    </row>
    <row r="316" spans="1:20" x14ac:dyDescent="0.25">
      <c r="A316" s="44"/>
      <c r="I316" s="49" t="s">
        <v>1194</v>
      </c>
      <c r="J316" s="44" t="s">
        <v>168</v>
      </c>
    </row>
    <row r="317" spans="1:20" x14ac:dyDescent="0.25">
      <c r="A317" s="44"/>
      <c r="I317" s="49" t="s">
        <v>1195</v>
      </c>
      <c r="J317" s="44" t="s">
        <v>1035</v>
      </c>
    </row>
    <row r="318" spans="1:20" x14ac:dyDescent="0.25">
      <c r="A318" s="44"/>
      <c r="I318" s="49" t="s">
        <v>1196</v>
      </c>
      <c r="J318" s="44" t="s">
        <v>176</v>
      </c>
    </row>
    <row r="319" spans="1:20" x14ac:dyDescent="0.25">
      <c r="A319" s="44"/>
      <c r="I319" s="49" t="s">
        <v>1197</v>
      </c>
      <c r="J319" s="44" t="s">
        <v>1198</v>
      </c>
    </row>
    <row r="320" spans="1:20" x14ac:dyDescent="0.25">
      <c r="A320" s="44"/>
      <c r="I320" s="49" t="s">
        <v>1199</v>
      </c>
      <c r="J320" s="44" t="s">
        <v>1045</v>
      </c>
      <c r="T320" s="51"/>
    </row>
    <row r="321" spans="1:20" x14ac:dyDescent="0.25">
      <c r="A321" s="44"/>
      <c r="I321" s="49" t="s">
        <v>1200</v>
      </c>
      <c r="J321" s="44" t="s">
        <v>1151</v>
      </c>
    </row>
    <row r="322" spans="1:20" x14ac:dyDescent="0.25">
      <c r="A322" s="44"/>
      <c r="I322" s="49" t="s">
        <v>1201</v>
      </c>
      <c r="J322" s="44" t="s">
        <v>1167</v>
      </c>
    </row>
    <row r="323" spans="1:20" x14ac:dyDescent="0.25">
      <c r="A323" s="44"/>
      <c r="I323" s="49" t="s">
        <v>1202</v>
      </c>
      <c r="J323" s="44" t="s">
        <v>1045</v>
      </c>
    </row>
    <row r="324" spans="1:20" x14ac:dyDescent="0.25">
      <c r="A324" s="44"/>
      <c r="I324" s="49" t="s">
        <v>1203</v>
      </c>
      <c r="J324" s="44" t="s">
        <v>1151</v>
      </c>
    </row>
    <row r="325" spans="1:20" x14ac:dyDescent="0.25">
      <c r="A325" s="44"/>
      <c r="I325" s="49" t="s">
        <v>1204</v>
      </c>
      <c r="J325" s="44" t="s">
        <v>1167</v>
      </c>
    </row>
    <row r="326" spans="1:20" x14ac:dyDescent="0.25">
      <c r="A326" s="44"/>
      <c r="I326" s="49" t="s">
        <v>213</v>
      </c>
      <c r="J326" s="44" t="s">
        <v>351</v>
      </c>
    </row>
    <row r="327" spans="1:20" x14ac:dyDescent="0.25">
      <c r="A327" s="44"/>
      <c r="I327" s="49" t="s">
        <v>1205</v>
      </c>
      <c r="J327" s="44" t="s">
        <v>1206</v>
      </c>
    </row>
    <row r="328" spans="1:20" x14ac:dyDescent="0.25">
      <c r="A328" s="44"/>
      <c r="I328" s="49" t="s">
        <v>1207</v>
      </c>
      <c r="J328" s="44" t="s">
        <v>1208</v>
      </c>
    </row>
    <row r="329" spans="1:20" x14ac:dyDescent="0.25">
      <c r="A329" s="44"/>
      <c r="I329" s="49" t="s">
        <v>242</v>
      </c>
      <c r="J329" s="44" t="s">
        <v>362</v>
      </c>
    </row>
    <row r="330" spans="1:20" x14ac:dyDescent="0.25">
      <c r="A330" s="44"/>
      <c r="I330" s="49" t="s">
        <v>1209</v>
      </c>
      <c r="J330" s="44" t="s">
        <v>1210</v>
      </c>
    </row>
    <row r="331" spans="1:20" x14ac:dyDescent="0.25">
      <c r="A331" s="44"/>
      <c r="I331" s="49" t="s">
        <v>1211</v>
      </c>
      <c r="J331" s="44" t="s">
        <v>894</v>
      </c>
    </row>
    <row r="332" spans="1:20" x14ac:dyDescent="0.25">
      <c r="A332" s="44"/>
      <c r="I332" s="49" t="s">
        <v>1212</v>
      </c>
      <c r="J332" s="44" t="s">
        <v>970</v>
      </c>
      <c r="T332" s="51"/>
    </row>
    <row r="333" spans="1:20" x14ac:dyDescent="0.25">
      <c r="A333" s="44"/>
      <c r="I333" s="49" t="s">
        <v>1213</v>
      </c>
      <c r="J333" s="44" t="s">
        <v>168</v>
      </c>
    </row>
    <row r="334" spans="1:20" x14ac:dyDescent="0.25">
      <c r="A334" s="44"/>
      <c r="I334" s="49" t="s">
        <v>1214</v>
      </c>
      <c r="J334" s="44" t="s">
        <v>1114</v>
      </c>
    </row>
    <row r="335" spans="1:20" x14ac:dyDescent="0.25">
      <c r="A335" s="44"/>
      <c r="I335" s="49" t="s">
        <v>1215</v>
      </c>
      <c r="J335" s="44" t="s">
        <v>1216</v>
      </c>
    </row>
    <row r="336" spans="1:20" x14ac:dyDescent="0.25">
      <c r="A336" s="44"/>
      <c r="I336" s="49" t="s">
        <v>1217</v>
      </c>
      <c r="J336" s="44" t="s">
        <v>1218</v>
      </c>
    </row>
    <row r="337" spans="1:10" x14ac:dyDescent="0.25">
      <c r="A337" s="44"/>
      <c r="I337" s="49" t="s">
        <v>1219</v>
      </c>
      <c r="J337" s="44" t="s">
        <v>1220</v>
      </c>
    </row>
    <row r="338" spans="1:10" x14ac:dyDescent="0.25">
      <c r="A338" s="44"/>
      <c r="I338" s="49" t="s">
        <v>1221</v>
      </c>
      <c r="J338" s="44" t="s">
        <v>34</v>
      </c>
    </row>
    <row r="339" spans="1:10" x14ac:dyDescent="0.25">
      <c r="A339" s="44"/>
      <c r="I339" s="49" t="s">
        <v>1222</v>
      </c>
      <c r="J339" s="44" t="s">
        <v>391</v>
      </c>
    </row>
    <row r="340" spans="1:10" x14ac:dyDescent="0.25">
      <c r="A340" s="44"/>
      <c r="I340" s="49" t="s">
        <v>1223</v>
      </c>
      <c r="J340" s="44" t="s">
        <v>1224</v>
      </c>
    </row>
    <row r="341" spans="1:10" x14ac:dyDescent="0.25">
      <c r="A341" s="44"/>
      <c r="I341" s="49" t="s">
        <v>1225</v>
      </c>
      <c r="J341" s="44" t="s">
        <v>392</v>
      </c>
    </row>
    <row r="342" spans="1:10" x14ac:dyDescent="0.25">
      <c r="A342" s="44"/>
      <c r="I342" s="49" t="s">
        <v>323</v>
      </c>
      <c r="J342" s="44" t="s">
        <v>406</v>
      </c>
    </row>
    <row r="343" spans="1:10" x14ac:dyDescent="0.25">
      <c r="A343" s="44"/>
      <c r="I343" s="49" t="s">
        <v>1226</v>
      </c>
      <c r="J343" s="44" t="s">
        <v>1041</v>
      </c>
    </row>
    <row r="344" spans="1:10" x14ac:dyDescent="0.25">
      <c r="A344" s="44"/>
      <c r="I344" s="49" t="s">
        <v>1227</v>
      </c>
      <c r="J344" s="44" t="s">
        <v>1228</v>
      </c>
    </row>
    <row r="345" spans="1:10" x14ac:dyDescent="0.25">
      <c r="A345" s="44"/>
      <c r="B345" s="44"/>
      <c r="C345" s="44"/>
      <c r="I345" s="49" t="s">
        <v>1229</v>
      </c>
      <c r="J345" s="44" t="s">
        <v>1230</v>
      </c>
    </row>
    <row r="346" spans="1:10" x14ac:dyDescent="0.25">
      <c r="A346" s="44"/>
      <c r="I346" s="49" t="s">
        <v>1231</v>
      </c>
      <c r="J346" s="44" t="s">
        <v>1232</v>
      </c>
    </row>
    <row r="347" spans="1:10" x14ac:dyDescent="0.25">
      <c r="A347" s="44"/>
      <c r="C347" s="47"/>
      <c r="I347" s="49" t="s">
        <v>229</v>
      </c>
      <c r="J347" s="44" t="s">
        <v>356</v>
      </c>
    </row>
    <row r="348" spans="1:10" x14ac:dyDescent="0.25">
      <c r="A348" s="44"/>
      <c r="C348" s="47"/>
      <c r="I348" s="49" t="s">
        <v>256</v>
      </c>
      <c r="J348" s="44" t="s">
        <v>365</v>
      </c>
    </row>
    <row r="349" spans="1:10" x14ac:dyDescent="0.25">
      <c r="A349" s="44"/>
      <c r="I349" s="49" t="s">
        <v>1233</v>
      </c>
      <c r="J349" s="44" t="s">
        <v>1234</v>
      </c>
    </row>
    <row r="350" spans="1:10" x14ac:dyDescent="0.25">
      <c r="A350" s="44"/>
      <c r="I350" s="49" t="s">
        <v>1235</v>
      </c>
      <c r="J350" s="44" t="s">
        <v>34</v>
      </c>
    </row>
    <row r="351" spans="1:10" x14ac:dyDescent="0.25">
      <c r="A351" s="44"/>
      <c r="I351" s="49" t="s">
        <v>1236</v>
      </c>
      <c r="J351" s="44" t="s">
        <v>970</v>
      </c>
    </row>
    <row r="352" spans="1:10" x14ac:dyDescent="0.25">
      <c r="A352" s="44"/>
      <c r="I352" s="49" t="s">
        <v>1237</v>
      </c>
      <c r="J352" s="44" t="s">
        <v>1041</v>
      </c>
    </row>
    <row r="353" spans="1:10" x14ac:dyDescent="0.25">
      <c r="A353" s="44"/>
      <c r="I353" s="49" t="s">
        <v>1238</v>
      </c>
      <c r="J353" s="44" t="s">
        <v>393</v>
      </c>
    </row>
    <row r="354" spans="1:10" x14ac:dyDescent="0.25">
      <c r="A354" s="44"/>
      <c r="C354" s="47"/>
      <c r="I354" s="49" t="s">
        <v>1239</v>
      </c>
      <c r="J354" s="44" t="s">
        <v>394</v>
      </c>
    </row>
    <row r="355" spans="1:10" x14ac:dyDescent="0.25">
      <c r="A355" s="44"/>
      <c r="I355" s="49" t="s">
        <v>1240</v>
      </c>
      <c r="J355" s="44" t="s">
        <v>1241</v>
      </c>
    </row>
    <row r="356" spans="1:10" x14ac:dyDescent="0.25">
      <c r="A356" s="44"/>
      <c r="I356" s="49" t="s">
        <v>1242</v>
      </c>
      <c r="J356" s="44" t="s">
        <v>1243</v>
      </c>
    </row>
    <row r="357" spans="1:10" x14ac:dyDescent="0.25">
      <c r="A357" s="44"/>
      <c r="I357" s="49" t="s">
        <v>1244</v>
      </c>
      <c r="J357" s="44" t="s">
        <v>1245</v>
      </c>
    </row>
    <row r="358" spans="1:10" x14ac:dyDescent="0.25">
      <c r="A358" s="44"/>
      <c r="I358" s="49" t="s">
        <v>1246</v>
      </c>
      <c r="J358" s="44" t="s">
        <v>89</v>
      </c>
    </row>
    <row r="359" spans="1:10" x14ac:dyDescent="0.25">
      <c r="A359" s="44"/>
      <c r="I359" s="49" t="s">
        <v>1247</v>
      </c>
      <c r="J359" s="44" t="s">
        <v>1228</v>
      </c>
    </row>
    <row r="360" spans="1:10" x14ac:dyDescent="0.25">
      <c r="A360" s="44"/>
      <c r="I360" s="49" t="s">
        <v>1248</v>
      </c>
      <c r="J360" s="44" t="s">
        <v>1243</v>
      </c>
    </row>
    <row r="361" spans="1:10" x14ac:dyDescent="0.25">
      <c r="A361" s="44"/>
      <c r="I361" s="49" t="s">
        <v>1249</v>
      </c>
      <c r="J361" s="44" t="s">
        <v>147</v>
      </c>
    </row>
    <row r="362" spans="1:10" x14ac:dyDescent="0.25">
      <c r="A362" s="44"/>
      <c r="I362" s="49" t="s">
        <v>1250</v>
      </c>
      <c r="J362" s="44" t="s">
        <v>32</v>
      </c>
    </row>
    <row r="363" spans="1:10" x14ac:dyDescent="0.25">
      <c r="A363" s="44"/>
      <c r="I363" s="49" t="s">
        <v>1251</v>
      </c>
      <c r="J363" s="44" t="s">
        <v>1035</v>
      </c>
    </row>
    <row r="364" spans="1:10" x14ac:dyDescent="0.25">
      <c r="A364" s="44"/>
      <c r="I364" s="49" t="s">
        <v>1252</v>
      </c>
      <c r="J364" s="44" t="s">
        <v>89</v>
      </c>
    </row>
    <row r="365" spans="1:10" x14ac:dyDescent="0.25">
      <c r="A365" s="44"/>
      <c r="I365" s="49" t="s">
        <v>1253</v>
      </c>
      <c r="J365" s="44" t="s">
        <v>395</v>
      </c>
    </row>
    <row r="366" spans="1:10" x14ac:dyDescent="0.25">
      <c r="A366" s="44"/>
      <c r="I366" s="49" t="s">
        <v>1254</v>
      </c>
      <c r="J366" s="44" t="s">
        <v>170</v>
      </c>
    </row>
    <row r="367" spans="1:10" x14ac:dyDescent="0.25">
      <c r="A367" s="44"/>
      <c r="I367" s="49" t="s">
        <v>1255</v>
      </c>
      <c r="J367" s="44" t="s">
        <v>1234</v>
      </c>
    </row>
    <row r="368" spans="1:10" x14ac:dyDescent="0.25">
      <c r="A368" s="44"/>
      <c r="I368" s="49" t="s">
        <v>1256</v>
      </c>
      <c r="J368" s="44" t="s">
        <v>1047</v>
      </c>
    </row>
    <row r="369" spans="1:10" x14ac:dyDescent="0.25">
      <c r="A369" s="44"/>
      <c r="I369" s="49" t="s">
        <v>1257</v>
      </c>
      <c r="J369" s="44" t="s">
        <v>147</v>
      </c>
    </row>
    <row r="370" spans="1:10" x14ac:dyDescent="0.25">
      <c r="A370" s="44"/>
      <c r="I370" s="49" t="s">
        <v>260</v>
      </c>
      <c r="J370" s="44" t="s">
        <v>89</v>
      </c>
    </row>
    <row r="371" spans="1:10" x14ac:dyDescent="0.25">
      <c r="A371" s="44"/>
      <c r="I371" s="49" t="s">
        <v>1258</v>
      </c>
      <c r="J371" s="44" t="s">
        <v>1259</v>
      </c>
    </row>
    <row r="372" spans="1:10" x14ac:dyDescent="0.25">
      <c r="A372" s="44"/>
      <c r="I372" s="49" t="s">
        <v>1260</v>
      </c>
      <c r="J372" s="44" t="s">
        <v>857</v>
      </c>
    </row>
    <row r="373" spans="1:10" x14ac:dyDescent="0.25">
      <c r="A373" s="44"/>
      <c r="I373" s="49" t="s">
        <v>1261</v>
      </c>
      <c r="J373" s="44" t="s">
        <v>1262</v>
      </c>
    </row>
    <row r="374" spans="1:10" x14ac:dyDescent="0.25">
      <c r="A374" s="44"/>
      <c r="I374" s="49" t="s">
        <v>1263</v>
      </c>
      <c r="J374" s="44" t="s">
        <v>1264</v>
      </c>
    </row>
    <row r="375" spans="1:10" x14ac:dyDescent="0.25">
      <c r="A375" s="44"/>
      <c r="I375" s="49" t="s">
        <v>1265</v>
      </c>
      <c r="J375" s="44" t="s">
        <v>1266</v>
      </c>
    </row>
    <row r="376" spans="1:10" x14ac:dyDescent="0.25">
      <c r="A376" s="44"/>
      <c r="I376" s="49" t="s">
        <v>234</v>
      </c>
      <c r="J376" s="44" t="s">
        <v>32</v>
      </c>
    </row>
    <row r="377" spans="1:10" x14ac:dyDescent="0.25">
      <c r="A377" s="44"/>
      <c r="I377" s="49" t="s">
        <v>1267</v>
      </c>
      <c r="J377" s="44" t="s">
        <v>1268</v>
      </c>
    </row>
    <row r="378" spans="1:10" x14ac:dyDescent="0.25">
      <c r="A378" s="44"/>
      <c r="I378" s="49" t="s">
        <v>1269</v>
      </c>
      <c r="J378" s="44" t="s">
        <v>1270</v>
      </c>
    </row>
    <row r="379" spans="1:10" x14ac:dyDescent="0.25">
      <c r="A379" s="44"/>
      <c r="I379" s="49" t="s">
        <v>1271</v>
      </c>
      <c r="J379" s="44" t="s">
        <v>1035</v>
      </c>
    </row>
    <row r="380" spans="1:10" x14ac:dyDescent="0.25">
      <c r="A380" s="44"/>
      <c r="I380" s="49" t="s">
        <v>329</v>
      </c>
      <c r="J380" s="44" t="s">
        <v>170</v>
      </c>
    </row>
    <row r="381" spans="1:10" x14ac:dyDescent="0.25">
      <c r="A381" s="44"/>
      <c r="I381" s="49" t="s">
        <v>1272</v>
      </c>
      <c r="J381" s="44" t="s">
        <v>1234</v>
      </c>
    </row>
    <row r="382" spans="1:10" x14ac:dyDescent="0.25">
      <c r="A382" s="44"/>
      <c r="I382" s="49" t="s">
        <v>1273</v>
      </c>
      <c r="J382" s="44" t="s">
        <v>1070</v>
      </c>
    </row>
    <row r="383" spans="1:10" x14ac:dyDescent="0.25">
      <c r="A383" s="44"/>
      <c r="I383" s="49" t="s">
        <v>1274</v>
      </c>
      <c r="J383" s="44" t="s">
        <v>1275</v>
      </c>
    </row>
    <row r="384" spans="1:10" x14ac:dyDescent="0.25">
      <c r="A384" s="44"/>
      <c r="I384" s="49" t="s">
        <v>1276</v>
      </c>
      <c r="J384" s="44" t="s">
        <v>388</v>
      </c>
    </row>
    <row r="385" spans="1:10" x14ac:dyDescent="0.25">
      <c r="A385" s="44"/>
      <c r="I385" s="49" t="s">
        <v>257</v>
      </c>
      <c r="J385" s="44" t="s">
        <v>38</v>
      </c>
    </row>
    <row r="386" spans="1:10" x14ac:dyDescent="0.25">
      <c r="A386" s="44"/>
      <c r="I386" s="49" t="s">
        <v>1277</v>
      </c>
      <c r="J386" s="44" t="s">
        <v>396</v>
      </c>
    </row>
    <row r="387" spans="1:10" x14ac:dyDescent="0.25">
      <c r="A387" s="44"/>
      <c r="I387" s="49" t="s">
        <v>1278</v>
      </c>
      <c r="J387" s="44" t="s">
        <v>397</v>
      </c>
    </row>
    <row r="388" spans="1:10" x14ac:dyDescent="0.25">
      <c r="A388" s="44"/>
      <c r="I388" s="49" t="s">
        <v>1279</v>
      </c>
      <c r="J388" s="44" t="s">
        <v>1041</v>
      </c>
    </row>
    <row r="389" spans="1:10" x14ac:dyDescent="0.25">
      <c r="A389" s="44"/>
      <c r="I389" s="49" t="s">
        <v>1280</v>
      </c>
      <c r="J389" s="44" t="s">
        <v>1281</v>
      </c>
    </row>
    <row r="390" spans="1:10" x14ac:dyDescent="0.25">
      <c r="A390" s="44"/>
      <c r="I390" s="49" t="s">
        <v>1282</v>
      </c>
      <c r="J390" s="44" t="s">
        <v>1283</v>
      </c>
    </row>
    <row r="391" spans="1:10" x14ac:dyDescent="0.25">
      <c r="A391" s="44"/>
      <c r="I391" s="49" t="s">
        <v>205</v>
      </c>
      <c r="J391" s="44" t="s">
        <v>347</v>
      </c>
    </row>
    <row r="392" spans="1:10" x14ac:dyDescent="0.25">
      <c r="A392" s="44"/>
      <c r="I392" s="49" t="s">
        <v>1284</v>
      </c>
      <c r="J392" s="44" t="s">
        <v>1285</v>
      </c>
    </row>
    <row r="393" spans="1:10" x14ac:dyDescent="0.25">
      <c r="A393" s="44"/>
      <c r="I393" s="49" t="s">
        <v>1286</v>
      </c>
      <c r="J393" s="44" t="s">
        <v>1287</v>
      </c>
    </row>
    <row r="394" spans="1:10" x14ac:dyDescent="0.25">
      <c r="A394" s="44"/>
      <c r="I394" s="49" t="s">
        <v>1288</v>
      </c>
      <c r="J394" s="44" t="s">
        <v>1289</v>
      </c>
    </row>
    <row r="395" spans="1:10" x14ac:dyDescent="0.25">
      <c r="A395" s="44"/>
      <c r="I395" s="49" t="s">
        <v>1290</v>
      </c>
      <c r="J395" s="44" t="s">
        <v>898</v>
      </c>
    </row>
    <row r="396" spans="1:10" x14ac:dyDescent="0.25">
      <c r="A396" s="44"/>
      <c r="I396" s="49" t="s">
        <v>1291</v>
      </c>
      <c r="J396" s="44" t="s">
        <v>1292</v>
      </c>
    </row>
    <row r="397" spans="1:10" x14ac:dyDescent="0.25">
      <c r="A397" s="44"/>
      <c r="I397" s="49" t="s">
        <v>1293</v>
      </c>
      <c r="J397" s="44" t="s">
        <v>535</v>
      </c>
    </row>
    <row r="398" spans="1:10" x14ac:dyDescent="0.25">
      <c r="A398" s="44"/>
      <c r="I398" s="49" t="s">
        <v>287</v>
      </c>
      <c r="J398" s="44" t="s">
        <v>377</v>
      </c>
    </row>
    <row r="399" spans="1:10" x14ac:dyDescent="0.25">
      <c r="A399" s="44"/>
      <c r="I399" s="49" t="s">
        <v>1294</v>
      </c>
      <c r="J399" s="44" t="s">
        <v>1163</v>
      </c>
    </row>
    <row r="400" spans="1:10" x14ac:dyDescent="0.25">
      <c r="A400" s="44"/>
      <c r="I400" s="49" t="s">
        <v>1295</v>
      </c>
      <c r="J400" s="44" t="s">
        <v>387</v>
      </c>
    </row>
    <row r="401" spans="1:10" x14ac:dyDescent="0.25">
      <c r="A401" s="44"/>
      <c r="I401" s="49" t="s">
        <v>1296</v>
      </c>
      <c r="J401" s="44" t="s">
        <v>389</v>
      </c>
    </row>
    <row r="402" spans="1:10" x14ac:dyDescent="0.25">
      <c r="A402" s="44"/>
      <c r="I402" s="49" t="s">
        <v>1297</v>
      </c>
      <c r="J402" s="44" t="s">
        <v>391</v>
      </c>
    </row>
    <row r="403" spans="1:10" x14ac:dyDescent="0.25">
      <c r="A403" s="44"/>
      <c r="I403" s="49" t="s">
        <v>1298</v>
      </c>
      <c r="J403" s="44" t="s">
        <v>1224</v>
      </c>
    </row>
    <row r="404" spans="1:10" x14ac:dyDescent="0.25">
      <c r="A404" s="44"/>
      <c r="I404" s="49" t="s">
        <v>1299</v>
      </c>
      <c r="J404" s="44" t="s">
        <v>392</v>
      </c>
    </row>
    <row r="405" spans="1:10" x14ac:dyDescent="0.25">
      <c r="A405" s="44"/>
      <c r="I405" s="49" t="s">
        <v>1300</v>
      </c>
      <c r="J405" s="44" t="s">
        <v>395</v>
      </c>
    </row>
    <row r="406" spans="1:10" x14ac:dyDescent="0.25">
      <c r="A406" s="44"/>
      <c r="I406" s="49" t="s">
        <v>1301</v>
      </c>
      <c r="J406" s="44" t="s">
        <v>1268</v>
      </c>
    </row>
    <row r="407" spans="1:10" x14ac:dyDescent="0.25">
      <c r="A407" s="44"/>
      <c r="I407" s="49" t="s">
        <v>1302</v>
      </c>
      <c r="J407" s="44" t="s">
        <v>396</v>
      </c>
    </row>
    <row r="408" spans="1:10" x14ac:dyDescent="0.25">
      <c r="A408" s="44"/>
      <c r="I408" s="49" t="s">
        <v>1303</v>
      </c>
      <c r="J408" s="44" t="s">
        <v>398</v>
      </c>
    </row>
    <row r="409" spans="1:10" x14ac:dyDescent="0.25">
      <c r="A409" s="44"/>
      <c r="I409" s="49" t="s">
        <v>1304</v>
      </c>
      <c r="J409" s="44" t="s">
        <v>399</v>
      </c>
    </row>
    <row r="410" spans="1:10" x14ac:dyDescent="0.25">
      <c r="A410" s="44"/>
      <c r="I410" s="49" t="s">
        <v>1305</v>
      </c>
      <c r="J410" s="44" t="s">
        <v>400</v>
      </c>
    </row>
    <row r="411" spans="1:10" x14ac:dyDescent="0.25">
      <c r="A411" s="44"/>
      <c r="I411" s="49" t="s">
        <v>327</v>
      </c>
      <c r="J411" s="44" t="s">
        <v>407</v>
      </c>
    </row>
    <row r="412" spans="1:10" x14ac:dyDescent="0.25">
      <c r="A412" s="44"/>
      <c r="I412" s="49" t="s">
        <v>1306</v>
      </c>
      <c r="J412" s="44" t="s">
        <v>1307</v>
      </c>
    </row>
    <row r="413" spans="1:10" x14ac:dyDescent="0.25">
      <c r="A413" s="44"/>
      <c r="I413" s="49" t="s">
        <v>1308</v>
      </c>
      <c r="J413" s="44" t="s">
        <v>22</v>
      </c>
    </row>
    <row r="414" spans="1:10" x14ac:dyDescent="0.25">
      <c r="A414" s="44"/>
      <c r="I414" s="49" t="s">
        <v>1309</v>
      </c>
      <c r="J414" s="44" t="s">
        <v>1218</v>
      </c>
    </row>
    <row r="415" spans="1:10" x14ac:dyDescent="0.25">
      <c r="A415" s="44"/>
      <c r="I415" s="49" t="s">
        <v>1310</v>
      </c>
      <c r="J415" s="44" t="s">
        <v>343</v>
      </c>
    </row>
    <row r="416" spans="1:10" x14ac:dyDescent="0.25">
      <c r="A416" s="44"/>
      <c r="I416" s="49" t="s">
        <v>214</v>
      </c>
      <c r="J416" s="44" t="s">
        <v>22</v>
      </c>
    </row>
    <row r="417" spans="1:10" x14ac:dyDescent="0.25">
      <c r="A417" s="44"/>
      <c r="I417" s="49" t="s">
        <v>1311</v>
      </c>
      <c r="J417" s="44" t="s">
        <v>1312</v>
      </c>
    </row>
    <row r="418" spans="1:10" x14ac:dyDescent="0.25">
      <c r="A418" s="44"/>
      <c r="B418" s="52"/>
      <c r="I418" s="49" t="s">
        <v>1313</v>
      </c>
      <c r="J418" s="44" t="s">
        <v>1307</v>
      </c>
    </row>
    <row r="419" spans="1:10" x14ac:dyDescent="0.25">
      <c r="A419" s="44"/>
      <c r="B419" s="52"/>
      <c r="I419" s="49" t="s">
        <v>331</v>
      </c>
      <c r="J419" s="44" t="s">
        <v>123</v>
      </c>
    </row>
    <row r="420" spans="1:10" x14ac:dyDescent="0.25">
      <c r="A420" s="44"/>
      <c r="I420" s="49" t="s">
        <v>1314</v>
      </c>
      <c r="J420" s="44" t="s">
        <v>1315</v>
      </c>
    </row>
    <row r="421" spans="1:10" x14ac:dyDescent="0.25">
      <c r="A421" s="44"/>
      <c r="I421" s="49" t="s">
        <v>1316</v>
      </c>
      <c r="J421" s="44" t="s">
        <v>1317</v>
      </c>
    </row>
    <row r="422" spans="1:10" x14ac:dyDescent="0.25">
      <c r="A422" s="44"/>
      <c r="I422" s="49" t="s">
        <v>1318</v>
      </c>
      <c r="J422" s="44" t="s">
        <v>168</v>
      </c>
    </row>
    <row r="423" spans="1:10" x14ac:dyDescent="0.25">
      <c r="A423" s="44"/>
      <c r="I423" s="49" t="s">
        <v>334</v>
      </c>
      <c r="J423" s="44" t="s">
        <v>125</v>
      </c>
    </row>
    <row r="424" spans="1:10" x14ac:dyDescent="0.25">
      <c r="A424" s="44"/>
      <c r="I424" s="49" t="s">
        <v>1319</v>
      </c>
      <c r="J424" s="44" t="s">
        <v>1320</v>
      </c>
    </row>
    <row r="425" spans="1:10" x14ac:dyDescent="0.25">
      <c r="A425" s="44"/>
      <c r="I425" s="49" t="s">
        <v>1321</v>
      </c>
      <c r="J425" s="44" t="s">
        <v>1322</v>
      </c>
    </row>
    <row r="426" spans="1:10" x14ac:dyDescent="0.25">
      <c r="A426" s="44"/>
      <c r="I426" s="49" t="s">
        <v>1323</v>
      </c>
      <c r="J426" s="44" t="s">
        <v>1324</v>
      </c>
    </row>
    <row r="427" spans="1:10" x14ac:dyDescent="0.25">
      <c r="A427" s="44"/>
      <c r="I427" s="49" t="s">
        <v>1325</v>
      </c>
      <c r="J427" s="44" t="s">
        <v>1326</v>
      </c>
    </row>
    <row r="428" spans="1:10" x14ac:dyDescent="0.25">
      <c r="A428" s="44"/>
      <c r="I428" s="49" t="s">
        <v>1327</v>
      </c>
      <c r="J428" s="44" t="s">
        <v>773</v>
      </c>
    </row>
    <row r="429" spans="1:10" x14ac:dyDescent="0.25">
      <c r="A429" s="44"/>
      <c r="I429" s="49" t="s">
        <v>1328</v>
      </c>
      <c r="J429" s="44" t="s">
        <v>1245</v>
      </c>
    </row>
    <row r="430" spans="1:10" x14ac:dyDescent="0.25">
      <c r="A430" s="44"/>
      <c r="I430" s="49" t="s">
        <v>1329</v>
      </c>
      <c r="J430" s="44" t="s">
        <v>861</v>
      </c>
    </row>
    <row r="431" spans="1:10" x14ac:dyDescent="0.25">
      <c r="A431" s="44"/>
      <c r="I431" s="49" t="s">
        <v>1330</v>
      </c>
      <c r="J431" s="44" t="s">
        <v>864</v>
      </c>
    </row>
    <row r="432" spans="1:10" x14ac:dyDescent="0.25">
      <c r="A432" s="44"/>
      <c r="I432" s="49" t="s">
        <v>1331</v>
      </c>
      <c r="J432" s="44" t="s">
        <v>984</v>
      </c>
    </row>
    <row r="433" spans="1:10" x14ac:dyDescent="0.25">
      <c r="A433" s="44"/>
      <c r="I433" s="49" t="s">
        <v>1332</v>
      </c>
      <c r="J433" s="44" t="s">
        <v>986</v>
      </c>
    </row>
    <row r="434" spans="1:10" x14ac:dyDescent="0.25">
      <c r="A434" s="44"/>
      <c r="I434" s="49" t="s">
        <v>1333</v>
      </c>
      <c r="J434" s="44" t="s">
        <v>1334</v>
      </c>
    </row>
    <row r="435" spans="1:10" x14ac:dyDescent="0.25">
      <c r="A435" s="44"/>
      <c r="I435" s="49" t="s">
        <v>1335</v>
      </c>
      <c r="J435" s="44" t="s">
        <v>639</v>
      </c>
    </row>
    <row r="436" spans="1:10" x14ac:dyDescent="0.25">
      <c r="A436" s="44"/>
      <c r="I436" s="49" t="s">
        <v>1336</v>
      </c>
      <c r="J436" s="44" t="s">
        <v>55</v>
      </c>
    </row>
    <row r="437" spans="1:10" x14ac:dyDescent="0.25">
      <c r="A437" s="44"/>
      <c r="I437" s="49" t="s">
        <v>1337</v>
      </c>
      <c r="J437" s="44" t="s">
        <v>401</v>
      </c>
    </row>
    <row r="438" spans="1:10" x14ac:dyDescent="0.25">
      <c r="A438" s="44"/>
      <c r="I438" s="49" t="s">
        <v>1338</v>
      </c>
      <c r="J438" s="44" t="s">
        <v>1339</v>
      </c>
    </row>
    <row r="439" spans="1:10" x14ac:dyDescent="0.25">
      <c r="A439" s="44"/>
      <c r="I439" s="49" t="s">
        <v>1340</v>
      </c>
      <c r="J439" s="44" t="s">
        <v>1341</v>
      </c>
    </row>
    <row r="440" spans="1:10" x14ac:dyDescent="0.25">
      <c r="A440" s="44"/>
      <c r="I440" s="49" t="s">
        <v>1342</v>
      </c>
      <c r="J440" s="44" t="s">
        <v>1078</v>
      </c>
    </row>
    <row r="441" spans="1:10" x14ac:dyDescent="0.25">
      <c r="A441" s="44"/>
      <c r="I441" s="49" t="s">
        <v>1343</v>
      </c>
      <c r="J441" s="44" t="s">
        <v>1104</v>
      </c>
    </row>
    <row r="442" spans="1:10" x14ac:dyDescent="0.25">
      <c r="A442" s="44"/>
      <c r="B442" s="52"/>
      <c r="I442" s="49" t="s">
        <v>1344</v>
      </c>
      <c r="J442" s="44" t="s">
        <v>1111</v>
      </c>
    </row>
    <row r="443" spans="1:10" x14ac:dyDescent="0.25">
      <c r="A443" s="44"/>
      <c r="I443" s="49" t="s">
        <v>1345</v>
      </c>
      <c r="J443" s="44" t="s">
        <v>1346</v>
      </c>
    </row>
    <row r="444" spans="1:10" x14ac:dyDescent="0.25">
      <c r="A444" s="44"/>
      <c r="I444" s="49" t="s">
        <v>1347</v>
      </c>
      <c r="J444" s="44" t="s">
        <v>1348</v>
      </c>
    </row>
    <row r="445" spans="1:10" x14ac:dyDescent="0.25">
      <c r="A445" s="44"/>
      <c r="I445" s="49" t="s">
        <v>1349</v>
      </c>
      <c r="J445" s="44" t="s">
        <v>1350</v>
      </c>
    </row>
    <row r="446" spans="1:10" x14ac:dyDescent="0.25">
      <c r="A446" s="44"/>
      <c r="I446" s="49" t="s">
        <v>1351</v>
      </c>
      <c r="J446" s="51" t="s">
        <v>174</v>
      </c>
    </row>
    <row r="447" spans="1:10" x14ac:dyDescent="0.25">
      <c r="A447" s="44"/>
      <c r="I447" s="49" t="s">
        <v>1352</v>
      </c>
      <c r="J447" s="44" t="s">
        <v>55</v>
      </c>
    </row>
    <row r="448" spans="1:10" x14ac:dyDescent="0.25">
      <c r="A448" s="44"/>
      <c r="I448" s="49" t="s">
        <v>1353</v>
      </c>
      <c r="J448" s="44" t="s">
        <v>401</v>
      </c>
    </row>
    <row r="449" spans="1:10" x14ac:dyDescent="0.25">
      <c r="A449" s="44"/>
      <c r="I449" s="49" t="s">
        <v>1354</v>
      </c>
      <c r="J449" s="44" t="s">
        <v>390</v>
      </c>
    </row>
    <row r="450" spans="1:10" x14ac:dyDescent="0.25">
      <c r="A450" s="44"/>
      <c r="I450" s="49" t="s">
        <v>1355</v>
      </c>
      <c r="J450" s="44" t="s">
        <v>401</v>
      </c>
    </row>
    <row r="451" spans="1:10" x14ac:dyDescent="0.25">
      <c r="A451" s="44"/>
      <c r="I451" s="49" t="s">
        <v>1356</v>
      </c>
      <c r="J451" s="51" t="s">
        <v>174</v>
      </c>
    </row>
    <row r="452" spans="1:10" x14ac:dyDescent="0.25">
      <c r="A452" s="44"/>
      <c r="I452" s="49" t="s">
        <v>1357</v>
      </c>
      <c r="J452" s="44" t="s">
        <v>390</v>
      </c>
    </row>
    <row r="453" spans="1:10" x14ac:dyDescent="0.25">
      <c r="A453" s="44"/>
      <c r="I453" s="49" t="s">
        <v>1358</v>
      </c>
      <c r="J453" s="44" t="s">
        <v>390</v>
      </c>
    </row>
    <row r="454" spans="1:10" x14ac:dyDescent="0.25">
      <c r="A454" s="44"/>
      <c r="I454" s="49" t="s">
        <v>1359</v>
      </c>
      <c r="J454" s="44" t="s">
        <v>401</v>
      </c>
    </row>
    <row r="455" spans="1:10" x14ac:dyDescent="0.25">
      <c r="A455" s="44"/>
      <c r="I455" s="49" t="s">
        <v>1360</v>
      </c>
      <c r="J455" s="44" t="s">
        <v>773</v>
      </c>
    </row>
    <row r="456" spans="1:10" x14ac:dyDescent="0.25">
      <c r="A456" s="44"/>
      <c r="I456" s="49" t="s">
        <v>1361</v>
      </c>
      <c r="J456" s="44" t="s">
        <v>1322</v>
      </c>
    </row>
    <row r="457" spans="1:10" x14ac:dyDescent="0.25">
      <c r="A457" s="44"/>
      <c r="I457" s="49" t="s">
        <v>1362</v>
      </c>
      <c r="J457" s="44" t="s">
        <v>1363</v>
      </c>
    </row>
    <row r="458" spans="1:10" x14ac:dyDescent="0.25">
      <c r="A458" s="44"/>
      <c r="I458" s="49" t="s">
        <v>195</v>
      </c>
      <c r="J458" s="51" t="s">
        <v>129</v>
      </c>
    </row>
    <row r="459" spans="1:10" x14ac:dyDescent="0.25">
      <c r="A459" s="44"/>
      <c r="I459" s="49" t="s">
        <v>1364</v>
      </c>
      <c r="J459" s="44" t="s">
        <v>1365</v>
      </c>
    </row>
    <row r="460" spans="1:10" x14ac:dyDescent="0.25">
      <c r="A460" s="44"/>
      <c r="I460" s="49" t="s">
        <v>1366</v>
      </c>
      <c r="J460" s="44" t="s">
        <v>1367</v>
      </c>
    </row>
    <row r="461" spans="1:10" x14ac:dyDescent="0.25">
      <c r="A461" s="44"/>
      <c r="I461" s="49" t="s">
        <v>1368</v>
      </c>
      <c r="J461" s="44" t="s">
        <v>1369</v>
      </c>
    </row>
    <row r="462" spans="1:10" x14ac:dyDescent="0.25">
      <c r="A462" s="44"/>
      <c r="I462" s="49" t="s">
        <v>1370</v>
      </c>
      <c r="J462" s="44" t="s">
        <v>155</v>
      </c>
    </row>
    <row r="463" spans="1:10" x14ac:dyDescent="0.25">
      <c r="A463" s="44"/>
      <c r="I463" s="49" t="s">
        <v>1371</v>
      </c>
      <c r="J463" s="44" t="s">
        <v>1372</v>
      </c>
    </row>
    <row r="464" spans="1:10" x14ac:dyDescent="0.25">
      <c r="A464" s="44"/>
      <c r="I464" s="49" t="s">
        <v>1373</v>
      </c>
      <c r="J464" s="44" t="s">
        <v>172</v>
      </c>
    </row>
    <row r="465" spans="1:10" x14ac:dyDescent="0.25">
      <c r="A465" s="44"/>
      <c r="I465" s="49" t="s">
        <v>1374</v>
      </c>
      <c r="J465" s="44" t="s">
        <v>931</v>
      </c>
    </row>
    <row r="466" spans="1:10" x14ac:dyDescent="0.25">
      <c r="A466" s="44"/>
      <c r="I466" s="49" t="s">
        <v>1375</v>
      </c>
      <c r="J466" s="44" t="s">
        <v>1376</v>
      </c>
    </row>
    <row r="467" spans="1:10" x14ac:dyDescent="0.25">
      <c r="A467" s="44"/>
      <c r="I467" s="49" t="s">
        <v>1377</v>
      </c>
      <c r="J467" s="44" t="s">
        <v>1378</v>
      </c>
    </row>
    <row r="468" spans="1:10" x14ac:dyDescent="0.25">
      <c r="A468" s="44"/>
      <c r="I468" s="49" t="s">
        <v>1379</v>
      </c>
      <c r="J468" s="44" t="s">
        <v>138</v>
      </c>
    </row>
    <row r="469" spans="1:10" x14ac:dyDescent="0.25">
      <c r="A469" s="44"/>
      <c r="I469" s="49" t="s">
        <v>1380</v>
      </c>
      <c r="J469" s="44" t="s">
        <v>378</v>
      </c>
    </row>
    <row r="470" spans="1:10" x14ac:dyDescent="0.25">
      <c r="A470" s="44"/>
      <c r="I470" s="49" t="s">
        <v>1381</v>
      </c>
      <c r="J470" s="44" t="s">
        <v>391</v>
      </c>
    </row>
    <row r="471" spans="1:10" x14ac:dyDescent="0.25">
      <c r="A471" s="44"/>
      <c r="I471" s="49" t="s">
        <v>1382</v>
      </c>
      <c r="J471" s="44" t="s">
        <v>395</v>
      </c>
    </row>
    <row r="472" spans="1:10" x14ac:dyDescent="0.25">
      <c r="A472" s="44"/>
      <c r="I472" s="49" t="s">
        <v>1383</v>
      </c>
      <c r="J472" s="44" t="s">
        <v>1384</v>
      </c>
    </row>
    <row r="473" spans="1:10" x14ac:dyDescent="0.25">
      <c r="I473" s="49" t="s">
        <v>1385</v>
      </c>
      <c r="J473" s="44" t="s">
        <v>1043</v>
      </c>
    </row>
    <row r="474" spans="1:10" x14ac:dyDescent="0.25">
      <c r="I474" s="49" t="s">
        <v>1386</v>
      </c>
      <c r="J474" s="44" t="s">
        <v>1149</v>
      </c>
    </row>
    <row r="475" spans="1:10" x14ac:dyDescent="0.25">
      <c r="I475" s="49" t="s">
        <v>335</v>
      </c>
      <c r="J475" s="44" t="s">
        <v>69</v>
      </c>
    </row>
    <row r="476" spans="1:10" x14ac:dyDescent="0.25">
      <c r="I476" s="49" t="s">
        <v>1387</v>
      </c>
      <c r="J476" s="44" t="s">
        <v>1388</v>
      </c>
    </row>
    <row r="477" spans="1:10" x14ac:dyDescent="0.25">
      <c r="I477" s="49" t="s">
        <v>1389</v>
      </c>
      <c r="J477" s="44" t="s">
        <v>99</v>
      </c>
    </row>
    <row r="478" spans="1:10" x14ac:dyDescent="0.25">
      <c r="I478" s="49" t="s">
        <v>1390</v>
      </c>
      <c r="J478" s="44" t="s">
        <v>1391</v>
      </c>
    </row>
    <row r="479" spans="1:10" x14ac:dyDescent="0.25">
      <c r="I479" s="49" t="s">
        <v>1392</v>
      </c>
      <c r="J479" s="44" t="s">
        <v>607</v>
      </c>
    </row>
    <row r="480" spans="1:10" x14ac:dyDescent="0.25">
      <c r="I480" s="49" t="s">
        <v>1393</v>
      </c>
      <c r="J480" s="44" t="s">
        <v>886</v>
      </c>
    </row>
    <row r="481" spans="9:10" x14ac:dyDescent="0.25">
      <c r="I481" s="49" t="s">
        <v>1394</v>
      </c>
      <c r="J481" s="44" t="s">
        <v>1081</v>
      </c>
    </row>
    <row r="482" spans="9:10" x14ac:dyDescent="0.25">
      <c r="I482" s="49" t="s">
        <v>1395</v>
      </c>
      <c r="J482" s="51" t="s">
        <v>592</v>
      </c>
    </row>
    <row r="483" spans="9:10" x14ac:dyDescent="0.25">
      <c r="I483" s="49" t="s">
        <v>1396</v>
      </c>
      <c r="J483" s="51" t="s">
        <v>894</v>
      </c>
    </row>
    <row r="484" spans="9:10" x14ac:dyDescent="0.25">
      <c r="I484" s="49" t="s">
        <v>1397</v>
      </c>
      <c r="J484" s="44" t="s">
        <v>925</v>
      </c>
    </row>
    <row r="485" spans="9:10" x14ac:dyDescent="0.25">
      <c r="I485" s="49" t="s">
        <v>1398</v>
      </c>
      <c r="J485" s="44" t="s">
        <v>61</v>
      </c>
    </row>
    <row r="486" spans="9:10" x14ac:dyDescent="0.25">
      <c r="I486" s="49" t="s">
        <v>1399</v>
      </c>
      <c r="J486" s="44" t="s">
        <v>1378</v>
      </c>
    </row>
    <row r="487" spans="9:10" x14ac:dyDescent="0.25">
      <c r="I487" s="49" t="s">
        <v>1400</v>
      </c>
      <c r="J487" s="44" t="s">
        <v>91</v>
      </c>
    </row>
    <row r="488" spans="9:10" x14ac:dyDescent="0.25">
      <c r="I488" s="49" t="s">
        <v>278</v>
      </c>
      <c r="J488" s="44" t="s">
        <v>374</v>
      </c>
    </row>
    <row r="489" spans="9:10" x14ac:dyDescent="0.25">
      <c r="I489" s="49" t="s">
        <v>1401</v>
      </c>
      <c r="J489" s="44" t="s">
        <v>1049</v>
      </c>
    </row>
    <row r="490" spans="9:10" x14ac:dyDescent="0.25">
      <c r="I490" s="49" t="s">
        <v>1402</v>
      </c>
      <c r="J490" s="44" t="s">
        <v>1339</v>
      </c>
    </row>
    <row r="491" spans="9:10" x14ac:dyDescent="0.25">
      <c r="I491" s="49" t="s">
        <v>1403</v>
      </c>
      <c r="J491" s="44" t="s">
        <v>166</v>
      </c>
    </row>
    <row r="492" spans="9:10" x14ac:dyDescent="0.25">
      <c r="I492" s="49" t="s">
        <v>1404</v>
      </c>
      <c r="J492" s="44" t="s">
        <v>1341</v>
      </c>
    </row>
    <row r="493" spans="9:10" x14ac:dyDescent="0.25">
      <c r="I493" s="49" t="s">
        <v>1405</v>
      </c>
      <c r="J493" s="44" t="s">
        <v>379</v>
      </c>
    </row>
    <row r="494" spans="9:10" x14ac:dyDescent="0.25">
      <c r="I494" s="49" t="s">
        <v>1406</v>
      </c>
      <c r="J494" s="44" t="s">
        <v>91</v>
      </c>
    </row>
    <row r="495" spans="9:10" x14ac:dyDescent="0.25">
      <c r="I495" s="49" t="s">
        <v>1407</v>
      </c>
      <c r="J495" s="44" t="s">
        <v>379</v>
      </c>
    </row>
    <row r="496" spans="9:10" x14ac:dyDescent="0.25">
      <c r="I496" s="49" t="s">
        <v>1408</v>
      </c>
      <c r="J496" s="44" t="s">
        <v>1049</v>
      </c>
    </row>
    <row r="497" spans="9:10" x14ac:dyDescent="0.25">
      <c r="I497" s="49" t="s">
        <v>1409</v>
      </c>
      <c r="J497" s="44" t="s">
        <v>1339</v>
      </c>
    </row>
    <row r="498" spans="9:10" x14ac:dyDescent="0.25">
      <c r="I498" s="49" t="s">
        <v>336</v>
      </c>
      <c r="J498" s="44" t="s">
        <v>99</v>
      </c>
    </row>
    <row r="499" spans="9:10" x14ac:dyDescent="0.25">
      <c r="I499" s="49" t="s">
        <v>1410</v>
      </c>
      <c r="J499" s="44" t="s">
        <v>1391</v>
      </c>
    </row>
    <row r="500" spans="9:10" x14ac:dyDescent="0.25">
      <c r="I500" s="49" t="s">
        <v>1411</v>
      </c>
      <c r="J500" s="44" t="s">
        <v>1412</v>
      </c>
    </row>
    <row r="501" spans="9:10" x14ac:dyDescent="0.25">
      <c r="I501" s="49" t="s">
        <v>1413</v>
      </c>
      <c r="J501" s="44" t="s">
        <v>47</v>
      </c>
    </row>
    <row r="502" spans="9:10" x14ac:dyDescent="0.25">
      <c r="I502" s="49" t="s">
        <v>1414</v>
      </c>
      <c r="J502" s="44" t="s">
        <v>850</v>
      </c>
    </row>
    <row r="503" spans="9:10" x14ac:dyDescent="0.25">
      <c r="I503" s="49" t="s">
        <v>1415</v>
      </c>
      <c r="J503" s="44" t="s">
        <v>1289</v>
      </c>
    </row>
    <row r="504" spans="9:10" x14ac:dyDescent="0.25">
      <c r="I504" s="49" t="s">
        <v>1416</v>
      </c>
      <c r="J504" s="44" t="s">
        <v>136</v>
      </c>
    </row>
    <row r="505" spans="9:10" x14ac:dyDescent="0.25">
      <c r="I505" s="49" t="s">
        <v>1417</v>
      </c>
      <c r="J505" s="44" t="s">
        <v>91</v>
      </c>
    </row>
    <row r="506" spans="9:10" x14ac:dyDescent="0.25">
      <c r="I506" s="49" t="s">
        <v>444</v>
      </c>
      <c r="J506" s="44" t="s">
        <v>1163</v>
      </c>
    </row>
    <row r="507" spans="9:10" x14ac:dyDescent="0.25">
      <c r="I507" s="49" t="s">
        <v>1418</v>
      </c>
      <c r="J507" s="44" t="s">
        <v>387</v>
      </c>
    </row>
    <row r="508" spans="9:10" x14ac:dyDescent="0.25">
      <c r="I508" s="49" t="s">
        <v>1419</v>
      </c>
      <c r="J508" s="44" t="s">
        <v>390</v>
      </c>
    </row>
    <row r="509" spans="9:10" x14ac:dyDescent="0.25">
      <c r="I509" s="49" t="s">
        <v>1420</v>
      </c>
      <c r="J509" s="44" t="s">
        <v>391</v>
      </c>
    </row>
    <row r="510" spans="9:10" x14ac:dyDescent="0.25">
      <c r="I510" s="49" t="s">
        <v>445</v>
      </c>
      <c r="J510" s="44" t="s">
        <v>1224</v>
      </c>
    </row>
    <row r="511" spans="9:10" x14ac:dyDescent="0.25">
      <c r="I511" s="49" t="s">
        <v>1421</v>
      </c>
      <c r="J511" s="44" t="s">
        <v>392</v>
      </c>
    </row>
    <row r="512" spans="9:10" x14ac:dyDescent="0.25">
      <c r="I512" s="49" t="s">
        <v>1422</v>
      </c>
      <c r="J512" s="44" t="s">
        <v>400</v>
      </c>
    </row>
    <row r="513" spans="9:10" x14ac:dyDescent="0.25">
      <c r="I513" s="49" t="s">
        <v>1423</v>
      </c>
      <c r="J513" s="44" t="s">
        <v>1322</v>
      </c>
    </row>
    <row r="514" spans="9:10" x14ac:dyDescent="0.25">
      <c r="I514" s="49" t="s">
        <v>1424</v>
      </c>
      <c r="J514" s="44" t="s">
        <v>401</v>
      </c>
    </row>
    <row r="515" spans="9:10" x14ac:dyDescent="0.25">
      <c r="I515" s="49" t="s">
        <v>1425</v>
      </c>
      <c r="J515" s="44" t="s">
        <v>1033</v>
      </c>
    </row>
    <row r="516" spans="9:10" x14ac:dyDescent="0.25">
      <c r="I516" s="49" t="s">
        <v>1426</v>
      </c>
      <c r="J516" s="44" t="s">
        <v>1143</v>
      </c>
    </row>
    <row r="517" spans="9:10" x14ac:dyDescent="0.25">
      <c r="I517" s="49" t="s">
        <v>1427</v>
      </c>
      <c r="J517" s="44" t="s">
        <v>166</v>
      </c>
    </row>
    <row r="518" spans="9:10" x14ac:dyDescent="0.25">
      <c r="I518" s="49" t="s">
        <v>1428</v>
      </c>
      <c r="J518" s="44" t="s">
        <v>1341</v>
      </c>
    </row>
    <row r="519" spans="9:10" x14ac:dyDescent="0.25">
      <c r="I519" s="49" t="s">
        <v>1429</v>
      </c>
      <c r="J519" s="44" t="s">
        <v>1076</v>
      </c>
    </row>
    <row r="520" spans="9:10" x14ac:dyDescent="0.25">
      <c r="I520" s="49" t="s">
        <v>1430</v>
      </c>
      <c r="J520" s="44" t="s">
        <v>1147</v>
      </c>
    </row>
    <row r="521" spans="9:10" x14ac:dyDescent="0.25">
      <c r="I521" s="49" t="s">
        <v>1431</v>
      </c>
      <c r="J521" s="44" t="s">
        <v>1432</v>
      </c>
    </row>
    <row r="522" spans="9:10" x14ac:dyDescent="0.25">
      <c r="I522" s="49" t="s">
        <v>1433</v>
      </c>
      <c r="J522" s="44" t="s">
        <v>47</v>
      </c>
    </row>
    <row r="523" spans="9:10" x14ac:dyDescent="0.25">
      <c r="I523" s="49" t="s">
        <v>1434</v>
      </c>
      <c r="J523" s="44" t="s">
        <v>378</v>
      </c>
    </row>
    <row r="524" spans="9:10" x14ac:dyDescent="0.25">
      <c r="I524" s="49" t="s">
        <v>1435</v>
      </c>
      <c r="J524" s="44" t="s">
        <v>1143</v>
      </c>
    </row>
    <row r="525" spans="9:10" x14ac:dyDescent="0.25">
      <c r="I525" s="49" t="s">
        <v>1436</v>
      </c>
      <c r="J525" s="44" t="s">
        <v>1341</v>
      </c>
    </row>
    <row r="526" spans="9:10" x14ac:dyDescent="0.25">
      <c r="I526" s="49" t="s">
        <v>1437</v>
      </c>
      <c r="J526" s="44" t="s">
        <v>1438</v>
      </c>
    </row>
    <row r="527" spans="9:10" x14ac:dyDescent="0.25">
      <c r="I527" s="49" t="s">
        <v>1439</v>
      </c>
      <c r="J527" s="44" t="s">
        <v>1440</v>
      </c>
    </row>
    <row r="528" spans="9:10" x14ac:dyDescent="0.25">
      <c r="I528" s="49" t="s">
        <v>1441</v>
      </c>
      <c r="J528" s="44" t="s">
        <v>87</v>
      </c>
    </row>
    <row r="529" spans="9:10" x14ac:dyDescent="0.25">
      <c r="I529" s="49" t="s">
        <v>1442</v>
      </c>
      <c r="J529" s="44" t="s">
        <v>1443</v>
      </c>
    </row>
    <row r="530" spans="9:10" x14ac:dyDescent="0.25">
      <c r="I530" s="49" t="s">
        <v>1444</v>
      </c>
      <c r="J530" s="44" t="s">
        <v>17</v>
      </c>
    </row>
    <row r="531" spans="9:10" x14ac:dyDescent="0.25">
      <c r="I531" s="49" t="s">
        <v>1445</v>
      </c>
      <c r="J531" s="44" t="s">
        <v>1446</v>
      </c>
    </row>
    <row r="532" spans="9:10" x14ac:dyDescent="0.25">
      <c r="I532" s="49" t="s">
        <v>1447</v>
      </c>
      <c r="J532" s="44" t="s">
        <v>1448</v>
      </c>
    </row>
    <row r="533" spans="9:10" x14ac:dyDescent="0.25">
      <c r="I533" s="49" t="s">
        <v>1449</v>
      </c>
      <c r="J533" s="44" t="s">
        <v>1450</v>
      </c>
    </row>
    <row r="534" spans="9:10" x14ac:dyDescent="0.25">
      <c r="I534" s="49" t="s">
        <v>1451</v>
      </c>
      <c r="J534" s="51" t="s">
        <v>556</v>
      </c>
    </row>
    <row r="535" spans="9:10" x14ac:dyDescent="0.25">
      <c r="I535" s="49" t="s">
        <v>1452</v>
      </c>
      <c r="J535" s="44" t="s">
        <v>773</v>
      </c>
    </row>
    <row r="536" spans="9:10" x14ac:dyDescent="0.25">
      <c r="I536" s="49" t="s">
        <v>1453</v>
      </c>
      <c r="J536" s="44" t="s">
        <v>59</v>
      </c>
    </row>
    <row r="537" spans="9:10" x14ac:dyDescent="0.25">
      <c r="I537" s="49" t="s">
        <v>1454</v>
      </c>
      <c r="J537" s="44" t="s">
        <v>984</v>
      </c>
    </row>
    <row r="538" spans="9:10" x14ac:dyDescent="0.25">
      <c r="I538" s="49" t="s">
        <v>1455</v>
      </c>
      <c r="J538" s="44" t="s">
        <v>389</v>
      </c>
    </row>
    <row r="539" spans="9:10" x14ac:dyDescent="0.25">
      <c r="I539" s="49" t="s">
        <v>1456</v>
      </c>
      <c r="J539" s="44" t="s">
        <v>396</v>
      </c>
    </row>
    <row r="540" spans="9:10" x14ac:dyDescent="0.25">
      <c r="I540" s="49" t="s">
        <v>1457</v>
      </c>
      <c r="J540" s="44" t="s">
        <v>398</v>
      </c>
    </row>
    <row r="541" spans="9:10" x14ac:dyDescent="0.25">
      <c r="I541" s="49" t="s">
        <v>1458</v>
      </c>
      <c r="J541" s="44" t="s">
        <v>1438</v>
      </c>
    </row>
    <row r="542" spans="9:10" x14ac:dyDescent="0.25">
      <c r="I542" s="49" t="s">
        <v>1459</v>
      </c>
      <c r="J542" s="44" t="s">
        <v>1440</v>
      </c>
    </row>
    <row r="543" spans="9:10" x14ac:dyDescent="0.25">
      <c r="I543" s="49" t="s">
        <v>1460</v>
      </c>
      <c r="J543" s="44" t="s">
        <v>87</v>
      </c>
    </row>
    <row r="544" spans="9:10" x14ac:dyDescent="0.25">
      <c r="I544" s="49" t="s">
        <v>1461</v>
      </c>
      <c r="J544" s="44" t="s">
        <v>1443</v>
      </c>
    </row>
    <row r="545" spans="9:10" x14ac:dyDescent="0.25">
      <c r="I545" s="49" t="s">
        <v>1462</v>
      </c>
      <c r="J545" s="44" t="s">
        <v>17</v>
      </c>
    </row>
    <row r="546" spans="9:10" x14ac:dyDescent="0.25">
      <c r="I546" s="49" t="s">
        <v>1463</v>
      </c>
      <c r="J546" s="44" t="s">
        <v>1446</v>
      </c>
    </row>
    <row r="547" spans="9:10" x14ac:dyDescent="0.25">
      <c r="I547" s="49" t="s">
        <v>1464</v>
      </c>
      <c r="J547" s="44" t="s">
        <v>1053</v>
      </c>
    </row>
    <row r="548" spans="9:10" x14ac:dyDescent="0.25">
      <c r="I548" s="49" t="s">
        <v>1465</v>
      </c>
      <c r="J548" s="44" t="s">
        <v>934</v>
      </c>
    </row>
    <row r="549" spans="9:10" x14ac:dyDescent="0.25">
      <c r="I549" s="49" t="s">
        <v>1016</v>
      </c>
    </row>
    <row r="550" spans="9:10" x14ac:dyDescent="0.25">
      <c r="I550" s="49" t="s">
        <v>1466</v>
      </c>
      <c r="J550" s="44" t="s">
        <v>1467</v>
      </c>
    </row>
    <row r="551" spans="9:10" x14ac:dyDescent="0.25">
      <c r="I551" s="49" t="s">
        <v>1468</v>
      </c>
      <c r="J551" s="44" t="s">
        <v>1469</v>
      </c>
    </row>
    <row r="552" spans="9:10" x14ac:dyDescent="0.25">
      <c r="I552" s="49" t="s">
        <v>1470</v>
      </c>
      <c r="J552" s="44" t="s">
        <v>1471</v>
      </c>
    </row>
    <row r="553" spans="9:10" x14ac:dyDescent="0.25">
      <c r="I553" s="49" t="s">
        <v>1472</v>
      </c>
      <c r="J553" s="44" t="s">
        <v>1473</v>
      </c>
    </row>
    <row r="554" spans="9:10" x14ac:dyDescent="0.25">
      <c r="I554" s="49" t="s">
        <v>1474</v>
      </c>
      <c r="J554" s="44" t="s">
        <v>1475</v>
      </c>
    </row>
    <row r="555" spans="9:10" x14ac:dyDescent="0.25">
      <c r="I555" s="49" t="s">
        <v>1476</v>
      </c>
      <c r="J555" s="44" t="s">
        <v>1477</v>
      </c>
    </row>
    <row r="556" spans="9:10" x14ac:dyDescent="0.25">
      <c r="I556" s="49" t="s">
        <v>1478</v>
      </c>
      <c r="J556" s="44" t="s">
        <v>1479</v>
      </c>
    </row>
    <row r="557" spans="9:10" x14ac:dyDescent="0.25">
      <c r="I557" s="49" t="s">
        <v>1480</v>
      </c>
      <c r="J557" s="44" t="s">
        <v>1481</v>
      </c>
    </row>
    <row r="558" spans="9:10" x14ac:dyDescent="0.25">
      <c r="I558" s="49" t="s">
        <v>1482</v>
      </c>
    </row>
    <row r="559" spans="9:10" x14ac:dyDescent="0.25">
      <c r="I559" s="49" t="s">
        <v>1482</v>
      </c>
    </row>
    <row r="560" spans="9:10" x14ac:dyDescent="0.25">
      <c r="I560" s="49" t="s">
        <v>1483</v>
      </c>
      <c r="J560" s="44" t="s">
        <v>1484</v>
      </c>
    </row>
    <row r="561" spans="9:10" x14ac:dyDescent="0.25">
      <c r="I561" s="49" t="s">
        <v>1485</v>
      </c>
      <c r="J561" s="44" t="s">
        <v>1486</v>
      </c>
    </row>
    <row r="562" spans="9:10" x14ac:dyDescent="0.25">
      <c r="I562" s="49" t="s">
        <v>1487</v>
      </c>
      <c r="J562" s="44" t="s">
        <v>1488</v>
      </c>
    </row>
    <row r="563" spans="9:10" x14ac:dyDescent="0.25">
      <c r="I563" s="49" t="s">
        <v>1489</v>
      </c>
      <c r="J563" s="44" t="s">
        <v>1490</v>
      </c>
    </row>
    <row r="564" spans="9:10" x14ac:dyDescent="0.25">
      <c r="I564" s="49" t="s">
        <v>1491</v>
      </c>
      <c r="J564" s="44" t="s">
        <v>1492</v>
      </c>
    </row>
    <row r="565" spans="9:10" x14ac:dyDescent="0.25">
      <c r="I565" s="49" t="s">
        <v>1493</v>
      </c>
      <c r="J565" s="44" t="s">
        <v>1494</v>
      </c>
    </row>
    <row r="566" spans="9:10" x14ac:dyDescent="0.25">
      <c r="I566" s="49" t="s">
        <v>1495</v>
      </c>
      <c r="J566" s="44" t="s">
        <v>1496</v>
      </c>
    </row>
    <row r="567" spans="9:10" x14ac:dyDescent="0.25">
      <c r="I567" s="49" t="s">
        <v>1482</v>
      </c>
    </row>
    <row r="568" spans="9:10" x14ac:dyDescent="0.25">
      <c r="I568" s="49" t="s">
        <v>1497</v>
      </c>
      <c r="J568" s="44" t="s">
        <v>1498</v>
      </c>
    </row>
    <row r="569" spans="9:10" x14ac:dyDescent="0.25">
      <c r="I569" s="49" t="s">
        <v>1499</v>
      </c>
      <c r="J569" s="44" t="s">
        <v>1500</v>
      </c>
    </row>
    <row r="570" spans="9:10" x14ac:dyDescent="0.25">
      <c r="I570" s="49" t="s">
        <v>223</v>
      </c>
      <c r="J570" s="44" t="s">
        <v>147</v>
      </c>
    </row>
    <row r="571" spans="9:10" x14ac:dyDescent="0.25">
      <c r="I571" s="49" t="s">
        <v>254</v>
      </c>
      <c r="J571" s="44" t="s">
        <v>55</v>
      </c>
    </row>
    <row r="572" spans="9:10" x14ac:dyDescent="0.25">
      <c r="I572" s="49" t="s">
        <v>259</v>
      </c>
      <c r="J572" s="44" t="s">
        <v>61</v>
      </c>
    </row>
    <row r="573" spans="9:10" x14ac:dyDescent="0.25">
      <c r="I573" s="49" t="s">
        <v>1501</v>
      </c>
      <c r="J573" s="44" t="s">
        <v>1378</v>
      </c>
    </row>
    <row r="574" spans="9:10" x14ac:dyDescent="0.25">
      <c r="I574" s="49" t="s">
        <v>1502</v>
      </c>
      <c r="J574" s="44" t="s">
        <v>380</v>
      </c>
    </row>
    <row r="575" spans="9:10" x14ac:dyDescent="0.25">
      <c r="I575" s="49" t="s">
        <v>1503</v>
      </c>
      <c r="J575" s="44" t="s">
        <v>395</v>
      </c>
    </row>
    <row r="576" spans="9:10" x14ac:dyDescent="0.25">
      <c r="I576" s="49" t="s">
        <v>320</v>
      </c>
      <c r="J576" s="44" t="s">
        <v>145</v>
      </c>
    </row>
    <row r="577" spans="9:10" x14ac:dyDescent="0.25">
      <c r="I577" s="49" t="s">
        <v>1504</v>
      </c>
      <c r="J577" s="44" t="s">
        <v>1505</v>
      </c>
    </row>
    <row r="578" spans="9:10" x14ac:dyDescent="0.25">
      <c r="I578" s="49" t="s">
        <v>1506</v>
      </c>
      <c r="J578" s="44" t="s">
        <v>1507</v>
      </c>
    </row>
    <row r="579" spans="9:10" x14ac:dyDescent="0.25">
      <c r="I579" s="49" t="s">
        <v>1508</v>
      </c>
      <c r="J579" s="44" t="s">
        <v>1509</v>
      </c>
    </row>
    <row r="580" spans="9:10" x14ac:dyDescent="0.25">
      <c r="I580" s="49" t="s">
        <v>1510</v>
      </c>
      <c r="J580" s="44" t="s">
        <v>1511</v>
      </c>
    </row>
    <row r="581" spans="9:10" x14ac:dyDescent="0.25">
      <c r="I581" s="49" t="s">
        <v>1512</v>
      </c>
      <c r="J581" s="44" t="s">
        <v>1513</v>
      </c>
    </row>
    <row r="582" spans="9:10" x14ac:dyDescent="0.25">
      <c r="I582" s="49" t="s">
        <v>1514</v>
      </c>
      <c r="J582" s="44" t="s">
        <v>1515</v>
      </c>
    </row>
    <row r="583" spans="9:10" x14ac:dyDescent="0.25">
      <c r="I583" s="49" t="s">
        <v>1516</v>
      </c>
      <c r="J583" s="44" t="s">
        <v>1517</v>
      </c>
    </row>
    <row r="584" spans="9:10" x14ac:dyDescent="0.25">
      <c r="I584" s="49" t="s">
        <v>1518</v>
      </c>
      <c r="J584" s="44" t="s">
        <v>1519</v>
      </c>
    </row>
    <row r="585" spans="9:10" x14ac:dyDescent="0.25">
      <c r="I585" s="49" t="s">
        <v>1520</v>
      </c>
      <c r="J585" s="44" t="s">
        <v>1521</v>
      </c>
    </row>
    <row r="586" spans="9:10" x14ac:dyDescent="0.25">
      <c r="I586" s="49" t="s">
        <v>1522</v>
      </c>
      <c r="J586" s="44" t="s">
        <v>1523</v>
      </c>
    </row>
    <row r="587" spans="9:10" x14ac:dyDescent="0.25">
      <c r="I587" s="49" t="s">
        <v>1524</v>
      </c>
      <c r="J587" s="44" t="s">
        <v>1525</v>
      </c>
    </row>
    <row r="588" spans="9:10" x14ac:dyDescent="0.25">
      <c r="I588" s="49" t="s">
        <v>1526</v>
      </c>
      <c r="J588" s="44" t="s">
        <v>1527</v>
      </c>
    </row>
    <row r="589" spans="9:10" x14ac:dyDescent="0.25">
      <c r="I589" s="49" t="s">
        <v>1528</v>
      </c>
      <c r="J589" s="44" t="s">
        <v>1529</v>
      </c>
    </row>
    <row r="590" spans="9:10" x14ac:dyDescent="0.25">
      <c r="I590" s="49" t="s">
        <v>1530</v>
      </c>
      <c r="J590" s="44" t="s">
        <v>1531</v>
      </c>
    </row>
    <row r="591" spans="9:10" x14ac:dyDescent="0.25">
      <c r="I591" s="49" t="s">
        <v>1532</v>
      </c>
      <c r="J591" s="44" t="s">
        <v>1533</v>
      </c>
    </row>
    <row r="592" spans="9:10" x14ac:dyDescent="0.25">
      <c r="I592" s="49" t="s">
        <v>1534</v>
      </c>
      <c r="J592" s="44" t="s">
        <v>1535</v>
      </c>
    </row>
    <row r="593" spans="9:10" x14ac:dyDescent="0.25">
      <c r="I593" s="49" t="s">
        <v>1536</v>
      </c>
      <c r="J593" s="44" t="s">
        <v>1537</v>
      </c>
    </row>
    <row r="594" spans="9:10" x14ac:dyDescent="0.25">
      <c r="I594" s="49" t="s">
        <v>1538</v>
      </c>
      <c r="J594" s="44" t="s">
        <v>1539</v>
      </c>
    </row>
    <row r="595" spans="9:10" x14ac:dyDescent="0.25">
      <c r="I595" s="49" t="s">
        <v>1540</v>
      </c>
      <c r="J595" s="44" t="s">
        <v>1541</v>
      </c>
    </row>
    <row r="596" spans="9:10" x14ac:dyDescent="0.25">
      <c r="I596" s="49" t="s">
        <v>1542</v>
      </c>
      <c r="J596" s="44" t="s">
        <v>1543</v>
      </c>
    </row>
    <row r="597" spans="9:10" x14ac:dyDescent="0.25">
      <c r="I597" s="49" t="s">
        <v>1544</v>
      </c>
      <c r="J597" s="44" t="s">
        <v>1545</v>
      </c>
    </row>
    <row r="598" spans="9:10" x14ac:dyDescent="0.25">
      <c r="I598" s="49" t="s">
        <v>1546</v>
      </c>
      <c r="J598" s="44" t="s">
        <v>1547</v>
      </c>
    </row>
    <row r="599" spans="9:10" x14ac:dyDescent="0.25">
      <c r="I599" s="49" t="s">
        <v>1548</v>
      </c>
      <c r="J599" s="44" t="s">
        <v>1549</v>
      </c>
    </row>
    <row r="600" spans="9:10" x14ac:dyDescent="0.25">
      <c r="I600" s="49" t="s">
        <v>1550</v>
      </c>
      <c r="J600" s="44" t="s">
        <v>1551</v>
      </c>
    </row>
    <row r="601" spans="9:10" x14ac:dyDescent="0.25">
      <c r="I601" s="49" t="s">
        <v>1552</v>
      </c>
      <c r="J601" s="44" t="s">
        <v>1553</v>
      </c>
    </row>
    <row r="602" spans="9:10" x14ac:dyDescent="0.25">
      <c r="I602" s="49" t="s">
        <v>1554</v>
      </c>
      <c r="J602" s="44" t="s">
        <v>1555</v>
      </c>
    </row>
    <row r="603" spans="9:10" x14ac:dyDescent="0.25">
      <c r="I603" s="49" t="s">
        <v>1556</v>
      </c>
      <c r="J603" s="44" t="s">
        <v>1557</v>
      </c>
    </row>
    <row r="604" spans="9:10" x14ac:dyDescent="0.25">
      <c r="I604" s="49" t="s">
        <v>200</v>
      </c>
      <c r="J604" s="51" t="s">
        <v>71</v>
      </c>
    </row>
    <row r="605" spans="9:10" x14ac:dyDescent="0.25">
      <c r="I605" s="49" t="s">
        <v>1558</v>
      </c>
      <c r="J605" s="44" t="s">
        <v>1376</v>
      </c>
    </row>
    <row r="606" spans="9:10" x14ac:dyDescent="0.25">
      <c r="I606" s="49" t="s">
        <v>1559</v>
      </c>
      <c r="J606" s="44" t="s">
        <v>966</v>
      </c>
    </row>
    <row r="607" spans="9:10" x14ac:dyDescent="0.25">
      <c r="I607" s="49" t="s">
        <v>337</v>
      </c>
      <c r="J607" s="44" t="s">
        <v>409</v>
      </c>
    </row>
    <row r="608" spans="9:10" x14ac:dyDescent="0.25">
      <c r="I608" s="49" t="s">
        <v>1560</v>
      </c>
      <c r="J608" s="44" t="s">
        <v>1561</v>
      </c>
    </row>
    <row r="609" spans="9:10" x14ac:dyDescent="0.25">
      <c r="I609" s="49" t="s">
        <v>1562</v>
      </c>
      <c r="J609" s="44" t="s">
        <v>166</v>
      </c>
    </row>
    <row r="610" spans="9:10" x14ac:dyDescent="0.25">
      <c r="I610" s="49" t="s">
        <v>1563</v>
      </c>
      <c r="J610" s="51" t="s">
        <v>569</v>
      </c>
    </row>
    <row r="611" spans="9:10" x14ac:dyDescent="0.25">
      <c r="I611" s="49" t="s">
        <v>1564</v>
      </c>
      <c r="J611" s="44" t="s">
        <v>1262</v>
      </c>
    </row>
    <row r="612" spans="9:10" x14ac:dyDescent="0.25">
      <c r="I612" s="49" t="s">
        <v>1565</v>
      </c>
      <c r="J612" s="44" t="s">
        <v>943</v>
      </c>
    </row>
    <row r="613" spans="9:10" x14ac:dyDescent="0.25">
      <c r="I613" s="49" t="s">
        <v>1566</v>
      </c>
      <c r="J613" s="44" t="s">
        <v>954</v>
      </c>
    </row>
    <row r="614" spans="9:10" x14ac:dyDescent="0.25">
      <c r="I614" s="49" t="s">
        <v>1567</v>
      </c>
      <c r="J614" s="44" t="s">
        <v>1147</v>
      </c>
    </row>
    <row r="615" spans="9:10" x14ac:dyDescent="0.25">
      <c r="I615" s="49" t="s">
        <v>1568</v>
      </c>
      <c r="J615" s="44" t="s">
        <v>1068</v>
      </c>
    </row>
    <row r="616" spans="9:10" x14ac:dyDescent="0.25">
      <c r="I616" s="49" t="s">
        <v>1569</v>
      </c>
      <c r="J616" s="44" t="s">
        <v>1155</v>
      </c>
    </row>
    <row r="617" spans="9:10" x14ac:dyDescent="0.25">
      <c r="I617" s="49" t="s">
        <v>1570</v>
      </c>
      <c r="J617" s="44" t="s">
        <v>1102</v>
      </c>
    </row>
    <row r="618" spans="9:10" x14ac:dyDescent="0.25">
      <c r="I618" s="49" t="s">
        <v>1571</v>
      </c>
      <c r="J618" s="44" t="s">
        <v>1317</v>
      </c>
    </row>
    <row r="619" spans="9:10" x14ac:dyDescent="0.25">
      <c r="I619" s="49" t="s">
        <v>1572</v>
      </c>
      <c r="J619" s="44" t="s">
        <v>1346</v>
      </c>
    </row>
    <row r="620" spans="9:10" x14ac:dyDescent="0.25">
      <c r="I620" s="49" t="s">
        <v>1573</v>
      </c>
      <c r="J620" s="44" t="s">
        <v>1348</v>
      </c>
    </row>
    <row r="621" spans="9:10" x14ac:dyDescent="0.25">
      <c r="I621" s="49" t="s">
        <v>1574</v>
      </c>
      <c r="J621" s="44" t="s">
        <v>1114</v>
      </c>
    </row>
    <row r="622" spans="9:10" x14ac:dyDescent="0.25">
      <c r="I622" s="49" t="s">
        <v>1575</v>
      </c>
      <c r="J622" s="44" t="s">
        <v>535</v>
      </c>
    </row>
    <row r="623" spans="9:10" x14ac:dyDescent="0.25">
      <c r="I623" s="49" t="s">
        <v>1576</v>
      </c>
      <c r="J623" s="44" t="s">
        <v>1529</v>
      </c>
    </row>
    <row r="624" spans="9:10" x14ac:dyDescent="0.25">
      <c r="I624" s="49" t="s">
        <v>1577</v>
      </c>
      <c r="J624" s="44" t="s">
        <v>1531</v>
      </c>
    </row>
    <row r="625" spans="9:10" x14ac:dyDescent="0.25">
      <c r="I625" s="49" t="s">
        <v>196</v>
      </c>
      <c r="J625" s="44" t="s">
        <v>344</v>
      </c>
    </row>
    <row r="626" spans="9:10" x14ac:dyDescent="0.25">
      <c r="I626" s="49" t="s">
        <v>1578</v>
      </c>
      <c r="J626" s="44" t="s">
        <v>1579</v>
      </c>
    </row>
    <row r="627" spans="9:10" x14ac:dyDescent="0.25">
      <c r="I627" s="49" t="s">
        <v>219</v>
      </c>
      <c r="J627" s="44" t="s">
        <v>155</v>
      </c>
    </row>
    <row r="628" spans="9:10" x14ac:dyDescent="0.25">
      <c r="I628" s="49" t="s">
        <v>417</v>
      </c>
      <c r="J628" s="44" t="s">
        <v>355</v>
      </c>
    </row>
    <row r="629" spans="9:10" x14ac:dyDescent="0.25">
      <c r="I629" s="49" t="s">
        <v>1580</v>
      </c>
      <c r="J629" s="44" t="s">
        <v>376</v>
      </c>
    </row>
    <row r="630" spans="9:10" x14ac:dyDescent="0.25">
      <c r="I630" s="49" t="s">
        <v>1581</v>
      </c>
      <c r="J630" s="44" t="s">
        <v>379</v>
      </c>
    </row>
    <row r="631" spans="9:10" x14ac:dyDescent="0.25">
      <c r="I631" s="49" t="s">
        <v>1582</v>
      </c>
      <c r="J631" s="44" t="s">
        <v>398</v>
      </c>
    </row>
    <row r="632" spans="9:10" x14ac:dyDescent="0.25">
      <c r="I632" s="49" t="s">
        <v>321</v>
      </c>
      <c r="J632" s="44" t="s">
        <v>51</v>
      </c>
    </row>
    <row r="633" spans="9:10" x14ac:dyDescent="0.25">
      <c r="I633" s="49" t="s">
        <v>322</v>
      </c>
      <c r="J633" s="44" t="s">
        <v>405</v>
      </c>
    </row>
    <row r="634" spans="9:10" x14ac:dyDescent="0.25">
      <c r="I634" s="49" t="s">
        <v>1583</v>
      </c>
      <c r="J634" s="44" t="s">
        <v>341</v>
      </c>
    </row>
    <row r="635" spans="9:10" x14ac:dyDescent="0.25">
      <c r="I635" s="49" t="s">
        <v>193</v>
      </c>
      <c r="J635" s="51" t="s">
        <v>78</v>
      </c>
    </row>
    <row r="636" spans="9:10" x14ac:dyDescent="0.25">
      <c r="I636" s="49" t="s">
        <v>1584</v>
      </c>
      <c r="J636" s="44" t="s">
        <v>59</v>
      </c>
    </row>
    <row r="637" spans="9:10" x14ac:dyDescent="0.25">
      <c r="I637" s="49" t="s">
        <v>1585</v>
      </c>
      <c r="J637" s="44" t="s">
        <v>387</v>
      </c>
    </row>
    <row r="638" spans="9:10" x14ac:dyDescent="0.25">
      <c r="I638" s="49" t="s">
        <v>1586</v>
      </c>
      <c r="J638" s="44" t="s">
        <v>370</v>
      </c>
    </row>
    <row r="639" spans="9:10" x14ac:dyDescent="0.25">
      <c r="I639" s="49" t="s">
        <v>1587</v>
      </c>
      <c r="J639" s="44" t="s">
        <v>371</v>
      </c>
    </row>
    <row r="640" spans="9:10" x14ac:dyDescent="0.25">
      <c r="I640" s="49" t="s">
        <v>250</v>
      </c>
      <c r="J640" s="44" t="s">
        <v>59</v>
      </c>
    </row>
    <row r="641" spans="9:10" x14ac:dyDescent="0.25">
      <c r="I641" s="49" t="s">
        <v>1588</v>
      </c>
      <c r="J641" s="44" t="s">
        <v>1438</v>
      </c>
    </row>
    <row r="642" spans="9:10" x14ac:dyDescent="0.25">
      <c r="I642" s="49" t="s">
        <v>1589</v>
      </c>
      <c r="J642" s="44" t="s">
        <v>176</v>
      </c>
    </row>
    <row r="643" spans="9:10" x14ac:dyDescent="0.25">
      <c r="I643" s="49" t="s">
        <v>1590</v>
      </c>
      <c r="J643" s="44" t="s">
        <v>166</v>
      </c>
    </row>
    <row r="644" spans="9:10" x14ac:dyDescent="0.25">
      <c r="I644" s="49" t="s">
        <v>1591</v>
      </c>
      <c r="J644" s="44" t="s">
        <v>398</v>
      </c>
    </row>
    <row r="645" spans="9:10" x14ac:dyDescent="0.25">
      <c r="I645" s="49" t="s">
        <v>1592</v>
      </c>
      <c r="J645" s="44" t="s">
        <v>387</v>
      </c>
    </row>
    <row r="646" spans="9:10" x14ac:dyDescent="0.25">
      <c r="I646" s="49" t="s">
        <v>1593</v>
      </c>
      <c r="J646" s="44" t="s">
        <v>381</v>
      </c>
    </row>
    <row r="647" spans="9:10" x14ac:dyDescent="0.25">
      <c r="I647" s="49" t="s">
        <v>421</v>
      </c>
      <c r="J647" s="44" t="s">
        <v>1594</v>
      </c>
    </row>
    <row r="648" spans="9:10" x14ac:dyDescent="0.25">
      <c r="I648" s="49" t="s">
        <v>1595</v>
      </c>
      <c r="J648" s="44" t="s">
        <v>906</v>
      </c>
    </row>
    <row r="649" spans="9:10" x14ac:dyDescent="0.25">
      <c r="I649" s="49" t="s">
        <v>1596</v>
      </c>
      <c r="J649" s="44" t="s">
        <v>47</v>
      </c>
    </row>
    <row r="650" spans="9:10" x14ac:dyDescent="0.25">
      <c r="I650" s="49" t="s">
        <v>1597</v>
      </c>
      <c r="J650" s="44" t="s">
        <v>34</v>
      </c>
    </row>
    <row r="651" spans="9:10" x14ac:dyDescent="0.25">
      <c r="I651" s="49" t="s">
        <v>1598</v>
      </c>
      <c r="J651" s="44" t="s">
        <v>1496</v>
      </c>
    </row>
    <row r="652" spans="9:10" x14ac:dyDescent="0.25">
      <c r="I652" s="49" t="s">
        <v>1599</v>
      </c>
      <c r="J652" s="44" t="s">
        <v>1498</v>
      </c>
    </row>
    <row r="653" spans="9:10" x14ac:dyDescent="0.25">
      <c r="I653" s="49" t="s">
        <v>1600</v>
      </c>
      <c r="J653" s="44" t="s">
        <v>1500</v>
      </c>
    </row>
    <row r="654" spans="9:10" x14ac:dyDescent="0.25">
      <c r="I654" s="49" t="s">
        <v>1601</v>
      </c>
      <c r="J654" s="44" t="s">
        <v>1473</v>
      </c>
    </row>
    <row r="655" spans="9:10" x14ac:dyDescent="0.25">
      <c r="I655" s="49" t="s">
        <v>1602</v>
      </c>
      <c r="J655" s="44" t="s">
        <v>1467</v>
      </c>
    </row>
    <row r="656" spans="9:10" x14ac:dyDescent="0.25">
      <c r="I656" s="49" t="s">
        <v>1603</v>
      </c>
      <c r="J656" s="44" t="s">
        <v>1471</v>
      </c>
    </row>
    <row r="657" spans="9:10" x14ac:dyDescent="0.25">
      <c r="I657" s="49" t="s">
        <v>1604</v>
      </c>
      <c r="J657" s="44" t="s">
        <v>1475</v>
      </c>
    </row>
    <row r="658" spans="9:10" x14ac:dyDescent="0.25">
      <c r="I658" s="49" t="s">
        <v>1605</v>
      </c>
      <c r="J658" s="44" t="s">
        <v>1477</v>
      </c>
    </row>
    <row r="659" spans="9:10" x14ac:dyDescent="0.25">
      <c r="I659" s="49" t="s">
        <v>1606</v>
      </c>
      <c r="J659" s="44" t="s">
        <v>1481</v>
      </c>
    </row>
    <row r="660" spans="9:10" x14ac:dyDescent="0.25">
      <c r="I660" s="49" t="s">
        <v>1607</v>
      </c>
      <c r="J660" s="44" t="s">
        <v>1486</v>
      </c>
    </row>
    <row r="661" spans="9:10" x14ac:dyDescent="0.25">
      <c r="I661" s="49" t="s">
        <v>1608</v>
      </c>
      <c r="J661" s="44" t="s">
        <v>1488</v>
      </c>
    </row>
    <row r="662" spans="9:10" x14ac:dyDescent="0.25">
      <c r="I662" s="49" t="s">
        <v>420</v>
      </c>
      <c r="J662" s="44" t="s">
        <v>1609</v>
      </c>
    </row>
    <row r="663" spans="9:10" x14ac:dyDescent="0.25">
      <c r="I663" s="49" t="s">
        <v>1610</v>
      </c>
      <c r="J663" s="44" t="s">
        <v>161</v>
      </c>
    </row>
    <row r="664" spans="9:10" x14ac:dyDescent="0.25">
      <c r="I664" s="49" t="s">
        <v>1611</v>
      </c>
      <c r="J664" s="44" t="s">
        <v>1612</v>
      </c>
    </row>
    <row r="665" spans="9:10" x14ac:dyDescent="0.25">
      <c r="I665" s="49" t="s">
        <v>1613</v>
      </c>
      <c r="J665" s="44" t="s">
        <v>898</v>
      </c>
    </row>
    <row r="666" spans="9:10" x14ac:dyDescent="0.25">
      <c r="I666" s="49" t="s">
        <v>442</v>
      </c>
      <c r="J666" s="44" t="s">
        <v>370</v>
      </c>
    </row>
    <row r="667" spans="9:10" x14ac:dyDescent="0.25">
      <c r="I667" s="49" t="s">
        <v>292</v>
      </c>
      <c r="J667" s="44" t="s">
        <v>380</v>
      </c>
    </row>
    <row r="668" spans="9:10" x14ac:dyDescent="0.25">
      <c r="I668" s="49" t="s">
        <v>1614</v>
      </c>
      <c r="J668" s="44" t="s">
        <v>391</v>
      </c>
    </row>
    <row r="669" spans="9:10" x14ac:dyDescent="0.25">
      <c r="I669" s="49" t="s">
        <v>1615</v>
      </c>
      <c r="J669" s="44" t="s">
        <v>396</v>
      </c>
    </row>
    <row r="670" spans="9:10" x14ac:dyDescent="0.25">
      <c r="I670" s="49" t="s">
        <v>311</v>
      </c>
      <c r="J670" s="44" t="s">
        <v>399</v>
      </c>
    </row>
    <row r="671" spans="9:10" x14ac:dyDescent="0.25">
      <c r="I671" s="49" t="s">
        <v>1616</v>
      </c>
      <c r="J671" s="44" t="s">
        <v>401</v>
      </c>
    </row>
    <row r="672" spans="9:10" x14ac:dyDescent="0.25">
      <c r="I672" s="49" t="s">
        <v>1617</v>
      </c>
      <c r="J672" s="44" t="s">
        <v>1618</v>
      </c>
    </row>
    <row r="673" spans="9:10" x14ac:dyDescent="0.25">
      <c r="I673" s="49" t="s">
        <v>1619</v>
      </c>
      <c r="J673" s="44" t="s">
        <v>1620</v>
      </c>
    </row>
    <row r="674" spans="9:10" x14ac:dyDescent="0.25">
      <c r="I674" s="49" t="s">
        <v>1621</v>
      </c>
      <c r="J674" s="44" t="s">
        <v>378</v>
      </c>
    </row>
    <row r="675" spans="9:10" x14ac:dyDescent="0.25">
      <c r="I675" s="49" t="s">
        <v>1622</v>
      </c>
      <c r="J675" s="44" t="s">
        <v>391</v>
      </c>
    </row>
    <row r="676" spans="9:10" x14ac:dyDescent="0.25">
      <c r="I676" s="49" t="s">
        <v>313</v>
      </c>
      <c r="J676" s="44" t="s">
        <v>401</v>
      </c>
    </row>
    <row r="677" spans="9:10" x14ac:dyDescent="0.25">
      <c r="I677" s="49" t="s">
        <v>1623</v>
      </c>
    </row>
    <row r="678" spans="9:10" x14ac:dyDescent="0.25">
      <c r="I678" s="49" t="s">
        <v>1624</v>
      </c>
      <c r="J678" s="44" t="s">
        <v>894</v>
      </c>
    </row>
    <row r="679" spans="9:10" x14ac:dyDescent="0.25">
      <c r="I679" s="49" t="s">
        <v>1625</v>
      </c>
      <c r="J679" s="44" t="s">
        <v>898</v>
      </c>
    </row>
    <row r="680" spans="9:10" x14ac:dyDescent="0.25">
      <c r="I680" s="49" t="s">
        <v>303</v>
      </c>
      <c r="J680" s="44" t="s">
        <v>391</v>
      </c>
    </row>
    <row r="681" spans="9:10" x14ac:dyDescent="0.25">
      <c r="I681" s="49" t="s">
        <v>1626</v>
      </c>
      <c r="J681" s="44" t="s">
        <v>1486</v>
      </c>
    </row>
    <row r="682" spans="9:10" x14ac:dyDescent="0.25">
      <c r="I682" s="49" t="s">
        <v>443</v>
      </c>
      <c r="J682" s="44" t="s">
        <v>1488</v>
      </c>
    </row>
    <row r="683" spans="9:10" x14ac:dyDescent="0.25">
      <c r="I683" s="49" t="s">
        <v>1627</v>
      </c>
      <c r="J683" s="44" t="s">
        <v>161</v>
      </c>
    </row>
    <row r="684" spans="9:10" x14ac:dyDescent="0.25">
      <c r="I684" s="49" t="s">
        <v>1628</v>
      </c>
      <c r="J684" s="44" t="s">
        <v>1612</v>
      </c>
    </row>
    <row r="685" spans="9:10" x14ac:dyDescent="0.25">
      <c r="I685" s="49" t="s">
        <v>1629</v>
      </c>
      <c r="J685" s="44" t="s">
        <v>371</v>
      </c>
    </row>
    <row r="686" spans="9:10" x14ac:dyDescent="0.25">
      <c r="I686" s="49" t="s">
        <v>1630</v>
      </c>
      <c r="J686" s="44" t="s">
        <v>372</v>
      </c>
    </row>
    <row r="687" spans="9:10" x14ac:dyDescent="0.25">
      <c r="I687" s="49" t="s">
        <v>1631</v>
      </c>
      <c r="J687" s="44" t="s">
        <v>373</v>
      </c>
    </row>
    <row r="688" spans="9:10" x14ac:dyDescent="0.25">
      <c r="I688" s="49" t="s">
        <v>1632</v>
      </c>
      <c r="J688" s="44" t="s">
        <v>379</v>
      </c>
    </row>
    <row r="689" spans="9:10" x14ac:dyDescent="0.25">
      <c r="I689" s="49" t="s">
        <v>1633</v>
      </c>
      <c r="J689" s="44" t="s">
        <v>389</v>
      </c>
    </row>
    <row r="690" spans="9:10" x14ac:dyDescent="0.25">
      <c r="I690" s="49" t="s">
        <v>310</v>
      </c>
      <c r="J690" s="44" t="s">
        <v>398</v>
      </c>
    </row>
    <row r="691" spans="9:10" x14ac:dyDescent="0.25">
      <c r="I691" s="49" t="s">
        <v>226</v>
      </c>
      <c r="J691" s="44" t="s">
        <v>161</v>
      </c>
    </row>
    <row r="692" spans="9:10" x14ac:dyDescent="0.25">
      <c r="I692" s="49" t="s">
        <v>1634</v>
      </c>
      <c r="J692" s="44" t="s">
        <v>1612</v>
      </c>
    </row>
    <row r="693" spans="9:10" x14ac:dyDescent="0.25">
      <c r="I693" s="49" t="s">
        <v>271</v>
      </c>
      <c r="J693" s="44" t="s">
        <v>168</v>
      </c>
    </row>
    <row r="694" spans="9:10" x14ac:dyDescent="0.25">
      <c r="I694" s="49" t="s">
        <v>1635</v>
      </c>
      <c r="J694" s="44" t="s">
        <v>1636</v>
      </c>
    </row>
    <row r="695" spans="9:10" x14ac:dyDescent="0.25">
      <c r="I695" s="49" t="s">
        <v>209</v>
      </c>
      <c r="J695" s="44" t="s">
        <v>349</v>
      </c>
    </row>
    <row r="696" spans="9:10" x14ac:dyDescent="0.25">
      <c r="I696" s="49" t="s">
        <v>1637</v>
      </c>
      <c r="J696" s="44" t="s">
        <v>912</v>
      </c>
    </row>
    <row r="697" spans="9:10" x14ac:dyDescent="0.25">
      <c r="I697" s="49" t="s">
        <v>1638</v>
      </c>
      <c r="J697" s="44" t="s">
        <v>138</v>
      </c>
    </row>
    <row r="698" spans="9:10" x14ac:dyDescent="0.25">
      <c r="I698" s="49" t="s">
        <v>299</v>
      </c>
      <c r="J698" s="44" t="s">
        <v>387</v>
      </c>
    </row>
    <row r="699" spans="9:10" x14ac:dyDescent="0.25">
      <c r="I699" s="49" t="s">
        <v>302</v>
      </c>
      <c r="J699" s="44" t="s">
        <v>390</v>
      </c>
    </row>
    <row r="700" spans="9:10" x14ac:dyDescent="0.25">
      <c r="I700" s="49" t="s">
        <v>1639</v>
      </c>
      <c r="J700" s="44" t="s">
        <v>1471</v>
      </c>
    </row>
    <row r="701" spans="9:10" x14ac:dyDescent="0.25">
      <c r="I701" s="49" t="s">
        <v>1640</v>
      </c>
      <c r="J701" s="44" t="s">
        <v>396</v>
      </c>
    </row>
    <row r="702" spans="9:10" x14ac:dyDescent="0.25">
      <c r="I702" s="49" t="s">
        <v>1641</v>
      </c>
      <c r="J702" s="44" t="s">
        <v>395</v>
      </c>
    </row>
    <row r="703" spans="9:10" x14ac:dyDescent="0.25">
      <c r="I703" s="49" t="s">
        <v>285</v>
      </c>
      <c r="J703" s="44" t="s">
        <v>138</v>
      </c>
    </row>
    <row r="704" spans="9:10" x14ac:dyDescent="0.25">
      <c r="I704" s="49" t="s">
        <v>1642</v>
      </c>
      <c r="J704" s="44" t="s">
        <v>395</v>
      </c>
    </row>
    <row r="705" spans="9:10" x14ac:dyDescent="0.25">
      <c r="I705" s="49" t="s">
        <v>448</v>
      </c>
      <c r="J705" s="44" t="s">
        <v>396</v>
      </c>
    </row>
    <row r="706" spans="9:10" x14ac:dyDescent="0.25">
      <c r="I706" s="49" t="s">
        <v>186</v>
      </c>
      <c r="J706" s="44" t="s">
        <v>340</v>
      </c>
    </row>
    <row r="707" spans="9:10" x14ac:dyDescent="0.25">
      <c r="I707" s="49" t="s">
        <v>1643</v>
      </c>
      <c r="J707" s="44" t="s">
        <v>341</v>
      </c>
    </row>
    <row r="708" spans="9:10" x14ac:dyDescent="0.25">
      <c r="I708" s="49" t="s">
        <v>1644</v>
      </c>
      <c r="J708" s="44" t="s">
        <v>1645</v>
      </c>
    </row>
    <row r="709" spans="9:10" x14ac:dyDescent="0.25">
      <c r="I709" s="49" t="s">
        <v>246</v>
      </c>
      <c r="J709" s="44" t="s">
        <v>176</v>
      </c>
    </row>
    <row r="710" spans="9:10" x14ac:dyDescent="0.25">
      <c r="I710" s="49" t="s">
        <v>1646</v>
      </c>
      <c r="J710" s="44" t="s">
        <v>1647</v>
      </c>
    </row>
    <row r="711" spans="9:10" x14ac:dyDescent="0.25">
      <c r="I711" s="49" t="s">
        <v>1648</v>
      </c>
      <c r="J711" s="44" t="s">
        <v>397</v>
      </c>
    </row>
    <row r="712" spans="9:10" x14ac:dyDescent="0.25">
      <c r="I712" s="49" t="s">
        <v>1649</v>
      </c>
      <c r="J712" s="44" t="s">
        <v>1477</v>
      </c>
    </row>
    <row r="713" spans="9:10" x14ac:dyDescent="0.25">
      <c r="I713" s="49" t="s">
        <v>1650</v>
      </c>
      <c r="J713" s="44" t="s">
        <v>1498</v>
      </c>
    </row>
    <row r="714" spans="9:10" x14ac:dyDescent="0.25">
      <c r="I714" s="49" t="s">
        <v>1651</v>
      </c>
      <c r="J714" s="44" t="s">
        <v>1500</v>
      </c>
    </row>
    <row r="715" spans="9:10" x14ac:dyDescent="0.25">
      <c r="I715" s="49" t="s">
        <v>1652</v>
      </c>
      <c r="J715" s="44" t="s">
        <v>1473</v>
      </c>
    </row>
    <row r="716" spans="9:10" x14ac:dyDescent="0.25">
      <c r="I716" s="49" t="s">
        <v>1653</v>
      </c>
      <c r="J716" s="44" t="s">
        <v>1467</v>
      </c>
    </row>
    <row r="717" spans="9:10" x14ac:dyDescent="0.25">
      <c r="I717" s="49" t="s">
        <v>1654</v>
      </c>
      <c r="J717" s="44" t="s">
        <v>1496</v>
      </c>
    </row>
    <row r="718" spans="9:10" x14ac:dyDescent="0.25">
      <c r="I718" s="49" t="s">
        <v>1655</v>
      </c>
      <c r="J718" s="44" t="s">
        <v>1475</v>
      </c>
    </row>
    <row r="719" spans="9:10" x14ac:dyDescent="0.25">
      <c r="I719" s="49" t="s">
        <v>1656</v>
      </c>
      <c r="J719" s="44" t="s">
        <v>1481</v>
      </c>
    </row>
    <row r="720" spans="9:10" x14ac:dyDescent="0.25">
      <c r="I720" s="49" t="s">
        <v>1657</v>
      </c>
      <c r="J720" s="44" t="s">
        <v>1486</v>
      </c>
    </row>
    <row r="721" spans="9:10" x14ac:dyDescent="0.25">
      <c r="I721" s="49" t="s">
        <v>412</v>
      </c>
      <c r="J721" s="44" t="s">
        <v>1477</v>
      </c>
    </row>
    <row r="722" spans="9:10" x14ac:dyDescent="0.25">
      <c r="I722" s="49" t="s">
        <v>413</v>
      </c>
      <c r="J722" s="44" t="s">
        <v>1498</v>
      </c>
    </row>
    <row r="723" spans="9:10" x14ac:dyDescent="0.25">
      <c r="I723" s="49" t="s">
        <v>419</v>
      </c>
      <c r="J723" s="44" t="s">
        <v>1500</v>
      </c>
    </row>
    <row r="724" spans="9:10" x14ac:dyDescent="0.25">
      <c r="I724" s="49" t="s">
        <v>1658</v>
      </c>
      <c r="J724" s="44" t="s">
        <v>1473</v>
      </c>
    </row>
    <row r="725" spans="9:10" x14ac:dyDescent="0.25">
      <c r="I725" s="49" t="s">
        <v>428</v>
      </c>
      <c r="J725" s="44" t="s">
        <v>1467</v>
      </c>
    </row>
    <row r="726" spans="9:10" x14ac:dyDescent="0.25">
      <c r="I726" s="49" t="s">
        <v>1659</v>
      </c>
      <c r="J726" s="44" t="s">
        <v>1496</v>
      </c>
    </row>
    <row r="727" spans="9:10" x14ac:dyDescent="0.25">
      <c r="I727" s="49" t="s">
        <v>1660</v>
      </c>
      <c r="J727" s="44" t="s">
        <v>1475</v>
      </c>
    </row>
    <row r="728" spans="9:10" x14ac:dyDescent="0.25">
      <c r="I728" s="49" t="s">
        <v>436</v>
      </c>
      <c r="J728" s="44" t="s">
        <v>1481</v>
      </c>
    </row>
    <row r="729" spans="9:10" x14ac:dyDescent="0.25">
      <c r="I729" s="49" t="s">
        <v>441</v>
      </c>
      <c r="J729" s="44" t="s">
        <v>1486</v>
      </c>
    </row>
    <row r="730" spans="9:10" x14ac:dyDescent="0.25">
      <c r="I730" s="49" t="s">
        <v>1661</v>
      </c>
      <c r="J730" s="44" t="s">
        <v>894</v>
      </c>
    </row>
    <row r="731" spans="9:10" x14ac:dyDescent="0.25">
      <c r="I731" s="49" t="s">
        <v>1662</v>
      </c>
      <c r="J731" s="44" t="s">
        <v>898</v>
      </c>
    </row>
    <row r="732" spans="9:10" x14ac:dyDescent="0.25">
      <c r="I732" s="49" t="s">
        <v>1663</v>
      </c>
      <c r="J732" s="44" t="s">
        <v>163</v>
      </c>
    </row>
    <row r="733" spans="9:10" x14ac:dyDescent="0.25">
      <c r="I733" s="49" t="s">
        <v>1664</v>
      </c>
      <c r="J733" s="44" t="s">
        <v>397</v>
      </c>
    </row>
    <row r="734" spans="9:10" x14ac:dyDescent="0.25">
      <c r="I734" s="49" t="s">
        <v>187</v>
      </c>
      <c r="J734" s="51" t="s">
        <v>174</v>
      </c>
    </row>
    <row r="735" spans="9:10" x14ac:dyDescent="0.25">
      <c r="I735" s="49" t="s">
        <v>188</v>
      </c>
      <c r="J735" s="51" t="s">
        <v>341</v>
      </c>
    </row>
    <row r="736" spans="9:10" x14ac:dyDescent="0.25">
      <c r="I736" s="49" t="s">
        <v>1665</v>
      </c>
      <c r="J736" s="44" t="s">
        <v>360</v>
      </c>
    </row>
    <row r="737" spans="9:10" x14ac:dyDescent="0.25">
      <c r="I737" s="49" t="s">
        <v>1666</v>
      </c>
      <c r="J737" s="44" t="s">
        <v>372</v>
      </c>
    </row>
    <row r="738" spans="9:10" x14ac:dyDescent="0.25">
      <c r="I738" s="49" t="s">
        <v>238</v>
      </c>
      <c r="J738" s="44" t="s">
        <v>172</v>
      </c>
    </row>
    <row r="739" spans="9:10" x14ac:dyDescent="0.25">
      <c r="I739" s="49" t="s">
        <v>239</v>
      </c>
      <c r="J739" s="44" t="s">
        <v>360</v>
      </c>
    </row>
    <row r="740" spans="9:10" x14ac:dyDescent="0.25">
      <c r="I740" s="49" t="s">
        <v>283</v>
      </c>
      <c r="J740" s="44" t="s">
        <v>163</v>
      </c>
    </row>
    <row r="741" spans="9:10" x14ac:dyDescent="0.25">
      <c r="I741" s="49" t="s">
        <v>1667</v>
      </c>
      <c r="J741" s="44" t="s">
        <v>17</v>
      </c>
    </row>
    <row r="742" spans="9:10" x14ac:dyDescent="0.25">
      <c r="I742" s="49" t="s">
        <v>1668</v>
      </c>
      <c r="J742" s="51" t="s">
        <v>488</v>
      </c>
    </row>
    <row r="743" spans="9:10" x14ac:dyDescent="0.25">
      <c r="I743" s="49" t="s">
        <v>1669</v>
      </c>
      <c r="J743" s="44" t="s">
        <v>135</v>
      </c>
    </row>
    <row r="744" spans="9:10" x14ac:dyDescent="0.25">
      <c r="I744" s="49" t="s">
        <v>1670</v>
      </c>
      <c r="J744" s="44" t="s">
        <v>400</v>
      </c>
    </row>
    <row r="745" spans="9:10" x14ac:dyDescent="0.25">
      <c r="I745" s="49" t="s">
        <v>276</v>
      </c>
      <c r="J745" s="44" t="s">
        <v>372</v>
      </c>
    </row>
    <row r="746" spans="9:10" x14ac:dyDescent="0.25">
      <c r="I746" s="49" t="s">
        <v>290</v>
      </c>
      <c r="J746" s="44" t="s">
        <v>378</v>
      </c>
    </row>
    <row r="747" spans="9:10" x14ac:dyDescent="0.25">
      <c r="I747" s="49" t="s">
        <v>301</v>
      </c>
      <c r="J747" s="44" t="s">
        <v>389</v>
      </c>
    </row>
    <row r="748" spans="9:10" x14ac:dyDescent="0.25">
      <c r="I748" s="49" t="s">
        <v>1671</v>
      </c>
      <c r="J748" s="44" t="s">
        <v>400</v>
      </c>
    </row>
    <row r="749" spans="9:10" x14ac:dyDescent="0.25">
      <c r="I749" s="49" t="s">
        <v>222</v>
      </c>
      <c r="J749" s="44" t="s">
        <v>135</v>
      </c>
    </row>
    <row r="750" spans="9:10" x14ac:dyDescent="0.25">
      <c r="I750" s="49" t="s">
        <v>281</v>
      </c>
      <c r="J750" s="44" t="s">
        <v>34</v>
      </c>
    </row>
    <row r="751" spans="9:10" x14ac:dyDescent="0.25">
      <c r="I751" s="49" t="s">
        <v>319</v>
      </c>
      <c r="J751" s="44" t="s">
        <v>17</v>
      </c>
    </row>
    <row r="752" spans="9:10" x14ac:dyDescent="0.25">
      <c r="I752" s="49" t="s">
        <v>1672</v>
      </c>
      <c r="J752" s="44" t="s">
        <v>1673</v>
      </c>
    </row>
    <row r="753" spans="9:10" x14ac:dyDescent="0.25">
      <c r="I753" s="49" t="s">
        <v>1674</v>
      </c>
      <c r="J753" s="44" t="s">
        <v>1675</v>
      </c>
    </row>
    <row r="754" spans="9:10" x14ac:dyDescent="0.25">
      <c r="I754" s="49" t="s">
        <v>1676</v>
      </c>
      <c r="J754" s="44" t="s">
        <v>1677</v>
      </c>
    </row>
    <row r="755" spans="9:10" x14ac:dyDescent="0.25">
      <c r="I755" s="49" t="s">
        <v>1678</v>
      </c>
      <c r="J755" s="44" t="s">
        <v>1679</v>
      </c>
    </row>
    <row r="756" spans="9:10" x14ac:dyDescent="0.25">
      <c r="I756" s="49" t="s">
        <v>1680</v>
      </c>
      <c r="J756" s="44" t="s">
        <v>1681</v>
      </c>
    </row>
    <row r="757" spans="9:10" x14ac:dyDescent="0.25">
      <c r="I757" s="49" t="s">
        <v>1682</v>
      </c>
      <c r="J757" s="44" t="s">
        <v>1683</v>
      </c>
    </row>
    <row r="758" spans="9:10" x14ac:dyDescent="0.25">
      <c r="I758" s="49" t="s">
        <v>1684</v>
      </c>
      <c r="J758" s="44" t="s">
        <v>1685</v>
      </c>
    </row>
    <row r="759" spans="9:10" x14ac:dyDescent="0.25">
      <c r="I759" s="49" t="s">
        <v>1686</v>
      </c>
      <c r="J759" s="44" t="s">
        <v>1687</v>
      </c>
    </row>
    <row r="760" spans="9:10" x14ac:dyDescent="0.25">
      <c r="I760" s="49" t="s">
        <v>1688</v>
      </c>
      <c r="J760" s="44" t="s">
        <v>1689</v>
      </c>
    </row>
    <row r="761" spans="9:10" x14ac:dyDescent="0.25">
      <c r="I761" s="49" t="s">
        <v>1690</v>
      </c>
      <c r="J761" s="44" t="s">
        <v>1691</v>
      </c>
    </row>
    <row r="762" spans="9:10" x14ac:dyDescent="0.25">
      <c r="I762" s="49" t="s">
        <v>1692</v>
      </c>
      <c r="J762" s="44" t="s">
        <v>1693</v>
      </c>
    </row>
    <row r="763" spans="9:10" x14ac:dyDescent="0.25">
      <c r="I763" s="49" t="s">
        <v>1694</v>
      </c>
      <c r="J763" s="44" t="s">
        <v>1695</v>
      </c>
    </row>
    <row r="764" spans="9:10" x14ac:dyDescent="0.25">
      <c r="I764" s="49" t="s">
        <v>312</v>
      </c>
      <c r="J764" s="44" t="s">
        <v>400</v>
      </c>
    </row>
    <row r="765" spans="9:10" x14ac:dyDescent="0.25">
      <c r="I765" s="49" t="s">
        <v>1696</v>
      </c>
      <c r="J765" s="44" t="s">
        <v>1697</v>
      </c>
    </row>
    <row r="766" spans="9:10" x14ac:dyDescent="0.25">
      <c r="I766" s="49" t="s">
        <v>330</v>
      </c>
      <c r="J766" s="44" t="s">
        <v>166</v>
      </c>
    </row>
    <row r="767" spans="9:10" x14ac:dyDescent="0.25">
      <c r="I767" s="49" t="s">
        <v>194</v>
      </c>
      <c r="J767" s="44" t="s">
        <v>343</v>
      </c>
    </row>
    <row r="768" spans="9:10" x14ac:dyDescent="0.25">
      <c r="I768" s="49" t="s">
        <v>414</v>
      </c>
      <c r="J768" s="44" t="s">
        <v>346</v>
      </c>
    </row>
    <row r="769" spans="9:10" x14ac:dyDescent="0.25">
      <c r="I769" s="49" t="s">
        <v>427</v>
      </c>
      <c r="J769" s="44" t="s">
        <v>882</v>
      </c>
    </row>
    <row r="770" spans="9:10" x14ac:dyDescent="0.25">
      <c r="I770" s="49" t="s">
        <v>263</v>
      </c>
      <c r="J770" s="44" t="s">
        <v>366</v>
      </c>
    </row>
    <row r="771" spans="9:10" x14ac:dyDescent="0.25">
      <c r="I771" s="49" t="s">
        <v>314</v>
      </c>
      <c r="J771" s="44" t="s">
        <v>402</v>
      </c>
    </row>
    <row r="772" spans="9:10" x14ac:dyDescent="0.25">
      <c r="I772" s="49" t="s">
        <v>418</v>
      </c>
      <c r="J772" s="44" t="s">
        <v>1698</v>
      </c>
    </row>
    <row r="773" spans="9:10" x14ac:dyDescent="0.25">
      <c r="I773" s="49" t="s">
        <v>332</v>
      </c>
      <c r="J773" s="44" t="s">
        <v>408</v>
      </c>
    </row>
    <row r="774" spans="9:10" x14ac:dyDescent="0.25">
      <c r="I774" s="49" t="s">
        <v>1699</v>
      </c>
      <c r="J774" s="44" t="s">
        <v>1471</v>
      </c>
    </row>
    <row r="775" spans="9:10" x14ac:dyDescent="0.25">
      <c r="I775" s="49" t="s">
        <v>1700</v>
      </c>
      <c r="J775" s="44" t="s">
        <v>1496</v>
      </c>
    </row>
    <row r="776" spans="9:10" x14ac:dyDescent="0.25">
      <c r="I776" s="49" t="s">
        <v>1701</v>
      </c>
      <c r="J776" s="44" t="s">
        <v>1475</v>
      </c>
    </row>
    <row r="777" spans="9:10" x14ac:dyDescent="0.25">
      <c r="I777" s="49" t="s">
        <v>1702</v>
      </c>
      <c r="J777" s="44" t="s">
        <v>1490</v>
      </c>
    </row>
    <row r="778" spans="9:10" x14ac:dyDescent="0.25">
      <c r="I778" s="49" t="s">
        <v>1703</v>
      </c>
      <c r="J778" s="44" t="s">
        <v>1492</v>
      </c>
    </row>
    <row r="779" spans="9:10" x14ac:dyDescent="0.25">
      <c r="I779" s="49" t="s">
        <v>423</v>
      </c>
      <c r="J779" s="44" t="s">
        <v>1473</v>
      </c>
    </row>
    <row r="780" spans="9:10" x14ac:dyDescent="0.25">
      <c r="I780" s="49" t="s">
        <v>430</v>
      </c>
      <c r="J780" s="44" t="s">
        <v>1471</v>
      </c>
    </row>
    <row r="781" spans="9:10" x14ac:dyDescent="0.25">
      <c r="I781" s="49" t="s">
        <v>431</v>
      </c>
      <c r="J781" s="44" t="s">
        <v>1496</v>
      </c>
    </row>
    <row r="782" spans="9:10" x14ac:dyDescent="0.25">
      <c r="I782" s="49" t="s">
        <v>433</v>
      </c>
      <c r="J782" s="44" t="s">
        <v>1475</v>
      </c>
    </row>
    <row r="783" spans="9:10" x14ac:dyDescent="0.25">
      <c r="I783" s="49" t="s">
        <v>437</v>
      </c>
      <c r="J783" s="44" t="s">
        <v>1490</v>
      </c>
    </row>
    <row r="784" spans="9:10" x14ac:dyDescent="0.25">
      <c r="I784" s="49" t="s">
        <v>439</v>
      </c>
      <c r="J784" s="44" t="s">
        <v>1492</v>
      </c>
    </row>
    <row r="785" spans="9:10" x14ac:dyDescent="0.25">
      <c r="I785" s="49" t="s">
        <v>1704</v>
      </c>
      <c r="J785" s="44" t="s">
        <v>136</v>
      </c>
    </row>
    <row r="786" spans="9:10" x14ac:dyDescent="0.25">
      <c r="I786" s="49" t="s">
        <v>440</v>
      </c>
      <c r="J786" s="44" t="s">
        <v>402</v>
      </c>
    </row>
    <row r="787" spans="9:10" x14ac:dyDescent="0.25">
      <c r="I787" s="49" t="s">
        <v>284</v>
      </c>
      <c r="J787" s="44" t="s">
        <v>376</v>
      </c>
    </row>
    <row r="788" spans="9:10" x14ac:dyDescent="0.25">
      <c r="I788" s="49" t="s">
        <v>264</v>
      </c>
      <c r="J788" s="44" t="s">
        <v>136</v>
      </c>
    </row>
    <row r="789" spans="9:10" x14ac:dyDescent="0.25">
      <c r="I789" s="49" t="s">
        <v>210</v>
      </c>
      <c r="J789" s="44" t="s">
        <v>47</v>
      </c>
    </row>
    <row r="790" spans="9:10" x14ac:dyDescent="0.25">
      <c r="I790" s="49" t="s">
        <v>1705</v>
      </c>
      <c r="J790" s="44" t="s">
        <v>395</v>
      </c>
    </row>
    <row r="791" spans="9:10" x14ac:dyDescent="0.25">
      <c r="I791" s="49" t="s">
        <v>307</v>
      </c>
      <c r="J791" s="44" t="s">
        <v>395</v>
      </c>
    </row>
    <row r="792" spans="9:10" x14ac:dyDescent="0.25">
      <c r="I792" s="49" t="s">
        <v>294</v>
      </c>
      <c r="J792" s="44" t="s">
        <v>382</v>
      </c>
    </row>
    <row r="793" spans="9:10" x14ac:dyDescent="0.25">
      <c r="I793" s="49" t="s">
        <v>295</v>
      </c>
      <c r="J793" s="44" t="s">
        <v>383</v>
      </c>
    </row>
    <row r="794" spans="9:10" x14ac:dyDescent="0.25">
      <c r="I794" s="49" t="s">
        <v>296</v>
      </c>
      <c r="J794" s="44" t="s">
        <v>384</v>
      </c>
    </row>
    <row r="795" spans="9:10" x14ac:dyDescent="0.25">
      <c r="I795" s="49" t="s">
        <v>297</v>
      </c>
      <c r="J795" s="44" t="s">
        <v>385</v>
      </c>
    </row>
    <row r="796" spans="9:10" x14ac:dyDescent="0.25">
      <c r="I796" s="49" t="s">
        <v>298</v>
      </c>
      <c r="J796" s="44" t="s">
        <v>386</v>
      </c>
    </row>
    <row r="797" spans="9:10" x14ac:dyDescent="0.25">
      <c r="I797" s="49" t="s">
        <v>300</v>
      </c>
      <c r="J797" s="44" t="s">
        <v>388</v>
      </c>
    </row>
    <row r="798" spans="9:10" x14ac:dyDescent="0.25">
      <c r="I798" s="49" t="s">
        <v>304</v>
      </c>
      <c r="J798" s="44" t="s">
        <v>392</v>
      </c>
    </row>
    <row r="799" spans="9:10" x14ac:dyDescent="0.25">
      <c r="I799" s="49" t="s">
        <v>446</v>
      </c>
      <c r="J799" s="44" t="s">
        <v>393</v>
      </c>
    </row>
    <row r="800" spans="9:10" x14ac:dyDescent="0.25">
      <c r="I800" s="49" t="s">
        <v>1706</v>
      </c>
      <c r="J800" s="44" t="s">
        <v>394</v>
      </c>
    </row>
    <row r="801" spans="9:10" x14ac:dyDescent="0.25">
      <c r="I801" s="49" t="s">
        <v>277</v>
      </c>
      <c r="J801" s="44" t="s">
        <v>373</v>
      </c>
    </row>
    <row r="802" spans="9:10" x14ac:dyDescent="0.25">
      <c r="I802" s="49" t="s">
        <v>291</v>
      </c>
      <c r="J802" s="44" t="s">
        <v>379</v>
      </c>
    </row>
    <row r="803" spans="9:10" x14ac:dyDescent="0.25">
      <c r="I803" s="49" t="s">
        <v>306</v>
      </c>
      <c r="J803" s="44" t="s">
        <v>394</v>
      </c>
    </row>
    <row r="804" spans="9:10" x14ac:dyDescent="0.25">
      <c r="I804" s="49" t="s">
        <v>1707</v>
      </c>
      <c r="J804" s="44" t="s">
        <v>393</v>
      </c>
    </row>
    <row r="805" spans="9:10" x14ac:dyDescent="0.25">
      <c r="I805" s="49" t="s">
        <v>309</v>
      </c>
      <c r="J805" s="44" t="s">
        <v>397</v>
      </c>
    </row>
    <row r="806" spans="9:10" x14ac:dyDescent="0.25">
      <c r="I806" s="49" t="s">
        <v>1708</v>
      </c>
      <c r="J806" s="44" t="s">
        <v>931</v>
      </c>
    </row>
    <row r="807" spans="9:10" x14ac:dyDescent="0.25">
      <c r="I807" s="49" t="s">
        <v>447</v>
      </c>
      <c r="J807" s="44" t="s">
        <v>1270</v>
      </c>
    </row>
    <row r="808" spans="9:10" x14ac:dyDescent="0.25">
      <c r="I808" s="49" t="s">
        <v>1709</v>
      </c>
      <c r="J808" s="44" t="s">
        <v>1469</v>
      </c>
    </row>
    <row r="809" spans="9:10" x14ac:dyDescent="0.25">
      <c r="I809" s="49" t="s">
        <v>192</v>
      </c>
      <c r="J809" s="44" t="s">
        <v>342</v>
      </c>
    </row>
    <row r="810" spans="9:10" x14ac:dyDescent="0.25">
      <c r="I810" s="49" t="s">
        <v>211</v>
      </c>
      <c r="J810" s="44" t="s">
        <v>350</v>
      </c>
    </row>
    <row r="811" spans="9:10" x14ac:dyDescent="0.25">
      <c r="I811" s="49" t="s">
        <v>265</v>
      </c>
      <c r="J811" s="44" t="s">
        <v>367</v>
      </c>
    </row>
    <row r="812" spans="9:10" x14ac:dyDescent="0.25">
      <c r="I812" s="49" t="s">
        <v>1710</v>
      </c>
      <c r="J812" s="44" t="s">
        <v>840</v>
      </c>
    </row>
    <row r="813" spans="9:10" x14ac:dyDescent="0.25">
      <c r="I813" s="49" t="s">
        <v>1711</v>
      </c>
      <c r="J813" s="44" t="s">
        <v>840</v>
      </c>
    </row>
    <row r="814" spans="9:10" x14ac:dyDescent="0.25">
      <c r="I814" s="49" t="s">
        <v>1712</v>
      </c>
      <c r="J814" s="44" t="s">
        <v>371</v>
      </c>
    </row>
    <row r="815" spans="9:10" x14ac:dyDescent="0.25">
      <c r="I815" s="49" t="s">
        <v>438</v>
      </c>
      <c r="J815" s="44" t="s">
        <v>374</v>
      </c>
    </row>
    <row r="816" spans="9:10" x14ac:dyDescent="0.25">
      <c r="I816" s="49" t="s">
        <v>293</v>
      </c>
      <c r="J816" s="44" t="s">
        <v>381</v>
      </c>
    </row>
    <row r="817" spans="9:10" x14ac:dyDescent="0.25">
      <c r="I817" s="49" t="s">
        <v>425</v>
      </c>
      <c r="J817" s="44" t="s">
        <v>717</v>
      </c>
    </row>
    <row r="818" spans="9:10" x14ac:dyDescent="0.25">
      <c r="I818" s="49" t="s">
        <v>426</v>
      </c>
      <c r="J818" s="44" t="s">
        <v>1645</v>
      </c>
    </row>
    <row r="819" spans="9:10" x14ac:dyDescent="0.25">
      <c r="I819" s="49" t="s">
        <v>252</v>
      </c>
      <c r="J819" s="44" t="s">
        <v>364</v>
      </c>
    </row>
    <row r="820" spans="9:10" x14ac:dyDescent="0.25">
      <c r="I820" s="49" t="s">
        <v>275</v>
      </c>
      <c r="J820" s="44" t="s">
        <v>371</v>
      </c>
    </row>
    <row r="821" spans="9:10" x14ac:dyDescent="0.25">
      <c r="I821" s="49" t="s">
        <v>424</v>
      </c>
      <c r="J821" s="51" t="s">
        <v>563</v>
      </c>
    </row>
    <row r="822" spans="9:10" x14ac:dyDescent="0.25">
      <c r="I822" s="49" t="s">
        <v>270</v>
      </c>
      <c r="J822" s="44" t="s">
        <v>91</v>
      </c>
    </row>
    <row r="823" spans="9:10" x14ac:dyDescent="0.25">
      <c r="I823" s="49" t="s">
        <v>422</v>
      </c>
      <c r="J823" s="44" t="s">
        <v>840</v>
      </c>
    </row>
    <row r="824" spans="9:10" x14ac:dyDescent="0.25">
      <c r="I824" s="49" t="s">
        <v>429</v>
      </c>
      <c r="J824" s="51" t="s">
        <v>527</v>
      </c>
    </row>
    <row r="825" spans="9:10" x14ac:dyDescent="0.25">
      <c r="I825" s="49" t="s">
        <v>317</v>
      </c>
      <c r="J825" s="44" t="s">
        <v>87</v>
      </c>
    </row>
    <row r="826" spans="9:10" x14ac:dyDescent="0.25">
      <c r="I826" s="49" t="s">
        <v>198</v>
      </c>
      <c r="J826" s="51" t="s">
        <v>345</v>
      </c>
    </row>
    <row r="827" spans="9:10" x14ac:dyDescent="0.25">
      <c r="I827" s="49" t="s">
        <v>318</v>
      </c>
      <c r="J827" s="44" t="s">
        <v>404</v>
      </c>
    </row>
    <row r="828" spans="9:10" x14ac:dyDescent="0.25">
      <c r="I828" s="49" t="s">
        <v>207</v>
      </c>
      <c r="J828" s="44" t="s">
        <v>348</v>
      </c>
    </row>
    <row r="829" spans="9:10" x14ac:dyDescent="0.25">
      <c r="I829" s="55" t="s">
        <v>305</v>
      </c>
      <c r="J829" s="44" t="s">
        <v>393</v>
      </c>
    </row>
    <row r="830" spans="9:10" x14ac:dyDescent="0.25">
      <c r="I830" s="55" t="s">
        <v>203</v>
      </c>
      <c r="J830" s="44" t="s">
        <v>346</v>
      </c>
    </row>
    <row r="831" spans="9:10" x14ac:dyDescent="0.25">
      <c r="I831" s="55" t="s">
        <v>227</v>
      </c>
      <c r="J831" s="44" t="s">
        <v>355</v>
      </c>
    </row>
    <row r="832" spans="9:10" x14ac:dyDescent="0.25">
      <c r="I832" s="55" t="s">
        <v>274</v>
      </c>
      <c r="J832" s="44" t="s">
        <v>370</v>
      </c>
    </row>
    <row r="833" spans="9:10" x14ac:dyDescent="0.25">
      <c r="I833" s="55" t="s">
        <v>308</v>
      </c>
      <c r="J833" s="44" t="s">
        <v>396</v>
      </c>
    </row>
    <row r="834" spans="9:10" x14ac:dyDescent="0.25">
      <c r="I834" s="55" t="s">
        <v>224</v>
      </c>
      <c r="J834" s="44" t="s">
        <v>84</v>
      </c>
    </row>
    <row r="835" spans="9:10" x14ac:dyDescent="0.25">
      <c r="I835" s="55" t="s">
        <v>230</v>
      </c>
      <c r="J835" s="44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1392-9F19-4528-9FEC-FB479F21CCFB}">
  <dimension ref="A1:AE83"/>
  <sheetViews>
    <sheetView workbookViewId="0">
      <pane ySplit="2" topLeftCell="A3" activePane="bottomLeft" state="frozen"/>
      <selection pane="bottomLeft" activeCell="A3" sqref="A3"/>
    </sheetView>
  </sheetViews>
  <sheetFormatPr defaultColWidth="8.6640625" defaultRowHeight="14.4" x14ac:dyDescent="0.3"/>
  <cols>
    <col min="1" max="1" width="4.44140625" style="1" bestFit="1" customWidth="1"/>
    <col min="2" max="2" width="4" style="1" bestFit="1" customWidth="1"/>
    <col min="3" max="3" width="25.6640625" style="1" bestFit="1" customWidth="1"/>
    <col min="4" max="4" width="15.88671875" style="1" customWidth="1"/>
    <col min="5" max="6" width="8" style="1" customWidth="1"/>
    <col min="7" max="12" width="9.33203125" style="1" customWidth="1"/>
    <col min="13" max="13" width="12.88671875" style="1" bestFit="1" customWidth="1"/>
    <col min="14" max="14" width="16.88671875" style="1" bestFit="1" customWidth="1"/>
    <col min="15" max="15" width="12.109375" style="1" bestFit="1" customWidth="1"/>
    <col min="16" max="16" width="22.44140625" style="1" bestFit="1" customWidth="1"/>
    <col min="17" max="17" width="26.6640625" style="1" bestFit="1" customWidth="1"/>
    <col min="18" max="16384" width="8.6640625" style="1"/>
  </cols>
  <sheetData>
    <row r="1" spans="1:18" x14ac:dyDescent="0.3">
      <c r="E1" s="206"/>
      <c r="F1" s="206"/>
      <c r="G1" s="206"/>
      <c r="H1" s="206"/>
      <c r="I1" s="206"/>
      <c r="J1" s="206"/>
      <c r="K1" s="206"/>
      <c r="L1" s="206"/>
      <c r="M1" s="206"/>
      <c r="N1" s="207"/>
      <c r="O1" s="208"/>
    </row>
    <row r="2" spans="1:18" s="5" customFormat="1" ht="26.4" x14ac:dyDescent="0.3">
      <c r="A2" s="2" t="s">
        <v>0</v>
      </c>
      <c r="B2" s="3" t="s">
        <v>1</v>
      </c>
      <c r="C2" s="3" t="s">
        <v>2</v>
      </c>
      <c r="D2" s="3" t="s">
        <v>3</v>
      </c>
      <c r="E2" s="4">
        <v>2016</v>
      </c>
      <c r="F2" s="4">
        <v>2017</v>
      </c>
      <c r="G2" s="4">
        <v>2018</v>
      </c>
      <c r="H2" s="4">
        <v>2019</v>
      </c>
      <c r="I2" s="4">
        <v>2020</v>
      </c>
      <c r="J2" s="4">
        <v>2021</v>
      </c>
      <c r="K2" s="4">
        <v>2022</v>
      </c>
      <c r="L2" s="4">
        <v>2023</v>
      </c>
      <c r="M2" s="4" t="s">
        <v>179</v>
      </c>
      <c r="N2" s="4" t="s">
        <v>4</v>
      </c>
      <c r="O2" s="4" t="s">
        <v>5</v>
      </c>
      <c r="P2" s="4" t="s">
        <v>6</v>
      </c>
    </row>
    <row r="3" spans="1:18" x14ac:dyDescent="0.3">
      <c r="A3" s="6" t="s">
        <v>140</v>
      </c>
      <c r="B3" s="6" t="s">
        <v>141</v>
      </c>
      <c r="C3" s="7" t="s">
        <v>142</v>
      </c>
      <c r="D3" s="8">
        <v>38473</v>
      </c>
      <c r="E3" s="9">
        <v>-174</v>
      </c>
      <c r="F3" s="9">
        <v>10</v>
      </c>
      <c r="G3" s="9">
        <v>166</v>
      </c>
      <c r="H3" s="9">
        <v>-435</v>
      </c>
      <c r="I3" s="9">
        <v>25</v>
      </c>
      <c r="J3" s="9">
        <v>1243</v>
      </c>
      <c r="K3" s="9">
        <v>-898</v>
      </c>
      <c r="L3" s="9">
        <v>-939</v>
      </c>
      <c r="M3" s="9">
        <v>-211</v>
      </c>
      <c r="N3" s="9">
        <f t="shared" ref="N3:N37" si="0">AVERAGE(E3:M3)</f>
        <v>-134.77777777777777</v>
      </c>
      <c r="O3" s="9">
        <f t="shared" ref="O3:O37" si="1">AVERAGE(K3:M3)</f>
        <v>-682.66666666666663</v>
      </c>
      <c r="P3" s="10">
        <f t="shared" ref="P3:P34" si="2">RANK(N3,$N$3:$N$81,0)</f>
        <v>61</v>
      </c>
      <c r="Q3" s="11"/>
      <c r="R3" s="23"/>
    </row>
    <row r="4" spans="1:18" x14ac:dyDescent="0.3">
      <c r="A4" s="6" t="s">
        <v>7</v>
      </c>
      <c r="B4" s="6" t="s">
        <v>101</v>
      </c>
      <c r="C4" s="7" t="s">
        <v>102</v>
      </c>
      <c r="D4" s="8">
        <v>33690</v>
      </c>
      <c r="E4" s="9">
        <v>-95</v>
      </c>
      <c r="F4" s="9">
        <v>-34</v>
      </c>
      <c r="G4" s="9">
        <v>268</v>
      </c>
      <c r="H4" s="9">
        <v>-393</v>
      </c>
      <c r="I4" s="9">
        <v>331</v>
      </c>
      <c r="J4" s="9">
        <v>652</v>
      </c>
      <c r="K4" s="9">
        <v>-865</v>
      </c>
      <c r="L4" s="9">
        <v>-539</v>
      </c>
      <c r="M4" s="9">
        <v>-127</v>
      </c>
      <c r="N4" s="9">
        <f t="shared" si="0"/>
        <v>-89.111111111111114</v>
      </c>
      <c r="O4" s="9">
        <f t="shared" si="1"/>
        <v>-510.33333333333331</v>
      </c>
      <c r="P4" s="10">
        <f t="shared" si="2"/>
        <v>45</v>
      </c>
      <c r="Q4" s="11"/>
      <c r="R4" s="23"/>
    </row>
    <row r="5" spans="1:18" x14ac:dyDescent="0.3">
      <c r="A5" s="6" t="s">
        <v>46</v>
      </c>
      <c r="B5" s="6" t="s">
        <v>170</v>
      </c>
      <c r="C5" s="7" t="s">
        <v>171</v>
      </c>
      <c r="D5" s="8">
        <v>42917</v>
      </c>
      <c r="E5" s="12"/>
      <c r="F5" s="12"/>
      <c r="G5" s="9">
        <v>-194</v>
      </c>
      <c r="H5" s="9">
        <v>-385</v>
      </c>
      <c r="I5" s="9">
        <v>-240</v>
      </c>
      <c r="J5" s="9">
        <v>-222</v>
      </c>
      <c r="K5" s="9">
        <v>-583</v>
      </c>
      <c r="L5" s="9">
        <v>-453</v>
      </c>
      <c r="M5" s="9">
        <v>112</v>
      </c>
      <c r="N5" s="9">
        <f t="shared" si="0"/>
        <v>-280.71428571428572</v>
      </c>
      <c r="O5" s="9">
        <f t="shared" si="1"/>
        <v>-308</v>
      </c>
      <c r="P5" s="10">
        <f t="shared" si="2"/>
        <v>76</v>
      </c>
      <c r="Q5" s="11"/>
      <c r="R5" s="23"/>
    </row>
    <row r="6" spans="1:18" x14ac:dyDescent="0.3">
      <c r="A6" s="6" t="s">
        <v>27</v>
      </c>
      <c r="B6" s="6" t="s">
        <v>103</v>
      </c>
      <c r="C6" s="7" t="s">
        <v>104</v>
      </c>
      <c r="D6" s="8">
        <v>34855</v>
      </c>
      <c r="E6" s="9">
        <v>-341</v>
      </c>
      <c r="F6" s="9">
        <v>-90</v>
      </c>
      <c r="G6" s="9">
        <v>127</v>
      </c>
      <c r="H6" s="9">
        <v>-384</v>
      </c>
      <c r="I6" s="9">
        <v>457</v>
      </c>
      <c r="J6" s="9">
        <v>484</v>
      </c>
      <c r="K6" s="9">
        <v>-443</v>
      </c>
      <c r="L6" s="9">
        <v>-848</v>
      </c>
      <c r="M6" s="9">
        <v>284</v>
      </c>
      <c r="N6" s="9">
        <f t="shared" si="0"/>
        <v>-83.777777777777771</v>
      </c>
      <c r="O6" s="9">
        <f t="shared" si="1"/>
        <v>-335.66666666666669</v>
      </c>
      <c r="P6" s="10">
        <f t="shared" si="2"/>
        <v>40</v>
      </c>
      <c r="Q6" s="11"/>
      <c r="R6" s="23"/>
    </row>
    <row r="7" spans="1:18" x14ac:dyDescent="0.3">
      <c r="A7" s="6" t="s">
        <v>7</v>
      </c>
      <c r="B7" s="6" t="s">
        <v>117</v>
      </c>
      <c r="C7" s="7" t="s">
        <v>118</v>
      </c>
      <c r="D7" s="8">
        <v>37773</v>
      </c>
      <c r="E7" s="9">
        <v>-44</v>
      </c>
      <c r="F7" s="9">
        <v>92</v>
      </c>
      <c r="G7" s="9">
        <v>96</v>
      </c>
      <c r="H7" s="9">
        <v>-374</v>
      </c>
      <c r="I7" s="9">
        <v>240</v>
      </c>
      <c r="J7" s="9">
        <v>853</v>
      </c>
      <c r="K7" s="9">
        <v>-828</v>
      </c>
      <c r="L7" s="9">
        <v>-707</v>
      </c>
      <c r="M7" s="9">
        <v>-199</v>
      </c>
      <c r="N7" s="9">
        <f t="shared" si="0"/>
        <v>-96.777777777777771</v>
      </c>
      <c r="O7" s="9">
        <f t="shared" si="1"/>
        <v>-578</v>
      </c>
      <c r="P7" s="10">
        <f t="shared" si="2"/>
        <v>49</v>
      </c>
      <c r="Q7" s="11"/>
      <c r="R7" s="23"/>
    </row>
    <row r="8" spans="1:18" x14ac:dyDescent="0.3">
      <c r="A8" s="6" t="s">
        <v>7</v>
      </c>
      <c r="B8" s="6" t="s">
        <v>53</v>
      </c>
      <c r="C8" s="7" t="s">
        <v>54</v>
      </c>
      <c r="D8" s="8">
        <v>38626</v>
      </c>
      <c r="E8" s="9">
        <v>-226</v>
      </c>
      <c r="F8" s="9">
        <v>417</v>
      </c>
      <c r="G8" s="9">
        <v>435</v>
      </c>
      <c r="H8" s="9">
        <v>-369</v>
      </c>
      <c r="I8" s="9">
        <v>262</v>
      </c>
      <c r="J8" s="9">
        <v>389</v>
      </c>
      <c r="K8" s="9">
        <v>-764</v>
      </c>
      <c r="L8" s="9">
        <v>-213</v>
      </c>
      <c r="M8" s="9">
        <v>-182</v>
      </c>
      <c r="N8" s="9">
        <f t="shared" si="0"/>
        <v>-27.888888888888889</v>
      </c>
      <c r="O8" s="9">
        <f t="shared" si="1"/>
        <v>-386.33333333333331</v>
      </c>
      <c r="P8" s="10">
        <f t="shared" si="2"/>
        <v>23</v>
      </c>
      <c r="Q8" s="11"/>
      <c r="R8" s="23"/>
    </row>
    <row r="9" spans="1:18" x14ac:dyDescent="0.3">
      <c r="A9" s="6" t="s">
        <v>19</v>
      </c>
      <c r="B9" s="6" t="s">
        <v>20</v>
      </c>
      <c r="C9" s="7" t="s">
        <v>21</v>
      </c>
      <c r="D9" s="8">
        <v>41708</v>
      </c>
      <c r="E9" s="9">
        <v>-141</v>
      </c>
      <c r="F9" s="9">
        <v>74</v>
      </c>
      <c r="G9" s="9">
        <v>378</v>
      </c>
      <c r="H9" s="9">
        <v>-322</v>
      </c>
      <c r="I9" s="9">
        <v>343</v>
      </c>
      <c r="J9" s="9">
        <v>-12</v>
      </c>
      <c r="K9" s="9">
        <v>119</v>
      </c>
      <c r="L9" s="9">
        <v>324</v>
      </c>
      <c r="M9" s="9">
        <v>35</v>
      </c>
      <c r="N9" s="9">
        <f t="shared" si="0"/>
        <v>88.666666666666671</v>
      </c>
      <c r="O9" s="9">
        <f t="shared" si="1"/>
        <v>159.33333333333334</v>
      </c>
      <c r="P9" s="10">
        <f t="shared" si="2"/>
        <v>6</v>
      </c>
      <c r="Q9" s="11"/>
      <c r="R9" s="23"/>
    </row>
    <row r="10" spans="1:18" x14ac:dyDescent="0.3">
      <c r="A10" s="6" t="s">
        <v>19</v>
      </c>
      <c r="B10" s="6" t="s">
        <v>95</v>
      </c>
      <c r="C10" s="7" t="s">
        <v>96</v>
      </c>
      <c r="D10" s="8">
        <v>42064</v>
      </c>
      <c r="E10" s="9">
        <v>-6</v>
      </c>
      <c r="F10" s="9">
        <v>14</v>
      </c>
      <c r="G10" s="9">
        <v>-31</v>
      </c>
      <c r="H10" s="9">
        <v>-312</v>
      </c>
      <c r="I10" s="9">
        <v>-344</v>
      </c>
      <c r="J10" s="9">
        <v>91</v>
      </c>
      <c r="K10" s="9">
        <v>-125</v>
      </c>
      <c r="L10" s="9">
        <v>38</v>
      </c>
      <c r="M10" s="9">
        <v>-57</v>
      </c>
      <c r="N10" s="9">
        <f t="shared" si="0"/>
        <v>-81.333333333333329</v>
      </c>
      <c r="O10" s="9">
        <f t="shared" si="1"/>
        <v>-48</v>
      </c>
      <c r="P10" s="10">
        <f t="shared" si="2"/>
        <v>39</v>
      </c>
      <c r="Q10" s="11"/>
      <c r="R10" s="23"/>
    </row>
    <row r="11" spans="1:18" x14ac:dyDescent="0.3">
      <c r="A11" s="6" t="s">
        <v>24</v>
      </c>
      <c r="B11" s="19" t="s">
        <v>78</v>
      </c>
      <c r="C11" s="7" t="s">
        <v>79</v>
      </c>
      <c r="D11" s="8">
        <v>38353</v>
      </c>
      <c r="E11" s="17">
        <v>330</v>
      </c>
      <c r="F11" s="17">
        <v>-29</v>
      </c>
      <c r="G11" s="17">
        <v>147</v>
      </c>
      <c r="H11" s="17">
        <v>-291</v>
      </c>
      <c r="I11" s="9">
        <v>54</v>
      </c>
      <c r="J11" s="9">
        <v>984</v>
      </c>
      <c r="K11" s="9">
        <v>-1043</v>
      </c>
      <c r="L11" s="9">
        <v>-485</v>
      </c>
      <c r="M11" s="9">
        <v>-229</v>
      </c>
      <c r="N11" s="9">
        <f t="shared" si="0"/>
        <v>-62.444444444444443</v>
      </c>
      <c r="O11" s="9">
        <f t="shared" si="1"/>
        <v>-585.66666666666663</v>
      </c>
      <c r="P11" s="10">
        <f t="shared" si="2"/>
        <v>32</v>
      </c>
      <c r="Q11" s="11"/>
      <c r="R11" s="23"/>
    </row>
    <row r="12" spans="1:18" x14ac:dyDescent="0.3">
      <c r="A12" s="6" t="s">
        <v>14</v>
      </c>
      <c r="B12" s="6" t="s">
        <v>155</v>
      </c>
      <c r="C12" s="7" t="s">
        <v>156</v>
      </c>
      <c r="D12" s="8">
        <v>40269</v>
      </c>
      <c r="E12" s="9">
        <v>-439</v>
      </c>
      <c r="F12" s="9">
        <v>29</v>
      </c>
      <c r="G12" s="9">
        <v>60</v>
      </c>
      <c r="H12" s="9">
        <v>-272</v>
      </c>
      <c r="I12" s="9">
        <v>182</v>
      </c>
      <c r="J12" s="9">
        <v>783</v>
      </c>
      <c r="K12" s="9">
        <v>-890</v>
      </c>
      <c r="L12" s="9">
        <v>-893</v>
      </c>
      <c r="M12" s="9">
        <v>-175</v>
      </c>
      <c r="N12" s="9">
        <f t="shared" si="0"/>
        <v>-179.44444444444446</v>
      </c>
      <c r="O12" s="9">
        <f t="shared" si="1"/>
        <v>-652.66666666666663</v>
      </c>
      <c r="P12" s="10">
        <f t="shared" si="2"/>
        <v>70</v>
      </c>
      <c r="Q12" s="11"/>
      <c r="R12" s="23"/>
    </row>
    <row r="13" spans="1:18" x14ac:dyDescent="0.3">
      <c r="A13" s="6" t="s">
        <v>27</v>
      </c>
      <c r="B13" s="6" t="s">
        <v>89</v>
      </c>
      <c r="C13" s="7" t="s">
        <v>90</v>
      </c>
      <c r="D13" s="8">
        <v>42835</v>
      </c>
      <c r="E13" s="12"/>
      <c r="F13" s="12"/>
      <c r="G13" s="9">
        <v>53</v>
      </c>
      <c r="H13" s="9">
        <v>-267</v>
      </c>
      <c r="I13" s="9">
        <v>-145</v>
      </c>
      <c r="J13" s="9">
        <v>415</v>
      </c>
      <c r="K13" s="9">
        <v>23</v>
      </c>
      <c r="L13" s="9">
        <v>-567</v>
      </c>
      <c r="M13" s="9">
        <v>-57</v>
      </c>
      <c r="N13" s="9">
        <f t="shared" si="0"/>
        <v>-77.857142857142861</v>
      </c>
      <c r="O13" s="9">
        <f t="shared" si="1"/>
        <v>-200.33333333333334</v>
      </c>
      <c r="P13" s="10">
        <f t="shared" si="2"/>
        <v>37</v>
      </c>
      <c r="Q13" s="11"/>
      <c r="R13" s="23"/>
    </row>
    <row r="14" spans="1:18" x14ac:dyDescent="0.3">
      <c r="A14" s="6" t="s">
        <v>14</v>
      </c>
      <c r="B14" s="6" t="s">
        <v>93</v>
      </c>
      <c r="C14" s="7" t="s">
        <v>94</v>
      </c>
      <c r="D14" s="8">
        <v>40721</v>
      </c>
      <c r="E14" s="9">
        <v>-15</v>
      </c>
      <c r="F14" s="9">
        <v>-82</v>
      </c>
      <c r="G14" s="9">
        <v>343</v>
      </c>
      <c r="H14" s="9">
        <v>-264</v>
      </c>
      <c r="I14" s="9">
        <v>258</v>
      </c>
      <c r="J14" s="9">
        <v>331</v>
      </c>
      <c r="K14" s="9">
        <v>-600</v>
      </c>
      <c r="L14" s="9">
        <v>-712</v>
      </c>
      <c r="M14" s="9">
        <v>-31</v>
      </c>
      <c r="N14" s="9">
        <f t="shared" si="0"/>
        <v>-85.777777777777771</v>
      </c>
      <c r="O14" s="9">
        <f t="shared" si="1"/>
        <v>-447.66666666666669</v>
      </c>
      <c r="P14" s="10">
        <f t="shared" si="2"/>
        <v>41</v>
      </c>
      <c r="Q14" s="11"/>
      <c r="R14" s="23"/>
    </row>
    <row r="15" spans="1:18" x14ac:dyDescent="0.3">
      <c r="A15" s="6" t="s">
        <v>46</v>
      </c>
      <c r="B15" s="6" t="s">
        <v>127</v>
      </c>
      <c r="C15" s="7" t="s">
        <v>128</v>
      </c>
      <c r="D15" s="8">
        <v>40350</v>
      </c>
      <c r="E15" s="9">
        <v>-219</v>
      </c>
      <c r="F15" s="9">
        <v>31</v>
      </c>
      <c r="G15" s="9">
        <v>58</v>
      </c>
      <c r="H15" s="9">
        <v>-229</v>
      </c>
      <c r="I15" s="9">
        <v>123</v>
      </c>
      <c r="J15" s="9">
        <v>361</v>
      </c>
      <c r="K15" s="9">
        <v>-298</v>
      </c>
      <c r="L15" s="9">
        <v>-669</v>
      </c>
      <c r="M15" s="9">
        <v>-273</v>
      </c>
      <c r="N15" s="9">
        <f t="shared" si="0"/>
        <v>-123.88888888888889</v>
      </c>
      <c r="O15" s="9">
        <f t="shared" si="1"/>
        <v>-413.33333333333331</v>
      </c>
      <c r="P15" s="10">
        <f t="shared" si="2"/>
        <v>58</v>
      </c>
      <c r="Q15" s="11"/>
      <c r="R15" s="23"/>
    </row>
    <row r="16" spans="1:18" x14ac:dyDescent="0.3">
      <c r="A16" s="6" t="s">
        <v>19</v>
      </c>
      <c r="B16" s="6" t="s">
        <v>36</v>
      </c>
      <c r="C16" s="7" t="s">
        <v>37</v>
      </c>
      <c r="D16" s="8">
        <v>41791</v>
      </c>
      <c r="E16" s="9">
        <v>279</v>
      </c>
      <c r="F16" s="9">
        <v>106</v>
      </c>
      <c r="G16" s="9">
        <v>-46</v>
      </c>
      <c r="H16" s="9">
        <v>-224</v>
      </c>
      <c r="I16" s="9">
        <v>129</v>
      </c>
      <c r="J16" s="9">
        <v>144</v>
      </c>
      <c r="K16" s="9">
        <v>207</v>
      </c>
      <c r="L16" s="9">
        <v>-108</v>
      </c>
      <c r="M16" s="9">
        <v>-153</v>
      </c>
      <c r="N16" s="9">
        <f t="shared" si="0"/>
        <v>37.111111111111114</v>
      </c>
      <c r="O16" s="9">
        <f t="shared" si="1"/>
        <v>-18</v>
      </c>
      <c r="P16" s="10">
        <f t="shared" si="2"/>
        <v>13</v>
      </c>
      <c r="Q16" s="11"/>
      <c r="R16" s="23"/>
    </row>
    <row r="17" spans="1:31" x14ac:dyDescent="0.3">
      <c r="A17" s="6" t="s">
        <v>46</v>
      </c>
      <c r="B17" s="6" t="s">
        <v>115</v>
      </c>
      <c r="C17" s="7" t="s">
        <v>116</v>
      </c>
      <c r="D17" s="8">
        <v>42095</v>
      </c>
      <c r="E17" s="9">
        <v>18</v>
      </c>
      <c r="F17" s="9">
        <v>97</v>
      </c>
      <c r="G17" s="9">
        <v>-98</v>
      </c>
      <c r="H17" s="9">
        <v>-217</v>
      </c>
      <c r="I17" s="9">
        <v>-6</v>
      </c>
      <c r="J17" s="9">
        <v>242</v>
      </c>
      <c r="K17" s="9">
        <v>-103</v>
      </c>
      <c r="L17" s="9">
        <v>-797</v>
      </c>
      <c r="M17" s="9">
        <v>-47</v>
      </c>
      <c r="N17" s="9">
        <f t="shared" si="0"/>
        <v>-101.22222222222223</v>
      </c>
      <c r="O17" s="9">
        <f t="shared" si="1"/>
        <v>-315.66666666666669</v>
      </c>
      <c r="P17" s="10">
        <f t="shared" si="2"/>
        <v>51</v>
      </c>
      <c r="Q17" s="11"/>
      <c r="R17" s="23"/>
    </row>
    <row r="18" spans="1:31" x14ac:dyDescent="0.3">
      <c r="A18" s="6" t="s">
        <v>27</v>
      </c>
      <c r="B18" s="6" t="s">
        <v>153</v>
      </c>
      <c r="C18" s="7" t="s">
        <v>154</v>
      </c>
      <c r="D18" s="8">
        <v>39295</v>
      </c>
      <c r="E18" s="9">
        <v>7</v>
      </c>
      <c r="F18" s="9">
        <v>123</v>
      </c>
      <c r="G18" s="9">
        <v>-14</v>
      </c>
      <c r="H18" s="9">
        <v>-217</v>
      </c>
      <c r="I18" s="9">
        <v>-482</v>
      </c>
      <c r="J18" s="9">
        <v>322</v>
      </c>
      <c r="K18" s="9">
        <v>-435</v>
      </c>
      <c r="L18" s="9">
        <v>-670</v>
      </c>
      <c r="M18" s="9">
        <v>-219</v>
      </c>
      <c r="N18" s="9">
        <f t="shared" si="0"/>
        <v>-176.11111111111111</v>
      </c>
      <c r="O18" s="9">
        <f t="shared" si="1"/>
        <v>-441.33333333333331</v>
      </c>
      <c r="P18" s="10">
        <f t="shared" si="2"/>
        <v>68</v>
      </c>
      <c r="Q18" s="11"/>
      <c r="R18" s="23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3">
      <c r="A19" s="6" t="s">
        <v>27</v>
      </c>
      <c r="B19" s="6" t="s">
        <v>85</v>
      </c>
      <c r="C19" s="7" t="s">
        <v>86</v>
      </c>
      <c r="D19" s="8">
        <v>41092</v>
      </c>
      <c r="E19" s="9">
        <v>-145</v>
      </c>
      <c r="F19" s="9">
        <v>350</v>
      </c>
      <c r="G19" s="9">
        <v>123</v>
      </c>
      <c r="H19" s="9">
        <v>-215</v>
      </c>
      <c r="I19" s="9">
        <v>91</v>
      </c>
      <c r="J19" s="9">
        <v>442</v>
      </c>
      <c r="K19" s="9">
        <v>-377</v>
      </c>
      <c r="L19" s="9">
        <v>-1017</v>
      </c>
      <c r="M19" s="9">
        <v>194</v>
      </c>
      <c r="N19" s="9">
        <f t="shared" si="0"/>
        <v>-61.555555555555557</v>
      </c>
      <c r="O19" s="9">
        <f t="shared" si="1"/>
        <v>-400</v>
      </c>
      <c r="P19" s="10">
        <f t="shared" si="2"/>
        <v>30</v>
      </c>
      <c r="Q19" s="11"/>
      <c r="R19" s="23"/>
    </row>
    <row r="20" spans="1:31" x14ac:dyDescent="0.3">
      <c r="A20" s="6" t="s">
        <v>63</v>
      </c>
      <c r="B20" s="6" t="s">
        <v>119</v>
      </c>
      <c r="C20" s="7" t="s">
        <v>120</v>
      </c>
      <c r="D20" s="8">
        <v>37530</v>
      </c>
      <c r="E20" s="9">
        <v>-34</v>
      </c>
      <c r="F20" s="9">
        <v>127</v>
      </c>
      <c r="G20" s="9">
        <v>-42</v>
      </c>
      <c r="H20" s="9">
        <v>-214</v>
      </c>
      <c r="I20" s="9">
        <v>161</v>
      </c>
      <c r="J20" s="9">
        <v>-234</v>
      </c>
      <c r="K20" s="9">
        <v>-361</v>
      </c>
      <c r="L20" s="9">
        <v>-253</v>
      </c>
      <c r="M20" s="9">
        <v>31</v>
      </c>
      <c r="N20" s="9">
        <f t="shared" si="0"/>
        <v>-91</v>
      </c>
      <c r="O20" s="9">
        <f t="shared" si="1"/>
        <v>-194.33333333333334</v>
      </c>
      <c r="P20" s="10">
        <f t="shared" si="2"/>
        <v>47</v>
      </c>
      <c r="Q20" s="11"/>
      <c r="R20" s="23"/>
    </row>
    <row r="21" spans="1:31" x14ac:dyDescent="0.3">
      <c r="A21" s="6" t="s">
        <v>63</v>
      </c>
      <c r="B21" s="6" t="s">
        <v>133</v>
      </c>
      <c r="C21" s="7" t="s">
        <v>134</v>
      </c>
      <c r="D21" s="8">
        <v>40299</v>
      </c>
      <c r="E21" s="20">
        <v>142</v>
      </c>
      <c r="F21" s="20">
        <v>61</v>
      </c>
      <c r="G21" s="20">
        <v>149</v>
      </c>
      <c r="H21" s="20">
        <v>-211</v>
      </c>
      <c r="I21" s="9">
        <v>678</v>
      </c>
      <c r="J21" s="9">
        <v>-667</v>
      </c>
      <c r="K21" s="9">
        <v>-491</v>
      </c>
      <c r="L21" s="9">
        <v>-619</v>
      </c>
      <c r="M21" s="9">
        <v>-230</v>
      </c>
      <c r="N21" s="9">
        <f t="shared" si="0"/>
        <v>-132</v>
      </c>
      <c r="O21" s="9">
        <f t="shared" si="1"/>
        <v>-446.66666666666669</v>
      </c>
      <c r="P21" s="10">
        <f t="shared" si="2"/>
        <v>60</v>
      </c>
      <c r="Q21" s="11"/>
      <c r="R21" s="23"/>
    </row>
    <row r="22" spans="1:31" x14ac:dyDescent="0.3">
      <c r="A22" s="6" t="s">
        <v>19</v>
      </c>
      <c r="B22" s="6" t="s">
        <v>30</v>
      </c>
      <c r="C22" s="7" t="s">
        <v>31</v>
      </c>
      <c r="D22" s="8">
        <v>40848</v>
      </c>
      <c r="E22" s="9">
        <v>30</v>
      </c>
      <c r="F22" s="9">
        <v>153</v>
      </c>
      <c r="G22" s="9">
        <v>54</v>
      </c>
      <c r="H22" s="9">
        <v>-194</v>
      </c>
      <c r="I22" s="9">
        <v>16</v>
      </c>
      <c r="J22" s="9">
        <v>131</v>
      </c>
      <c r="K22" s="9">
        <v>78</v>
      </c>
      <c r="L22" s="9">
        <v>268</v>
      </c>
      <c r="M22" s="9">
        <v>17</v>
      </c>
      <c r="N22" s="9">
        <f t="shared" si="0"/>
        <v>61.444444444444443</v>
      </c>
      <c r="O22" s="9">
        <f t="shared" si="1"/>
        <v>121</v>
      </c>
      <c r="P22" s="10">
        <f t="shared" si="2"/>
        <v>11</v>
      </c>
      <c r="Q22" s="11"/>
      <c r="R22" s="23"/>
    </row>
    <row r="23" spans="1:31" x14ac:dyDescent="0.3">
      <c r="A23" s="6" t="s">
        <v>14</v>
      </c>
      <c r="B23" s="6" t="s">
        <v>67</v>
      </c>
      <c r="C23" s="7" t="s">
        <v>68</v>
      </c>
      <c r="D23" s="8">
        <v>32965</v>
      </c>
      <c r="E23" s="9">
        <v>-164</v>
      </c>
      <c r="F23" s="9">
        <v>188</v>
      </c>
      <c r="G23" s="9">
        <v>-83</v>
      </c>
      <c r="H23" s="9">
        <v>-182</v>
      </c>
      <c r="I23" s="9">
        <v>-180</v>
      </c>
      <c r="J23" s="9">
        <v>389</v>
      </c>
      <c r="K23" s="9">
        <v>-650</v>
      </c>
      <c r="L23" s="9">
        <v>161</v>
      </c>
      <c r="M23" s="9">
        <v>149</v>
      </c>
      <c r="N23" s="9">
        <f t="shared" si="0"/>
        <v>-41.333333333333336</v>
      </c>
      <c r="O23" s="9">
        <f t="shared" si="1"/>
        <v>-113.33333333333333</v>
      </c>
      <c r="P23" s="10">
        <f t="shared" si="2"/>
        <v>27</v>
      </c>
      <c r="Q23" s="11"/>
      <c r="R23" s="23"/>
    </row>
    <row r="24" spans="1:31" x14ac:dyDescent="0.3">
      <c r="A24" s="6" t="s">
        <v>46</v>
      </c>
      <c r="B24" s="6" t="s">
        <v>109</v>
      </c>
      <c r="C24" s="7" t="s">
        <v>110</v>
      </c>
      <c r="D24" s="8">
        <v>37895</v>
      </c>
      <c r="E24" s="9">
        <v>237</v>
      </c>
      <c r="F24" s="9">
        <v>87</v>
      </c>
      <c r="G24" s="9">
        <v>417</v>
      </c>
      <c r="H24" s="9">
        <v>-182</v>
      </c>
      <c r="I24" s="9">
        <v>-276</v>
      </c>
      <c r="J24" s="9">
        <v>147</v>
      </c>
      <c r="K24" s="9">
        <v>-302</v>
      </c>
      <c r="L24" s="9">
        <v>-879</v>
      </c>
      <c r="M24" s="9">
        <v>-114</v>
      </c>
      <c r="N24" s="9">
        <f t="shared" si="0"/>
        <v>-96.111111111111114</v>
      </c>
      <c r="O24" s="9">
        <f t="shared" si="1"/>
        <v>-431.66666666666669</v>
      </c>
      <c r="P24" s="10">
        <f t="shared" si="2"/>
        <v>48</v>
      </c>
      <c r="Q24" s="11"/>
      <c r="R24" s="23"/>
    </row>
    <row r="25" spans="1:31" x14ac:dyDescent="0.3">
      <c r="A25" s="6" t="s">
        <v>7</v>
      </c>
      <c r="B25" s="6" t="s">
        <v>8</v>
      </c>
      <c r="C25" s="7" t="s">
        <v>9</v>
      </c>
      <c r="D25" s="8">
        <v>34883</v>
      </c>
      <c r="E25" s="9">
        <v>754</v>
      </c>
      <c r="F25" s="9">
        <v>-99</v>
      </c>
      <c r="G25" s="9">
        <v>-88</v>
      </c>
      <c r="H25" s="9">
        <v>-170</v>
      </c>
      <c r="I25" s="9">
        <v>328</v>
      </c>
      <c r="J25" s="9">
        <v>1115</v>
      </c>
      <c r="K25" s="9">
        <v>-480</v>
      </c>
      <c r="L25" s="9">
        <v>1150</v>
      </c>
      <c r="M25" s="9">
        <v>-203</v>
      </c>
      <c r="N25" s="9">
        <f t="shared" si="0"/>
        <v>256.33333333333331</v>
      </c>
      <c r="O25" s="9">
        <f t="shared" si="1"/>
        <v>155.66666666666666</v>
      </c>
      <c r="P25" s="10">
        <f t="shared" si="2"/>
        <v>1</v>
      </c>
      <c r="Q25" s="11"/>
      <c r="R25" s="23"/>
    </row>
    <row r="26" spans="1:31" x14ac:dyDescent="0.3">
      <c r="A26" s="6" t="s">
        <v>19</v>
      </c>
      <c r="B26" s="6" t="s">
        <v>38</v>
      </c>
      <c r="C26" s="7" t="s">
        <v>39</v>
      </c>
      <c r="D26" s="8">
        <v>42917</v>
      </c>
      <c r="E26" s="12"/>
      <c r="F26" s="12"/>
      <c r="G26" s="9">
        <v>-75</v>
      </c>
      <c r="H26" s="9">
        <v>-167</v>
      </c>
      <c r="I26" s="9">
        <v>-178</v>
      </c>
      <c r="J26" s="9">
        <v>657</v>
      </c>
      <c r="K26" s="9">
        <v>-139</v>
      </c>
      <c r="L26" s="9">
        <v>52</v>
      </c>
      <c r="M26" s="9">
        <v>27</v>
      </c>
      <c r="N26" s="9">
        <f t="shared" si="0"/>
        <v>25.285714285714285</v>
      </c>
      <c r="O26" s="9">
        <f t="shared" si="1"/>
        <v>-20</v>
      </c>
      <c r="P26" s="10">
        <f t="shared" si="2"/>
        <v>14</v>
      </c>
      <c r="Q26" s="11"/>
      <c r="R26" s="23"/>
    </row>
    <row r="27" spans="1:31" x14ac:dyDescent="0.3">
      <c r="A27" s="6" t="s">
        <v>7</v>
      </c>
      <c r="B27" s="6" t="s">
        <v>82</v>
      </c>
      <c r="C27" s="7" t="s">
        <v>83</v>
      </c>
      <c r="D27" s="8">
        <v>41913</v>
      </c>
      <c r="E27" s="9">
        <v>-45</v>
      </c>
      <c r="F27" s="9">
        <v>41</v>
      </c>
      <c r="G27" s="9">
        <v>103</v>
      </c>
      <c r="H27" s="9">
        <v>-148</v>
      </c>
      <c r="I27" s="9">
        <v>5</v>
      </c>
      <c r="J27" s="9">
        <v>928</v>
      </c>
      <c r="K27" s="9">
        <v>-1318</v>
      </c>
      <c r="L27" s="9">
        <v>-160</v>
      </c>
      <c r="M27" s="9">
        <v>-15</v>
      </c>
      <c r="N27" s="9">
        <f t="shared" si="0"/>
        <v>-67.666666666666671</v>
      </c>
      <c r="O27" s="9">
        <f t="shared" si="1"/>
        <v>-497.66666666666669</v>
      </c>
      <c r="P27" s="10">
        <f t="shared" si="2"/>
        <v>35</v>
      </c>
      <c r="Q27" s="11"/>
      <c r="R27" s="23"/>
    </row>
    <row r="28" spans="1:31" x14ac:dyDescent="0.3">
      <c r="A28" s="6" t="s">
        <v>7</v>
      </c>
      <c r="B28" s="6" t="s">
        <v>80</v>
      </c>
      <c r="C28" s="7" t="s">
        <v>81</v>
      </c>
      <c r="D28" s="8">
        <v>42156</v>
      </c>
      <c r="E28" s="9">
        <v>-16</v>
      </c>
      <c r="F28" s="9">
        <v>97</v>
      </c>
      <c r="G28" s="9">
        <v>3</v>
      </c>
      <c r="H28" s="9">
        <v>-147</v>
      </c>
      <c r="I28" s="9">
        <v>167</v>
      </c>
      <c r="J28" s="9">
        <v>714</v>
      </c>
      <c r="K28" s="9">
        <v>-583</v>
      </c>
      <c r="L28" s="9">
        <v>-607</v>
      </c>
      <c r="M28" s="9">
        <v>-185</v>
      </c>
      <c r="N28" s="9">
        <f t="shared" si="0"/>
        <v>-61.888888888888886</v>
      </c>
      <c r="O28" s="9">
        <f t="shared" si="1"/>
        <v>-458.33333333333331</v>
      </c>
      <c r="P28" s="10">
        <f t="shared" si="2"/>
        <v>31</v>
      </c>
      <c r="Q28" s="11"/>
      <c r="R28" s="23"/>
    </row>
    <row r="29" spans="1:31" x14ac:dyDescent="0.3">
      <c r="A29" s="6" t="s">
        <v>73</v>
      </c>
      <c r="B29" s="6" t="s">
        <v>74</v>
      </c>
      <c r="C29" s="7" t="s">
        <v>75</v>
      </c>
      <c r="D29" s="8">
        <v>41183</v>
      </c>
      <c r="E29" s="9">
        <v>125</v>
      </c>
      <c r="F29" s="9">
        <v>272</v>
      </c>
      <c r="G29" s="9">
        <v>204</v>
      </c>
      <c r="H29" s="9">
        <v>-136</v>
      </c>
      <c r="I29" s="9">
        <v>448</v>
      </c>
      <c r="J29" s="9">
        <v>54</v>
      </c>
      <c r="K29" s="9">
        <v>-303</v>
      </c>
      <c r="L29" s="9">
        <v>-536</v>
      </c>
      <c r="M29" s="9">
        <v>-229</v>
      </c>
      <c r="N29" s="9">
        <f t="shared" si="0"/>
        <v>-11.222222222222221</v>
      </c>
      <c r="O29" s="9">
        <f t="shared" si="1"/>
        <v>-356</v>
      </c>
      <c r="P29" s="10">
        <f t="shared" si="2"/>
        <v>19</v>
      </c>
      <c r="Q29" s="11"/>
      <c r="R29" s="23"/>
    </row>
    <row r="30" spans="1:31" x14ac:dyDescent="0.3">
      <c r="A30" s="6" t="s">
        <v>63</v>
      </c>
      <c r="B30" s="6" t="s">
        <v>64</v>
      </c>
      <c r="C30" s="7" t="s">
        <v>65</v>
      </c>
      <c r="D30" s="8">
        <v>35275</v>
      </c>
      <c r="E30" s="9">
        <v>-227</v>
      </c>
      <c r="F30" s="9">
        <v>334</v>
      </c>
      <c r="G30" s="9">
        <v>39</v>
      </c>
      <c r="H30" s="9">
        <v>-111</v>
      </c>
      <c r="I30" s="9">
        <v>119</v>
      </c>
      <c r="J30" s="9">
        <v>295</v>
      </c>
      <c r="K30" s="9">
        <v>-365</v>
      </c>
      <c r="L30" s="9">
        <v>-430</v>
      </c>
      <c r="M30" s="9">
        <v>-33</v>
      </c>
      <c r="N30" s="9">
        <f t="shared" si="0"/>
        <v>-42.111111111111114</v>
      </c>
      <c r="O30" s="9">
        <f t="shared" si="1"/>
        <v>-276</v>
      </c>
      <c r="P30" s="10">
        <f t="shared" si="2"/>
        <v>28</v>
      </c>
      <c r="Q30" s="11"/>
      <c r="R30" s="23"/>
    </row>
    <row r="31" spans="1:31" x14ac:dyDescent="0.3">
      <c r="A31" s="6" t="s">
        <v>63</v>
      </c>
      <c r="B31" s="6" t="s">
        <v>143</v>
      </c>
      <c r="C31" s="7" t="s">
        <v>144</v>
      </c>
      <c r="D31" s="8">
        <v>37681</v>
      </c>
      <c r="E31" s="9">
        <v>-209</v>
      </c>
      <c r="F31" s="9">
        <v>122</v>
      </c>
      <c r="G31" s="9">
        <v>-218</v>
      </c>
      <c r="H31" s="9">
        <v>-105</v>
      </c>
      <c r="I31" s="9">
        <v>-169</v>
      </c>
      <c r="J31" s="9">
        <v>-251</v>
      </c>
      <c r="K31" s="9">
        <v>-422</v>
      </c>
      <c r="L31" s="9">
        <v>-120</v>
      </c>
      <c r="M31" s="9">
        <v>44</v>
      </c>
      <c r="N31" s="9">
        <f t="shared" si="0"/>
        <v>-147.55555555555554</v>
      </c>
      <c r="O31" s="9">
        <f t="shared" si="1"/>
        <v>-166</v>
      </c>
      <c r="P31" s="10">
        <f t="shared" si="2"/>
        <v>65</v>
      </c>
      <c r="Q31" s="11"/>
      <c r="R31" s="23"/>
    </row>
    <row r="32" spans="1:31" x14ac:dyDescent="0.3">
      <c r="A32" s="6" t="s">
        <v>27</v>
      </c>
      <c r="B32" s="6" t="s">
        <v>121</v>
      </c>
      <c r="C32" s="7" t="s">
        <v>122</v>
      </c>
      <c r="D32" s="8">
        <v>39097</v>
      </c>
      <c r="E32" s="9">
        <v>-497</v>
      </c>
      <c r="F32" s="9">
        <v>13</v>
      </c>
      <c r="G32" s="9">
        <v>313</v>
      </c>
      <c r="H32" s="9">
        <v>-104</v>
      </c>
      <c r="I32" s="9">
        <v>-221</v>
      </c>
      <c r="J32" s="9">
        <v>586</v>
      </c>
      <c r="K32" s="9">
        <v>-345</v>
      </c>
      <c r="L32" s="9">
        <v>-544</v>
      </c>
      <c r="M32" s="9">
        <v>-154</v>
      </c>
      <c r="N32" s="9">
        <f t="shared" si="0"/>
        <v>-105.88888888888889</v>
      </c>
      <c r="O32" s="9">
        <f t="shared" si="1"/>
        <v>-347.66666666666669</v>
      </c>
      <c r="P32" s="10">
        <f t="shared" si="2"/>
        <v>54</v>
      </c>
      <c r="Q32" s="11"/>
      <c r="R32" s="23"/>
    </row>
    <row r="33" spans="1:18" x14ac:dyDescent="0.3">
      <c r="A33" s="6" t="s">
        <v>7</v>
      </c>
      <c r="B33" s="6" t="s">
        <v>12</v>
      </c>
      <c r="C33" s="7" t="s">
        <v>13</v>
      </c>
      <c r="D33" s="8">
        <v>34575</v>
      </c>
      <c r="E33" s="9">
        <v>4</v>
      </c>
      <c r="F33" s="9">
        <v>178</v>
      </c>
      <c r="G33" s="9">
        <v>221</v>
      </c>
      <c r="H33" s="9">
        <v>-103</v>
      </c>
      <c r="I33" s="9">
        <v>376</v>
      </c>
      <c r="J33" s="9">
        <v>1319</v>
      </c>
      <c r="K33" s="9">
        <v>-495</v>
      </c>
      <c r="L33" s="9">
        <v>223</v>
      </c>
      <c r="M33" s="9">
        <v>-267</v>
      </c>
      <c r="N33" s="9">
        <f t="shared" si="0"/>
        <v>161.77777777777777</v>
      </c>
      <c r="O33" s="9">
        <f t="shared" si="1"/>
        <v>-179.66666666666666</v>
      </c>
      <c r="P33" s="10">
        <f t="shared" si="2"/>
        <v>4</v>
      </c>
      <c r="Q33" s="11"/>
      <c r="R33" s="23"/>
    </row>
    <row r="34" spans="1:18" x14ac:dyDescent="0.3">
      <c r="A34" s="6" t="s">
        <v>14</v>
      </c>
      <c r="B34" s="6" t="s">
        <v>57</v>
      </c>
      <c r="C34" s="7" t="s">
        <v>58</v>
      </c>
      <c r="D34" s="8">
        <v>40805</v>
      </c>
      <c r="E34" s="9">
        <v>-91</v>
      </c>
      <c r="F34" s="9">
        <v>-120</v>
      </c>
      <c r="G34" s="9">
        <v>498</v>
      </c>
      <c r="H34" s="9">
        <v>-99</v>
      </c>
      <c r="I34" s="9">
        <v>-118</v>
      </c>
      <c r="J34" s="9">
        <v>821</v>
      </c>
      <c r="K34" s="9">
        <v>-665</v>
      </c>
      <c r="L34" s="9">
        <v>-336</v>
      </c>
      <c r="M34" s="9">
        <v>-203</v>
      </c>
      <c r="N34" s="9">
        <f t="shared" si="0"/>
        <v>-34.777777777777779</v>
      </c>
      <c r="O34" s="9">
        <f t="shared" si="1"/>
        <v>-401.33333333333331</v>
      </c>
      <c r="P34" s="10">
        <f t="shared" si="2"/>
        <v>26</v>
      </c>
      <c r="Q34" s="11"/>
      <c r="R34" s="23"/>
    </row>
    <row r="35" spans="1:18" x14ac:dyDescent="0.3">
      <c r="A35" s="6" t="s">
        <v>46</v>
      </c>
      <c r="B35" s="6" t="s">
        <v>164</v>
      </c>
      <c r="C35" s="7" t="s">
        <v>165</v>
      </c>
      <c r="D35" s="8">
        <v>31929</v>
      </c>
      <c r="E35" s="9">
        <v>-220</v>
      </c>
      <c r="F35" s="9">
        <v>-75</v>
      </c>
      <c r="G35" s="9">
        <v>-276</v>
      </c>
      <c r="H35" s="9">
        <v>-84</v>
      </c>
      <c r="I35" s="9">
        <v>203</v>
      </c>
      <c r="J35" s="9">
        <v>108</v>
      </c>
      <c r="K35" s="9">
        <v>-426</v>
      </c>
      <c r="L35" s="9">
        <v>-1201</v>
      </c>
      <c r="M35" s="9">
        <v>-133</v>
      </c>
      <c r="N35" s="9">
        <f t="shared" si="0"/>
        <v>-233.77777777777777</v>
      </c>
      <c r="O35" s="9">
        <f t="shared" si="1"/>
        <v>-586.66666666666663</v>
      </c>
      <c r="P35" s="10">
        <f t="shared" ref="P35:P66" si="3">RANK(N35,$N$3:$N$81,0)</f>
        <v>74</v>
      </c>
      <c r="Q35" s="11"/>
      <c r="R35" s="23"/>
    </row>
    <row r="36" spans="1:18" x14ac:dyDescent="0.3">
      <c r="A36" s="6" t="s">
        <v>19</v>
      </c>
      <c r="B36" s="6" t="s">
        <v>22</v>
      </c>
      <c r="C36" s="7" t="s">
        <v>23</v>
      </c>
      <c r="D36" s="8">
        <v>43059</v>
      </c>
      <c r="E36" s="12"/>
      <c r="F36" s="12"/>
      <c r="G36" s="12"/>
      <c r="H36" s="9">
        <v>-75</v>
      </c>
      <c r="I36" s="9">
        <v>79</v>
      </c>
      <c r="J36" s="9">
        <v>-295</v>
      </c>
      <c r="K36" s="9">
        <v>322</v>
      </c>
      <c r="L36" s="9">
        <v>488</v>
      </c>
      <c r="M36" s="9">
        <v>-1</v>
      </c>
      <c r="N36" s="9">
        <f t="shared" si="0"/>
        <v>86.333333333333329</v>
      </c>
      <c r="O36" s="9">
        <f t="shared" si="1"/>
        <v>269.66666666666669</v>
      </c>
      <c r="P36" s="10">
        <f t="shared" si="3"/>
        <v>7</v>
      </c>
      <c r="Q36" s="11"/>
      <c r="R36" s="23"/>
    </row>
    <row r="37" spans="1:18" x14ac:dyDescent="0.3">
      <c r="A37" s="6" t="s">
        <v>24</v>
      </c>
      <c r="B37" s="6" t="s">
        <v>49</v>
      </c>
      <c r="C37" s="7" t="s">
        <v>50</v>
      </c>
      <c r="D37" s="8">
        <v>42095</v>
      </c>
      <c r="E37" s="9">
        <v>-30</v>
      </c>
      <c r="F37" s="9">
        <v>325</v>
      </c>
      <c r="G37" s="9">
        <v>23</v>
      </c>
      <c r="H37" s="9">
        <v>-66</v>
      </c>
      <c r="I37" s="9">
        <v>123</v>
      </c>
      <c r="J37" s="9">
        <v>245</v>
      </c>
      <c r="K37" s="9">
        <v>-307</v>
      </c>
      <c r="L37" s="9">
        <v>-248</v>
      </c>
      <c r="M37" s="9">
        <v>-194</v>
      </c>
      <c r="N37" s="9">
        <f t="shared" si="0"/>
        <v>-14.333333333333334</v>
      </c>
      <c r="O37" s="9">
        <f t="shared" si="1"/>
        <v>-249.66666666666666</v>
      </c>
      <c r="P37" s="10">
        <f t="shared" si="3"/>
        <v>20</v>
      </c>
      <c r="Q37" s="11"/>
      <c r="R37" s="23"/>
    </row>
    <row r="38" spans="1:18" x14ac:dyDescent="0.3">
      <c r="A38" s="6" t="s">
        <v>7</v>
      </c>
      <c r="B38" s="6" t="s">
        <v>97</v>
      </c>
      <c r="C38" s="7" t="s">
        <v>98</v>
      </c>
      <c r="D38" s="8">
        <v>41183</v>
      </c>
      <c r="E38" s="9">
        <v>-184</v>
      </c>
      <c r="F38" s="9">
        <v>111</v>
      </c>
      <c r="G38" s="9">
        <v>-136</v>
      </c>
      <c r="H38" s="9">
        <v>-47</v>
      </c>
      <c r="I38" s="9">
        <v>-85</v>
      </c>
      <c r="J38" s="9">
        <v>245</v>
      </c>
      <c r="K38" s="9">
        <v>-60</v>
      </c>
      <c r="L38" s="9">
        <v>-564</v>
      </c>
      <c r="M38" s="9">
        <v>-114</v>
      </c>
      <c r="N38" s="9">
        <v>-88.555555555555557</v>
      </c>
      <c r="O38" s="9">
        <v>-233.66666666666666</v>
      </c>
      <c r="P38" s="10">
        <f t="shared" si="3"/>
        <v>42</v>
      </c>
      <c r="Q38" s="11"/>
      <c r="R38" s="23"/>
    </row>
    <row r="39" spans="1:18" x14ac:dyDescent="0.3">
      <c r="A39" s="6" t="s">
        <v>46</v>
      </c>
      <c r="B39" s="6" t="s">
        <v>111</v>
      </c>
      <c r="C39" s="7" t="s">
        <v>112</v>
      </c>
      <c r="D39" s="8">
        <v>38565</v>
      </c>
      <c r="E39" s="9">
        <v>88</v>
      </c>
      <c r="F39" s="9">
        <v>75</v>
      </c>
      <c r="G39" s="9">
        <v>44</v>
      </c>
      <c r="H39" s="9">
        <v>-45</v>
      </c>
      <c r="I39" s="9">
        <v>-115</v>
      </c>
      <c r="J39" s="9">
        <v>318</v>
      </c>
      <c r="K39" s="9">
        <v>-258</v>
      </c>
      <c r="L39" s="9">
        <v>-796</v>
      </c>
      <c r="M39" s="9">
        <v>-202</v>
      </c>
      <c r="N39" s="9">
        <f t="shared" ref="N39:N81" si="4">AVERAGE(E39:M39)</f>
        <v>-99</v>
      </c>
      <c r="O39" s="9">
        <f t="shared" ref="O39:O81" si="5">AVERAGE(K39:M39)</f>
        <v>-418.66666666666669</v>
      </c>
      <c r="P39" s="10">
        <f t="shared" si="3"/>
        <v>50</v>
      </c>
      <c r="Q39" s="11"/>
      <c r="R39" s="23"/>
    </row>
    <row r="40" spans="1:18" x14ac:dyDescent="0.3">
      <c r="A40" s="6" t="s">
        <v>27</v>
      </c>
      <c r="B40" s="6" t="s">
        <v>159</v>
      </c>
      <c r="C40" s="7" t="s">
        <v>160</v>
      </c>
      <c r="D40" s="8">
        <v>38596</v>
      </c>
      <c r="E40" s="9">
        <v>-580</v>
      </c>
      <c r="F40" s="9">
        <v>-327</v>
      </c>
      <c r="G40" s="9">
        <v>-291</v>
      </c>
      <c r="H40" s="9">
        <v>-40</v>
      </c>
      <c r="I40" s="9">
        <v>364</v>
      </c>
      <c r="J40" s="9">
        <v>460</v>
      </c>
      <c r="K40" s="9">
        <v>-621</v>
      </c>
      <c r="L40" s="9">
        <v>-532</v>
      </c>
      <c r="M40" s="9">
        <v>-302</v>
      </c>
      <c r="N40" s="9">
        <f t="shared" si="4"/>
        <v>-207.66666666666666</v>
      </c>
      <c r="O40" s="9">
        <f t="shared" si="5"/>
        <v>-485</v>
      </c>
      <c r="P40" s="10">
        <f t="shared" si="3"/>
        <v>71</v>
      </c>
      <c r="Q40" s="11"/>
      <c r="R40" s="23"/>
    </row>
    <row r="41" spans="1:18" x14ac:dyDescent="0.3">
      <c r="A41" s="6" t="s">
        <v>63</v>
      </c>
      <c r="B41" s="6" t="s">
        <v>157</v>
      </c>
      <c r="C41" s="7" t="s">
        <v>158</v>
      </c>
      <c r="D41" s="8">
        <v>41456</v>
      </c>
      <c r="E41" s="9">
        <v>-63</v>
      </c>
      <c r="F41" s="9">
        <v>94</v>
      </c>
      <c r="G41" s="9">
        <v>-216</v>
      </c>
      <c r="H41" s="9">
        <v>-36</v>
      </c>
      <c r="I41" s="9">
        <v>-3</v>
      </c>
      <c r="J41" s="9">
        <v>-199</v>
      </c>
      <c r="K41" s="9">
        <v>-732</v>
      </c>
      <c r="L41" s="9">
        <v>-361</v>
      </c>
      <c r="M41" s="9">
        <v>-85</v>
      </c>
      <c r="N41" s="9">
        <f t="shared" si="4"/>
        <v>-177.88888888888889</v>
      </c>
      <c r="O41" s="9">
        <f t="shared" si="5"/>
        <v>-392.66666666666669</v>
      </c>
      <c r="P41" s="10">
        <f t="shared" si="3"/>
        <v>69</v>
      </c>
      <c r="Q41" s="11"/>
      <c r="R41" s="23"/>
    </row>
    <row r="42" spans="1:18" x14ac:dyDescent="0.3">
      <c r="A42" s="6" t="s">
        <v>63</v>
      </c>
      <c r="B42" s="6" t="s">
        <v>131</v>
      </c>
      <c r="C42" s="7" t="s">
        <v>132</v>
      </c>
      <c r="D42" s="8">
        <v>34764</v>
      </c>
      <c r="E42" s="9">
        <v>-135</v>
      </c>
      <c r="F42" s="9">
        <v>-12</v>
      </c>
      <c r="G42" s="9">
        <v>24</v>
      </c>
      <c r="H42" s="9">
        <v>-32</v>
      </c>
      <c r="I42" s="9">
        <v>-270</v>
      </c>
      <c r="J42" s="9">
        <v>17</v>
      </c>
      <c r="K42" s="9">
        <v>-185</v>
      </c>
      <c r="L42" s="9">
        <v>-362</v>
      </c>
      <c r="M42" s="9">
        <v>-100</v>
      </c>
      <c r="N42" s="9">
        <f t="shared" si="4"/>
        <v>-117.22222222222223</v>
      </c>
      <c r="O42" s="9">
        <f t="shared" si="5"/>
        <v>-215.66666666666666</v>
      </c>
      <c r="P42" s="10">
        <f t="shared" si="3"/>
        <v>57</v>
      </c>
      <c r="Q42" s="11"/>
      <c r="R42" s="23"/>
    </row>
    <row r="43" spans="1:18" x14ac:dyDescent="0.3">
      <c r="A43" s="6" t="s">
        <v>73</v>
      </c>
      <c r="B43" s="6" t="s">
        <v>113</v>
      </c>
      <c r="C43" s="7" t="s">
        <v>114</v>
      </c>
      <c r="D43" s="8">
        <v>41183</v>
      </c>
      <c r="E43" s="9">
        <v>183</v>
      </c>
      <c r="F43" s="9">
        <v>2</v>
      </c>
      <c r="G43" s="9">
        <v>-138</v>
      </c>
      <c r="H43" s="9">
        <v>-26</v>
      </c>
      <c r="I43" s="9">
        <v>189</v>
      </c>
      <c r="J43" s="9">
        <v>-32</v>
      </c>
      <c r="K43" s="9">
        <v>-427</v>
      </c>
      <c r="L43" s="9">
        <v>-311</v>
      </c>
      <c r="M43" s="9">
        <v>-356</v>
      </c>
      <c r="N43" s="9">
        <f t="shared" si="4"/>
        <v>-101.77777777777777</v>
      </c>
      <c r="O43" s="9">
        <f t="shared" si="5"/>
        <v>-364.66666666666669</v>
      </c>
      <c r="P43" s="10">
        <f t="shared" si="3"/>
        <v>52</v>
      </c>
      <c r="Q43" s="11"/>
      <c r="R43" s="23"/>
    </row>
    <row r="44" spans="1:18" x14ac:dyDescent="0.3">
      <c r="A44" s="6" t="s">
        <v>24</v>
      </c>
      <c r="B44" s="6" t="s">
        <v>151</v>
      </c>
      <c r="C44" s="7" t="s">
        <v>152</v>
      </c>
      <c r="D44" s="8">
        <v>41512</v>
      </c>
      <c r="E44" s="9">
        <v>-270</v>
      </c>
      <c r="F44" s="9">
        <v>90</v>
      </c>
      <c r="G44" s="9">
        <v>-161</v>
      </c>
      <c r="H44" s="9">
        <v>-24</v>
      </c>
      <c r="I44" s="9">
        <v>-445</v>
      </c>
      <c r="J44" s="9">
        <v>452</v>
      </c>
      <c r="K44" s="9">
        <v>-425</v>
      </c>
      <c r="L44" s="9">
        <v>-395</v>
      </c>
      <c r="M44" s="9">
        <v>-243</v>
      </c>
      <c r="N44" s="9">
        <f t="shared" si="4"/>
        <v>-157.88888888888889</v>
      </c>
      <c r="O44" s="9">
        <f t="shared" si="5"/>
        <v>-354.33333333333331</v>
      </c>
      <c r="P44" s="10">
        <f t="shared" si="3"/>
        <v>67</v>
      </c>
      <c r="Q44" s="11"/>
      <c r="R44" s="23"/>
    </row>
    <row r="45" spans="1:18" x14ac:dyDescent="0.3">
      <c r="A45" s="6" t="s">
        <v>24</v>
      </c>
      <c r="B45" s="6" t="s">
        <v>25</v>
      </c>
      <c r="C45" s="7" t="s">
        <v>26</v>
      </c>
      <c r="D45" s="8">
        <v>40422</v>
      </c>
      <c r="E45" s="9">
        <v>4</v>
      </c>
      <c r="F45" s="9">
        <v>221</v>
      </c>
      <c r="G45" s="9">
        <v>136</v>
      </c>
      <c r="H45" s="9">
        <v>-19</v>
      </c>
      <c r="I45" s="9">
        <v>-43</v>
      </c>
      <c r="J45" s="9">
        <v>497</v>
      </c>
      <c r="K45" s="9">
        <v>228</v>
      </c>
      <c r="L45" s="9">
        <v>-196</v>
      </c>
      <c r="M45" s="9">
        <v>-174</v>
      </c>
      <c r="N45" s="9">
        <f t="shared" si="4"/>
        <v>72.666666666666671</v>
      </c>
      <c r="O45" s="9">
        <f t="shared" si="5"/>
        <v>-47.333333333333336</v>
      </c>
      <c r="P45" s="10">
        <f t="shared" si="3"/>
        <v>9</v>
      </c>
      <c r="Q45" s="11"/>
      <c r="R45" s="23"/>
    </row>
    <row r="46" spans="1:18" x14ac:dyDescent="0.3">
      <c r="A46" s="6" t="s">
        <v>19</v>
      </c>
      <c r="B46" s="6" t="s">
        <v>32</v>
      </c>
      <c r="C46" s="7" t="s">
        <v>33</v>
      </c>
      <c r="D46" s="8">
        <v>42917</v>
      </c>
      <c r="E46" s="12"/>
      <c r="F46" s="12"/>
      <c r="G46" s="9">
        <v>32</v>
      </c>
      <c r="H46" s="9">
        <v>-16</v>
      </c>
      <c r="I46" s="9">
        <v>225</v>
      </c>
      <c r="J46" s="9">
        <v>240</v>
      </c>
      <c r="K46" s="9">
        <v>-27</v>
      </c>
      <c r="L46" s="9">
        <v>15</v>
      </c>
      <c r="M46" s="9">
        <v>-54</v>
      </c>
      <c r="N46" s="9">
        <f t="shared" si="4"/>
        <v>59.285714285714285</v>
      </c>
      <c r="O46" s="9">
        <f t="shared" si="5"/>
        <v>-22</v>
      </c>
      <c r="P46" s="10">
        <f t="shared" si="3"/>
        <v>12</v>
      </c>
      <c r="Q46" s="11"/>
      <c r="R46" s="23"/>
    </row>
    <row r="47" spans="1:18" x14ac:dyDescent="0.3">
      <c r="A47" s="6" t="s">
        <v>46</v>
      </c>
      <c r="B47" s="6" t="s">
        <v>69</v>
      </c>
      <c r="C47" s="7" t="s">
        <v>70</v>
      </c>
      <c r="D47" s="8">
        <v>38930</v>
      </c>
      <c r="E47" s="9">
        <v>-98</v>
      </c>
      <c r="F47" s="9">
        <v>-132</v>
      </c>
      <c r="G47" s="9">
        <v>116</v>
      </c>
      <c r="H47" s="20">
        <v>-306</v>
      </c>
      <c r="I47" s="9">
        <v>-223</v>
      </c>
      <c r="J47" s="9">
        <v>866</v>
      </c>
      <c r="K47" s="9">
        <v>-507</v>
      </c>
      <c r="L47" s="9">
        <v>-500</v>
      </c>
      <c r="M47" s="9">
        <v>62</v>
      </c>
      <c r="N47" s="9">
        <f t="shared" si="4"/>
        <v>-80.222222222222229</v>
      </c>
      <c r="O47" s="9">
        <f t="shared" si="5"/>
        <v>-315</v>
      </c>
      <c r="P47" s="10">
        <f t="shared" si="3"/>
        <v>38</v>
      </c>
      <c r="Q47" s="11"/>
      <c r="R47" s="23"/>
    </row>
    <row r="48" spans="1:18" x14ac:dyDescent="0.3">
      <c r="A48" s="6" t="s">
        <v>73</v>
      </c>
      <c r="B48" s="6" t="s">
        <v>105</v>
      </c>
      <c r="C48" s="7" t="s">
        <v>106</v>
      </c>
      <c r="D48" s="8">
        <v>32601</v>
      </c>
      <c r="E48" s="9">
        <v>10</v>
      </c>
      <c r="F48" s="9">
        <v>-19</v>
      </c>
      <c r="G48" s="9">
        <v>-63</v>
      </c>
      <c r="H48" s="9">
        <v>-5</v>
      </c>
      <c r="I48" s="9">
        <v>43</v>
      </c>
      <c r="J48" s="9">
        <v>-197</v>
      </c>
      <c r="K48" s="9">
        <v>-122</v>
      </c>
      <c r="L48" s="9">
        <v>-406</v>
      </c>
      <c r="M48" s="9">
        <v>-41</v>
      </c>
      <c r="N48" s="9">
        <f t="shared" si="4"/>
        <v>-88.888888888888886</v>
      </c>
      <c r="O48" s="9">
        <f t="shared" si="5"/>
        <v>-189.66666666666666</v>
      </c>
      <c r="P48" s="10">
        <f t="shared" si="3"/>
        <v>43</v>
      </c>
      <c r="Q48" s="11"/>
      <c r="R48" s="23"/>
    </row>
    <row r="49" spans="1:18" x14ac:dyDescent="0.3">
      <c r="A49" s="6" t="s">
        <v>46</v>
      </c>
      <c r="B49" s="6" t="s">
        <v>125</v>
      </c>
      <c r="C49" s="7" t="s">
        <v>126</v>
      </c>
      <c r="D49" s="8">
        <v>41183</v>
      </c>
      <c r="E49" s="9">
        <v>4</v>
      </c>
      <c r="F49" s="9">
        <v>78</v>
      </c>
      <c r="G49" s="20">
        <v>-207</v>
      </c>
      <c r="H49" s="20">
        <v>-3</v>
      </c>
      <c r="I49" s="9">
        <v>-206</v>
      </c>
      <c r="J49" s="9">
        <v>209</v>
      </c>
      <c r="K49" s="9">
        <v>-489</v>
      </c>
      <c r="L49" s="9">
        <v>-220</v>
      </c>
      <c r="M49" s="9">
        <v>-116</v>
      </c>
      <c r="N49" s="9">
        <f t="shared" si="4"/>
        <v>-105.55555555555556</v>
      </c>
      <c r="O49" s="9">
        <f t="shared" si="5"/>
        <v>-275</v>
      </c>
      <c r="P49" s="10">
        <f t="shared" si="3"/>
        <v>53</v>
      </c>
      <c r="Q49" s="11"/>
      <c r="R49" s="23"/>
    </row>
    <row r="50" spans="1:18" x14ac:dyDescent="0.3">
      <c r="A50" s="6" t="s">
        <v>14</v>
      </c>
      <c r="B50" s="6" t="s">
        <v>123</v>
      </c>
      <c r="C50" s="7" t="s">
        <v>124</v>
      </c>
      <c r="D50" s="8">
        <v>40153</v>
      </c>
      <c r="E50" s="9">
        <v>-332</v>
      </c>
      <c r="F50" s="9">
        <v>81</v>
      </c>
      <c r="G50" s="20">
        <v>74</v>
      </c>
      <c r="H50" s="20">
        <v>-2</v>
      </c>
      <c r="I50" s="9">
        <v>48</v>
      </c>
      <c r="J50" s="9">
        <v>169</v>
      </c>
      <c r="K50" s="9">
        <v>-382</v>
      </c>
      <c r="L50" s="9">
        <v>-496</v>
      </c>
      <c r="M50" s="9">
        <v>-140</v>
      </c>
      <c r="N50" s="9">
        <f t="shared" si="4"/>
        <v>-108.88888888888889</v>
      </c>
      <c r="O50" s="9">
        <f t="shared" si="5"/>
        <v>-339.33333333333331</v>
      </c>
      <c r="P50" s="10">
        <f t="shared" si="3"/>
        <v>56</v>
      </c>
      <c r="Q50" s="11"/>
      <c r="R50" s="23"/>
    </row>
    <row r="51" spans="1:18" x14ac:dyDescent="0.3">
      <c r="A51" s="6" t="s">
        <v>14</v>
      </c>
      <c r="B51" s="6" t="s">
        <v>15</v>
      </c>
      <c r="C51" s="7" t="s">
        <v>16</v>
      </c>
      <c r="D51" s="8">
        <v>42394</v>
      </c>
      <c r="E51" s="12"/>
      <c r="F51" s="9">
        <v>163</v>
      </c>
      <c r="G51" s="9">
        <v>359</v>
      </c>
      <c r="H51" s="9">
        <v>15</v>
      </c>
      <c r="I51" s="9">
        <v>370</v>
      </c>
      <c r="J51" s="9">
        <v>528</v>
      </c>
      <c r="K51" s="9">
        <v>40</v>
      </c>
      <c r="L51" s="9">
        <v>-201</v>
      </c>
      <c r="M51" s="9">
        <v>26</v>
      </c>
      <c r="N51" s="9">
        <f t="shared" si="4"/>
        <v>162.5</v>
      </c>
      <c r="O51" s="9">
        <f t="shared" si="5"/>
        <v>-45</v>
      </c>
      <c r="P51" s="10">
        <f t="shared" si="3"/>
        <v>3</v>
      </c>
      <c r="Q51" s="11"/>
      <c r="R51" s="23"/>
    </row>
    <row r="52" spans="1:18" x14ac:dyDescent="0.3">
      <c r="A52" s="13" t="s">
        <v>14</v>
      </c>
      <c r="B52" s="14" t="s">
        <v>17</v>
      </c>
      <c r="C52" s="15" t="s">
        <v>18</v>
      </c>
      <c r="D52" s="16">
        <v>44686</v>
      </c>
      <c r="E52" s="17">
        <v>339</v>
      </c>
      <c r="F52" s="17">
        <v>106</v>
      </c>
      <c r="G52" s="17">
        <v>376</v>
      </c>
      <c r="H52" s="17">
        <v>17</v>
      </c>
      <c r="I52" s="12"/>
      <c r="J52" s="12"/>
      <c r="K52" s="12"/>
      <c r="L52" s="9">
        <v>-476</v>
      </c>
      <c r="M52" s="9">
        <v>411</v>
      </c>
      <c r="N52" s="9">
        <f t="shared" si="4"/>
        <v>128.83333333333334</v>
      </c>
      <c r="O52" s="9">
        <f t="shared" si="5"/>
        <v>-32.5</v>
      </c>
      <c r="P52" s="10">
        <f t="shared" si="3"/>
        <v>5</v>
      </c>
      <c r="Q52" s="18"/>
      <c r="R52" s="23"/>
    </row>
    <row r="53" spans="1:18" x14ac:dyDescent="0.3">
      <c r="A53" s="6" t="s">
        <v>24</v>
      </c>
      <c r="B53" s="6" t="s">
        <v>59</v>
      </c>
      <c r="C53" s="7" t="s">
        <v>60</v>
      </c>
      <c r="D53" s="8">
        <v>42278</v>
      </c>
      <c r="E53" s="9">
        <v>-268</v>
      </c>
      <c r="F53" s="9">
        <v>-90</v>
      </c>
      <c r="G53" s="9">
        <v>-259</v>
      </c>
      <c r="H53" s="20">
        <v>47</v>
      </c>
      <c r="I53" s="9">
        <v>653</v>
      </c>
      <c r="J53" s="9">
        <v>780</v>
      </c>
      <c r="K53" s="9">
        <v>-520</v>
      </c>
      <c r="L53" s="9">
        <v>-731</v>
      </c>
      <c r="M53" s="9">
        <v>-194</v>
      </c>
      <c r="N53" s="9">
        <f t="shared" si="4"/>
        <v>-64.666666666666671</v>
      </c>
      <c r="O53" s="9">
        <f t="shared" si="5"/>
        <v>-481.66666666666669</v>
      </c>
      <c r="P53" s="10">
        <f t="shared" si="3"/>
        <v>34</v>
      </c>
      <c r="Q53" s="11"/>
      <c r="R53" s="23"/>
    </row>
    <row r="54" spans="1:18" x14ac:dyDescent="0.3">
      <c r="A54" s="6" t="s">
        <v>24</v>
      </c>
      <c r="B54" s="6" t="s">
        <v>76</v>
      </c>
      <c r="C54" s="7" t="s">
        <v>77</v>
      </c>
      <c r="D54" s="8">
        <v>39142</v>
      </c>
      <c r="E54" s="9">
        <v>-46</v>
      </c>
      <c r="F54" s="9">
        <v>194</v>
      </c>
      <c r="G54" s="9">
        <v>-88</v>
      </c>
      <c r="H54" s="9">
        <v>50</v>
      </c>
      <c r="I54" s="9">
        <v>-190</v>
      </c>
      <c r="J54" s="9">
        <v>57</v>
      </c>
      <c r="K54" s="9">
        <v>-259</v>
      </c>
      <c r="L54" s="9">
        <v>-287</v>
      </c>
      <c r="M54" s="9">
        <v>116</v>
      </c>
      <c r="N54" s="9">
        <f t="shared" si="4"/>
        <v>-50.333333333333336</v>
      </c>
      <c r="O54" s="9">
        <f t="shared" si="5"/>
        <v>-143.33333333333334</v>
      </c>
      <c r="P54" s="10">
        <f t="shared" si="3"/>
        <v>29</v>
      </c>
      <c r="Q54" s="11"/>
      <c r="R54" s="23"/>
    </row>
    <row r="55" spans="1:18" x14ac:dyDescent="0.3">
      <c r="A55" s="6" t="s">
        <v>27</v>
      </c>
      <c r="B55" s="6" t="s">
        <v>28</v>
      </c>
      <c r="C55" s="7" t="s">
        <v>29</v>
      </c>
      <c r="D55" s="8">
        <v>41183</v>
      </c>
      <c r="E55" s="9">
        <v>211</v>
      </c>
      <c r="F55" s="9">
        <v>206</v>
      </c>
      <c r="G55" s="9">
        <v>288</v>
      </c>
      <c r="H55" s="9">
        <v>95</v>
      </c>
      <c r="I55" s="9">
        <v>150</v>
      </c>
      <c r="J55" s="9">
        <v>1150</v>
      </c>
      <c r="K55" s="9">
        <v>-65</v>
      </c>
      <c r="L55" s="9">
        <v>-1004</v>
      </c>
      <c r="M55" s="9">
        <v>-403</v>
      </c>
      <c r="N55" s="9">
        <f t="shared" si="4"/>
        <v>69.777777777777771</v>
      </c>
      <c r="O55" s="9">
        <f t="shared" si="5"/>
        <v>-490.66666666666669</v>
      </c>
      <c r="P55" s="10">
        <f t="shared" si="3"/>
        <v>10</v>
      </c>
      <c r="Q55" s="11"/>
      <c r="R55" s="23"/>
    </row>
    <row r="56" spans="1:18" x14ac:dyDescent="0.3">
      <c r="A56" s="6" t="s">
        <v>7</v>
      </c>
      <c r="B56" s="6" t="s">
        <v>42</v>
      </c>
      <c r="C56" s="7" t="s">
        <v>43</v>
      </c>
      <c r="D56" s="8">
        <v>42156</v>
      </c>
      <c r="E56" s="9">
        <v>-5</v>
      </c>
      <c r="F56" s="9">
        <v>184</v>
      </c>
      <c r="G56" s="9">
        <v>129</v>
      </c>
      <c r="H56" s="9">
        <v>112</v>
      </c>
      <c r="I56" s="9">
        <v>96</v>
      </c>
      <c r="J56" s="9">
        <v>757</v>
      </c>
      <c r="K56" s="9">
        <v>-934</v>
      </c>
      <c r="L56" s="9">
        <v>-104</v>
      </c>
      <c r="M56" s="9">
        <v>-147</v>
      </c>
      <c r="N56" s="9">
        <f t="shared" si="4"/>
        <v>9.7777777777777786</v>
      </c>
      <c r="O56" s="9">
        <f t="shared" si="5"/>
        <v>-395</v>
      </c>
      <c r="P56" s="10">
        <f t="shared" si="3"/>
        <v>16</v>
      </c>
      <c r="Q56" s="11"/>
      <c r="R56" s="23"/>
    </row>
    <row r="57" spans="1:18" x14ac:dyDescent="0.3">
      <c r="A57" s="6" t="s">
        <v>14</v>
      </c>
      <c r="B57" s="6" t="s">
        <v>40</v>
      </c>
      <c r="C57" s="7" t="s">
        <v>41</v>
      </c>
      <c r="D57" s="8">
        <v>35730</v>
      </c>
      <c r="E57" s="9">
        <v>-139</v>
      </c>
      <c r="F57" s="9">
        <v>-197</v>
      </c>
      <c r="G57" s="9">
        <v>42</v>
      </c>
      <c r="H57" s="9">
        <v>130</v>
      </c>
      <c r="I57" s="9">
        <v>689</v>
      </c>
      <c r="J57" s="9">
        <v>563</v>
      </c>
      <c r="K57" s="9">
        <v>-334</v>
      </c>
      <c r="L57" s="9">
        <v>-370</v>
      </c>
      <c r="M57" s="9">
        <v>-289</v>
      </c>
      <c r="N57" s="9">
        <f t="shared" si="4"/>
        <v>10.555555555555555</v>
      </c>
      <c r="O57" s="9">
        <f t="shared" si="5"/>
        <v>-331</v>
      </c>
      <c r="P57" s="10">
        <f t="shared" si="3"/>
        <v>15</v>
      </c>
      <c r="Q57" s="11"/>
      <c r="R57" s="23"/>
    </row>
    <row r="58" spans="1:18" x14ac:dyDescent="0.3">
      <c r="A58" s="6" t="s">
        <v>14</v>
      </c>
      <c r="B58" s="6" t="s">
        <v>44</v>
      </c>
      <c r="C58" s="7" t="s">
        <v>45</v>
      </c>
      <c r="D58" s="8">
        <v>39995</v>
      </c>
      <c r="E58" s="9">
        <v>32</v>
      </c>
      <c r="F58" s="9">
        <v>39</v>
      </c>
      <c r="G58" s="9">
        <v>-190</v>
      </c>
      <c r="H58" s="9">
        <v>208</v>
      </c>
      <c r="I58" s="9">
        <v>320</v>
      </c>
      <c r="J58" s="9">
        <v>731</v>
      </c>
      <c r="K58" s="9">
        <v>-620</v>
      </c>
      <c r="L58" s="9">
        <v>-493</v>
      </c>
      <c r="M58" s="9">
        <v>-44</v>
      </c>
      <c r="N58" s="9">
        <f t="shared" si="4"/>
        <v>-1.8888888888888888</v>
      </c>
      <c r="O58" s="9">
        <f t="shared" si="5"/>
        <v>-385.66666666666669</v>
      </c>
      <c r="P58" s="10">
        <f t="shared" si="3"/>
        <v>18</v>
      </c>
      <c r="Q58" s="11"/>
      <c r="R58" s="23"/>
    </row>
    <row r="59" spans="1:18" x14ac:dyDescent="0.3">
      <c r="A59" s="6" t="s">
        <v>7</v>
      </c>
      <c r="B59" s="6" t="s">
        <v>10</v>
      </c>
      <c r="C59" s="7" t="s">
        <v>11</v>
      </c>
      <c r="D59" s="8">
        <v>40210</v>
      </c>
      <c r="E59" s="9">
        <v>169</v>
      </c>
      <c r="F59" s="9">
        <v>600</v>
      </c>
      <c r="G59" s="9">
        <v>384</v>
      </c>
      <c r="H59" s="9">
        <v>264</v>
      </c>
      <c r="I59" s="9">
        <v>180</v>
      </c>
      <c r="J59" s="9">
        <v>863</v>
      </c>
      <c r="K59" s="9">
        <v>-143</v>
      </c>
      <c r="L59" s="9">
        <v>-549</v>
      </c>
      <c r="M59" s="9">
        <v>318</v>
      </c>
      <c r="N59" s="9">
        <f t="shared" si="4"/>
        <v>231.77777777777777</v>
      </c>
      <c r="O59" s="9">
        <f t="shared" si="5"/>
        <v>-124.66666666666667</v>
      </c>
      <c r="P59" s="10">
        <f t="shared" si="3"/>
        <v>2</v>
      </c>
      <c r="Q59" s="11"/>
      <c r="R59" s="23"/>
    </row>
    <row r="60" spans="1:18" x14ac:dyDescent="0.3">
      <c r="A60" s="6" t="s">
        <v>27</v>
      </c>
      <c r="B60" s="6" t="s">
        <v>107</v>
      </c>
      <c r="C60" s="7" t="s">
        <v>108</v>
      </c>
      <c r="D60" s="8">
        <v>36955</v>
      </c>
      <c r="E60" s="9">
        <v>-187</v>
      </c>
      <c r="F60" s="9">
        <v>114</v>
      </c>
      <c r="G60" s="9">
        <v>-36</v>
      </c>
      <c r="H60" s="9">
        <v>360</v>
      </c>
      <c r="I60" s="9">
        <v>-254</v>
      </c>
      <c r="J60" s="9">
        <v>247</v>
      </c>
      <c r="K60" s="9">
        <v>-322</v>
      </c>
      <c r="L60" s="9">
        <v>-746</v>
      </c>
      <c r="M60" s="9">
        <v>23</v>
      </c>
      <c r="N60" s="9">
        <f t="shared" si="4"/>
        <v>-89</v>
      </c>
      <c r="O60" s="9">
        <f t="shared" si="5"/>
        <v>-348.33333333333331</v>
      </c>
      <c r="P60" s="10">
        <f t="shared" si="3"/>
        <v>44</v>
      </c>
      <c r="Q60" s="11"/>
      <c r="R60" s="23"/>
    </row>
    <row r="61" spans="1:18" x14ac:dyDescent="0.3">
      <c r="A61" s="6" t="s">
        <v>19</v>
      </c>
      <c r="B61" s="19" t="s">
        <v>34</v>
      </c>
      <c r="C61" s="7" t="s">
        <v>35</v>
      </c>
      <c r="D61" s="8">
        <v>44743</v>
      </c>
      <c r="E61" s="12"/>
      <c r="F61" s="12"/>
      <c r="G61" s="12"/>
      <c r="H61" s="12"/>
      <c r="I61" s="12"/>
      <c r="J61" s="12"/>
      <c r="K61" s="12"/>
      <c r="L61" s="9">
        <v>95</v>
      </c>
      <c r="M61" s="9">
        <v>52</v>
      </c>
      <c r="N61" s="9">
        <f t="shared" si="4"/>
        <v>73.5</v>
      </c>
      <c r="O61" s="9">
        <f t="shared" si="5"/>
        <v>73.5</v>
      </c>
      <c r="P61" s="10">
        <f t="shared" si="3"/>
        <v>8</v>
      </c>
      <c r="Q61" s="11"/>
      <c r="R61" s="23"/>
    </row>
    <row r="62" spans="1:18" x14ac:dyDescent="0.3">
      <c r="A62" s="6" t="s">
        <v>46</v>
      </c>
      <c r="B62" s="6" t="s">
        <v>47</v>
      </c>
      <c r="C62" s="7" t="s">
        <v>48</v>
      </c>
      <c r="D62" s="8">
        <v>44927</v>
      </c>
      <c r="E62" s="12"/>
      <c r="F62" s="12"/>
      <c r="G62" s="12"/>
      <c r="H62" s="12"/>
      <c r="I62" s="12"/>
      <c r="J62" s="12"/>
      <c r="K62" s="12"/>
      <c r="L62" s="12"/>
      <c r="M62" s="9">
        <v>8</v>
      </c>
      <c r="N62" s="9">
        <f t="shared" si="4"/>
        <v>8</v>
      </c>
      <c r="O62" s="9">
        <f t="shared" si="5"/>
        <v>8</v>
      </c>
      <c r="P62" s="10">
        <f t="shared" si="3"/>
        <v>17</v>
      </c>
      <c r="Q62" s="11"/>
      <c r="R62" s="23"/>
    </row>
    <row r="63" spans="1:18" x14ac:dyDescent="0.3">
      <c r="A63" s="6" t="s">
        <v>24</v>
      </c>
      <c r="B63" s="6" t="s">
        <v>51</v>
      </c>
      <c r="C63" s="7" t="s">
        <v>52</v>
      </c>
      <c r="D63" s="8">
        <v>43739</v>
      </c>
      <c r="E63" s="12"/>
      <c r="F63" s="12"/>
      <c r="G63" s="12"/>
      <c r="H63" s="12"/>
      <c r="I63" s="9">
        <v>187</v>
      </c>
      <c r="J63" s="9">
        <v>918</v>
      </c>
      <c r="K63" s="9">
        <v>-502</v>
      </c>
      <c r="L63" s="9">
        <v>-605</v>
      </c>
      <c r="M63" s="9">
        <v>-71</v>
      </c>
      <c r="N63" s="9">
        <f t="shared" si="4"/>
        <v>-14.6</v>
      </c>
      <c r="O63" s="9">
        <f t="shared" si="5"/>
        <v>-392.66666666666669</v>
      </c>
      <c r="P63" s="10">
        <f t="shared" si="3"/>
        <v>21</v>
      </c>
      <c r="Q63" s="11"/>
      <c r="R63" s="23"/>
    </row>
    <row r="64" spans="1:18" x14ac:dyDescent="0.3">
      <c r="A64" s="6" t="s">
        <v>19</v>
      </c>
      <c r="B64" s="6" t="s">
        <v>55</v>
      </c>
      <c r="C64" s="7" t="s">
        <v>56</v>
      </c>
      <c r="D64" s="8">
        <v>43586</v>
      </c>
      <c r="E64" s="12"/>
      <c r="F64" s="12"/>
      <c r="G64" s="12"/>
      <c r="H64" s="12"/>
      <c r="I64" s="9">
        <v>-170</v>
      </c>
      <c r="J64" s="9">
        <v>-73</v>
      </c>
      <c r="K64" s="9">
        <v>244</v>
      </c>
      <c r="L64" s="9">
        <v>-58</v>
      </c>
      <c r="M64" s="9">
        <v>-93</v>
      </c>
      <c r="N64" s="9">
        <f t="shared" si="4"/>
        <v>-30</v>
      </c>
      <c r="O64" s="9">
        <f t="shared" si="5"/>
        <v>31</v>
      </c>
      <c r="P64" s="10">
        <f t="shared" si="3"/>
        <v>24</v>
      </c>
      <c r="Q64" s="11"/>
      <c r="R64" s="23"/>
    </row>
    <row r="65" spans="1:31" x14ac:dyDescent="0.3">
      <c r="A65" s="6" t="s">
        <v>24</v>
      </c>
      <c r="B65" s="6" t="s">
        <v>61</v>
      </c>
      <c r="C65" s="7" t="s">
        <v>62</v>
      </c>
      <c r="D65" s="8">
        <v>43586</v>
      </c>
      <c r="E65" s="12"/>
      <c r="F65" s="12"/>
      <c r="G65" s="12"/>
      <c r="H65" s="12"/>
      <c r="I65" s="9">
        <v>64</v>
      </c>
      <c r="J65" s="9">
        <v>325</v>
      </c>
      <c r="K65" s="9">
        <v>-153</v>
      </c>
      <c r="L65" s="9">
        <v>-301</v>
      </c>
      <c r="M65" s="9">
        <v>-62</v>
      </c>
      <c r="N65" s="9">
        <f t="shared" si="4"/>
        <v>-25.4</v>
      </c>
      <c r="O65" s="9">
        <f t="shared" si="5"/>
        <v>-172</v>
      </c>
      <c r="P65" s="10">
        <f t="shared" si="3"/>
        <v>22</v>
      </c>
      <c r="Q65" s="11"/>
      <c r="R65" s="23"/>
    </row>
    <row r="66" spans="1:31" x14ac:dyDescent="0.3">
      <c r="A66" s="6" t="s">
        <v>24</v>
      </c>
      <c r="B66" s="6" t="s">
        <v>71</v>
      </c>
      <c r="C66" s="7" t="s">
        <v>72</v>
      </c>
      <c r="D66" s="8">
        <v>43922</v>
      </c>
      <c r="E66" s="12"/>
      <c r="F66" s="12"/>
      <c r="G66" s="12"/>
      <c r="H66" s="12"/>
      <c r="I66" s="12"/>
      <c r="J66" s="9">
        <v>344</v>
      </c>
      <c r="K66" s="9">
        <v>-129</v>
      </c>
      <c r="L66" s="9">
        <v>-328</v>
      </c>
      <c r="M66" s="9">
        <v>-143</v>
      </c>
      <c r="N66" s="9">
        <f t="shared" si="4"/>
        <v>-64</v>
      </c>
      <c r="O66" s="9">
        <f t="shared" si="5"/>
        <v>-200</v>
      </c>
      <c r="P66" s="10">
        <f t="shared" si="3"/>
        <v>33</v>
      </c>
      <c r="Q66" s="11"/>
      <c r="R66" s="23"/>
    </row>
    <row r="67" spans="1:31" x14ac:dyDescent="0.3">
      <c r="A67" s="6" t="s">
        <v>14</v>
      </c>
      <c r="B67" s="6" t="s">
        <v>87</v>
      </c>
      <c r="C67" s="7" t="s">
        <v>88</v>
      </c>
      <c r="D67" s="8">
        <v>45170</v>
      </c>
      <c r="E67" s="12"/>
      <c r="F67" s="12"/>
      <c r="G67" s="12"/>
      <c r="H67" s="12"/>
      <c r="I67" s="12"/>
      <c r="J67" s="12"/>
      <c r="K67" s="12"/>
      <c r="L67" s="12"/>
      <c r="M67" s="9">
        <v>-73</v>
      </c>
      <c r="N67" s="9">
        <f t="shared" si="4"/>
        <v>-73</v>
      </c>
      <c r="O67" s="9">
        <f t="shared" si="5"/>
        <v>-73</v>
      </c>
      <c r="P67" s="10">
        <f t="shared" ref="P67:P81" si="6">RANK(N67,$N$3:$N$81,0)</f>
        <v>36</v>
      </c>
      <c r="Q67" s="11"/>
      <c r="R67" s="23"/>
    </row>
    <row r="68" spans="1:31" x14ac:dyDescent="0.3">
      <c r="A68" s="6" t="s">
        <v>14</v>
      </c>
      <c r="B68" s="6" t="s">
        <v>91</v>
      </c>
      <c r="C68" s="7" t="s">
        <v>92</v>
      </c>
      <c r="D68" s="8">
        <v>45139</v>
      </c>
      <c r="E68" s="12"/>
      <c r="F68" s="12"/>
      <c r="G68" s="12"/>
      <c r="H68" s="12"/>
      <c r="I68" s="12"/>
      <c r="J68" s="12"/>
      <c r="K68" s="12"/>
      <c r="L68" s="12"/>
      <c r="M68" s="9">
        <v>-31</v>
      </c>
      <c r="N68" s="9">
        <f t="shared" si="4"/>
        <v>-31</v>
      </c>
      <c r="O68" s="9">
        <f t="shared" si="5"/>
        <v>-31</v>
      </c>
      <c r="P68" s="10">
        <f t="shared" si="6"/>
        <v>25</v>
      </c>
      <c r="Q68" s="11"/>
      <c r="R68" s="23"/>
    </row>
    <row r="69" spans="1:31" s="21" customFormat="1" x14ac:dyDescent="0.3">
      <c r="A69" s="6" t="s">
        <v>24</v>
      </c>
      <c r="B69" s="6" t="s">
        <v>99</v>
      </c>
      <c r="C69" s="7" t="s">
        <v>100</v>
      </c>
      <c r="D69" s="8">
        <v>43466</v>
      </c>
      <c r="E69" s="12"/>
      <c r="F69" s="12"/>
      <c r="G69" s="12"/>
      <c r="H69" s="12"/>
      <c r="I69" s="9">
        <v>54</v>
      </c>
      <c r="J69" s="9">
        <v>154</v>
      </c>
      <c r="K69" s="9">
        <v>-61</v>
      </c>
      <c r="L69" s="9">
        <v>-440</v>
      </c>
      <c r="M69" s="9">
        <v>-153</v>
      </c>
      <c r="N69" s="9">
        <f t="shared" si="4"/>
        <v>-89.2</v>
      </c>
      <c r="O69" s="9">
        <f t="shared" si="5"/>
        <v>-218</v>
      </c>
      <c r="P69" s="10">
        <f t="shared" si="6"/>
        <v>46</v>
      </c>
      <c r="Q69" s="11"/>
      <c r="R69" s="23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3">
      <c r="A70" s="6" t="s">
        <v>7</v>
      </c>
      <c r="B70" s="19" t="s">
        <v>129</v>
      </c>
      <c r="C70" s="7" t="s">
        <v>130</v>
      </c>
      <c r="D70" s="8">
        <v>44105</v>
      </c>
      <c r="E70" s="12"/>
      <c r="F70" s="12"/>
      <c r="G70" s="12"/>
      <c r="H70" s="12"/>
      <c r="I70" s="12"/>
      <c r="J70" s="9">
        <v>871</v>
      </c>
      <c r="K70" s="9">
        <v>-277</v>
      </c>
      <c r="L70" s="9">
        <v>-687</v>
      </c>
      <c r="M70" s="9">
        <v>-335</v>
      </c>
      <c r="N70" s="9">
        <f t="shared" si="4"/>
        <v>-107</v>
      </c>
      <c r="O70" s="9">
        <f t="shared" si="5"/>
        <v>-433</v>
      </c>
      <c r="P70" s="10">
        <f t="shared" si="6"/>
        <v>55</v>
      </c>
      <c r="Q70" s="11"/>
      <c r="R70" s="23"/>
    </row>
    <row r="71" spans="1:31" x14ac:dyDescent="0.3">
      <c r="A71" s="6" t="s">
        <v>46</v>
      </c>
      <c r="B71" s="6" t="s">
        <v>136</v>
      </c>
      <c r="C71" s="7" t="s">
        <v>137</v>
      </c>
      <c r="D71" s="8">
        <v>44927</v>
      </c>
      <c r="E71" s="12"/>
      <c r="F71" s="12"/>
      <c r="G71" s="12"/>
      <c r="H71" s="12"/>
      <c r="I71" s="12"/>
      <c r="J71" s="12"/>
      <c r="K71" s="12"/>
      <c r="L71" s="12"/>
      <c r="M71" s="9">
        <v>-127</v>
      </c>
      <c r="N71" s="9">
        <f t="shared" si="4"/>
        <v>-127</v>
      </c>
      <c r="O71" s="9">
        <f t="shared" si="5"/>
        <v>-127</v>
      </c>
      <c r="P71" s="10">
        <f t="shared" si="6"/>
        <v>59</v>
      </c>
      <c r="Q71" s="11"/>
      <c r="R71" s="23"/>
    </row>
    <row r="72" spans="1:31" x14ac:dyDescent="0.3">
      <c r="A72" s="6" t="s">
        <v>63</v>
      </c>
      <c r="B72" s="6" t="s">
        <v>138</v>
      </c>
      <c r="C72" s="7" t="s">
        <v>139</v>
      </c>
      <c r="D72" s="8">
        <v>44470</v>
      </c>
      <c r="E72" s="12"/>
      <c r="F72" s="12"/>
      <c r="G72" s="12"/>
      <c r="H72" s="12"/>
      <c r="I72" s="12"/>
      <c r="J72" s="12"/>
      <c r="K72" s="9">
        <v>94</v>
      </c>
      <c r="L72" s="9">
        <v>-167</v>
      </c>
      <c r="M72" s="9">
        <v>-340</v>
      </c>
      <c r="N72" s="9">
        <f t="shared" si="4"/>
        <v>-137.66666666666666</v>
      </c>
      <c r="O72" s="9">
        <f t="shared" si="5"/>
        <v>-137.66666666666666</v>
      </c>
      <c r="P72" s="10">
        <f t="shared" si="6"/>
        <v>62</v>
      </c>
      <c r="Q72" s="11"/>
      <c r="R72" s="23"/>
    </row>
    <row r="73" spans="1:31" x14ac:dyDescent="0.3">
      <c r="A73" s="6" t="s">
        <v>63</v>
      </c>
      <c r="B73" s="6" t="s">
        <v>145</v>
      </c>
      <c r="C73" s="7" t="s">
        <v>146</v>
      </c>
      <c r="D73" s="8">
        <v>43647</v>
      </c>
      <c r="E73" s="12"/>
      <c r="F73" s="12"/>
      <c r="G73" s="12"/>
      <c r="H73" s="12"/>
      <c r="I73" s="9">
        <v>-285</v>
      </c>
      <c r="J73" s="9">
        <v>249</v>
      </c>
      <c r="K73" s="9">
        <v>-277</v>
      </c>
      <c r="L73" s="9">
        <v>-429</v>
      </c>
      <c r="M73" s="9">
        <v>1</v>
      </c>
      <c r="N73" s="9">
        <f t="shared" si="4"/>
        <v>-148.19999999999999</v>
      </c>
      <c r="O73" s="9">
        <f t="shared" si="5"/>
        <v>-235</v>
      </c>
      <c r="P73" s="10">
        <f t="shared" si="6"/>
        <v>66</v>
      </c>
      <c r="Q73" s="11"/>
      <c r="R73" s="23"/>
    </row>
    <row r="74" spans="1:31" x14ac:dyDescent="0.3">
      <c r="A74" s="6" t="s">
        <v>24</v>
      </c>
      <c r="B74" s="6" t="s">
        <v>147</v>
      </c>
      <c r="C74" s="7" t="s">
        <v>148</v>
      </c>
      <c r="D74" s="8">
        <v>43586</v>
      </c>
      <c r="E74" s="12"/>
      <c r="F74" s="12"/>
      <c r="G74" s="12"/>
      <c r="H74" s="12"/>
      <c r="I74" s="9">
        <v>-368</v>
      </c>
      <c r="J74" s="9">
        <v>46</v>
      </c>
      <c r="K74" s="9">
        <v>-12</v>
      </c>
      <c r="L74" s="9">
        <v>-470</v>
      </c>
      <c r="M74" s="9">
        <v>67</v>
      </c>
      <c r="N74" s="9">
        <f t="shared" si="4"/>
        <v>-147.4</v>
      </c>
      <c r="O74" s="9">
        <f t="shared" si="5"/>
        <v>-138.33333333333334</v>
      </c>
      <c r="P74" s="10">
        <f t="shared" si="6"/>
        <v>64</v>
      </c>
      <c r="Q74" s="11"/>
      <c r="R74" s="23"/>
    </row>
    <row r="75" spans="1:31" x14ac:dyDescent="0.3">
      <c r="A75" s="6" t="s">
        <v>27</v>
      </c>
      <c r="B75" s="6" t="s">
        <v>149</v>
      </c>
      <c r="C75" s="7" t="s">
        <v>150</v>
      </c>
      <c r="D75" s="8">
        <v>43647</v>
      </c>
      <c r="E75" s="12"/>
      <c r="F75" s="12"/>
      <c r="G75" s="12"/>
      <c r="H75" s="12"/>
      <c r="I75" s="9">
        <v>-73</v>
      </c>
      <c r="J75" s="9">
        <v>288</v>
      </c>
      <c r="K75" s="9">
        <v>-316</v>
      </c>
      <c r="L75" s="9">
        <v>-670</v>
      </c>
      <c r="M75" s="9">
        <v>43</v>
      </c>
      <c r="N75" s="9">
        <f t="shared" si="4"/>
        <v>-145.6</v>
      </c>
      <c r="O75" s="9">
        <f t="shared" si="5"/>
        <v>-314.33333333333331</v>
      </c>
      <c r="P75" s="10">
        <f t="shared" si="6"/>
        <v>63</v>
      </c>
      <c r="Q75" s="11"/>
      <c r="R75" s="23"/>
    </row>
    <row r="76" spans="1:31" x14ac:dyDescent="0.3">
      <c r="A76" s="6" t="s">
        <v>27</v>
      </c>
      <c r="B76" s="6" t="s">
        <v>161</v>
      </c>
      <c r="C76" s="7" t="s">
        <v>162</v>
      </c>
      <c r="D76" s="8">
        <v>44291</v>
      </c>
      <c r="E76" s="12"/>
      <c r="F76" s="12"/>
      <c r="G76" s="12"/>
      <c r="H76" s="12"/>
      <c r="I76" s="12"/>
      <c r="J76" s="12"/>
      <c r="K76" s="9">
        <v>106</v>
      </c>
      <c r="L76" s="9">
        <v>-574</v>
      </c>
      <c r="M76" s="9">
        <v>-208</v>
      </c>
      <c r="N76" s="9">
        <f t="shared" si="4"/>
        <v>-225.33333333333334</v>
      </c>
      <c r="O76" s="9">
        <f t="shared" si="5"/>
        <v>-225.33333333333334</v>
      </c>
      <c r="P76" s="10">
        <f t="shared" si="6"/>
        <v>73</v>
      </c>
      <c r="Q76" s="11"/>
      <c r="R76" s="23"/>
    </row>
    <row r="77" spans="1:31" x14ac:dyDescent="0.3">
      <c r="A77" s="6" t="s">
        <v>14</v>
      </c>
      <c r="B77" s="19" t="s">
        <v>166</v>
      </c>
      <c r="C77" s="7" t="s">
        <v>167</v>
      </c>
      <c r="D77" s="8">
        <v>44835</v>
      </c>
      <c r="E77" s="12"/>
      <c r="F77" s="12"/>
      <c r="G77" s="12"/>
      <c r="H77" s="12"/>
      <c r="I77" s="12"/>
      <c r="J77" s="12"/>
      <c r="K77" s="12"/>
      <c r="L77" s="9">
        <v>-442</v>
      </c>
      <c r="M77" s="9">
        <v>18</v>
      </c>
      <c r="N77" s="9">
        <f t="shared" si="4"/>
        <v>-212</v>
      </c>
      <c r="O77" s="9">
        <f t="shared" si="5"/>
        <v>-212</v>
      </c>
      <c r="P77" s="10">
        <f t="shared" si="6"/>
        <v>72</v>
      </c>
      <c r="Q77" s="11"/>
      <c r="R77" s="23"/>
    </row>
    <row r="78" spans="1:31" x14ac:dyDescent="0.3">
      <c r="A78" s="6" t="s">
        <v>63</v>
      </c>
      <c r="B78" s="6" t="s">
        <v>168</v>
      </c>
      <c r="C78" s="7" t="s">
        <v>169</v>
      </c>
      <c r="D78" s="8">
        <v>44298</v>
      </c>
      <c r="E78" s="12"/>
      <c r="F78" s="12"/>
      <c r="G78" s="12"/>
      <c r="H78" s="12"/>
      <c r="I78" s="12"/>
      <c r="J78" s="12"/>
      <c r="K78" s="9">
        <v>-83</v>
      </c>
      <c r="L78" s="9">
        <v>-463</v>
      </c>
      <c r="M78" s="9">
        <v>-261</v>
      </c>
      <c r="N78" s="9">
        <f t="shared" si="4"/>
        <v>-269</v>
      </c>
      <c r="O78" s="9">
        <f t="shared" si="5"/>
        <v>-269</v>
      </c>
      <c r="P78" s="10">
        <f t="shared" si="6"/>
        <v>75</v>
      </c>
      <c r="Q78" s="11"/>
      <c r="R78" s="23"/>
    </row>
    <row r="79" spans="1:31" x14ac:dyDescent="0.3">
      <c r="A79" s="6" t="s">
        <v>24</v>
      </c>
      <c r="B79" s="19" t="s">
        <v>172</v>
      </c>
      <c r="C79" s="7" t="s">
        <v>173</v>
      </c>
      <c r="D79" s="8">
        <v>44596</v>
      </c>
      <c r="E79" s="12"/>
      <c r="F79" s="12"/>
      <c r="G79" s="12"/>
      <c r="H79" s="12"/>
      <c r="I79" s="12"/>
      <c r="J79" s="12"/>
      <c r="K79" s="12"/>
      <c r="L79" s="9">
        <v>-139</v>
      </c>
      <c r="M79" s="9">
        <v>-486</v>
      </c>
      <c r="N79" s="9">
        <f t="shared" si="4"/>
        <v>-312.5</v>
      </c>
      <c r="O79" s="9">
        <f t="shared" si="5"/>
        <v>-312.5</v>
      </c>
      <c r="P79" s="10">
        <f t="shared" si="6"/>
        <v>77</v>
      </c>
      <c r="Q79" s="11"/>
      <c r="R79" s="23"/>
    </row>
    <row r="80" spans="1:31" x14ac:dyDescent="0.3">
      <c r="A80" s="6" t="s">
        <v>63</v>
      </c>
      <c r="B80" s="19" t="s">
        <v>174</v>
      </c>
      <c r="C80" s="7" t="s">
        <v>175</v>
      </c>
      <c r="D80" s="8">
        <v>44562</v>
      </c>
      <c r="E80" s="12"/>
      <c r="F80" s="12"/>
      <c r="G80" s="12"/>
      <c r="H80" s="12"/>
      <c r="I80" s="12"/>
      <c r="J80" s="12"/>
      <c r="K80" s="12"/>
      <c r="L80" s="9">
        <v>-578</v>
      </c>
      <c r="M80" s="9">
        <v>-579</v>
      </c>
      <c r="N80" s="9">
        <f t="shared" si="4"/>
        <v>-578.5</v>
      </c>
      <c r="O80" s="9">
        <f t="shared" si="5"/>
        <v>-578.5</v>
      </c>
      <c r="P80" s="10">
        <f t="shared" si="6"/>
        <v>78</v>
      </c>
      <c r="Q80" s="11"/>
      <c r="R80" s="23"/>
    </row>
    <row r="81" spans="1:18" x14ac:dyDescent="0.3">
      <c r="A81" s="6" t="s">
        <v>14</v>
      </c>
      <c r="B81" s="19" t="s">
        <v>176</v>
      </c>
      <c r="C81" s="7" t="s">
        <v>177</v>
      </c>
      <c r="D81" s="8">
        <v>44470</v>
      </c>
      <c r="E81" s="12"/>
      <c r="F81" s="12"/>
      <c r="G81" s="12"/>
      <c r="H81" s="12"/>
      <c r="I81" s="12"/>
      <c r="J81" s="12"/>
      <c r="K81" s="9">
        <v>-975</v>
      </c>
      <c r="L81" s="9">
        <v>-997</v>
      </c>
      <c r="M81" s="9">
        <v>-283</v>
      </c>
      <c r="N81" s="9">
        <f t="shared" si="4"/>
        <v>-751.66666666666663</v>
      </c>
      <c r="O81" s="9">
        <f t="shared" si="5"/>
        <v>-751.66666666666663</v>
      </c>
      <c r="P81" s="10">
        <f t="shared" si="6"/>
        <v>79</v>
      </c>
      <c r="Q81" s="11"/>
      <c r="R81" s="23"/>
    </row>
    <row r="83" spans="1:18" x14ac:dyDescent="0.3">
      <c r="A83" s="209" t="s">
        <v>178</v>
      </c>
      <c r="B83" s="209"/>
      <c r="C83" s="209"/>
      <c r="D83" s="22"/>
      <c r="E83" s="23">
        <f t="shared" ref="E83:O83" si="7">AVERAGE(E3:E81)</f>
        <v>-52.28846153846154</v>
      </c>
      <c r="F83" s="23">
        <f t="shared" si="7"/>
        <v>82.886792452830193</v>
      </c>
      <c r="G83" s="23">
        <f t="shared" si="7"/>
        <v>58.456140350877192</v>
      </c>
      <c r="H83" s="23">
        <f t="shared" si="7"/>
        <v>-120.18965517241379</v>
      </c>
      <c r="I83" s="23">
        <f t="shared" si="7"/>
        <v>58.453125</v>
      </c>
      <c r="J83" s="23">
        <f t="shared" si="7"/>
        <v>384.95454545454544</v>
      </c>
      <c r="K83" s="23">
        <f t="shared" si="7"/>
        <v>-352.28571428571428</v>
      </c>
      <c r="L83" s="23">
        <f t="shared" si="7"/>
        <v>-402.45333333333332</v>
      </c>
      <c r="M83" s="23">
        <f t="shared" si="7"/>
        <v>-102.9367088607595</v>
      </c>
      <c r="N83" s="23">
        <f t="shared" si="7"/>
        <v>-78.825738396624459</v>
      </c>
      <c r="O83" s="23">
        <f t="shared" si="7"/>
        <v>-271.92827004219401</v>
      </c>
    </row>
  </sheetData>
  <sortState xmlns:xlrd2="http://schemas.microsoft.com/office/spreadsheetml/2017/richdata2" ref="A3:AE81">
    <sortCondition ref="H3:H81"/>
  </sortState>
  <mergeCells count="2">
    <mergeCell ref="E1:O1"/>
    <mergeCell ref="A83:C83"/>
  </mergeCells>
  <pageMargins left="0.7" right="0.7" top="0.75" bottom="0.75" header="0.3" footer="0.3"/>
  <pageSetup paperSize="17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690B-615F-4EE5-9594-ED657256B532}">
  <dimension ref="A1:H158"/>
  <sheetViews>
    <sheetView workbookViewId="0"/>
  </sheetViews>
  <sheetFormatPr defaultRowHeight="14.4" x14ac:dyDescent="0.3"/>
  <cols>
    <col min="2" max="8" width="19.88671875" customWidth="1"/>
  </cols>
  <sheetData>
    <row r="1" spans="1:8" ht="15" customHeight="1" x14ac:dyDescent="0.3">
      <c r="B1" s="210" t="s">
        <v>180</v>
      </c>
      <c r="C1" s="210"/>
      <c r="D1" s="210"/>
      <c r="E1" s="210"/>
      <c r="F1" s="210"/>
      <c r="G1" s="210"/>
      <c r="H1" s="210"/>
    </row>
    <row r="2" spans="1:8" ht="15" customHeight="1" x14ac:dyDescent="0.3"/>
    <row r="3" spans="1:8" ht="15" customHeight="1" x14ac:dyDescent="0.3">
      <c r="B3" s="25" t="s">
        <v>181</v>
      </c>
      <c r="C3" s="26" t="s">
        <v>182</v>
      </c>
      <c r="D3" s="26" t="s">
        <v>183</v>
      </c>
      <c r="E3" s="26" t="s">
        <v>184</v>
      </c>
    </row>
    <row r="4" spans="1:8" ht="15" customHeight="1" x14ac:dyDescent="0.3">
      <c r="A4" t="s">
        <v>107</v>
      </c>
      <c r="B4" s="27" t="s">
        <v>185</v>
      </c>
      <c r="C4" s="28">
        <v>2606</v>
      </c>
      <c r="D4" s="28">
        <v>2583</v>
      </c>
      <c r="E4" s="28">
        <v>23</v>
      </c>
    </row>
    <row r="5" spans="1:8" ht="15" customHeight="1" x14ac:dyDescent="0.3">
      <c r="A5" t="s">
        <v>340</v>
      </c>
      <c r="B5" s="27" t="s">
        <v>186</v>
      </c>
      <c r="C5" s="28">
        <v>92</v>
      </c>
      <c r="D5" s="28">
        <v>343</v>
      </c>
      <c r="E5" s="28">
        <v>-251</v>
      </c>
    </row>
    <row r="6" spans="1:8" ht="15" customHeight="1" x14ac:dyDescent="0.3">
      <c r="A6" t="s">
        <v>174</v>
      </c>
      <c r="B6" s="27" t="s">
        <v>187</v>
      </c>
      <c r="C6" s="28">
        <v>1920</v>
      </c>
      <c r="D6" s="28">
        <v>2499</v>
      </c>
      <c r="E6" s="28">
        <v>-579</v>
      </c>
    </row>
    <row r="7" spans="1:8" ht="15" customHeight="1" x14ac:dyDescent="0.3">
      <c r="A7" t="s">
        <v>341</v>
      </c>
      <c r="B7" s="27" t="s">
        <v>188</v>
      </c>
      <c r="C7" s="28">
        <v>1</v>
      </c>
      <c r="D7" s="28">
        <v>77</v>
      </c>
      <c r="E7" s="28">
        <v>-76</v>
      </c>
    </row>
    <row r="8" spans="1:8" ht="15" customHeight="1" x14ac:dyDescent="0.3">
      <c r="A8" t="s">
        <v>131</v>
      </c>
      <c r="B8" s="27" t="s">
        <v>189</v>
      </c>
      <c r="C8" s="28">
        <v>1261</v>
      </c>
      <c r="D8" s="28">
        <v>1361</v>
      </c>
      <c r="E8" s="28">
        <v>-100</v>
      </c>
    </row>
    <row r="9" spans="1:8" ht="15" customHeight="1" x14ac:dyDescent="0.3">
      <c r="A9" t="s">
        <v>67</v>
      </c>
      <c r="B9" s="27" t="s">
        <v>190</v>
      </c>
      <c r="C9" s="28">
        <v>2077</v>
      </c>
      <c r="D9" s="28">
        <v>1928</v>
      </c>
      <c r="E9" s="28">
        <v>149</v>
      </c>
    </row>
    <row r="10" spans="1:8" ht="15" customHeight="1" x14ac:dyDescent="0.3">
      <c r="A10" t="s">
        <v>15</v>
      </c>
      <c r="B10" s="27" t="s">
        <v>191</v>
      </c>
      <c r="C10" s="28">
        <v>2877</v>
      </c>
      <c r="D10" s="28">
        <v>2851</v>
      </c>
      <c r="E10" s="28">
        <v>26</v>
      </c>
    </row>
    <row r="11" spans="1:8" ht="15" customHeight="1" x14ac:dyDescent="0.3">
      <c r="A11" t="s">
        <v>342</v>
      </c>
      <c r="B11" s="27" t="s">
        <v>192</v>
      </c>
      <c r="C11" s="28">
        <v>55</v>
      </c>
      <c r="D11" s="28">
        <v>117</v>
      </c>
      <c r="E11" s="28">
        <v>-62</v>
      </c>
    </row>
    <row r="12" spans="1:8" ht="15" customHeight="1" x14ac:dyDescent="0.3">
      <c r="A12" t="s">
        <v>78</v>
      </c>
      <c r="B12" s="27" t="s">
        <v>193</v>
      </c>
      <c r="C12" s="28">
        <v>2523</v>
      </c>
      <c r="D12" s="28">
        <v>2752</v>
      </c>
      <c r="E12" s="28">
        <v>-229</v>
      </c>
    </row>
    <row r="13" spans="1:8" ht="15" customHeight="1" x14ac:dyDescent="0.3">
      <c r="A13" t="s">
        <v>343</v>
      </c>
      <c r="B13" s="27" t="s">
        <v>194</v>
      </c>
      <c r="C13" s="28">
        <v>6</v>
      </c>
      <c r="D13" s="28">
        <v>154</v>
      </c>
      <c r="E13" s="28">
        <v>-148</v>
      </c>
    </row>
    <row r="14" spans="1:8" ht="15" customHeight="1" x14ac:dyDescent="0.3">
      <c r="A14" t="s">
        <v>129</v>
      </c>
      <c r="B14" s="27" t="s">
        <v>195</v>
      </c>
      <c r="C14" s="28">
        <v>3678</v>
      </c>
      <c r="D14" s="28">
        <v>4013</v>
      </c>
      <c r="E14" s="28">
        <v>-335</v>
      </c>
    </row>
    <row r="15" spans="1:8" ht="15" customHeight="1" x14ac:dyDescent="0.3">
      <c r="A15" t="s">
        <v>344</v>
      </c>
      <c r="B15" s="27" t="s">
        <v>196</v>
      </c>
      <c r="C15" s="28">
        <v>0</v>
      </c>
      <c r="D15" s="28">
        <v>0</v>
      </c>
      <c r="E15" s="28">
        <v>0</v>
      </c>
    </row>
    <row r="16" spans="1:8" ht="15" customHeight="1" x14ac:dyDescent="0.3">
      <c r="A16" t="s">
        <v>164</v>
      </c>
      <c r="B16" s="27" t="s">
        <v>197</v>
      </c>
      <c r="C16" s="28">
        <v>1922</v>
      </c>
      <c r="D16" s="28">
        <v>2055</v>
      </c>
      <c r="E16" s="28">
        <v>-133</v>
      </c>
    </row>
    <row r="17" spans="1:5" ht="15" customHeight="1" x14ac:dyDescent="0.3">
      <c r="A17" t="s">
        <v>345</v>
      </c>
      <c r="B17" s="27" t="s">
        <v>198</v>
      </c>
      <c r="C17" s="28">
        <v>19</v>
      </c>
      <c r="D17" s="28">
        <v>129</v>
      </c>
      <c r="E17" s="28">
        <v>-110</v>
      </c>
    </row>
    <row r="18" spans="1:5" ht="15" customHeight="1" x14ac:dyDescent="0.3">
      <c r="A18" t="s">
        <v>40</v>
      </c>
      <c r="B18" s="27" t="s">
        <v>199</v>
      </c>
      <c r="C18" s="28">
        <v>2242</v>
      </c>
      <c r="D18" s="28">
        <v>2531</v>
      </c>
      <c r="E18" s="28">
        <v>-289</v>
      </c>
    </row>
    <row r="19" spans="1:5" ht="15" customHeight="1" x14ac:dyDescent="0.3">
      <c r="A19" t="s">
        <v>71</v>
      </c>
      <c r="B19" s="27" t="s">
        <v>200</v>
      </c>
      <c r="C19" s="28">
        <v>2418</v>
      </c>
      <c r="D19" s="28">
        <v>2561</v>
      </c>
      <c r="E19" s="28">
        <v>-143</v>
      </c>
    </row>
    <row r="20" spans="1:5" ht="15" customHeight="1" x14ac:dyDescent="0.3">
      <c r="A20" t="s">
        <v>119</v>
      </c>
      <c r="B20" s="27" t="s">
        <v>201</v>
      </c>
      <c r="C20" s="28">
        <v>2295</v>
      </c>
      <c r="D20" s="28">
        <v>2264</v>
      </c>
      <c r="E20" s="28">
        <v>31</v>
      </c>
    </row>
    <row r="21" spans="1:5" ht="15" customHeight="1" x14ac:dyDescent="0.3">
      <c r="A21" t="s">
        <v>141</v>
      </c>
      <c r="B21" s="27" t="s">
        <v>202</v>
      </c>
      <c r="C21" s="28">
        <v>3555</v>
      </c>
      <c r="D21" s="28">
        <v>3766</v>
      </c>
      <c r="E21" s="28">
        <v>-211</v>
      </c>
    </row>
    <row r="22" spans="1:5" ht="15" customHeight="1" x14ac:dyDescent="0.3">
      <c r="A22" t="s">
        <v>346</v>
      </c>
      <c r="B22" s="27" t="s">
        <v>203</v>
      </c>
      <c r="C22" s="28">
        <v>2790</v>
      </c>
      <c r="D22" s="28">
        <v>3001</v>
      </c>
      <c r="E22" s="28">
        <v>-211</v>
      </c>
    </row>
    <row r="23" spans="1:5" ht="15" customHeight="1" x14ac:dyDescent="0.3">
      <c r="A23" t="s">
        <v>103</v>
      </c>
      <c r="B23" s="27" t="s">
        <v>204</v>
      </c>
      <c r="C23" s="28">
        <v>3053</v>
      </c>
      <c r="D23" s="28">
        <v>2769</v>
      </c>
      <c r="E23" s="28">
        <v>284</v>
      </c>
    </row>
    <row r="24" spans="1:5" ht="15" customHeight="1" x14ac:dyDescent="0.3">
      <c r="A24" t="s">
        <v>347</v>
      </c>
      <c r="B24" s="27" t="s">
        <v>205</v>
      </c>
      <c r="C24" s="28">
        <v>3</v>
      </c>
      <c r="D24" s="28">
        <v>114</v>
      </c>
      <c r="E24" s="28">
        <v>-111</v>
      </c>
    </row>
    <row r="25" spans="1:5" ht="15" customHeight="1" x14ac:dyDescent="0.3">
      <c r="A25" t="s">
        <v>76</v>
      </c>
      <c r="B25" s="27" t="s">
        <v>206</v>
      </c>
      <c r="C25" s="28">
        <v>1991</v>
      </c>
      <c r="D25" s="28">
        <v>1875</v>
      </c>
      <c r="E25" s="28">
        <v>116</v>
      </c>
    </row>
    <row r="26" spans="1:5" ht="15" customHeight="1" x14ac:dyDescent="0.3">
      <c r="A26" t="s">
        <v>348</v>
      </c>
      <c r="B26" s="27" t="s">
        <v>207</v>
      </c>
      <c r="C26" s="28">
        <v>0</v>
      </c>
      <c r="D26" s="28">
        <v>0</v>
      </c>
      <c r="E26" s="28">
        <v>0</v>
      </c>
    </row>
    <row r="27" spans="1:5" ht="15" customHeight="1" x14ac:dyDescent="0.3">
      <c r="A27" t="s">
        <v>121</v>
      </c>
      <c r="B27" s="27" t="s">
        <v>208</v>
      </c>
      <c r="C27" s="28">
        <v>1945</v>
      </c>
      <c r="D27" s="28">
        <v>2099</v>
      </c>
      <c r="E27" s="28">
        <v>-154</v>
      </c>
    </row>
    <row r="28" spans="1:5" ht="15" customHeight="1" x14ac:dyDescent="0.3">
      <c r="A28" t="s">
        <v>349</v>
      </c>
      <c r="B28" s="27" t="s">
        <v>209</v>
      </c>
      <c r="C28" s="28">
        <v>5</v>
      </c>
      <c r="D28" s="28">
        <v>89</v>
      </c>
      <c r="E28" s="28">
        <v>-84</v>
      </c>
    </row>
    <row r="29" spans="1:5" ht="15" customHeight="1" x14ac:dyDescent="0.3">
      <c r="A29" t="s">
        <v>47</v>
      </c>
      <c r="B29" s="27" t="s">
        <v>210</v>
      </c>
      <c r="C29" s="28">
        <v>1701</v>
      </c>
      <c r="D29" s="28">
        <v>1693</v>
      </c>
      <c r="E29" s="28">
        <v>8</v>
      </c>
    </row>
    <row r="30" spans="1:5" ht="15" customHeight="1" x14ac:dyDescent="0.3">
      <c r="A30" t="s">
        <v>350</v>
      </c>
      <c r="B30" s="27" t="s">
        <v>211</v>
      </c>
      <c r="C30" s="28">
        <v>66</v>
      </c>
      <c r="D30" s="28">
        <v>128</v>
      </c>
      <c r="E30" s="28">
        <v>-62</v>
      </c>
    </row>
    <row r="31" spans="1:5" ht="15" customHeight="1" x14ac:dyDescent="0.3">
      <c r="A31" t="s">
        <v>153</v>
      </c>
      <c r="B31" s="27" t="s">
        <v>212</v>
      </c>
      <c r="C31" s="28">
        <v>2632</v>
      </c>
      <c r="D31" s="28">
        <v>2851</v>
      </c>
      <c r="E31" s="28">
        <v>-219</v>
      </c>
    </row>
    <row r="32" spans="1:5" ht="15" customHeight="1" x14ac:dyDescent="0.3">
      <c r="A32" t="s">
        <v>351</v>
      </c>
      <c r="B32" s="27" t="s">
        <v>213</v>
      </c>
      <c r="C32" s="28">
        <v>108</v>
      </c>
      <c r="D32" s="28">
        <v>96</v>
      </c>
      <c r="E32" s="28">
        <v>12</v>
      </c>
    </row>
    <row r="33" spans="1:5" ht="15" customHeight="1" x14ac:dyDescent="0.3">
      <c r="A33" t="s">
        <v>22</v>
      </c>
      <c r="B33" s="27" t="s">
        <v>214</v>
      </c>
      <c r="C33" s="28">
        <v>1649</v>
      </c>
      <c r="D33" s="28">
        <v>1650</v>
      </c>
      <c r="E33" s="28">
        <v>-1</v>
      </c>
    </row>
    <row r="34" spans="1:5" ht="15" customHeight="1" x14ac:dyDescent="0.3">
      <c r="A34" t="s">
        <v>352</v>
      </c>
      <c r="B34" s="27" t="s">
        <v>215</v>
      </c>
      <c r="C34" s="28">
        <v>708</v>
      </c>
      <c r="D34" s="28">
        <v>826</v>
      </c>
      <c r="E34" s="28">
        <v>-118</v>
      </c>
    </row>
    <row r="35" spans="1:5" ht="15" customHeight="1" x14ac:dyDescent="0.3">
      <c r="A35" t="s">
        <v>44</v>
      </c>
      <c r="B35" s="27" t="s">
        <v>216</v>
      </c>
      <c r="C35" s="28">
        <v>2192</v>
      </c>
      <c r="D35" s="28">
        <v>2236</v>
      </c>
      <c r="E35" s="28">
        <v>-44</v>
      </c>
    </row>
    <row r="36" spans="1:5" ht="15" customHeight="1" x14ac:dyDescent="0.3">
      <c r="A36" t="s">
        <v>10</v>
      </c>
      <c r="B36" s="27" t="s">
        <v>217</v>
      </c>
      <c r="C36" s="28">
        <v>4013</v>
      </c>
      <c r="D36" s="28">
        <v>3695</v>
      </c>
      <c r="E36" s="28">
        <v>318</v>
      </c>
    </row>
    <row r="37" spans="1:5" ht="15" customHeight="1" x14ac:dyDescent="0.3">
      <c r="A37" t="s">
        <v>353</v>
      </c>
      <c r="B37" s="27" t="s">
        <v>218</v>
      </c>
      <c r="C37" s="28">
        <v>0</v>
      </c>
      <c r="D37" s="28">
        <v>0</v>
      </c>
      <c r="E37" s="28">
        <v>0</v>
      </c>
    </row>
    <row r="38" spans="1:5" ht="15" customHeight="1" x14ac:dyDescent="0.3">
      <c r="A38" t="s">
        <v>155</v>
      </c>
      <c r="B38" s="27" t="s">
        <v>219</v>
      </c>
      <c r="C38" s="28">
        <v>2524</v>
      </c>
      <c r="D38" s="28">
        <v>2699</v>
      </c>
      <c r="E38" s="28">
        <v>-175</v>
      </c>
    </row>
    <row r="39" spans="1:5" ht="15" customHeight="1" x14ac:dyDescent="0.3">
      <c r="A39" t="s">
        <v>127</v>
      </c>
      <c r="B39" s="27" t="s">
        <v>220</v>
      </c>
      <c r="C39" s="28">
        <v>2193</v>
      </c>
      <c r="D39" s="28">
        <v>2466</v>
      </c>
      <c r="E39" s="28">
        <v>-273</v>
      </c>
    </row>
    <row r="40" spans="1:5" ht="15" customHeight="1" x14ac:dyDescent="0.3">
      <c r="A40" t="s">
        <v>25</v>
      </c>
      <c r="B40" s="27" t="s">
        <v>221</v>
      </c>
      <c r="C40" s="28">
        <v>2225</v>
      </c>
      <c r="D40" s="28">
        <v>2399</v>
      </c>
      <c r="E40" s="28">
        <v>-174</v>
      </c>
    </row>
    <row r="41" spans="1:5" ht="15" customHeight="1" x14ac:dyDescent="0.3">
      <c r="A41" t="s">
        <v>135</v>
      </c>
      <c r="B41" s="27" t="s">
        <v>222</v>
      </c>
      <c r="C41" s="28">
        <v>1085</v>
      </c>
      <c r="D41" s="28">
        <v>1153</v>
      </c>
      <c r="E41" s="28">
        <v>-68</v>
      </c>
    </row>
    <row r="42" spans="1:5" ht="15" customHeight="1" x14ac:dyDescent="0.3">
      <c r="A42" t="s">
        <v>147</v>
      </c>
      <c r="B42" s="27" t="s">
        <v>223</v>
      </c>
      <c r="C42" s="28">
        <v>1056</v>
      </c>
      <c r="D42" s="28">
        <v>989</v>
      </c>
      <c r="E42" s="28">
        <v>67</v>
      </c>
    </row>
    <row r="43" spans="1:5" ht="15" customHeight="1" x14ac:dyDescent="0.3">
      <c r="A43" t="s">
        <v>84</v>
      </c>
      <c r="B43" s="27" t="s">
        <v>224</v>
      </c>
      <c r="C43" s="28">
        <v>2249</v>
      </c>
      <c r="D43" s="28">
        <v>2401</v>
      </c>
      <c r="E43" s="28">
        <v>-152</v>
      </c>
    </row>
    <row r="44" spans="1:5" ht="15" customHeight="1" x14ac:dyDescent="0.3">
      <c r="A44" t="s">
        <v>354</v>
      </c>
      <c r="B44" s="27" t="s">
        <v>225</v>
      </c>
      <c r="C44" s="28">
        <v>597</v>
      </c>
      <c r="D44" s="28">
        <v>580</v>
      </c>
      <c r="E44" s="28">
        <v>17</v>
      </c>
    </row>
    <row r="45" spans="1:5" ht="15" customHeight="1" x14ac:dyDescent="0.3">
      <c r="A45" t="s">
        <v>161</v>
      </c>
      <c r="B45" s="27" t="s">
        <v>226</v>
      </c>
      <c r="C45" s="28">
        <v>2095</v>
      </c>
      <c r="D45" s="28">
        <v>2303</v>
      </c>
      <c r="E45" s="28">
        <v>-208</v>
      </c>
    </row>
    <row r="46" spans="1:5" ht="15" customHeight="1" x14ac:dyDescent="0.3">
      <c r="A46" t="s">
        <v>355</v>
      </c>
      <c r="B46" s="27" t="s">
        <v>227</v>
      </c>
      <c r="C46" s="28">
        <v>2266</v>
      </c>
      <c r="D46" s="28">
        <v>2386</v>
      </c>
      <c r="E46" s="28">
        <v>-120</v>
      </c>
    </row>
    <row r="47" spans="1:5" ht="15" customHeight="1" x14ac:dyDescent="0.3">
      <c r="A47" t="s">
        <v>105</v>
      </c>
      <c r="B47" s="27" t="s">
        <v>228</v>
      </c>
      <c r="C47" s="28">
        <v>1880</v>
      </c>
      <c r="D47" s="28">
        <v>1921</v>
      </c>
      <c r="E47" s="28">
        <v>-41</v>
      </c>
    </row>
    <row r="48" spans="1:5" ht="15" customHeight="1" x14ac:dyDescent="0.3">
      <c r="A48" t="s">
        <v>356</v>
      </c>
      <c r="B48" s="27" t="s">
        <v>229</v>
      </c>
      <c r="C48" s="28">
        <v>19</v>
      </c>
      <c r="D48" s="28">
        <v>83</v>
      </c>
      <c r="E48" s="28">
        <v>-64</v>
      </c>
    </row>
    <row r="49" spans="1:5" ht="15" customHeight="1" x14ac:dyDescent="0.3">
      <c r="A49" t="s">
        <v>66</v>
      </c>
      <c r="B49" s="27" t="s">
        <v>230</v>
      </c>
      <c r="C49" s="28">
        <v>2398</v>
      </c>
      <c r="D49" s="28">
        <v>2462</v>
      </c>
      <c r="E49" s="28">
        <v>-64</v>
      </c>
    </row>
    <row r="50" spans="1:5" ht="15" customHeight="1" x14ac:dyDescent="0.3">
      <c r="A50" t="s">
        <v>93</v>
      </c>
      <c r="B50" s="27" t="s">
        <v>231</v>
      </c>
      <c r="C50" s="28">
        <v>1791</v>
      </c>
      <c r="D50" s="28">
        <v>1822</v>
      </c>
      <c r="E50" s="28">
        <v>-31</v>
      </c>
    </row>
    <row r="51" spans="1:5" ht="15" customHeight="1" x14ac:dyDescent="0.3">
      <c r="A51" t="s">
        <v>357</v>
      </c>
      <c r="B51" s="27" t="s">
        <v>232</v>
      </c>
      <c r="C51" s="28">
        <v>1</v>
      </c>
      <c r="D51" s="28">
        <v>160</v>
      </c>
      <c r="E51" s="28">
        <v>-159</v>
      </c>
    </row>
    <row r="52" spans="1:5" ht="15" customHeight="1" x14ac:dyDescent="0.3">
      <c r="A52" t="s">
        <v>57</v>
      </c>
      <c r="B52" s="27" t="s">
        <v>233</v>
      </c>
      <c r="C52" s="28">
        <v>2435</v>
      </c>
      <c r="D52" s="28">
        <v>2638</v>
      </c>
      <c r="E52" s="28">
        <v>-203</v>
      </c>
    </row>
    <row r="53" spans="1:5" ht="15" customHeight="1" x14ac:dyDescent="0.3">
      <c r="A53" t="s">
        <v>32</v>
      </c>
      <c r="B53" s="27" t="s">
        <v>234</v>
      </c>
      <c r="C53" s="28">
        <v>2098</v>
      </c>
      <c r="D53" s="28">
        <v>2152</v>
      </c>
      <c r="E53" s="28">
        <v>-54</v>
      </c>
    </row>
    <row r="54" spans="1:5" ht="15" customHeight="1" x14ac:dyDescent="0.3">
      <c r="A54" t="s">
        <v>30</v>
      </c>
      <c r="B54" s="27" t="s">
        <v>235</v>
      </c>
      <c r="C54" s="28">
        <v>2188</v>
      </c>
      <c r="D54" s="28">
        <v>2171</v>
      </c>
      <c r="E54" s="28">
        <v>17</v>
      </c>
    </row>
    <row r="55" spans="1:5" ht="15" customHeight="1" x14ac:dyDescent="0.3">
      <c r="A55" t="s">
        <v>358</v>
      </c>
      <c r="B55" s="27" t="s">
        <v>236</v>
      </c>
      <c r="C55" s="28">
        <v>38</v>
      </c>
      <c r="D55" s="28">
        <v>470</v>
      </c>
      <c r="E55" s="28">
        <v>-432</v>
      </c>
    </row>
    <row r="56" spans="1:5" ht="15" customHeight="1" x14ac:dyDescent="0.3">
      <c r="A56" t="s">
        <v>359</v>
      </c>
      <c r="B56" s="27" t="s">
        <v>237</v>
      </c>
      <c r="C56" s="28">
        <v>0</v>
      </c>
      <c r="D56" s="28">
        <v>0</v>
      </c>
      <c r="E56" s="28">
        <v>0</v>
      </c>
    </row>
    <row r="57" spans="1:5" ht="15" customHeight="1" x14ac:dyDescent="0.3">
      <c r="A57" t="s">
        <v>172</v>
      </c>
      <c r="B57" s="27" t="s">
        <v>238</v>
      </c>
      <c r="C57" s="28">
        <v>2833</v>
      </c>
      <c r="D57" s="28">
        <v>3319</v>
      </c>
      <c r="E57" s="28">
        <v>-486</v>
      </c>
    </row>
    <row r="58" spans="1:5" ht="15" customHeight="1" x14ac:dyDescent="0.3">
      <c r="A58" t="s">
        <v>360</v>
      </c>
      <c r="B58" s="27" t="s">
        <v>239</v>
      </c>
      <c r="C58" s="28">
        <v>0</v>
      </c>
      <c r="D58" s="28">
        <v>132</v>
      </c>
      <c r="E58" s="28">
        <v>-132</v>
      </c>
    </row>
    <row r="59" spans="1:5" ht="15" customHeight="1" x14ac:dyDescent="0.3">
      <c r="A59" t="s">
        <v>361</v>
      </c>
      <c r="B59" s="27" t="s">
        <v>240</v>
      </c>
      <c r="C59" s="28">
        <v>948</v>
      </c>
      <c r="D59" s="28">
        <v>1121</v>
      </c>
      <c r="E59" s="28">
        <v>-173</v>
      </c>
    </row>
    <row r="60" spans="1:5" ht="15" customHeight="1" x14ac:dyDescent="0.3">
      <c r="A60" t="s">
        <v>85</v>
      </c>
      <c r="B60" s="27" t="s">
        <v>241</v>
      </c>
      <c r="C60" s="28">
        <v>2806</v>
      </c>
      <c r="D60" s="28">
        <v>2612</v>
      </c>
      <c r="E60" s="28">
        <v>194</v>
      </c>
    </row>
    <row r="61" spans="1:5" ht="15" customHeight="1" x14ac:dyDescent="0.3">
      <c r="A61" t="s">
        <v>362</v>
      </c>
      <c r="B61" s="27" t="s">
        <v>242</v>
      </c>
      <c r="C61" s="28">
        <v>0</v>
      </c>
      <c r="D61" s="28">
        <v>285</v>
      </c>
      <c r="E61" s="28">
        <v>-285</v>
      </c>
    </row>
    <row r="62" spans="1:5" ht="15" customHeight="1" x14ac:dyDescent="0.3">
      <c r="A62" t="s">
        <v>74</v>
      </c>
      <c r="B62" s="27" t="s">
        <v>243</v>
      </c>
      <c r="C62" s="28">
        <v>2459</v>
      </c>
      <c r="D62" s="28">
        <v>2688</v>
      </c>
      <c r="E62" s="28">
        <v>-229</v>
      </c>
    </row>
    <row r="63" spans="1:5" ht="15" customHeight="1" x14ac:dyDescent="0.3">
      <c r="A63" t="s">
        <v>113</v>
      </c>
      <c r="B63" s="27" t="s">
        <v>244</v>
      </c>
      <c r="C63" s="28">
        <v>2175</v>
      </c>
      <c r="D63" s="28">
        <v>2531</v>
      </c>
      <c r="E63" s="28">
        <v>-356</v>
      </c>
    </row>
    <row r="64" spans="1:5" ht="15" customHeight="1" x14ac:dyDescent="0.3">
      <c r="A64" t="s">
        <v>363</v>
      </c>
      <c r="B64" s="27" t="s">
        <v>245</v>
      </c>
      <c r="C64" s="28">
        <v>54</v>
      </c>
      <c r="D64" s="28">
        <v>139</v>
      </c>
      <c r="E64" s="28">
        <v>-85</v>
      </c>
    </row>
    <row r="65" spans="1:5" ht="15" customHeight="1" x14ac:dyDescent="0.3">
      <c r="A65" t="s">
        <v>176</v>
      </c>
      <c r="B65" s="27" t="s">
        <v>246</v>
      </c>
      <c r="C65" s="28">
        <v>2079</v>
      </c>
      <c r="D65" s="28">
        <v>2362</v>
      </c>
      <c r="E65" s="28">
        <v>-283</v>
      </c>
    </row>
    <row r="66" spans="1:5" ht="15" customHeight="1" x14ac:dyDescent="0.3">
      <c r="A66" t="s">
        <v>97</v>
      </c>
      <c r="B66" s="27" t="s">
        <v>247</v>
      </c>
      <c r="C66" s="28">
        <v>3474</v>
      </c>
      <c r="D66" s="28">
        <v>3588</v>
      </c>
      <c r="E66" s="28">
        <v>-114</v>
      </c>
    </row>
    <row r="67" spans="1:5" ht="15" customHeight="1" x14ac:dyDescent="0.3">
      <c r="A67" t="s">
        <v>28</v>
      </c>
      <c r="B67" s="27" t="s">
        <v>248</v>
      </c>
      <c r="C67" s="28">
        <v>3052</v>
      </c>
      <c r="D67" s="28">
        <v>3455</v>
      </c>
      <c r="E67" s="28">
        <v>-403</v>
      </c>
    </row>
    <row r="68" spans="1:5" ht="15" customHeight="1" x14ac:dyDescent="0.3">
      <c r="A68" t="s">
        <v>157</v>
      </c>
      <c r="B68" s="27" t="s">
        <v>249</v>
      </c>
      <c r="C68" s="28">
        <v>1400</v>
      </c>
      <c r="D68" s="28">
        <v>1485</v>
      </c>
      <c r="E68" s="28">
        <v>-85</v>
      </c>
    </row>
    <row r="69" spans="1:5" ht="15" customHeight="1" x14ac:dyDescent="0.3">
      <c r="A69" t="s">
        <v>59</v>
      </c>
      <c r="B69" s="27" t="s">
        <v>250</v>
      </c>
      <c r="C69" s="28">
        <v>2180</v>
      </c>
      <c r="D69" s="28">
        <v>2374</v>
      </c>
      <c r="E69" s="28">
        <v>-194</v>
      </c>
    </row>
    <row r="70" spans="1:5" ht="15" customHeight="1" x14ac:dyDescent="0.3">
      <c r="A70" t="s">
        <v>151</v>
      </c>
      <c r="B70" s="27" t="s">
        <v>251</v>
      </c>
      <c r="C70" s="28">
        <v>1967</v>
      </c>
      <c r="D70" s="28">
        <v>2210</v>
      </c>
      <c r="E70" s="28">
        <v>-243</v>
      </c>
    </row>
    <row r="71" spans="1:5" ht="15" customHeight="1" x14ac:dyDescent="0.3">
      <c r="A71" t="s">
        <v>364</v>
      </c>
      <c r="B71" s="27" t="s">
        <v>252</v>
      </c>
      <c r="C71" s="28">
        <v>744</v>
      </c>
      <c r="D71" s="28">
        <v>801</v>
      </c>
      <c r="E71" s="28">
        <v>-57</v>
      </c>
    </row>
    <row r="72" spans="1:5" ht="15" customHeight="1" x14ac:dyDescent="0.3">
      <c r="A72" t="s">
        <v>20</v>
      </c>
      <c r="B72" s="27" t="s">
        <v>253</v>
      </c>
      <c r="C72" s="28">
        <v>2922</v>
      </c>
      <c r="D72" s="28">
        <v>2887</v>
      </c>
      <c r="E72" s="28">
        <v>35</v>
      </c>
    </row>
    <row r="73" spans="1:5" ht="15" customHeight="1" x14ac:dyDescent="0.3">
      <c r="A73" t="s">
        <v>55</v>
      </c>
      <c r="B73" s="27" t="s">
        <v>254</v>
      </c>
      <c r="C73" s="28">
        <v>1353</v>
      </c>
      <c r="D73" s="28">
        <v>1446</v>
      </c>
      <c r="E73" s="28">
        <v>-93</v>
      </c>
    </row>
    <row r="74" spans="1:5" ht="15" customHeight="1" x14ac:dyDescent="0.3">
      <c r="A74" t="s">
        <v>49</v>
      </c>
      <c r="B74" s="27" t="s">
        <v>255</v>
      </c>
      <c r="C74" s="28">
        <v>1620</v>
      </c>
      <c r="D74" s="28">
        <v>1814</v>
      </c>
      <c r="E74" s="28">
        <v>-194</v>
      </c>
    </row>
    <row r="75" spans="1:5" ht="15" customHeight="1" x14ac:dyDescent="0.3">
      <c r="A75" t="s">
        <v>365</v>
      </c>
      <c r="B75" s="27" t="s">
        <v>256</v>
      </c>
      <c r="C75" s="28">
        <v>0</v>
      </c>
      <c r="D75" s="28">
        <v>0</v>
      </c>
      <c r="E75" s="28">
        <v>0</v>
      </c>
    </row>
    <row r="76" spans="1:5" ht="15" customHeight="1" x14ac:dyDescent="0.3">
      <c r="A76" t="s">
        <v>38</v>
      </c>
      <c r="B76" s="27" t="s">
        <v>257</v>
      </c>
      <c r="C76" s="28">
        <v>1892</v>
      </c>
      <c r="D76" s="28">
        <v>1865</v>
      </c>
      <c r="E76" s="28">
        <v>27</v>
      </c>
    </row>
    <row r="77" spans="1:5" ht="15" customHeight="1" x14ac:dyDescent="0.3">
      <c r="A77" t="s">
        <v>36</v>
      </c>
      <c r="B77" s="27" t="s">
        <v>258</v>
      </c>
      <c r="C77" s="28">
        <v>1069</v>
      </c>
      <c r="D77" s="28">
        <v>1222</v>
      </c>
      <c r="E77" s="28">
        <v>-153</v>
      </c>
    </row>
    <row r="78" spans="1:5" ht="15" customHeight="1" x14ac:dyDescent="0.3">
      <c r="A78" t="s">
        <v>61</v>
      </c>
      <c r="B78" s="27" t="s">
        <v>259</v>
      </c>
      <c r="C78" s="28">
        <v>2042</v>
      </c>
      <c r="D78" s="28">
        <v>2104</v>
      </c>
      <c r="E78" s="28">
        <v>-62</v>
      </c>
    </row>
    <row r="79" spans="1:5" ht="15" customHeight="1" x14ac:dyDescent="0.3">
      <c r="A79" t="s">
        <v>89</v>
      </c>
      <c r="B79" s="27" t="s">
        <v>260</v>
      </c>
      <c r="C79" s="28">
        <v>2624</v>
      </c>
      <c r="D79" s="28">
        <v>2681</v>
      </c>
      <c r="E79" s="28">
        <v>-57</v>
      </c>
    </row>
    <row r="80" spans="1:5" ht="15" customHeight="1" x14ac:dyDescent="0.3">
      <c r="A80" t="s">
        <v>82</v>
      </c>
      <c r="B80" s="27" t="s">
        <v>261</v>
      </c>
      <c r="C80" s="28">
        <v>2463</v>
      </c>
      <c r="D80" s="28">
        <v>2478</v>
      </c>
      <c r="E80" s="28">
        <v>-15</v>
      </c>
    </row>
    <row r="81" spans="1:5" ht="15" customHeight="1" x14ac:dyDescent="0.3">
      <c r="A81" t="s">
        <v>149</v>
      </c>
      <c r="B81" s="27" t="s">
        <v>262</v>
      </c>
      <c r="C81" s="28">
        <v>1587</v>
      </c>
      <c r="D81" s="28">
        <v>1544</v>
      </c>
      <c r="E81" s="28">
        <v>43</v>
      </c>
    </row>
    <row r="82" spans="1:5" ht="15" customHeight="1" x14ac:dyDescent="0.3">
      <c r="A82" t="s">
        <v>366</v>
      </c>
      <c r="B82" s="27" t="s">
        <v>263</v>
      </c>
      <c r="C82" s="28">
        <v>44</v>
      </c>
      <c r="D82" s="28">
        <v>270</v>
      </c>
      <c r="E82" s="28">
        <v>-226</v>
      </c>
    </row>
    <row r="83" spans="1:5" ht="15" customHeight="1" x14ac:dyDescent="0.3">
      <c r="A83" t="s">
        <v>136</v>
      </c>
      <c r="B83" s="27" t="s">
        <v>264</v>
      </c>
      <c r="C83" s="28">
        <v>2050</v>
      </c>
      <c r="D83" s="28">
        <v>2177</v>
      </c>
      <c r="E83" s="28">
        <v>-127</v>
      </c>
    </row>
    <row r="84" spans="1:5" ht="15" customHeight="1" x14ac:dyDescent="0.3">
      <c r="A84" t="s">
        <v>367</v>
      </c>
      <c r="B84" s="27" t="s">
        <v>265</v>
      </c>
      <c r="C84" s="28">
        <v>13</v>
      </c>
      <c r="D84" s="28">
        <v>74</v>
      </c>
      <c r="E84" s="28">
        <v>-61</v>
      </c>
    </row>
    <row r="85" spans="1:5" ht="15" customHeight="1" x14ac:dyDescent="0.3">
      <c r="A85" t="s">
        <v>95</v>
      </c>
      <c r="B85" s="27" t="s">
        <v>266</v>
      </c>
      <c r="C85" s="28">
        <v>332</v>
      </c>
      <c r="D85" s="28">
        <v>389</v>
      </c>
      <c r="E85" s="28">
        <v>-57</v>
      </c>
    </row>
    <row r="86" spans="1:5" ht="15" customHeight="1" x14ac:dyDescent="0.3">
      <c r="A86" t="s">
        <v>42</v>
      </c>
      <c r="B86" s="27" t="s">
        <v>267</v>
      </c>
      <c r="C86" s="28">
        <v>2951</v>
      </c>
      <c r="D86" s="28">
        <v>3098</v>
      </c>
      <c r="E86" s="28">
        <v>-147</v>
      </c>
    </row>
    <row r="87" spans="1:5" ht="15" customHeight="1" x14ac:dyDescent="0.3">
      <c r="A87" t="s">
        <v>368</v>
      </c>
      <c r="B87" s="27" t="s">
        <v>268</v>
      </c>
      <c r="C87" s="28">
        <v>67</v>
      </c>
      <c r="D87" s="28">
        <v>69</v>
      </c>
      <c r="E87" s="28">
        <v>-2</v>
      </c>
    </row>
    <row r="88" spans="1:5" ht="15" customHeight="1" x14ac:dyDescent="0.3">
      <c r="A88" t="s">
        <v>115</v>
      </c>
      <c r="B88" s="27" t="s">
        <v>269</v>
      </c>
      <c r="C88" s="28">
        <v>2119</v>
      </c>
      <c r="D88" s="28">
        <v>2166</v>
      </c>
      <c r="E88" s="28">
        <v>-47</v>
      </c>
    </row>
    <row r="89" spans="1:5" ht="15" customHeight="1" x14ac:dyDescent="0.3">
      <c r="A89" t="s">
        <v>91</v>
      </c>
      <c r="B89" s="27" t="s">
        <v>270</v>
      </c>
      <c r="C89" s="28">
        <v>2187</v>
      </c>
      <c r="D89" s="28">
        <v>2218</v>
      </c>
      <c r="E89" s="28">
        <v>-31</v>
      </c>
    </row>
    <row r="90" spans="1:5" ht="15" customHeight="1" x14ac:dyDescent="0.3">
      <c r="A90" t="s">
        <v>168</v>
      </c>
      <c r="B90" s="27" t="s">
        <v>271</v>
      </c>
      <c r="C90" s="28">
        <v>1402</v>
      </c>
      <c r="D90" s="28">
        <v>1663</v>
      </c>
      <c r="E90" s="28">
        <v>-261</v>
      </c>
    </row>
    <row r="91" spans="1:5" ht="15" customHeight="1" x14ac:dyDescent="0.3">
      <c r="A91" t="s">
        <v>80</v>
      </c>
      <c r="B91" s="27" t="s">
        <v>272</v>
      </c>
      <c r="C91" s="28">
        <v>2916</v>
      </c>
      <c r="D91" s="28">
        <v>3101</v>
      </c>
      <c r="E91" s="28">
        <v>-185</v>
      </c>
    </row>
    <row r="92" spans="1:5" ht="15" customHeight="1" x14ac:dyDescent="0.3">
      <c r="A92" t="s">
        <v>369</v>
      </c>
      <c r="B92" s="27" t="s">
        <v>273</v>
      </c>
      <c r="C92" s="28">
        <v>0</v>
      </c>
      <c r="D92" s="28">
        <v>0</v>
      </c>
      <c r="E92" s="28">
        <v>0</v>
      </c>
    </row>
    <row r="93" spans="1:5" ht="15" customHeight="1" x14ac:dyDescent="0.3">
      <c r="A93" t="s">
        <v>370</v>
      </c>
      <c r="B93" s="27" t="s">
        <v>274</v>
      </c>
      <c r="C93" s="28">
        <v>645</v>
      </c>
      <c r="D93" s="28">
        <v>430</v>
      </c>
      <c r="E93" s="28">
        <v>215</v>
      </c>
    </row>
    <row r="94" spans="1:5" ht="15" customHeight="1" x14ac:dyDescent="0.3">
      <c r="A94" t="s">
        <v>371</v>
      </c>
      <c r="B94" s="27" t="s">
        <v>275</v>
      </c>
      <c r="C94" s="28">
        <v>493</v>
      </c>
      <c r="D94" s="28">
        <v>307</v>
      </c>
      <c r="E94" s="28">
        <v>186</v>
      </c>
    </row>
    <row r="95" spans="1:5" ht="15" customHeight="1" x14ac:dyDescent="0.3">
      <c r="A95" t="s">
        <v>372</v>
      </c>
      <c r="B95" s="27" t="s">
        <v>276</v>
      </c>
      <c r="C95" s="28">
        <v>3049</v>
      </c>
      <c r="D95" s="28">
        <v>3237</v>
      </c>
      <c r="E95" s="28">
        <v>-188</v>
      </c>
    </row>
    <row r="96" spans="1:5" ht="15" customHeight="1" x14ac:dyDescent="0.3">
      <c r="A96" t="s">
        <v>373</v>
      </c>
      <c r="B96" s="27" t="s">
        <v>277</v>
      </c>
      <c r="C96" s="28">
        <v>1112</v>
      </c>
      <c r="D96" s="28">
        <v>1012</v>
      </c>
      <c r="E96" s="28">
        <v>100</v>
      </c>
    </row>
    <row r="97" spans="1:5" ht="15" customHeight="1" x14ac:dyDescent="0.3">
      <c r="A97" t="s">
        <v>374</v>
      </c>
      <c r="B97" s="27" t="s">
        <v>278</v>
      </c>
      <c r="C97" s="28">
        <v>17</v>
      </c>
      <c r="D97" s="28">
        <v>13</v>
      </c>
      <c r="E97" s="28">
        <v>4</v>
      </c>
    </row>
    <row r="98" spans="1:5" ht="15" customHeight="1" x14ac:dyDescent="0.3">
      <c r="A98" t="s">
        <v>117</v>
      </c>
      <c r="B98" s="27" t="s">
        <v>279</v>
      </c>
      <c r="C98" s="28">
        <v>2453</v>
      </c>
      <c r="D98" s="28">
        <v>2652</v>
      </c>
      <c r="E98" s="28">
        <v>-199</v>
      </c>
    </row>
    <row r="99" spans="1:5" ht="15" customHeight="1" x14ac:dyDescent="0.3">
      <c r="A99" t="s">
        <v>375</v>
      </c>
      <c r="B99" s="27" t="s">
        <v>280</v>
      </c>
      <c r="C99" s="28">
        <v>3398</v>
      </c>
      <c r="D99" s="28">
        <v>4138</v>
      </c>
      <c r="E99" s="28">
        <v>-740</v>
      </c>
    </row>
    <row r="100" spans="1:5" ht="15" customHeight="1" x14ac:dyDescent="0.3">
      <c r="A100" t="s">
        <v>34</v>
      </c>
      <c r="B100" s="27" t="s">
        <v>281</v>
      </c>
      <c r="C100" s="28">
        <v>1727</v>
      </c>
      <c r="D100" s="28">
        <v>1675</v>
      </c>
      <c r="E100" s="28">
        <v>52</v>
      </c>
    </row>
    <row r="101" spans="1:5" ht="15" customHeight="1" x14ac:dyDescent="0.3">
      <c r="A101" t="s">
        <v>143</v>
      </c>
      <c r="B101" s="27" t="s">
        <v>282</v>
      </c>
      <c r="C101" s="28">
        <v>1314</v>
      </c>
      <c r="D101" s="28">
        <v>1270</v>
      </c>
      <c r="E101" s="28">
        <v>44</v>
      </c>
    </row>
    <row r="102" spans="1:5" ht="15" customHeight="1" x14ac:dyDescent="0.3">
      <c r="A102" t="s">
        <v>163</v>
      </c>
      <c r="B102" s="27" t="s">
        <v>283</v>
      </c>
      <c r="C102" s="28">
        <v>1497</v>
      </c>
      <c r="D102" s="28">
        <v>1683</v>
      </c>
      <c r="E102" s="28">
        <v>-186</v>
      </c>
    </row>
    <row r="103" spans="1:5" ht="15" customHeight="1" x14ac:dyDescent="0.3">
      <c r="A103" t="s">
        <v>376</v>
      </c>
      <c r="B103" s="27" t="s">
        <v>284</v>
      </c>
      <c r="C103" s="28">
        <v>14</v>
      </c>
      <c r="D103" s="28">
        <v>157</v>
      </c>
      <c r="E103" s="28">
        <v>-143</v>
      </c>
    </row>
    <row r="104" spans="1:5" ht="15" customHeight="1" x14ac:dyDescent="0.3">
      <c r="A104" t="s">
        <v>138</v>
      </c>
      <c r="B104" s="27" t="s">
        <v>285</v>
      </c>
      <c r="C104" s="28">
        <v>2552</v>
      </c>
      <c r="D104" s="28">
        <v>2892</v>
      </c>
      <c r="E104" s="28">
        <v>-340</v>
      </c>
    </row>
    <row r="105" spans="1:5" ht="15" customHeight="1" x14ac:dyDescent="0.3">
      <c r="A105" t="s">
        <v>101</v>
      </c>
      <c r="B105" s="27" t="s">
        <v>286</v>
      </c>
      <c r="C105" s="28">
        <v>1994</v>
      </c>
      <c r="D105" s="28">
        <v>2121</v>
      </c>
      <c r="E105" s="28">
        <v>-127</v>
      </c>
    </row>
    <row r="106" spans="1:5" ht="15" customHeight="1" x14ac:dyDescent="0.3">
      <c r="A106" t="s">
        <v>377</v>
      </c>
      <c r="B106" s="27" t="s">
        <v>287</v>
      </c>
      <c r="C106" s="28">
        <v>168</v>
      </c>
      <c r="D106" s="28">
        <v>254</v>
      </c>
      <c r="E106" s="28">
        <v>-86</v>
      </c>
    </row>
    <row r="107" spans="1:5" ht="15" customHeight="1" x14ac:dyDescent="0.3">
      <c r="A107" t="s">
        <v>8</v>
      </c>
      <c r="B107" s="27" t="s">
        <v>288</v>
      </c>
      <c r="C107" s="28">
        <v>4273</v>
      </c>
      <c r="D107" s="28">
        <v>4476</v>
      </c>
      <c r="E107" s="28">
        <v>-203</v>
      </c>
    </row>
    <row r="108" spans="1:5" ht="15" customHeight="1" x14ac:dyDescent="0.3">
      <c r="A108" t="s">
        <v>12</v>
      </c>
      <c r="B108" s="27" t="s">
        <v>289</v>
      </c>
      <c r="C108" s="28">
        <v>3465</v>
      </c>
      <c r="D108" s="28">
        <v>3732</v>
      </c>
      <c r="E108" s="28">
        <v>-267</v>
      </c>
    </row>
    <row r="109" spans="1:5" ht="15" customHeight="1" x14ac:dyDescent="0.3">
      <c r="A109" t="s">
        <v>378</v>
      </c>
      <c r="B109" s="27" t="s">
        <v>290</v>
      </c>
      <c r="C109" s="28">
        <v>523</v>
      </c>
      <c r="D109" s="28">
        <v>368</v>
      </c>
      <c r="E109" s="28">
        <v>155</v>
      </c>
    </row>
    <row r="110" spans="1:5" ht="15" customHeight="1" x14ac:dyDescent="0.3">
      <c r="A110" t="s">
        <v>379</v>
      </c>
      <c r="B110" s="27" t="s">
        <v>291</v>
      </c>
      <c r="C110" s="28">
        <v>1425</v>
      </c>
      <c r="D110" s="28">
        <v>1368</v>
      </c>
      <c r="E110" s="28">
        <v>57</v>
      </c>
    </row>
    <row r="111" spans="1:5" ht="15" customHeight="1" x14ac:dyDescent="0.3">
      <c r="A111" t="s">
        <v>380</v>
      </c>
      <c r="B111" s="27" t="s">
        <v>292</v>
      </c>
      <c r="C111" s="28">
        <v>1670</v>
      </c>
      <c r="D111" s="28">
        <v>1252</v>
      </c>
      <c r="E111" s="28">
        <v>418</v>
      </c>
    </row>
    <row r="112" spans="1:5" ht="15" customHeight="1" x14ac:dyDescent="0.3">
      <c r="A112" t="s">
        <v>381</v>
      </c>
      <c r="B112" s="27" t="s">
        <v>293</v>
      </c>
      <c r="C112" s="28">
        <v>2320</v>
      </c>
      <c r="D112" s="28">
        <v>2065</v>
      </c>
      <c r="E112" s="28">
        <v>255</v>
      </c>
    </row>
    <row r="113" spans="1:5" ht="15" customHeight="1" x14ac:dyDescent="0.3">
      <c r="A113" t="s">
        <v>382</v>
      </c>
      <c r="B113" s="27" t="s">
        <v>294</v>
      </c>
      <c r="C113" s="28">
        <v>2727</v>
      </c>
      <c r="D113" s="28">
        <v>2785</v>
      </c>
      <c r="E113" s="28">
        <v>-58</v>
      </c>
    </row>
    <row r="114" spans="1:5" ht="15" customHeight="1" x14ac:dyDescent="0.3">
      <c r="A114" t="s">
        <v>383</v>
      </c>
      <c r="B114" s="27" t="s">
        <v>295</v>
      </c>
      <c r="C114" s="28">
        <v>2564</v>
      </c>
      <c r="D114" s="28">
        <v>2602</v>
      </c>
      <c r="E114" s="28">
        <v>-38</v>
      </c>
    </row>
    <row r="115" spans="1:5" ht="15" customHeight="1" x14ac:dyDescent="0.3">
      <c r="A115" t="s">
        <v>384</v>
      </c>
      <c r="B115" s="27" t="s">
        <v>296</v>
      </c>
      <c r="C115" s="28">
        <v>1228</v>
      </c>
      <c r="D115" s="28">
        <v>1023</v>
      </c>
      <c r="E115" s="28">
        <v>205</v>
      </c>
    </row>
    <row r="116" spans="1:5" ht="15" customHeight="1" x14ac:dyDescent="0.3">
      <c r="A116" t="s">
        <v>385</v>
      </c>
      <c r="B116" s="27" t="s">
        <v>297</v>
      </c>
      <c r="C116" s="28">
        <v>1277</v>
      </c>
      <c r="D116" s="28">
        <v>1084</v>
      </c>
      <c r="E116" s="28">
        <v>193</v>
      </c>
    </row>
    <row r="117" spans="1:5" ht="15" customHeight="1" x14ac:dyDescent="0.3">
      <c r="A117" t="s">
        <v>386</v>
      </c>
      <c r="B117" s="27" t="s">
        <v>298</v>
      </c>
      <c r="C117" s="28">
        <v>1297</v>
      </c>
      <c r="D117" s="28">
        <v>581</v>
      </c>
      <c r="E117" s="28">
        <v>716</v>
      </c>
    </row>
    <row r="118" spans="1:5" ht="15" customHeight="1" x14ac:dyDescent="0.3">
      <c r="A118" t="s">
        <v>387</v>
      </c>
      <c r="B118" s="27" t="s">
        <v>299</v>
      </c>
      <c r="C118" s="28">
        <v>1090</v>
      </c>
      <c r="D118" s="28">
        <v>923</v>
      </c>
      <c r="E118" s="28">
        <v>167</v>
      </c>
    </row>
    <row r="119" spans="1:5" ht="15" customHeight="1" x14ac:dyDescent="0.3">
      <c r="A119" t="s">
        <v>388</v>
      </c>
      <c r="B119" s="27" t="s">
        <v>300</v>
      </c>
      <c r="C119" s="28">
        <v>800</v>
      </c>
      <c r="D119" s="28">
        <v>506</v>
      </c>
      <c r="E119" s="28">
        <v>294</v>
      </c>
    </row>
    <row r="120" spans="1:5" ht="15" customHeight="1" x14ac:dyDescent="0.3">
      <c r="A120" t="s">
        <v>389</v>
      </c>
      <c r="B120" s="27" t="s">
        <v>301</v>
      </c>
      <c r="C120" s="28">
        <v>2598</v>
      </c>
      <c r="D120" s="28">
        <v>2470</v>
      </c>
      <c r="E120" s="28">
        <v>128</v>
      </c>
    </row>
    <row r="121" spans="1:5" ht="15" customHeight="1" x14ac:dyDescent="0.3">
      <c r="A121" t="s">
        <v>390</v>
      </c>
      <c r="B121" s="27" t="s">
        <v>302</v>
      </c>
      <c r="C121" s="28">
        <v>1501</v>
      </c>
      <c r="D121" s="28">
        <v>1539</v>
      </c>
      <c r="E121" s="28">
        <v>-38</v>
      </c>
    </row>
    <row r="122" spans="1:5" ht="15" customHeight="1" x14ac:dyDescent="0.3">
      <c r="A122" t="s">
        <v>391</v>
      </c>
      <c r="B122" s="27" t="s">
        <v>303</v>
      </c>
      <c r="C122" s="28">
        <v>1207</v>
      </c>
      <c r="D122" s="28">
        <v>681</v>
      </c>
      <c r="E122" s="28">
        <v>526</v>
      </c>
    </row>
    <row r="123" spans="1:5" ht="15" customHeight="1" x14ac:dyDescent="0.3">
      <c r="A123" t="s">
        <v>392</v>
      </c>
      <c r="B123" s="27" t="s">
        <v>304</v>
      </c>
      <c r="C123" s="28">
        <v>185</v>
      </c>
      <c r="D123" s="28">
        <v>144</v>
      </c>
      <c r="E123" s="28">
        <v>41</v>
      </c>
    </row>
    <row r="124" spans="1:5" ht="15" customHeight="1" x14ac:dyDescent="0.3">
      <c r="A124" t="s">
        <v>393</v>
      </c>
      <c r="B124" s="27" t="s">
        <v>305</v>
      </c>
      <c r="C124" s="28">
        <v>193</v>
      </c>
      <c r="D124" s="28">
        <v>111</v>
      </c>
      <c r="E124" s="28">
        <v>82</v>
      </c>
    </row>
    <row r="125" spans="1:5" ht="15" customHeight="1" x14ac:dyDescent="0.3">
      <c r="A125" t="s">
        <v>394</v>
      </c>
      <c r="B125" s="27" t="s">
        <v>306</v>
      </c>
      <c r="C125" s="28">
        <v>446</v>
      </c>
      <c r="D125" s="28">
        <v>224</v>
      </c>
      <c r="E125" s="28">
        <v>222</v>
      </c>
    </row>
    <row r="126" spans="1:5" ht="15" customHeight="1" x14ac:dyDescent="0.3">
      <c r="A126" t="s">
        <v>395</v>
      </c>
      <c r="B126" s="27" t="s">
        <v>307</v>
      </c>
      <c r="C126" s="28">
        <v>1021</v>
      </c>
      <c r="D126" s="28">
        <v>974</v>
      </c>
      <c r="E126" s="28">
        <v>47</v>
      </c>
    </row>
    <row r="127" spans="1:5" ht="15" customHeight="1" x14ac:dyDescent="0.3">
      <c r="A127" t="s">
        <v>396</v>
      </c>
      <c r="B127" s="27" t="s">
        <v>308</v>
      </c>
      <c r="C127" s="28">
        <v>1808</v>
      </c>
      <c r="D127" s="28">
        <v>1620</v>
      </c>
      <c r="E127" s="28">
        <v>188</v>
      </c>
    </row>
    <row r="128" spans="1:5" ht="15" customHeight="1" x14ac:dyDescent="0.3">
      <c r="A128" t="s">
        <v>397</v>
      </c>
      <c r="B128" s="27" t="s">
        <v>309</v>
      </c>
      <c r="C128" s="28">
        <v>533</v>
      </c>
      <c r="D128" s="28">
        <v>417</v>
      </c>
      <c r="E128" s="28">
        <v>116</v>
      </c>
    </row>
    <row r="129" spans="1:5" ht="15" customHeight="1" x14ac:dyDescent="0.3">
      <c r="A129" t="s">
        <v>398</v>
      </c>
      <c r="B129" s="27" t="s">
        <v>310</v>
      </c>
      <c r="C129" s="28">
        <v>1107</v>
      </c>
      <c r="D129" s="28">
        <v>1034</v>
      </c>
      <c r="E129" s="28">
        <v>73</v>
      </c>
    </row>
    <row r="130" spans="1:5" ht="15" customHeight="1" x14ac:dyDescent="0.3">
      <c r="A130" t="s">
        <v>399</v>
      </c>
      <c r="B130" s="27" t="s">
        <v>311</v>
      </c>
      <c r="C130" s="28">
        <v>2024</v>
      </c>
      <c r="D130" s="28">
        <v>1904</v>
      </c>
      <c r="E130" s="28">
        <v>120</v>
      </c>
    </row>
    <row r="131" spans="1:5" ht="15" customHeight="1" x14ac:dyDescent="0.3">
      <c r="A131" t="s">
        <v>400</v>
      </c>
      <c r="B131" s="27" t="s">
        <v>312</v>
      </c>
      <c r="C131" s="28">
        <v>504</v>
      </c>
      <c r="D131" s="28">
        <v>384</v>
      </c>
      <c r="E131" s="28">
        <v>120</v>
      </c>
    </row>
    <row r="132" spans="1:5" ht="15" customHeight="1" x14ac:dyDescent="0.3">
      <c r="A132" t="s">
        <v>401</v>
      </c>
      <c r="B132" s="27" t="s">
        <v>313</v>
      </c>
      <c r="C132" s="28">
        <v>1012</v>
      </c>
      <c r="D132" s="28">
        <v>890</v>
      </c>
      <c r="E132" s="28">
        <v>122</v>
      </c>
    </row>
    <row r="133" spans="1:5" ht="15" customHeight="1" x14ac:dyDescent="0.3">
      <c r="A133" t="s">
        <v>402</v>
      </c>
      <c r="B133" s="27" t="s">
        <v>314</v>
      </c>
      <c r="C133" s="28">
        <v>57</v>
      </c>
      <c r="D133" s="28">
        <v>16</v>
      </c>
      <c r="E133" s="28">
        <v>41</v>
      </c>
    </row>
    <row r="134" spans="1:5" ht="15" customHeight="1" x14ac:dyDescent="0.3">
      <c r="A134" t="s">
        <v>111</v>
      </c>
      <c r="B134" s="27" t="s">
        <v>315</v>
      </c>
      <c r="C134" s="28">
        <v>2050</v>
      </c>
      <c r="D134" s="28">
        <v>2252</v>
      </c>
      <c r="E134" s="28">
        <v>-202</v>
      </c>
    </row>
    <row r="135" spans="1:5" ht="15" customHeight="1" x14ac:dyDescent="0.3">
      <c r="A135" t="s">
        <v>403</v>
      </c>
      <c r="B135" s="27" t="s">
        <v>316</v>
      </c>
      <c r="C135" s="28">
        <v>21</v>
      </c>
      <c r="D135" s="28">
        <v>65</v>
      </c>
      <c r="E135" s="28">
        <v>-44</v>
      </c>
    </row>
    <row r="136" spans="1:5" ht="15" customHeight="1" x14ac:dyDescent="0.3">
      <c r="A136" t="s">
        <v>87</v>
      </c>
      <c r="B136" s="27" t="s">
        <v>317</v>
      </c>
      <c r="C136" s="28">
        <v>2256</v>
      </c>
      <c r="D136" s="28">
        <v>2329</v>
      </c>
      <c r="E136" s="28">
        <v>-73</v>
      </c>
    </row>
    <row r="137" spans="1:5" ht="15" customHeight="1" x14ac:dyDescent="0.3">
      <c r="A137" t="s">
        <v>404</v>
      </c>
      <c r="B137" s="27" t="s">
        <v>318</v>
      </c>
      <c r="C137" s="28">
        <v>31</v>
      </c>
      <c r="D137" s="28">
        <v>95</v>
      </c>
      <c r="E137" s="28">
        <v>-64</v>
      </c>
    </row>
    <row r="138" spans="1:5" ht="15" customHeight="1" x14ac:dyDescent="0.3">
      <c r="A138" t="s">
        <v>17</v>
      </c>
      <c r="B138" s="27" t="s">
        <v>319</v>
      </c>
      <c r="C138" s="28">
        <v>2214</v>
      </c>
      <c r="D138" s="28">
        <v>1803</v>
      </c>
      <c r="E138" s="28">
        <v>411</v>
      </c>
    </row>
    <row r="139" spans="1:5" ht="15" customHeight="1" x14ac:dyDescent="0.3">
      <c r="A139" t="s">
        <v>145</v>
      </c>
      <c r="B139" s="27" t="s">
        <v>320</v>
      </c>
      <c r="C139" s="28">
        <v>1483</v>
      </c>
      <c r="D139" s="28">
        <v>1482</v>
      </c>
      <c r="E139" s="28">
        <v>1</v>
      </c>
    </row>
    <row r="140" spans="1:5" ht="15" customHeight="1" x14ac:dyDescent="0.3">
      <c r="A140" t="s">
        <v>51</v>
      </c>
      <c r="B140" s="27" t="s">
        <v>321</v>
      </c>
      <c r="C140" s="28">
        <v>1777</v>
      </c>
      <c r="D140" s="28">
        <v>1848</v>
      </c>
      <c r="E140" s="28">
        <v>-71</v>
      </c>
    </row>
    <row r="141" spans="1:5" ht="15" customHeight="1" x14ac:dyDescent="0.3">
      <c r="A141" t="s">
        <v>405</v>
      </c>
      <c r="B141" s="27" t="s">
        <v>322</v>
      </c>
      <c r="C141" s="28">
        <v>7</v>
      </c>
      <c r="D141" s="28">
        <v>93</v>
      </c>
      <c r="E141" s="28">
        <v>-86</v>
      </c>
    </row>
    <row r="142" spans="1:5" ht="15" customHeight="1" x14ac:dyDescent="0.3">
      <c r="A142" t="s">
        <v>406</v>
      </c>
      <c r="B142" s="27" t="s">
        <v>323</v>
      </c>
      <c r="C142" s="28">
        <v>649</v>
      </c>
      <c r="D142" s="28">
        <v>653</v>
      </c>
      <c r="E142" s="28">
        <v>-4</v>
      </c>
    </row>
    <row r="143" spans="1:5" ht="15" customHeight="1" x14ac:dyDescent="0.3">
      <c r="A143" t="s">
        <v>53</v>
      </c>
      <c r="B143" s="27" t="s">
        <v>324</v>
      </c>
      <c r="C143" s="28">
        <v>2665</v>
      </c>
      <c r="D143" s="28">
        <v>2847</v>
      </c>
      <c r="E143" s="28">
        <v>-182</v>
      </c>
    </row>
    <row r="144" spans="1:5" ht="15" customHeight="1" x14ac:dyDescent="0.3">
      <c r="A144" t="s">
        <v>109</v>
      </c>
      <c r="B144" s="27" t="s">
        <v>325</v>
      </c>
      <c r="C144" s="28">
        <v>2075</v>
      </c>
      <c r="D144" s="28">
        <v>2189</v>
      </c>
      <c r="E144" s="28">
        <v>-114</v>
      </c>
    </row>
    <row r="145" spans="1:5" ht="15" customHeight="1" x14ac:dyDescent="0.3">
      <c r="A145" t="s">
        <v>64</v>
      </c>
      <c r="B145" s="27" t="s">
        <v>326</v>
      </c>
      <c r="C145" s="28">
        <v>2002</v>
      </c>
      <c r="D145" s="28">
        <v>2035</v>
      </c>
      <c r="E145" s="28">
        <v>-33</v>
      </c>
    </row>
    <row r="146" spans="1:5" ht="15" customHeight="1" x14ac:dyDescent="0.3">
      <c r="A146" t="s">
        <v>407</v>
      </c>
      <c r="B146" s="27" t="s">
        <v>327</v>
      </c>
      <c r="C146" s="28">
        <v>65</v>
      </c>
      <c r="D146" s="28">
        <v>187</v>
      </c>
      <c r="E146" s="28">
        <v>-122</v>
      </c>
    </row>
    <row r="147" spans="1:5" ht="15" customHeight="1" x14ac:dyDescent="0.3">
      <c r="A147" t="s">
        <v>159</v>
      </c>
      <c r="B147" s="27" t="s">
        <v>328</v>
      </c>
      <c r="C147" s="28">
        <v>4773</v>
      </c>
      <c r="D147" s="28">
        <v>5075</v>
      </c>
      <c r="E147" s="28">
        <v>-302</v>
      </c>
    </row>
    <row r="148" spans="1:5" ht="15" customHeight="1" x14ac:dyDescent="0.3">
      <c r="A148" t="s">
        <v>170</v>
      </c>
      <c r="B148" s="27" t="s">
        <v>329</v>
      </c>
      <c r="C148" s="28">
        <v>1361</v>
      </c>
      <c r="D148" s="28">
        <v>1249</v>
      </c>
      <c r="E148" s="28">
        <v>112</v>
      </c>
    </row>
    <row r="149" spans="1:5" ht="15" customHeight="1" x14ac:dyDescent="0.3">
      <c r="A149" t="s">
        <v>166</v>
      </c>
      <c r="B149" s="27" t="s">
        <v>330</v>
      </c>
      <c r="C149" s="28">
        <v>2334</v>
      </c>
      <c r="D149" s="28">
        <v>2316</v>
      </c>
      <c r="E149" s="28">
        <v>18</v>
      </c>
    </row>
    <row r="150" spans="1:5" ht="15" customHeight="1" x14ac:dyDescent="0.3">
      <c r="A150" t="s">
        <v>123</v>
      </c>
      <c r="B150" s="27" t="s">
        <v>331</v>
      </c>
      <c r="C150" s="28">
        <v>2046</v>
      </c>
      <c r="D150" s="28">
        <v>2186</v>
      </c>
      <c r="E150" s="28">
        <v>-140</v>
      </c>
    </row>
    <row r="151" spans="1:5" ht="15" customHeight="1" x14ac:dyDescent="0.3">
      <c r="A151" t="s">
        <v>408</v>
      </c>
      <c r="B151" s="27" t="s">
        <v>332</v>
      </c>
      <c r="C151" s="28">
        <v>23</v>
      </c>
      <c r="D151" s="28">
        <v>105</v>
      </c>
      <c r="E151" s="28">
        <v>-82</v>
      </c>
    </row>
    <row r="152" spans="1:5" ht="15" customHeight="1" x14ac:dyDescent="0.3">
      <c r="A152" t="s">
        <v>133</v>
      </c>
      <c r="B152" s="27" t="s">
        <v>333</v>
      </c>
      <c r="C152" s="28">
        <v>1403</v>
      </c>
      <c r="D152" s="28">
        <v>1633</v>
      </c>
      <c r="E152" s="28">
        <v>-230</v>
      </c>
    </row>
    <row r="153" spans="1:5" ht="15" customHeight="1" x14ac:dyDescent="0.3">
      <c r="A153" t="s">
        <v>125</v>
      </c>
      <c r="B153" s="27" t="s">
        <v>334</v>
      </c>
      <c r="C153" s="28">
        <v>1981</v>
      </c>
      <c r="D153" s="28">
        <v>2097</v>
      </c>
      <c r="E153" s="28">
        <v>-116</v>
      </c>
    </row>
    <row r="154" spans="1:5" ht="15" customHeight="1" x14ac:dyDescent="0.3">
      <c r="A154" t="s">
        <v>69</v>
      </c>
      <c r="B154" s="27" t="s">
        <v>335</v>
      </c>
      <c r="C154" s="28">
        <v>1945</v>
      </c>
      <c r="D154" s="28">
        <v>1883</v>
      </c>
      <c r="E154" s="28">
        <v>62</v>
      </c>
    </row>
    <row r="155" spans="1:5" ht="15" customHeight="1" x14ac:dyDescent="0.3">
      <c r="A155" t="s">
        <v>99</v>
      </c>
      <c r="B155" s="27" t="s">
        <v>336</v>
      </c>
      <c r="C155" s="28">
        <v>958</v>
      </c>
      <c r="D155" s="28">
        <v>1111</v>
      </c>
      <c r="E155" s="28">
        <v>-153</v>
      </c>
    </row>
    <row r="156" spans="1:5" ht="15" customHeight="1" x14ac:dyDescent="0.3">
      <c r="A156" t="s">
        <v>409</v>
      </c>
      <c r="B156" s="27" t="s">
        <v>337</v>
      </c>
      <c r="C156" s="28">
        <v>4</v>
      </c>
      <c r="D156" s="28">
        <v>82</v>
      </c>
      <c r="E156" s="28">
        <v>-78</v>
      </c>
    </row>
    <row r="157" spans="1:5" ht="15" customHeight="1" x14ac:dyDescent="0.3">
      <c r="B157" s="29" t="s">
        <v>338</v>
      </c>
      <c r="C157" s="30">
        <v>232776</v>
      </c>
      <c r="D157" s="30">
        <v>241358</v>
      </c>
      <c r="E157" s="30">
        <v>-8582</v>
      </c>
    </row>
    <row r="158" spans="1:5" ht="15" customHeight="1" x14ac:dyDescent="0.3">
      <c r="B158" s="31" t="s">
        <v>339</v>
      </c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1693-A76E-4E72-A224-E2195537D6C1}">
  <dimension ref="A1:G199"/>
  <sheetViews>
    <sheetView workbookViewId="0"/>
  </sheetViews>
  <sheetFormatPr defaultRowHeight="14.4" x14ac:dyDescent="0.3"/>
  <cols>
    <col min="1" max="1" width="35.21875" bestFit="1" customWidth="1"/>
    <col min="2" max="2" width="35.21875" customWidth="1"/>
    <col min="3" max="3" width="38.77734375" bestFit="1" customWidth="1"/>
    <col min="4" max="4" width="7.21875" bestFit="1" customWidth="1"/>
    <col min="5" max="5" width="8.21875" bestFit="1" customWidth="1"/>
    <col min="6" max="6" width="11.109375" bestFit="1" customWidth="1"/>
    <col min="7" max="8" width="19.88671875" customWidth="1"/>
  </cols>
  <sheetData>
    <row r="1" spans="1:6" ht="15" customHeight="1" x14ac:dyDescent="0.3">
      <c r="A1" s="32"/>
      <c r="B1" s="32"/>
      <c r="C1" s="33"/>
      <c r="D1" s="34" t="s">
        <v>410</v>
      </c>
      <c r="E1" s="34" t="s">
        <v>410</v>
      </c>
      <c r="F1" s="34" t="s">
        <v>410</v>
      </c>
    </row>
    <row r="2" spans="1:6" ht="15" customHeight="1" x14ac:dyDescent="0.3">
      <c r="A2" s="32" t="s">
        <v>411</v>
      </c>
      <c r="B2" s="32" t="s">
        <v>450</v>
      </c>
      <c r="C2" s="32" t="s">
        <v>2</v>
      </c>
      <c r="D2" s="26" t="s">
        <v>182</v>
      </c>
      <c r="E2" s="26" t="s">
        <v>183</v>
      </c>
      <c r="F2" s="26" t="s">
        <v>184</v>
      </c>
    </row>
    <row r="3" spans="1:6" ht="15" customHeight="1" x14ac:dyDescent="0.3">
      <c r="A3" s="27" t="s">
        <v>412</v>
      </c>
      <c r="B3" s="27" t="s">
        <v>78</v>
      </c>
      <c r="C3" s="27" t="s">
        <v>193</v>
      </c>
      <c r="D3" s="28">
        <v>4709</v>
      </c>
      <c r="E3" s="28">
        <v>5194</v>
      </c>
      <c r="F3" s="28">
        <v>-485</v>
      </c>
    </row>
    <row r="4" spans="1:6" ht="15" customHeight="1" x14ac:dyDescent="0.3">
      <c r="A4" s="35"/>
      <c r="B4" s="27" t="s">
        <v>343</v>
      </c>
      <c r="C4" s="27" t="s">
        <v>194</v>
      </c>
      <c r="D4" s="28">
        <v>57</v>
      </c>
      <c r="E4" s="28">
        <v>256</v>
      </c>
      <c r="F4" s="28">
        <v>-199</v>
      </c>
    </row>
    <row r="5" spans="1:6" ht="15" customHeight="1" x14ac:dyDescent="0.3">
      <c r="A5" s="35"/>
      <c r="B5" s="27" t="s">
        <v>71</v>
      </c>
      <c r="C5" s="27" t="s">
        <v>200</v>
      </c>
      <c r="D5" s="28">
        <v>4424</v>
      </c>
      <c r="E5" s="28">
        <v>4752</v>
      </c>
      <c r="F5" s="28">
        <v>-328</v>
      </c>
    </row>
    <row r="6" spans="1:6" ht="15" customHeight="1" x14ac:dyDescent="0.3">
      <c r="A6" s="35"/>
      <c r="B6" s="27" t="s">
        <v>76</v>
      </c>
      <c r="C6" s="27" t="s">
        <v>206</v>
      </c>
      <c r="D6" s="28">
        <v>3025</v>
      </c>
      <c r="E6" s="28">
        <v>3312</v>
      </c>
      <c r="F6" s="28">
        <v>-287</v>
      </c>
    </row>
    <row r="7" spans="1:6" ht="15" customHeight="1" x14ac:dyDescent="0.3">
      <c r="A7" s="35"/>
      <c r="B7" s="27" t="s">
        <v>25</v>
      </c>
      <c r="C7" s="27" t="s">
        <v>221</v>
      </c>
      <c r="D7" s="28">
        <v>4340</v>
      </c>
      <c r="E7" s="28">
        <v>4536</v>
      </c>
      <c r="F7" s="28">
        <v>-196</v>
      </c>
    </row>
    <row r="8" spans="1:6" ht="15" customHeight="1" x14ac:dyDescent="0.3">
      <c r="A8" s="35"/>
      <c r="B8" s="27" t="s">
        <v>147</v>
      </c>
      <c r="C8" s="27" t="s">
        <v>223</v>
      </c>
      <c r="D8" s="28">
        <v>1637</v>
      </c>
      <c r="E8" s="28">
        <v>2107</v>
      </c>
      <c r="F8" s="28">
        <v>-470</v>
      </c>
    </row>
    <row r="9" spans="1:6" ht="15" customHeight="1" x14ac:dyDescent="0.3">
      <c r="A9" s="35"/>
      <c r="B9" s="27" t="s">
        <v>172</v>
      </c>
      <c r="C9" s="27" t="s">
        <v>238</v>
      </c>
      <c r="D9" s="28">
        <v>5390</v>
      </c>
      <c r="E9" s="28">
        <v>5529</v>
      </c>
      <c r="F9" s="28">
        <v>-139</v>
      </c>
    </row>
    <row r="10" spans="1:6" ht="15" customHeight="1" x14ac:dyDescent="0.3">
      <c r="A10" s="35"/>
      <c r="B10" s="27" t="s">
        <v>59</v>
      </c>
      <c r="C10" s="27" t="s">
        <v>250</v>
      </c>
      <c r="D10" s="28">
        <v>3946</v>
      </c>
      <c r="E10" s="28">
        <v>4677</v>
      </c>
      <c r="F10" s="28">
        <v>-731</v>
      </c>
    </row>
    <row r="11" spans="1:6" ht="15" customHeight="1" x14ac:dyDescent="0.3">
      <c r="A11" s="35"/>
      <c r="B11" s="27" t="s">
        <v>151</v>
      </c>
      <c r="C11" s="27" t="s">
        <v>251</v>
      </c>
      <c r="D11" s="28">
        <v>3365</v>
      </c>
      <c r="E11" s="28">
        <v>3760</v>
      </c>
      <c r="F11" s="28">
        <v>-395</v>
      </c>
    </row>
    <row r="12" spans="1:6" ht="15" customHeight="1" x14ac:dyDescent="0.3">
      <c r="A12" s="35"/>
      <c r="B12" s="27" t="s">
        <v>364</v>
      </c>
      <c r="C12" s="27" t="s">
        <v>252</v>
      </c>
      <c r="D12" s="28">
        <v>3357</v>
      </c>
      <c r="E12" s="28">
        <v>3949</v>
      </c>
      <c r="F12" s="28">
        <v>-592</v>
      </c>
    </row>
    <row r="13" spans="1:6" ht="15" customHeight="1" x14ac:dyDescent="0.3">
      <c r="A13" s="35"/>
      <c r="B13" s="27" t="s">
        <v>49</v>
      </c>
      <c r="C13" s="27" t="s">
        <v>255</v>
      </c>
      <c r="D13" s="28">
        <v>2882</v>
      </c>
      <c r="E13" s="28">
        <v>3130</v>
      </c>
      <c r="F13" s="28">
        <v>-248</v>
      </c>
    </row>
    <row r="14" spans="1:6" ht="15" customHeight="1" x14ac:dyDescent="0.3">
      <c r="A14" s="35"/>
      <c r="B14" s="27" t="s">
        <v>61</v>
      </c>
      <c r="C14" s="27" t="s">
        <v>259</v>
      </c>
      <c r="D14" s="28">
        <v>3507</v>
      </c>
      <c r="E14" s="28">
        <v>3808</v>
      </c>
      <c r="F14" s="28">
        <v>-301</v>
      </c>
    </row>
    <row r="15" spans="1:6" ht="15" customHeight="1" x14ac:dyDescent="0.3">
      <c r="A15" s="35"/>
      <c r="B15" s="27" t="s">
        <v>51</v>
      </c>
      <c r="C15" s="27" t="s">
        <v>321</v>
      </c>
      <c r="D15" s="28">
        <v>3224</v>
      </c>
      <c r="E15" s="28">
        <v>3829</v>
      </c>
      <c r="F15" s="28">
        <v>-605</v>
      </c>
    </row>
    <row r="16" spans="1:6" ht="15" customHeight="1" x14ac:dyDescent="0.3">
      <c r="A16" s="35"/>
      <c r="B16" s="27" t="s">
        <v>405</v>
      </c>
      <c r="C16" s="27" t="s">
        <v>322</v>
      </c>
      <c r="D16" s="28">
        <v>21</v>
      </c>
      <c r="E16" s="28">
        <v>191</v>
      </c>
      <c r="F16" s="28">
        <v>-170</v>
      </c>
    </row>
    <row r="17" spans="1:7" ht="15" customHeight="1" x14ac:dyDescent="0.3">
      <c r="A17" s="35"/>
      <c r="B17" s="27" t="s">
        <v>406</v>
      </c>
      <c r="C17" s="27" t="s">
        <v>323</v>
      </c>
      <c r="D17" s="28">
        <v>1141</v>
      </c>
      <c r="E17" s="28">
        <v>727</v>
      </c>
      <c r="F17" s="28">
        <v>414</v>
      </c>
    </row>
    <row r="18" spans="1:7" ht="15" customHeight="1" x14ac:dyDescent="0.3">
      <c r="A18" s="35"/>
      <c r="B18" s="27" t="s">
        <v>99</v>
      </c>
      <c r="C18" s="27" t="s">
        <v>336</v>
      </c>
      <c r="D18" s="28">
        <v>1678</v>
      </c>
      <c r="E18" s="28">
        <v>2118</v>
      </c>
      <c r="F18" s="28">
        <v>-440</v>
      </c>
    </row>
    <row r="19" spans="1:7" ht="15" customHeight="1" x14ac:dyDescent="0.3">
      <c r="A19" s="35"/>
      <c r="B19" s="40"/>
      <c r="C19" s="36" t="s">
        <v>412</v>
      </c>
      <c r="D19" s="37">
        <v>46703</v>
      </c>
      <c r="E19" s="37">
        <v>51875</v>
      </c>
      <c r="F19" s="37">
        <v>-5172</v>
      </c>
    </row>
    <row r="23" spans="1:7" ht="15" customHeight="1" x14ac:dyDescent="0.3">
      <c r="A23" s="27" t="s">
        <v>413</v>
      </c>
      <c r="B23" s="27" t="s">
        <v>164</v>
      </c>
      <c r="C23" s="27" t="s">
        <v>197</v>
      </c>
      <c r="D23" s="28">
        <v>3521</v>
      </c>
      <c r="E23" s="28">
        <v>4722</v>
      </c>
      <c r="F23" s="28">
        <v>-1201</v>
      </c>
    </row>
    <row r="24" spans="1:7" ht="15" customHeight="1" x14ac:dyDescent="0.3">
      <c r="A24" s="35"/>
      <c r="B24" s="27" t="s">
        <v>346</v>
      </c>
      <c r="C24" s="27" t="s">
        <v>414</v>
      </c>
      <c r="D24" s="28">
        <v>4958</v>
      </c>
      <c r="E24" s="28">
        <v>5290</v>
      </c>
      <c r="F24" s="28">
        <v>-332</v>
      </c>
    </row>
    <row r="25" spans="1:7" ht="15" customHeight="1" x14ac:dyDescent="0.3">
      <c r="A25" s="35"/>
      <c r="B25" s="27" t="s">
        <v>47</v>
      </c>
      <c r="C25" s="38" t="s">
        <v>210</v>
      </c>
      <c r="D25" s="28">
        <v>3005</v>
      </c>
      <c r="E25" s="28">
        <v>3789</v>
      </c>
      <c r="F25" s="28">
        <v>-784</v>
      </c>
      <c r="G25" t="s">
        <v>415</v>
      </c>
    </row>
    <row r="26" spans="1:7" ht="15" customHeight="1" x14ac:dyDescent="0.3">
      <c r="A26" s="35"/>
      <c r="B26" s="27" t="s">
        <v>350</v>
      </c>
      <c r="C26" s="27" t="s">
        <v>211</v>
      </c>
      <c r="D26" s="28">
        <v>20</v>
      </c>
      <c r="E26" s="28">
        <v>110</v>
      </c>
      <c r="F26" s="28">
        <v>-90</v>
      </c>
    </row>
    <row r="27" spans="1:7" ht="15" customHeight="1" x14ac:dyDescent="0.3">
      <c r="A27" s="35"/>
      <c r="B27" s="27" t="s">
        <v>127</v>
      </c>
      <c r="C27" s="27" t="s">
        <v>220</v>
      </c>
      <c r="D27" s="28">
        <v>3545</v>
      </c>
      <c r="E27" s="28">
        <v>4214</v>
      </c>
      <c r="F27" s="28">
        <v>-669</v>
      </c>
    </row>
    <row r="28" spans="1:7" ht="15" customHeight="1" x14ac:dyDescent="0.3">
      <c r="A28" s="35"/>
      <c r="B28" s="27" t="s">
        <v>84</v>
      </c>
      <c r="C28" s="27" t="s">
        <v>416</v>
      </c>
      <c r="D28" s="28">
        <v>3395</v>
      </c>
      <c r="E28" s="28">
        <v>3879</v>
      </c>
      <c r="F28" s="28">
        <v>-484</v>
      </c>
    </row>
    <row r="29" spans="1:7" ht="15" customHeight="1" x14ac:dyDescent="0.3">
      <c r="A29" s="35"/>
      <c r="B29" s="27" t="s">
        <v>355</v>
      </c>
      <c r="C29" s="27" t="s">
        <v>417</v>
      </c>
      <c r="D29" s="28">
        <v>3971</v>
      </c>
      <c r="E29" s="28">
        <v>4549</v>
      </c>
      <c r="F29" s="28">
        <v>-578</v>
      </c>
    </row>
    <row r="30" spans="1:7" ht="15" customHeight="1" x14ac:dyDescent="0.3">
      <c r="A30" s="35"/>
      <c r="B30" s="27" t="s">
        <v>136</v>
      </c>
      <c r="C30" s="38" t="s">
        <v>264</v>
      </c>
      <c r="D30" s="28">
        <v>3783</v>
      </c>
      <c r="E30" s="28">
        <v>5062</v>
      </c>
      <c r="F30" s="28">
        <v>-1279</v>
      </c>
      <c r="G30" t="s">
        <v>415</v>
      </c>
    </row>
    <row r="31" spans="1:7" ht="15" customHeight="1" x14ac:dyDescent="0.3">
      <c r="A31" s="35"/>
      <c r="B31" s="27" t="s">
        <v>367</v>
      </c>
      <c r="C31" s="27" t="s">
        <v>265</v>
      </c>
      <c r="D31" s="28">
        <v>27</v>
      </c>
      <c r="E31" s="28">
        <v>89</v>
      </c>
      <c r="F31" s="28">
        <v>-62</v>
      </c>
    </row>
    <row r="32" spans="1:7" ht="15" customHeight="1" x14ac:dyDescent="0.3">
      <c r="A32" s="35"/>
      <c r="B32" s="27" t="s">
        <v>115</v>
      </c>
      <c r="C32" s="27" t="s">
        <v>269</v>
      </c>
      <c r="D32" s="28">
        <v>3574</v>
      </c>
      <c r="E32" s="28">
        <v>4371</v>
      </c>
      <c r="F32" s="28">
        <v>-797</v>
      </c>
    </row>
    <row r="33" spans="1:6" ht="15" customHeight="1" x14ac:dyDescent="0.3">
      <c r="A33" s="35"/>
      <c r="B33" s="27" t="s">
        <v>375</v>
      </c>
      <c r="C33" s="27" t="s">
        <v>280</v>
      </c>
      <c r="D33" s="28">
        <v>6824</v>
      </c>
      <c r="E33" s="28">
        <v>9729</v>
      </c>
      <c r="F33" s="28">
        <v>-2905</v>
      </c>
    </row>
    <row r="34" spans="1:6" ht="15" customHeight="1" x14ac:dyDescent="0.3">
      <c r="A34" s="35"/>
      <c r="B34" s="27" t="s">
        <v>111</v>
      </c>
      <c r="C34" s="27" t="s">
        <v>315</v>
      </c>
      <c r="D34" s="28">
        <v>3773</v>
      </c>
      <c r="E34" s="28">
        <v>4569</v>
      </c>
      <c r="F34" s="28">
        <v>-796</v>
      </c>
    </row>
    <row r="35" spans="1:6" ht="15" customHeight="1" x14ac:dyDescent="0.3">
      <c r="A35" s="35"/>
      <c r="B35" s="27" t="s">
        <v>403</v>
      </c>
      <c r="C35" s="27" t="s">
        <v>316</v>
      </c>
      <c r="D35" s="28">
        <v>53</v>
      </c>
      <c r="E35" s="28">
        <v>98</v>
      </c>
      <c r="F35" s="28">
        <v>-45</v>
      </c>
    </row>
    <row r="36" spans="1:6" ht="15" customHeight="1" x14ac:dyDescent="0.3">
      <c r="A36" s="35"/>
      <c r="B36" s="27" t="s">
        <v>109</v>
      </c>
      <c r="C36" s="27" t="s">
        <v>325</v>
      </c>
      <c r="D36" s="28">
        <v>3602</v>
      </c>
      <c r="E36" s="28">
        <v>4481</v>
      </c>
      <c r="F36" s="28">
        <v>-879</v>
      </c>
    </row>
    <row r="37" spans="1:6" ht="15" customHeight="1" x14ac:dyDescent="0.3">
      <c r="A37" s="35"/>
      <c r="B37" s="27" t="s">
        <v>1698</v>
      </c>
      <c r="C37" s="27" t="s">
        <v>418</v>
      </c>
      <c r="D37" s="28">
        <v>7</v>
      </c>
      <c r="E37" s="28">
        <v>76</v>
      </c>
      <c r="F37" s="28">
        <v>-69</v>
      </c>
    </row>
    <row r="38" spans="1:6" ht="15" customHeight="1" x14ac:dyDescent="0.3">
      <c r="A38" s="35"/>
      <c r="B38" s="27" t="s">
        <v>170</v>
      </c>
      <c r="C38" s="27" t="s">
        <v>329</v>
      </c>
      <c r="D38" s="28">
        <v>2204</v>
      </c>
      <c r="E38" s="28">
        <v>2657</v>
      </c>
      <c r="F38" s="28">
        <v>-453</v>
      </c>
    </row>
    <row r="39" spans="1:6" ht="15" customHeight="1" x14ac:dyDescent="0.3">
      <c r="A39" s="35"/>
      <c r="B39" s="27" t="s">
        <v>125</v>
      </c>
      <c r="C39" s="27" t="s">
        <v>334</v>
      </c>
      <c r="D39" s="28">
        <v>3318</v>
      </c>
      <c r="E39" s="28">
        <v>3538</v>
      </c>
      <c r="F39" s="28">
        <v>-220</v>
      </c>
    </row>
    <row r="40" spans="1:6" ht="15" customHeight="1" x14ac:dyDescent="0.3">
      <c r="A40" s="35"/>
      <c r="B40" s="27" t="s">
        <v>69</v>
      </c>
      <c r="C40" s="27" t="s">
        <v>335</v>
      </c>
      <c r="D40" s="28">
        <v>3274</v>
      </c>
      <c r="E40" s="28">
        <v>3774</v>
      </c>
      <c r="F40" s="28">
        <v>-500</v>
      </c>
    </row>
    <row r="41" spans="1:6" ht="15" customHeight="1" x14ac:dyDescent="0.3">
      <c r="A41" s="35"/>
      <c r="B41" s="40"/>
      <c r="C41" s="36" t="s">
        <v>413</v>
      </c>
      <c r="D41" s="37">
        <v>52854</v>
      </c>
      <c r="E41" s="37">
        <v>64997</v>
      </c>
      <c r="F41" s="37">
        <v>-12143</v>
      </c>
    </row>
    <row r="45" spans="1:6" ht="15" customHeight="1" x14ac:dyDescent="0.3">
      <c r="A45" s="27" t="s">
        <v>419</v>
      </c>
      <c r="B45" s="27" t="s">
        <v>67</v>
      </c>
      <c r="C45" s="27" t="s">
        <v>190</v>
      </c>
      <c r="D45" s="28">
        <v>3326</v>
      </c>
      <c r="E45" s="28">
        <v>3165</v>
      </c>
      <c r="F45" s="28">
        <v>161</v>
      </c>
    </row>
    <row r="46" spans="1:6" ht="15" customHeight="1" x14ac:dyDescent="0.3">
      <c r="A46" s="35"/>
      <c r="B46" s="27" t="s">
        <v>15</v>
      </c>
      <c r="C46" s="27" t="s">
        <v>191</v>
      </c>
      <c r="D46" s="28">
        <v>4758</v>
      </c>
      <c r="E46" s="28">
        <v>4959</v>
      </c>
      <c r="F46" s="28">
        <v>-201</v>
      </c>
    </row>
    <row r="47" spans="1:6" ht="15" customHeight="1" x14ac:dyDescent="0.3">
      <c r="A47" s="35"/>
      <c r="B47" s="27" t="s">
        <v>342</v>
      </c>
      <c r="C47" s="27" t="s">
        <v>192</v>
      </c>
      <c r="D47" s="28">
        <v>32</v>
      </c>
      <c r="E47" s="28">
        <v>95</v>
      </c>
      <c r="F47" s="28">
        <v>-63</v>
      </c>
    </row>
    <row r="48" spans="1:6" ht="15" customHeight="1" x14ac:dyDescent="0.3">
      <c r="A48" s="35"/>
      <c r="B48" s="27" t="s">
        <v>40</v>
      </c>
      <c r="C48" s="27" t="s">
        <v>199</v>
      </c>
      <c r="D48" s="28">
        <v>4270</v>
      </c>
      <c r="E48" s="28">
        <v>4640</v>
      </c>
      <c r="F48" s="28">
        <v>-370</v>
      </c>
    </row>
    <row r="49" spans="1:7" ht="15" customHeight="1" x14ac:dyDescent="0.3">
      <c r="A49" s="35"/>
      <c r="B49" s="27" t="s">
        <v>44</v>
      </c>
      <c r="C49" s="27" t="s">
        <v>216</v>
      </c>
      <c r="D49" s="28">
        <v>3716</v>
      </c>
      <c r="E49" s="28">
        <v>4209</v>
      </c>
      <c r="F49" s="28">
        <v>-493</v>
      </c>
    </row>
    <row r="50" spans="1:7" ht="15" customHeight="1" x14ac:dyDescent="0.3">
      <c r="A50" s="35"/>
      <c r="B50" s="27" t="s">
        <v>155</v>
      </c>
      <c r="C50" s="27" t="s">
        <v>219</v>
      </c>
      <c r="D50" s="28">
        <v>4705</v>
      </c>
      <c r="E50" s="28">
        <v>5598</v>
      </c>
      <c r="F50" s="28">
        <v>-893</v>
      </c>
    </row>
    <row r="51" spans="1:7" ht="15" customHeight="1" x14ac:dyDescent="0.3">
      <c r="A51" s="35"/>
      <c r="B51" s="27" t="s">
        <v>1609</v>
      </c>
      <c r="C51" s="27" t="s">
        <v>420</v>
      </c>
      <c r="D51" s="28">
        <v>0</v>
      </c>
      <c r="E51" s="28">
        <v>157</v>
      </c>
      <c r="F51" s="28">
        <v>-157</v>
      </c>
    </row>
    <row r="52" spans="1:7" ht="15" customHeight="1" x14ac:dyDescent="0.3">
      <c r="A52" s="35"/>
      <c r="B52" s="27" t="s">
        <v>93</v>
      </c>
      <c r="C52" s="27" t="s">
        <v>231</v>
      </c>
      <c r="D52" s="28">
        <v>3264</v>
      </c>
      <c r="E52" s="28">
        <v>3976</v>
      </c>
      <c r="F52" s="28">
        <v>-712</v>
      </c>
    </row>
    <row r="53" spans="1:7" ht="15" customHeight="1" x14ac:dyDescent="0.3">
      <c r="A53" s="35"/>
      <c r="B53" s="27" t="s">
        <v>57</v>
      </c>
      <c r="C53" s="27" t="s">
        <v>233</v>
      </c>
      <c r="D53" s="28">
        <v>4258</v>
      </c>
      <c r="E53" s="28">
        <v>4594</v>
      </c>
      <c r="F53" s="28">
        <v>-336</v>
      </c>
    </row>
    <row r="54" spans="1:7" ht="15" customHeight="1" x14ac:dyDescent="0.3">
      <c r="A54" s="35"/>
      <c r="B54" s="27" t="s">
        <v>1594</v>
      </c>
      <c r="C54" s="27" t="s">
        <v>421</v>
      </c>
      <c r="D54" s="28">
        <v>0</v>
      </c>
      <c r="E54" s="28">
        <v>0</v>
      </c>
      <c r="F54" s="28">
        <v>0</v>
      </c>
    </row>
    <row r="55" spans="1:7" ht="15" customHeight="1" x14ac:dyDescent="0.3">
      <c r="A55" s="35"/>
      <c r="B55" s="27" t="s">
        <v>176</v>
      </c>
      <c r="C55" s="27" t="s">
        <v>246</v>
      </c>
      <c r="D55" s="28">
        <v>3797</v>
      </c>
      <c r="E55" s="28">
        <v>4794</v>
      </c>
      <c r="F55" s="28">
        <v>-997</v>
      </c>
    </row>
    <row r="56" spans="1:7" ht="15" customHeight="1" x14ac:dyDescent="0.3">
      <c r="A56" s="35"/>
      <c r="B56" s="27" t="s">
        <v>91</v>
      </c>
      <c r="C56" s="27" t="s">
        <v>270</v>
      </c>
      <c r="D56" s="28">
        <v>3700</v>
      </c>
      <c r="E56" s="28">
        <v>4389</v>
      </c>
      <c r="F56" s="28">
        <v>-689</v>
      </c>
      <c r="G56" t="s">
        <v>415</v>
      </c>
    </row>
    <row r="57" spans="1:7" ht="15" customHeight="1" x14ac:dyDescent="0.3">
      <c r="A57" s="35"/>
      <c r="B57" s="27" t="s">
        <v>840</v>
      </c>
      <c r="C57" s="27" t="s">
        <v>422</v>
      </c>
      <c r="D57" s="28">
        <v>0</v>
      </c>
      <c r="E57" s="28">
        <v>30</v>
      </c>
      <c r="F57" s="28">
        <v>-30</v>
      </c>
    </row>
    <row r="58" spans="1:7" ht="15" customHeight="1" x14ac:dyDescent="0.3">
      <c r="A58" s="35"/>
      <c r="B58" s="27" t="s">
        <v>87</v>
      </c>
      <c r="C58" s="27" t="s">
        <v>317</v>
      </c>
      <c r="D58" s="28">
        <v>3966</v>
      </c>
      <c r="E58" s="28">
        <v>4546</v>
      </c>
      <c r="F58" s="28">
        <v>-580</v>
      </c>
      <c r="G58" t="s">
        <v>415</v>
      </c>
    </row>
    <row r="59" spans="1:7" ht="15" customHeight="1" x14ac:dyDescent="0.3">
      <c r="A59" s="35"/>
      <c r="B59" s="27" t="s">
        <v>17</v>
      </c>
      <c r="C59" s="27" t="s">
        <v>319</v>
      </c>
      <c r="D59" s="28">
        <v>3348</v>
      </c>
      <c r="E59" s="28">
        <v>3824</v>
      </c>
      <c r="F59" s="28">
        <v>-476</v>
      </c>
    </row>
    <row r="60" spans="1:7" ht="15" customHeight="1" x14ac:dyDescent="0.3">
      <c r="A60" s="35"/>
      <c r="B60" s="27" t="s">
        <v>166</v>
      </c>
      <c r="C60" s="27" t="s">
        <v>330</v>
      </c>
      <c r="D60" s="28">
        <v>3253</v>
      </c>
      <c r="E60" s="28">
        <v>3695</v>
      </c>
      <c r="F60" s="28">
        <v>-442</v>
      </c>
    </row>
    <row r="61" spans="1:7" ht="15" customHeight="1" x14ac:dyDescent="0.3">
      <c r="A61" s="35"/>
      <c r="B61" s="27" t="s">
        <v>123</v>
      </c>
      <c r="C61" s="27" t="s">
        <v>331</v>
      </c>
      <c r="D61" s="28">
        <v>3545</v>
      </c>
      <c r="E61" s="28">
        <v>4041</v>
      </c>
      <c r="F61" s="28">
        <v>-496</v>
      </c>
    </row>
    <row r="62" spans="1:7" ht="15" customHeight="1" x14ac:dyDescent="0.3">
      <c r="A62" s="35"/>
      <c r="B62" s="27" t="s">
        <v>408</v>
      </c>
      <c r="C62" s="27" t="s">
        <v>332</v>
      </c>
      <c r="D62" s="28">
        <v>29</v>
      </c>
      <c r="E62" s="28">
        <v>201</v>
      </c>
      <c r="F62" s="28">
        <v>-172</v>
      </c>
    </row>
    <row r="63" spans="1:7" ht="15" customHeight="1" x14ac:dyDescent="0.3">
      <c r="A63" s="35"/>
      <c r="B63" s="40"/>
      <c r="C63" s="36" t="s">
        <v>419</v>
      </c>
      <c r="D63" s="37">
        <v>49967</v>
      </c>
      <c r="E63" s="37">
        <v>56913</v>
      </c>
      <c r="F63" s="37">
        <v>-6946</v>
      </c>
    </row>
    <row r="67" spans="1:6" ht="15" customHeight="1" x14ac:dyDescent="0.3">
      <c r="A67" s="27" t="s">
        <v>423</v>
      </c>
      <c r="B67" s="27" t="s">
        <v>174</v>
      </c>
      <c r="C67" s="27" t="s">
        <v>187</v>
      </c>
      <c r="D67" s="28">
        <v>2203</v>
      </c>
      <c r="E67" s="28">
        <v>2781</v>
      </c>
      <c r="F67" s="28">
        <v>-578</v>
      </c>
    </row>
    <row r="68" spans="1:6" ht="15" customHeight="1" x14ac:dyDescent="0.3">
      <c r="A68" s="35"/>
      <c r="B68" s="27" t="s">
        <v>131</v>
      </c>
      <c r="C68" s="27" t="s">
        <v>189</v>
      </c>
      <c r="D68" s="28">
        <v>2175</v>
      </c>
      <c r="E68" s="28">
        <v>2537</v>
      </c>
      <c r="F68" s="28">
        <v>-362</v>
      </c>
    </row>
    <row r="69" spans="1:6" ht="15" customHeight="1" x14ac:dyDescent="0.3">
      <c r="A69" s="35"/>
      <c r="B69" s="27" t="s">
        <v>563</v>
      </c>
      <c r="C69" s="27" t="s">
        <v>424</v>
      </c>
      <c r="D69" s="28">
        <v>1921</v>
      </c>
      <c r="E69" s="28">
        <v>2374</v>
      </c>
      <c r="F69" s="28">
        <v>-453</v>
      </c>
    </row>
    <row r="70" spans="1:6" ht="15" customHeight="1" x14ac:dyDescent="0.3">
      <c r="A70" s="35"/>
      <c r="B70" s="27" t="s">
        <v>119</v>
      </c>
      <c r="C70" s="27" t="s">
        <v>201</v>
      </c>
      <c r="D70" s="28">
        <v>3002</v>
      </c>
      <c r="E70" s="28">
        <v>3255</v>
      </c>
      <c r="F70" s="28">
        <v>-253</v>
      </c>
    </row>
    <row r="71" spans="1:6" ht="15" customHeight="1" x14ac:dyDescent="0.3">
      <c r="A71" s="35"/>
      <c r="B71" s="27" t="s">
        <v>717</v>
      </c>
      <c r="C71" s="27" t="s">
        <v>425</v>
      </c>
      <c r="D71" s="28">
        <v>2587</v>
      </c>
      <c r="E71" s="28">
        <v>3279</v>
      </c>
      <c r="F71" s="28">
        <v>-692</v>
      </c>
    </row>
    <row r="72" spans="1:6" ht="15" customHeight="1" x14ac:dyDescent="0.3">
      <c r="A72" s="35"/>
      <c r="B72" s="27" t="s">
        <v>1645</v>
      </c>
      <c r="C72" s="27" t="s">
        <v>426</v>
      </c>
      <c r="D72" s="28">
        <v>4</v>
      </c>
      <c r="E72" s="28">
        <v>82</v>
      </c>
      <c r="F72" s="28">
        <v>-78</v>
      </c>
    </row>
    <row r="73" spans="1:6" ht="15" customHeight="1" x14ac:dyDescent="0.3">
      <c r="A73" s="35"/>
      <c r="B73" s="27" t="s">
        <v>135</v>
      </c>
      <c r="C73" s="27" t="s">
        <v>222</v>
      </c>
      <c r="D73" s="28">
        <v>1971</v>
      </c>
      <c r="E73" s="28">
        <v>2176</v>
      </c>
      <c r="F73" s="28">
        <v>-205</v>
      </c>
    </row>
    <row r="74" spans="1:6" ht="15" customHeight="1" x14ac:dyDescent="0.3">
      <c r="A74" s="35"/>
      <c r="B74" s="27" t="s">
        <v>157</v>
      </c>
      <c r="C74" s="27" t="s">
        <v>249</v>
      </c>
      <c r="D74" s="28">
        <v>2450</v>
      </c>
      <c r="E74" s="28">
        <v>2811</v>
      </c>
      <c r="F74" s="28">
        <v>-361</v>
      </c>
    </row>
    <row r="75" spans="1:6" ht="15" customHeight="1" x14ac:dyDescent="0.3">
      <c r="A75" s="35"/>
      <c r="B75" s="27" t="s">
        <v>882</v>
      </c>
      <c r="C75" s="27" t="s">
        <v>427</v>
      </c>
      <c r="D75" s="28">
        <v>63</v>
      </c>
      <c r="E75" s="28">
        <v>97</v>
      </c>
      <c r="F75" s="28">
        <v>-34</v>
      </c>
    </row>
    <row r="76" spans="1:6" ht="15" customHeight="1" x14ac:dyDescent="0.3">
      <c r="A76" s="35"/>
      <c r="B76" s="27" t="s">
        <v>168</v>
      </c>
      <c r="C76" s="27" t="s">
        <v>271</v>
      </c>
      <c r="D76" s="28">
        <v>2394</v>
      </c>
      <c r="E76" s="28">
        <v>2857</v>
      </c>
      <c r="F76" s="28">
        <v>-463</v>
      </c>
    </row>
    <row r="77" spans="1:6" ht="15" customHeight="1" x14ac:dyDescent="0.3">
      <c r="A77" s="35"/>
      <c r="B77" s="27" t="s">
        <v>143</v>
      </c>
      <c r="C77" s="27" t="s">
        <v>282</v>
      </c>
      <c r="D77" s="28">
        <v>2042</v>
      </c>
      <c r="E77" s="28">
        <v>2162</v>
      </c>
      <c r="F77" s="28">
        <v>-120</v>
      </c>
    </row>
    <row r="78" spans="1:6" ht="15" customHeight="1" x14ac:dyDescent="0.3">
      <c r="A78" s="35"/>
      <c r="B78" s="27" t="s">
        <v>138</v>
      </c>
      <c r="C78" s="27" t="s">
        <v>285</v>
      </c>
      <c r="D78" s="28">
        <v>2623</v>
      </c>
      <c r="E78" s="28">
        <v>2790</v>
      </c>
      <c r="F78" s="28">
        <v>-167</v>
      </c>
    </row>
    <row r="79" spans="1:6" ht="15" customHeight="1" x14ac:dyDescent="0.3">
      <c r="A79" s="35"/>
      <c r="B79" s="27" t="s">
        <v>145</v>
      </c>
      <c r="C79" s="27" t="s">
        <v>320</v>
      </c>
      <c r="D79" s="28">
        <v>2476</v>
      </c>
      <c r="E79" s="28">
        <v>2905</v>
      </c>
      <c r="F79" s="28">
        <v>-429</v>
      </c>
    </row>
    <row r="80" spans="1:6" ht="15" customHeight="1" x14ac:dyDescent="0.3">
      <c r="A80" s="35"/>
      <c r="B80" s="27" t="s">
        <v>64</v>
      </c>
      <c r="C80" s="27" t="s">
        <v>326</v>
      </c>
      <c r="D80" s="28">
        <v>3747</v>
      </c>
      <c r="E80" s="28">
        <v>4177</v>
      </c>
      <c r="F80" s="28">
        <v>-430</v>
      </c>
    </row>
    <row r="81" spans="1:6" ht="15" customHeight="1" x14ac:dyDescent="0.3">
      <c r="A81" s="35"/>
      <c r="B81" s="27" t="s">
        <v>133</v>
      </c>
      <c r="C81" s="27" t="s">
        <v>333</v>
      </c>
      <c r="D81" s="28">
        <v>2726</v>
      </c>
      <c r="E81" s="28">
        <v>3345</v>
      </c>
      <c r="F81" s="28">
        <v>-619</v>
      </c>
    </row>
    <row r="82" spans="1:6" ht="15" customHeight="1" x14ac:dyDescent="0.3">
      <c r="A82" s="35"/>
      <c r="B82" s="40"/>
      <c r="C82" s="36" t="s">
        <v>423</v>
      </c>
      <c r="D82" s="37">
        <v>32384</v>
      </c>
      <c r="E82" s="37">
        <v>37628</v>
      </c>
      <c r="F82" s="37">
        <v>-5244</v>
      </c>
    </row>
    <row r="86" spans="1:6" ht="15" customHeight="1" x14ac:dyDescent="0.3">
      <c r="A86" s="27" t="s">
        <v>428</v>
      </c>
      <c r="B86" s="27" t="s">
        <v>527</v>
      </c>
      <c r="C86" s="27" t="s">
        <v>429</v>
      </c>
      <c r="D86" s="28">
        <v>4105</v>
      </c>
      <c r="E86" s="28">
        <v>4437</v>
      </c>
      <c r="F86" s="28">
        <v>-332</v>
      </c>
    </row>
    <row r="87" spans="1:6" ht="15" customHeight="1" x14ac:dyDescent="0.3">
      <c r="A87" s="35"/>
      <c r="B87" s="27" t="s">
        <v>354</v>
      </c>
      <c r="C87" s="27" t="s">
        <v>225</v>
      </c>
      <c r="D87" s="28">
        <v>935</v>
      </c>
      <c r="E87" s="28">
        <v>992</v>
      </c>
      <c r="F87" s="28">
        <v>-57</v>
      </c>
    </row>
    <row r="88" spans="1:6" ht="15" customHeight="1" x14ac:dyDescent="0.3">
      <c r="A88" s="35"/>
      <c r="B88" s="27" t="s">
        <v>105</v>
      </c>
      <c r="C88" s="27" t="s">
        <v>228</v>
      </c>
      <c r="D88" s="28">
        <v>3320</v>
      </c>
      <c r="E88" s="28">
        <v>3726</v>
      </c>
      <c r="F88" s="28">
        <v>-406</v>
      </c>
    </row>
    <row r="89" spans="1:6" ht="15" customHeight="1" x14ac:dyDescent="0.3">
      <c r="A89" s="35"/>
      <c r="B89" s="27" t="s">
        <v>74</v>
      </c>
      <c r="C89" s="27" t="s">
        <v>243</v>
      </c>
      <c r="D89" s="28">
        <v>2673</v>
      </c>
      <c r="E89" s="28">
        <v>3209</v>
      </c>
      <c r="F89" s="28">
        <v>-536</v>
      </c>
    </row>
    <row r="90" spans="1:6" ht="15" customHeight="1" x14ac:dyDescent="0.3">
      <c r="A90" s="35"/>
      <c r="B90" s="27" t="s">
        <v>113</v>
      </c>
      <c r="C90" s="27" t="s">
        <v>244</v>
      </c>
      <c r="D90" s="28">
        <v>3195</v>
      </c>
      <c r="E90" s="28">
        <v>3506</v>
      </c>
      <c r="F90" s="28">
        <v>-311</v>
      </c>
    </row>
    <row r="91" spans="1:6" ht="15" customHeight="1" x14ac:dyDescent="0.3">
      <c r="A91" s="35"/>
      <c r="B91" s="40"/>
      <c r="C91" s="36" t="s">
        <v>428</v>
      </c>
      <c r="D91" s="37">
        <v>14228</v>
      </c>
      <c r="E91" s="37">
        <v>15870</v>
      </c>
      <c r="F91" s="37">
        <v>-1642</v>
      </c>
    </row>
    <row r="95" spans="1:6" ht="15" customHeight="1" x14ac:dyDescent="0.3">
      <c r="A95" s="27" t="s">
        <v>430</v>
      </c>
      <c r="B95" s="27" t="s">
        <v>141</v>
      </c>
      <c r="C95" s="27" t="s">
        <v>202</v>
      </c>
      <c r="D95" s="28">
        <v>6442</v>
      </c>
      <c r="E95" s="28">
        <v>7381</v>
      </c>
      <c r="F95" s="28">
        <v>-939</v>
      </c>
    </row>
    <row r="96" spans="1:6" ht="15" customHeight="1" x14ac:dyDescent="0.3">
      <c r="A96" s="35"/>
      <c r="B96" s="27" t="s">
        <v>352</v>
      </c>
      <c r="C96" s="27" t="s">
        <v>215</v>
      </c>
      <c r="D96" s="28">
        <v>2208</v>
      </c>
      <c r="E96" s="28">
        <v>2498</v>
      </c>
      <c r="F96" s="28">
        <v>-290</v>
      </c>
    </row>
    <row r="97" spans="1:6" ht="15" customHeight="1" x14ac:dyDescent="0.3">
      <c r="A97" s="35"/>
      <c r="B97" s="27" t="s">
        <v>361</v>
      </c>
      <c r="C97" s="27" t="s">
        <v>240</v>
      </c>
      <c r="D97" s="28">
        <v>1772</v>
      </c>
      <c r="E97" s="28">
        <v>1944</v>
      </c>
      <c r="F97" s="28">
        <v>-172</v>
      </c>
    </row>
    <row r="98" spans="1:6" ht="15" customHeight="1" x14ac:dyDescent="0.3">
      <c r="A98" s="35"/>
      <c r="B98" s="40"/>
      <c r="C98" s="36" t="s">
        <v>430</v>
      </c>
      <c r="D98" s="37">
        <v>10422</v>
      </c>
      <c r="E98" s="37">
        <v>11823</v>
      </c>
      <c r="F98" s="37">
        <v>-1401</v>
      </c>
    </row>
    <row r="102" spans="1:6" ht="15" customHeight="1" x14ac:dyDescent="0.3">
      <c r="A102" s="27" t="s">
        <v>431</v>
      </c>
      <c r="B102" s="27" t="s">
        <v>107</v>
      </c>
      <c r="C102" s="27" t="s">
        <v>185</v>
      </c>
      <c r="D102" s="28">
        <v>4633</v>
      </c>
      <c r="E102" s="28">
        <v>5379</v>
      </c>
      <c r="F102" s="28">
        <v>-746</v>
      </c>
    </row>
    <row r="103" spans="1:6" ht="15" customHeight="1" x14ac:dyDescent="0.3">
      <c r="A103" s="35"/>
      <c r="B103" s="27" t="s">
        <v>340</v>
      </c>
      <c r="C103" s="27" t="s">
        <v>186</v>
      </c>
      <c r="D103" s="28">
        <v>41</v>
      </c>
      <c r="E103" s="28">
        <v>54</v>
      </c>
      <c r="F103" s="28">
        <v>-13</v>
      </c>
    </row>
    <row r="104" spans="1:6" ht="15" customHeight="1" x14ac:dyDescent="0.3">
      <c r="A104" s="35"/>
      <c r="B104" s="27" t="s">
        <v>103</v>
      </c>
      <c r="C104" s="27" t="s">
        <v>204</v>
      </c>
      <c r="D104" s="28">
        <v>4913</v>
      </c>
      <c r="E104" s="28">
        <v>5761</v>
      </c>
      <c r="F104" s="28">
        <v>-848</v>
      </c>
    </row>
    <row r="105" spans="1:6" ht="15" customHeight="1" x14ac:dyDescent="0.3">
      <c r="A105" s="35"/>
      <c r="B105" s="27" t="s">
        <v>121</v>
      </c>
      <c r="C105" s="27" t="s">
        <v>208</v>
      </c>
      <c r="D105" s="28">
        <v>3602</v>
      </c>
      <c r="E105" s="28">
        <v>4146</v>
      </c>
      <c r="F105" s="28">
        <v>-544</v>
      </c>
    </row>
    <row r="106" spans="1:6" ht="15" customHeight="1" x14ac:dyDescent="0.3">
      <c r="A106" s="35"/>
      <c r="B106" s="27" t="s">
        <v>153</v>
      </c>
      <c r="C106" s="27" t="s">
        <v>212</v>
      </c>
      <c r="D106" s="28">
        <v>5093</v>
      </c>
      <c r="E106" s="28">
        <v>5763</v>
      </c>
      <c r="F106" s="28">
        <v>-670</v>
      </c>
    </row>
    <row r="107" spans="1:6" ht="15" customHeight="1" x14ac:dyDescent="0.3">
      <c r="A107" s="35"/>
      <c r="B107" s="27" t="s">
        <v>161</v>
      </c>
      <c r="C107" s="27" t="s">
        <v>226</v>
      </c>
      <c r="D107" s="28">
        <v>3817</v>
      </c>
      <c r="E107" s="28">
        <v>4391</v>
      </c>
      <c r="F107" s="28">
        <v>-574</v>
      </c>
    </row>
    <row r="108" spans="1:6" ht="15" customHeight="1" x14ac:dyDescent="0.3">
      <c r="A108" s="35"/>
      <c r="B108" s="27" t="s">
        <v>85</v>
      </c>
      <c r="C108" s="27" t="s">
        <v>241</v>
      </c>
      <c r="D108" s="28">
        <v>4651</v>
      </c>
      <c r="E108" s="28">
        <v>5668</v>
      </c>
      <c r="F108" s="28">
        <v>-1017</v>
      </c>
    </row>
    <row r="109" spans="1:6" ht="15" customHeight="1" x14ac:dyDescent="0.3">
      <c r="A109" s="35"/>
      <c r="B109" s="27" t="s">
        <v>28</v>
      </c>
      <c r="C109" s="27" t="s">
        <v>248</v>
      </c>
      <c r="D109" s="28">
        <v>5632</v>
      </c>
      <c r="E109" s="28">
        <v>6636</v>
      </c>
      <c r="F109" s="28">
        <v>-1004</v>
      </c>
    </row>
    <row r="110" spans="1:6" ht="15" customHeight="1" x14ac:dyDescent="0.3">
      <c r="A110" s="35"/>
      <c r="B110" s="27" t="s">
        <v>559</v>
      </c>
      <c r="C110" s="27" t="s">
        <v>432</v>
      </c>
      <c r="D110" s="28">
        <v>3</v>
      </c>
      <c r="E110" s="28">
        <v>102</v>
      </c>
      <c r="F110" s="28">
        <v>-99</v>
      </c>
    </row>
    <row r="111" spans="1:6" ht="15" customHeight="1" x14ac:dyDescent="0.3">
      <c r="A111" s="35"/>
      <c r="B111" s="27" t="s">
        <v>89</v>
      </c>
      <c r="C111" s="27" t="s">
        <v>260</v>
      </c>
      <c r="D111" s="28">
        <v>4457</v>
      </c>
      <c r="E111" s="28">
        <v>5024</v>
      </c>
      <c r="F111" s="28">
        <v>-567</v>
      </c>
    </row>
    <row r="112" spans="1:6" ht="15" customHeight="1" x14ac:dyDescent="0.3">
      <c r="A112" s="35"/>
      <c r="B112" s="27" t="s">
        <v>149</v>
      </c>
      <c r="C112" s="27" t="s">
        <v>262</v>
      </c>
      <c r="D112" s="28">
        <v>2634</v>
      </c>
      <c r="E112" s="28">
        <v>3304</v>
      </c>
      <c r="F112" s="28">
        <v>-670</v>
      </c>
    </row>
    <row r="113" spans="1:6" ht="15" customHeight="1" x14ac:dyDescent="0.3">
      <c r="A113" s="35"/>
      <c r="B113" s="27" t="s">
        <v>366</v>
      </c>
      <c r="C113" s="27" t="s">
        <v>263</v>
      </c>
      <c r="D113" s="28">
        <v>399</v>
      </c>
      <c r="E113" s="28">
        <v>464</v>
      </c>
      <c r="F113" s="28">
        <v>-65</v>
      </c>
    </row>
    <row r="114" spans="1:6" ht="15" customHeight="1" x14ac:dyDescent="0.3">
      <c r="A114" s="35"/>
      <c r="B114" s="27" t="s">
        <v>163</v>
      </c>
      <c r="C114" s="27" t="s">
        <v>283</v>
      </c>
      <c r="D114" s="28">
        <v>2956</v>
      </c>
      <c r="E114" s="28">
        <v>3684</v>
      </c>
      <c r="F114" s="28">
        <v>-728</v>
      </c>
    </row>
    <row r="115" spans="1:6" ht="15" customHeight="1" x14ac:dyDescent="0.3">
      <c r="A115" s="35"/>
      <c r="B115" s="27" t="s">
        <v>376</v>
      </c>
      <c r="C115" s="27" t="s">
        <v>284</v>
      </c>
      <c r="D115" s="28">
        <v>46</v>
      </c>
      <c r="E115" s="28">
        <v>185</v>
      </c>
      <c r="F115" s="28">
        <v>-139</v>
      </c>
    </row>
    <row r="116" spans="1:6" ht="15" customHeight="1" x14ac:dyDescent="0.3">
      <c r="A116" s="35"/>
      <c r="B116" s="27" t="s">
        <v>159</v>
      </c>
      <c r="C116" s="27" t="s">
        <v>328</v>
      </c>
      <c r="D116" s="28">
        <v>8388</v>
      </c>
      <c r="E116" s="28">
        <v>8920</v>
      </c>
      <c r="F116" s="28">
        <v>-532</v>
      </c>
    </row>
    <row r="117" spans="1:6" ht="15" customHeight="1" x14ac:dyDescent="0.3">
      <c r="A117" s="35"/>
      <c r="B117" s="40"/>
      <c r="C117" s="36" t="s">
        <v>431</v>
      </c>
      <c r="D117" s="37">
        <v>51265</v>
      </c>
      <c r="E117" s="37">
        <v>59481</v>
      </c>
      <c r="F117" s="37">
        <v>-8216</v>
      </c>
    </row>
    <row r="121" spans="1:6" ht="15" customHeight="1" x14ac:dyDescent="0.3">
      <c r="A121" s="27" t="s">
        <v>433</v>
      </c>
      <c r="B121" s="27" t="s">
        <v>129</v>
      </c>
      <c r="C121" s="27" t="s">
        <v>195</v>
      </c>
      <c r="D121" s="28">
        <v>6604</v>
      </c>
      <c r="E121" s="28">
        <v>7291</v>
      </c>
      <c r="F121" s="28">
        <v>-687</v>
      </c>
    </row>
    <row r="122" spans="1:6" ht="15" customHeight="1" x14ac:dyDescent="0.3">
      <c r="A122" s="35"/>
      <c r="B122" s="27" t="s">
        <v>10</v>
      </c>
      <c r="C122" s="27" t="s">
        <v>217</v>
      </c>
      <c r="D122" s="28">
        <v>6095</v>
      </c>
      <c r="E122" s="28">
        <v>6644</v>
      </c>
      <c r="F122" s="28">
        <v>-549</v>
      </c>
    </row>
    <row r="123" spans="1:6" ht="15" customHeight="1" x14ac:dyDescent="0.3">
      <c r="A123" s="35"/>
      <c r="B123" s="27" t="s">
        <v>353</v>
      </c>
      <c r="C123" s="27" t="s">
        <v>218</v>
      </c>
      <c r="D123" s="28">
        <v>235</v>
      </c>
      <c r="E123" s="28">
        <v>659</v>
      </c>
      <c r="F123" s="28">
        <v>-424</v>
      </c>
    </row>
    <row r="124" spans="1:6" ht="15" customHeight="1" x14ac:dyDescent="0.3">
      <c r="A124" s="35"/>
      <c r="B124" s="27" t="s">
        <v>66</v>
      </c>
      <c r="C124" s="27" t="s">
        <v>434</v>
      </c>
      <c r="D124" s="28">
        <v>4124</v>
      </c>
      <c r="E124" s="28">
        <v>4686</v>
      </c>
      <c r="F124" s="28">
        <v>-562</v>
      </c>
    </row>
    <row r="125" spans="1:6" ht="15" customHeight="1" x14ac:dyDescent="0.3">
      <c r="A125" s="35"/>
      <c r="B125" s="27" t="s">
        <v>1121</v>
      </c>
      <c r="C125" s="27" t="s">
        <v>435</v>
      </c>
      <c r="D125" s="28">
        <v>0</v>
      </c>
      <c r="E125" s="28">
        <v>97</v>
      </c>
      <c r="F125" s="28">
        <v>-97</v>
      </c>
    </row>
    <row r="126" spans="1:6" ht="15" customHeight="1" x14ac:dyDescent="0.3">
      <c r="A126" s="35"/>
      <c r="B126" s="27" t="s">
        <v>97</v>
      </c>
      <c r="C126" s="27" t="s">
        <v>247</v>
      </c>
      <c r="D126" s="28">
        <v>5943</v>
      </c>
      <c r="E126" s="28">
        <v>6507</v>
      </c>
      <c r="F126" s="28">
        <v>-564</v>
      </c>
    </row>
    <row r="127" spans="1:6" ht="15" customHeight="1" x14ac:dyDescent="0.3">
      <c r="A127" s="35"/>
      <c r="B127" s="27" t="s">
        <v>82</v>
      </c>
      <c r="C127" s="27" t="s">
        <v>261</v>
      </c>
      <c r="D127" s="28">
        <v>4561</v>
      </c>
      <c r="E127" s="28">
        <v>4721</v>
      </c>
      <c r="F127" s="28">
        <v>-160</v>
      </c>
    </row>
    <row r="128" spans="1:6" ht="15" customHeight="1" x14ac:dyDescent="0.3">
      <c r="A128" s="35"/>
      <c r="B128" s="27" t="s">
        <v>42</v>
      </c>
      <c r="C128" s="27" t="s">
        <v>267</v>
      </c>
      <c r="D128" s="28">
        <v>5303</v>
      </c>
      <c r="E128" s="28">
        <v>5407</v>
      </c>
      <c r="F128" s="28">
        <v>-104</v>
      </c>
    </row>
    <row r="129" spans="1:6" ht="15" customHeight="1" x14ac:dyDescent="0.3">
      <c r="A129" s="35"/>
      <c r="B129" s="27" t="s">
        <v>80</v>
      </c>
      <c r="C129" s="27" t="s">
        <v>272</v>
      </c>
      <c r="D129" s="28">
        <v>4947</v>
      </c>
      <c r="E129" s="28">
        <v>5554</v>
      </c>
      <c r="F129" s="28">
        <v>-607</v>
      </c>
    </row>
    <row r="130" spans="1:6" ht="15" customHeight="1" x14ac:dyDescent="0.3">
      <c r="A130" s="35"/>
      <c r="B130" s="27" t="s">
        <v>117</v>
      </c>
      <c r="C130" s="27" t="s">
        <v>279</v>
      </c>
      <c r="D130" s="28">
        <v>4523</v>
      </c>
      <c r="E130" s="28">
        <v>5230</v>
      </c>
      <c r="F130" s="28">
        <v>-707</v>
      </c>
    </row>
    <row r="131" spans="1:6" ht="15" customHeight="1" x14ac:dyDescent="0.3">
      <c r="A131" s="35"/>
      <c r="B131" s="27" t="s">
        <v>101</v>
      </c>
      <c r="C131" s="27" t="s">
        <v>286</v>
      </c>
      <c r="D131" s="28">
        <v>3771</v>
      </c>
      <c r="E131" s="28">
        <v>4310</v>
      </c>
      <c r="F131" s="28">
        <v>-539</v>
      </c>
    </row>
    <row r="132" spans="1:6" ht="15" customHeight="1" x14ac:dyDescent="0.3">
      <c r="A132" s="35"/>
      <c r="B132" s="27" t="s">
        <v>8</v>
      </c>
      <c r="C132" s="27" t="s">
        <v>288</v>
      </c>
      <c r="D132" s="28">
        <v>7498</v>
      </c>
      <c r="E132" s="28">
        <v>6348</v>
      </c>
      <c r="F132" s="28">
        <v>1150</v>
      </c>
    </row>
    <row r="133" spans="1:6" ht="15" customHeight="1" x14ac:dyDescent="0.3">
      <c r="A133" s="35"/>
      <c r="B133" s="27" t="s">
        <v>12</v>
      </c>
      <c r="C133" s="27" t="s">
        <v>289</v>
      </c>
      <c r="D133" s="28">
        <v>6259</v>
      </c>
      <c r="E133" s="28">
        <v>6036</v>
      </c>
      <c r="F133" s="28">
        <v>223</v>
      </c>
    </row>
    <row r="134" spans="1:6" ht="15" customHeight="1" x14ac:dyDescent="0.3">
      <c r="A134" s="35"/>
      <c r="B134" s="27" t="s">
        <v>53</v>
      </c>
      <c r="C134" s="27" t="s">
        <v>324</v>
      </c>
      <c r="D134" s="28">
        <v>4966</v>
      </c>
      <c r="E134" s="28">
        <v>5179</v>
      </c>
      <c r="F134" s="28">
        <v>-213</v>
      </c>
    </row>
    <row r="135" spans="1:6" ht="15" customHeight="1" x14ac:dyDescent="0.3">
      <c r="A135" s="35"/>
      <c r="B135" s="40"/>
      <c r="C135" s="36" t="s">
        <v>433</v>
      </c>
      <c r="D135" s="37">
        <v>64829</v>
      </c>
      <c r="E135" s="37">
        <v>68669</v>
      </c>
      <c r="F135" s="37">
        <v>-3840</v>
      </c>
    </row>
    <row r="139" spans="1:6" ht="15" customHeight="1" x14ac:dyDescent="0.3">
      <c r="A139" s="27" t="s">
        <v>436</v>
      </c>
      <c r="B139" s="27" t="s">
        <v>22</v>
      </c>
      <c r="C139" s="27" t="s">
        <v>214</v>
      </c>
      <c r="D139" s="28">
        <v>2705</v>
      </c>
      <c r="E139" s="28">
        <v>2217</v>
      </c>
      <c r="F139" s="28">
        <v>488</v>
      </c>
    </row>
    <row r="140" spans="1:6" ht="15" customHeight="1" x14ac:dyDescent="0.3">
      <c r="A140" s="35"/>
      <c r="B140" s="27" t="s">
        <v>32</v>
      </c>
      <c r="C140" s="27" t="s">
        <v>234</v>
      </c>
      <c r="D140" s="28">
        <v>3625</v>
      </c>
      <c r="E140" s="28">
        <v>3610</v>
      </c>
      <c r="F140" s="28">
        <v>15</v>
      </c>
    </row>
    <row r="141" spans="1:6" ht="15" customHeight="1" x14ac:dyDescent="0.3">
      <c r="A141" s="35"/>
      <c r="B141" s="27" t="s">
        <v>30</v>
      </c>
      <c r="C141" s="27" t="s">
        <v>235</v>
      </c>
      <c r="D141" s="28">
        <v>3660</v>
      </c>
      <c r="E141" s="28">
        <v>3392</v>
      </c>
      <c r="F141" s="28">
        <v>268</v>
      </c>
    </row>
    <row r="142" spans="1:6" ht="15" customHeight="1" x14ac:dyDescent="0.3">
      <c r="A142" s="35"/>
      <c r="B142" s="27" t="s">
        <v>20</v>
      </c>
      <c r="C142" s="27" t="s">
        <v>253</v>
      </c>
      <c r="D142" s="28">
        <v>4875</v>
      </c>
      <c r="E142" s="28">
        <v>4551</v>
      </c>
      <c r="F142" s="28">
        <v>324</v>
      </c>
    </row>
    <row r="143" spans="1:6" ht="15" customHeight="1" x14ac:dyDescent="0.3">
      <c r="A143" s="35"/>
      <c r="B143" s="27" t="s">
        <v>55</v>
      </c>
      <c r="C143" s="27" t="s">
        <v>254</v>
      </c>
      <c r="D143" s="28">
        <v>2402</v>
      </c>
      <c r="E143" s="28">
        <v>2460</v>
      </c>
      <c r="F143" s="28">
        <v>-58</v>
      </c>
    </row>
    <row r="144" spans="1:6" ht="15" customHeight="1" x14ac:dyDescent="0.3">
      <c r="A144" s="35"/>
      <c r="B144" s="27" t="s">
        <v>38</v>
      </c>
      <c r="C144" s="27" t="s">
        <v>257</v>
      </c>
      <c r="D144" s="28">
        <v>3238</v>
      </c>
      <c r="E144" s="28">
        <v>3186</v>
      </c>
      <c r="F144" s="28">
        <v>52</v>
      </c>
    </row>
    <row r="145" spans="1:6" ht="15" customHeight="1" x14ac:dyDescent="0.3">
      <c r="A145" s="35"/>
      <c r="B145" s="27" t="s">
        <v>36</v>
      </c>
      <c r="C145" s="27" t="s">
        <v>258</v>
      </c>
      <c r="D145" s="28">
        <v>1928</v>
      </c>
      <c r="E145" s="28">
        <v>2036</v>
      </c>
      <c r="F145" s="28">
        <v>-108</v>
      </c>
    </row>
    <row r="146" spans="1:6" ht="15" customHeight="1" x14ac:dyDescent="0.3">
      <c r="A146" s="35"/>
      <c r="B146" s="27" t="s">
        <v>95</v>
      </c>
      <c r="C146" s="27" t="s">
        <v>266</v>
      </c>
      <c r="D146" s="28">
        <v>703</v>
      </c>
      <c r="E146" s="28">
        <v>665</v>
      </c>
      <c r="F146" s="28">
        <v>38</v>
      </c>
    </row>
    <row r="147" spans="1:6" ht="15" customHeight="1" x14ac:dyDescent="0.3">
      <c r="A147" s="35"/>
      <c r="B147" s="27" t="s">
        <v>34</v>
      </c>
      <c r="C147" s="27" t="s">
        <v>281</v>
      </c>
      <c r="D147" s="28">
        <v>2940</v>
      </c>
      <c r="E147" s="28">
        <v>2845</v>
      </c>
      <c r="F147" s="28">
        <v>95</v>
      </c>
    </row>
    <row r="148" spans="1:6" ht="15" customHeight="1" x14ac:dyDescent="0.3">
      <c r="A148" s="35"/>
      <c r="B148" s="40"/>
      <c r="C148" s="36" t="s">
        <v>436</v>
      </c>
      <c r="D148" s="37">
        <v>26076</v>
      </c>
      <c r="E148" s="37">
        <v>24962</v>
      </c>
      <c r="F148" s="37">
        <v>1114</v>
      </c>
    </row>
    <row r="152" spans="1:6" ht="15" customHeight="1" x14ac:dyDescent="0.3">
      <c r="A152" s="27" t="s">
        <v>437</v>
      </c>
      <c r="B152" s="27" t="s">
        <v>374</v>
      </c>
      <c r="C152" s="27" t="s">
        <v>438</v>
      </c>
      <c r="D152" s="28">
        <v>24</v>
      </c>
      <c r="E152" s="28">
        <v>29</v>
      </c>
      <c r="F152" s="28">
        <v>-5</v>
      </c>
    </row>
    <row r="153" spans="1:6" ht="15" customHeight="1" x14ac:dyDescent="0.3">
      <c r="A153" s="35"/>
      <c r="B153" s="40"/>
      <c r="C153" s="36" t="s">
        <v>437</v>
      </c>
      <c r="D153" s="37">
        <v>24</v>
      </c>
      <c r="E153" s="37">
        <v>29</v>
      </c>
      <c r="F153" s="37">
        <v>-5</v>
      </c>
    </row>
    <row r="157" spans="1:6" ht="15" customHeight="1" x14ac:dyDescent="0.3">
      <c r="A157" s="27" t="s">
        <v>439</v>
      </c>
      <c r="B157" s="27" t="s">
        <v>402</v>
      </c>
      <c r="C157" s="27" t="s">
        <v>440</v>
      </c>
      <c r="D157" s="28">
        <v>51</v>
      </c>
      <c r="E157" s="28">
        <v>11</v>
      </c>
      <c r="F157" s="28">
        <v>40</v>
      </c>
    </row>
    <row r="158" spans="1:6" ht="15" customHeight="1" x14ac:dyDescent="0.3">
      <c r="A158" s="35"/>
      <c r="B158" s="40"/>
      <c r="C158" s="36" t="s">
        <v>439</v>
      </c>
      <c r="D158" s="37">
        <v>51</v>
      </c>
      <c r="E158" s="37">
        <v>11</v>
      </c>
      <c r="F158" s="37">
        <v>40</v>
      </c>
    </row>
    <row r="162" spans="1:6" ht="15" customHeight="1" x14ac:dyDescent="0.3">
      <c r="A162" s="27" t="s">
        <v>441</v>
      </c>
      <c r="B162" s="27" t="s">
        <v>370</v>
      </c>
      <c r="C162" s="27" t="s">
        <v>442</v>
      </c>
      <c r="D162" s="28">
        <v>1028</v>
      </c>
      <c r="E162" s="28">
        <v>969</v>
      </c>
      <c r="F162" s="28">
        <v>59</v>
      </c>
    </row>
    <row r="163" spans="1:6" ht="15" customHeight="1" x14ac:dyDescent="0.3">
      <c r="A163" s="35"/>
      <c r="B163" s="27" t="s">
        <v>371</v>
      </c>
      <c r="C163" s="27" t="s">
        <v>275</v>
      </c>
      <c r="D163" s="28">
        <v>883</v>
      </c>
      <c r="E163" s="28">
        <v>978</v>
      </c>
      <c r="F163" s="28">
        <v>-95</v>
      </c>
    </row>
    <row r="164" spans="1:6" ht="15" customHeight="1" x14ac:dyDescent="0.3">
      <c r="A164" s="35"/>
      <c r="B164" s="27" t="s">
        <v>372</v>
      </c>
      <c r="C164" s="27" t="s">
        <v>276</v>
      </c>
      <c r="D164" s="28">
        <v>4842</v>
      </c>
      <c r="E164" s="28">
        <v>5163</v>
      </c>
      <c r="F164" s="28">
        <v>-321</v>
      </c>
    </row>
    <row r="165" spans="1:6" ht="15" customHeight="1" x14ac:dyDescent="0.3">
      <c r="A165" s="35"/>
      <c r="B165" s="27" t="s">
        <v>373</v>
      </c>
      <c r="C165" s="27" t="s">
        <v>277</v>
      </c>
      <c r="D165" s="28">
        <v>1159</v>
      </c>
      <c r="E165" s="28">
        <v>1194</v>
      </c>
      <c r="F165" s="28">
        <v>-35</v>
      </c>
    </row>
    <row r="166" spans="1:6" ht="15" customHeight="1" x14ac:dyDescent="0.3">
      <c r="A166" s="35"/>
      <c r="B166" s="40"/>
      <c r="C166" s="36" t="s">
        <v>441</v>
      </c>
      <c r="D166" s="37">
        <v>7912</v>
      </c>
      <c r="E166" s="37">
        <v>8304</v>
      </c>
      <c r="F166" s="37">
        <v>-392</v>
      </c>
    </row>
    <row r="170" spans="1:6" ht="15" customHeight="1" x14ac:dyDescent="0.3">
      <c r="A170" s="27" t="s">
        <v>443</v>
      </c>
      <c r="B170" s="27" t="s">
        <v>378</v>
      </c>
      <c r="C170" s="27" t="s">
        <v>290</v>
      </c>
      <c r="D170" s="28">
        <v>710</v>
      </c>
      <c r="E170" s="28">
        <v>660</v>
      </c>
      <c r="F170" s="28">
        <v>50</v>
      </c>
    </row>
    <row r="171" spans="1:6" ht="15" customHeight="1" x14ac:dyDescent="0.3">
      <c r="A171" s="35"/>
      <c r="B171" s="27" t="s">
        <v>379</v>
      </c>
      <c r="C171" s="27" t="s">
        <v>291</v>
      </c>
      <c r="D171" s="28">
        <v>3128</v>
      </c>
      <c r="E171" s="28">
        <v>3739</v>
      </c>
      <c r="F171" s="28">
        <v>-611</v>
      </c>
    </row>
    <row r="172" spans="1:6" ht="15" customHeight="1" x14ac:dyDescent="0.3">
      <c r="A172" s="35"/>
      <c r="B172" s="27" t="s">
        <v>380</v>
      </c>
      <c r="C172" s="27" t="s">
        <v>292</v>
      </c>
      <c r="D172" s="28">
        <v>1917</v>
      </c>
      <c r="E172" s="28">
        <v>2143</v>
      </c>
      <c r="F172" s="28">
        <v>-226</v>
      </c>
    </row>
    <row r="173" spans="1:6" ht="15" customHeight="1" x14ac:dyDescent="0.3">
      <c r="A173" s="35"/>
      <c r="B173" s="27" t="s">
        <v>381</v>
      </c>
      <c r="C173" s="27" t="s">
        <v>293</v>
      </c>
      <c r="D173" s="28">
        <v>3536</v>
      </c>
      <c r="E173" s="28">
        <v>4074</v>
      </c>
      <c r="F173" s="28">
        <v>-538</v>
      </c>
    </row>
    <row r="174" spans="1:6" ht="15" customHeight="1" x14ac:dyDescent="0.3">
      <c r="A174" s="35"/>
      <c r="B174" s="27" t="s">
        <v>382</v>
      </c>
      <c r="C174" s="27" t="s">
        <v>294</v>
      </c>
      <c r="D174" s="28">
        <v>2543</v>
      </c>
      <c r="E174" s="28">
        <v>2592</v>
      </c>
      <c r="F174" s="28">
        <v>-49</v>
      </c>
    </row>
    <row r="175" spans="1:6" ht="15" customHeight="1" x14ac:dyDescent="0.3">
      <c r="A175" s="35"/>
      <c r="B175" s="27" t="s">
        <v>383</v>
      </c>
      <c r="C175" s="27" t="s">
        <v>295</v>
      </c>
      <c r="D175" s="28">
        <v>2055</v>
      </c>
      <c r="E175" s="28">
        <v>2413</v>
      </c>
      <c r="F175" s="28">
        <v>-358</v>
      </c>
    </row>
    <row r="176" spans="1:6" ht="15" customHeight="1" x14ac:dyDescent="0.3">
      <c r="A176" s="35"/>
      <c r="B176" s="27" t="s">
        <v>384</v>
      </c>
      <c r="C176" s="27" t="s">
        <v>296</v>
      </c>
      <c r="D176" s="28">
        <v>1220</v>
      </c>
      <c r="E176" s="28">
        <v>1256</v>
      </c>
      <c r="F176" s="28">
        <v>-36</v>
      </c>
    </row>
    <row r="177" spans="1:6" ht="15" customHeight="1" x14ac:dyDescent="0.3">
      <c r="A177" s="35"/>
      <c r="B177" s="27" t="s">
        <v>385</v>
      </c>
      <c r="C177" s="27" t="s">
        <v>297</v>
      </c>
      <c r="D177" s="28">
        <v>1114</v>
      </c>
      <c r="E177" s="28">
        <v>1089</v>
      </c>
      <c r="F177" s="28">
        <v>25</v>
      </c>
    </row>
    <row r="178" spans="1:6" ht="15" customHeight="1" x14ac:dyDescent="0.3">
      <c r="A178" s="35"/>
      <c r="B178" s="27" t="s">
        <v>386</v>
      </c>
      <c r="C178" s="27" t="s">
        <v>298</v>
      </c>
      <c r="D178" s="28">
        <v>905</v>
      </c>
      <c r="E178" s="28">
        <v>607</v>
      </c>
      <c r="F178" s="28">
        <v>298</v>
      </c>
    </row>
    <row r="179" spans="1:6" ht="15" customHeight="1" x14ac:dyDescent="0.3">
      <c r="A179" s="35"/>
      <c r="B179" s="27" t="s">
        <v>1163</v>
      </c>
      <c r="C179" s="27" t="s">
        <v>444</v>
      </c>
      <c r="D179" s="28">
        <v>2466</v>
      </c>
      <c r="E179" s="28">
        <v>3249</v>
      </c>
      <c r="F179" s="28">
        <v>-783</v>
      </c>
    </row>
    <row r="180" spans="1:6" ht="15" customHeight="1" x14ac:dyDescent="0.3">
      <c r="A180" s="35"/>
      <c r="B180" s="27" t="s">
        <v>387</v>
      </c>
      <c r="C180" s="27" t="s">
        <v>299</v>
      </c>
      <c r="D180" s="28">
        <v>1654</v>
      </c>
      <c r="E180" s="28">
        <v>1341</v>
      </c>
      <c r="F180" s="28">
        <v>313</v>
      </c>
    </row>
    <row r="181" spans="1:6" ht="15" customHeight="1" x14ac:dyDescent="0.3">
      <c r="A181" s="35"/>
      <c r="B181" s="27" t="s">
        <v>388</v>
      </c>
      <c r="C181" s="27" t="s">
        <v>300</v>
      </c>
      <c r="D181" s="28">
        <v>593</v>
      </c>
      <c r="E181" s="28">
        <v>518</v>
      </c>
      <c r="F181" s="28">
        <v>75</v>
      </c>
    </row>
    <row r="182" spans="1:6" ht="15" customHeight="1" x14ac:dyDescent="0.3">
      <c r="A182" s="35"/>
      <c r="B182" s="27" t="s">
        <v>389</v>
      </c>
      <c r="C182" s="27" t="s">
        <v>301</v>
      </c>
      <c r="D182" s="28">
        <v>3899</v>
      </c>
      <c r="E182" s="28">
        <v>4786</v>
      </c>
      <c r="F182" s="28">
        <v>-887</v>
      </c>
    </row>
    <row r="183" spans="1:6" ht="15" customHeight="1" x14ac:dyDescent="0.3">
      <c r="A183" s="35"/>
      <c r="B183" s="27" t="s">
        <v>390</v>
      </c>
      <c r="C183" s="27" t="s">
        <v>302</v>
      </c>
      <c r="D183" s="28">
        <v>3668</v>
      </c>
      <c r="E183" s="28">
        <v>4135</v>
      </c>
      <c r="F183" s="28">
        <v>-467</v>
      </c>
    </row>
    <row r="184" spans="1:6" ht="15" customHeight="1" x14ac:dyDescent="0.3">
      <c r="A184" s="35"/>
      <c r="B184" s="27" t="s">
        <v>391</v>
      </c>
      <c r="C184" s="27" t="s">
        <v>303</v>
      </c>
      <c r="D184" s="28">
        <v>1985</v>
      </c>
      <c r="E184" s="28">
        <v>1112</v>
      </c>
      <c r="F184" s="28">
        <v>873</v>
      </c>
    </row>
    <row r="185" spans="1:6" ht="15" customHeight="1" x14ac:dyDescent="0.3">
      <c r="A185" s="35"/>
      <c r="B185" s="27" t="s">
        <v>1224</v>
      </c>
      <c r="C185" s="27" t="s">
        <v>445</v>
      </c>
      <c r="D185" s="28">
        <v>683</v>
      </c>
      <c r="E185" s="28">
        <v>587</v>
      </c>
      <c r="F185" s="28">
        <v>96</v>
      </c>
    </row>
    <row r="186" spans="1:6" ht="15" customHeight="1" x14ac:dyDescent="0.3">
      <c r="A186" s="35"/>
      <c r="B186" s="27" t="s">
        <v>392</v>
      </c>
      <c r="C186" s="27" t="s">
        <v>304</v>
      </c>
      <c r="D186" s="28">
        <v>308</v>
      </c>
      <c r="E186" s="28">
        <v>270</v>
      </c>
      <c r="F186" s="28">
        <v>38</v>
      </c>
    </row>
    <row r="187" spans="1:6" ht="15" customHeight="1" x14ac:dyDescent="0.3">
      <c r="A187" s="35"/>
      <c r="B187" s="27" t="s">
        <v>393</v>
      </c>
      <c r="C187" s="27" t="s">
        <v>446</v>
      </c>
      <c r="D187" s="28">
        <v>287</v>
      </c>
      <c r="E187" s="28">
        <v>148</v>
      </c>
      <c r="F187" s="28">
        <v>139</v>
      </c>
    </row>
    <row r="188" spans="1:6" ht="15" customHeight="1" x14ac:dyDescent="0.3">
      <c r="A188" s="35"/>
      <c r="B188" s="27" t="s">
        <v>394</v>
      </c>
      <c r="C188" s="27" t="s">
        <v>306</v>
      </c>
      <c r="D188" s="28">
        <v>293</v>
      </c>
      <c r="E188" s="28">
        <v>180</v>
      </c>
      <c r="F188" s="28">
        <v>113</v>
      </c>
    </row>
    <row r="189" spans="1:6" ht="15" customHeight="1" x14ac:dyDescent="0.3">
      <c r="A189" s="35"/>
      <c r="B189" s="27" t="s">
        <v>395</v>
      </c>
      <c r="C189" s="27" t="s">
        <v>307</v>
      </c>
      <c r="D189" s="28">
        <v>1447</v>
      </c>
      <c r="E189" s="28">
        <v>1307</v>
      </c>
      <c r="F189" s="28">
        <v>140</v>
      </c>
    </row>
    <row r="190" spans="1:6" ht="15" customHeight="1" x14ac:dyDescent="0.3">
      <c r="A190" s="35"/>
      <c r="B190" s="27" t="s">
        <v>1270</v>
      </c>
      <c r="C190" s="27" t="s">
        <v>447</v>
      </c>
      <c r="D190" s="28">
        <v>1</v>
      </c>
      <c r="E190" s="28">
        <v>1</v>
      </c>
      <c r="F190" s="28">
        <v>0</v>
      </c>
    </row>
    <row r="191" spans="1:6" ht="15" customHeight="1" x14ac:dyDescent="0.3">
      <c r="A191" s="35"/>
      <c r="B191" s="27" t="s">
        <v>396</v>
      </c>
      <c r="C191" s="27" t="s">
        <v>448</v>
      </c>
      <c r="D191" s="28">
        <v>3379</v>
      </c>
      <c r="E191" s="28">
        <v>3754</v>
      </c>
      <c r="F191" s="28">
        <v>-375</v>
      </c>
    </row>
    <row r="192" spans="1:6" ht="15" customHeight="1" x14ac:dyDescent="0.3">
      <c r="A192" s="35"/>
      <c r="B192" s="27" t="s">
        <v>397</v>
      </c>
      <c r="C192" s="27" t="s">
        <v>309</v>
      </c>
      <c r="D192" s="28">
        <v>758</v>
      </c>
      <c r="E192" s="28">
        <v>692</v>
      </c>
      <c r="F192" s="28">
        <v>66</v>
      </c>
    </row>
    <row r="193" spans="1:6" ht="15" customHeight="1" x14ac:dyDescent="0.3">
      <c r="A193" s="35"/>
      <c r="B193" s="27" t="s">
        <v>398</v>
      </c>
      <c r="C193" s="27" t="s">
        <v>310</v>
      </c>
      <c r="D193" s="28">
        <v>3032</v>
      </c>
      <c r="E193" s="28">
        <v>3633</v>
      </c>
      <c r="F193" s="28">
        <v>-601</v>
      </c>
    </row>
    <row r="194" spans="1:6" ht="15" customHeight="1" x14ac:dyDescent="0.3">
      <c r="A194" s="35"/>
      <c r="B194" s="27" t="s">
        <v>399</v>
      </c>
      <c r="C194" s="27" t="s">
        <v>311</v>
      </c>
      <c r="D194" s="28">
        <v>3802</v>
      </c>
      <c r="E194" s="28">
        <v>4834</v>
      </c>
      <c r="F194" s="28">
        <v>-1032</v>
      </c>
    </row>
    <row r="195" spans="1:6" ht="15" customHeight="1" x14ac:dyDescent="0.3">
      <c r="A195" s="35"/>
      <c r="B195" s="27" t="s">
        <v>400</v>
      </c>
      <c r="C195" s="27" t="s">
        <v>312</v>
      </c>
      <c r="D195" s="28">
        <v>663</v>
      </c>
      <c r="E195" s="28">
        <v>467</v>
      </c>
      <c r="F195" s="28">
        <v>196</v>
      </c>
    </row>
    <row r="196" spans="1:6" ht="15" customHeight="1" x14ac:dyDescent="0.3">
      <c r="A196" s="35"/>
      <c r="B196" s="27" t="s">
        <v>401</v>
      </c>
      <c r="C196" s="27" t="s">
        <v>313</v>
      </c>
      <c r="D196" s="28">
        <v>1404</v>
      </c>
      <c r="E196" s="28">
        <v>1381</v>
      </c>
      <c r="F196" s="28">
        <v>23</v>
      </c>
    </row>
    <row r="197" spans="1:6" ht="15" customHeight="1" x14ac:dyDescent="0.3">
      <c r="A197" s="35"/>
      <c r="B197" s="40"/>
      <c r="C197" s="36" t="s">
        <v>443</v>
      </c>
      <c r="D197" s="37">
        <v>47450</v>
      </c>
      <c r="E197" s="37">
        <v>50968</v>
      </c>
      <c r="F197" s="37">
        <v>-3518</v>
      </c>
    </row>
    <row r="198" spans="1:6" ht="15" customHeight="1" x14ac:dyDescent="0.3">
      <c r="A198" s="29" t="s">
        <v>449</v>
      </c>
      <c r="B198" s="41"/>
      <c r="C198" s="39"/>
      <c r="D198" s="30">
        <v>404197</v>
      </c>
      <c r="E198" s="30">
        <v>452469</v>
      </c>
      <c r="F198" s="30">
        <v>-48272</v>
      </c>
    </row>
    <row r="199" spans="1:6" ht="15" customHeight="1" x14ac:dyDescent="0.3">
      <c r="A199" s="31" t="s">
        <v>339</v>
      </c>
      <c r="B19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900A-AB14-4847-B068-E6A796951768}">
  <dimension ref="A1:O153"/>
  <sheetViews>
    <sheetView topLeftCell="C1" workbookViewId="0">
      <pane ySplit="4" topLeftCell="A18" activePane="bottomLeft" state="frozen"/>
      <selection pane="bottomLeft" activeCell="L19" sqref="L19"/>
    </sheetView>
  </sheetViews>
  <sheetFormatPr defaultColWidth="9.109375" defaultRowHeight="14.4" x14ac:dyDescent="0.3"/>
  <cols>
    <col min="3" max="8" width="19.88671875" customWidth="1"/>
    <col min="9" max="9" width="2.6640625" customWidth="1"/>
    <col min="15" max="15" width="22.109375" bestFit="1" customWidth="1"/>
  </cols>
  <sheetData>
    <row r="1" spans="1:14" ht="15" customHeight="1" x14ac:dyDescent="0.3">
      <c r="C1" s="24" t="s">
        <v>1713</v>
      </c>
      <c r="D1" s="24"/>
      <c r="E1" s="24"/>
      <c r="F1" s="24"/>
      <c r="G1" s="24"/>
      <c r="H1" s="24"/>
    </row>
    <row r="2" spans="1:14" ht="15" customHeight="1" x14ac:dyDescent="0.3"/>
    <row r="3" spans="1:14" ht="15" customHeight="1" x14ac:dyDescent="0.3">
      <c r="C3" s="25" t="s">
        <v>181</v>
      </c>
      <c r="D3" s="34" t="s">
        <v>1714</v>
      </c>
      <c r="E3" s="34" t="s">
        <v>1714</v>
      </c>
      <c r="F3" s="34" t="s">
        <v>1714</v>
      </c>
      <c r="G3" s="34" t="s">
        <v>1714</v>
      </c>
      <c r="H3" s="34" t="s">
        <v>1714</v>
      </c>
      <c r="J3" s="26" t="s">
        <v>410</v>
      </c>
      <c r="K3" s="26" t="s">
        <v>1715</v>
      </c>
      <c r="L3" s="26" t="s">
        <v>1716</v>
      </c>
      <c r="M3" s="26" t="s">
        <v>410</v>
      </c>
      <c r="N3" s="26" t="s">
        <v>410</v>
      </c>
    </row>
    <row r="4" spans="1:14" ht="15" customHeight="1" x14ac:dyDescent="0.3">
      <c r="A4" t="s">
        <v>411</v>
      </c>
      <c r="B4" t="s">
        <v>450</v>
      </c>
      <c r="C4" s="32"/>
      <c r="D4" s="26" t="s">
        <v>1717</v>
      </c>
      <c r="E4" s="26" t="s">
        <v>1718</v>
      </c>
      <c r="F4" s="34" t="s">
        <v>1719</v>
      </c>
      <c r="G4" s="26" t="s">
        <v>1720</v>
      </c>
      <c r="H4" s="26" t="s">
        <v>1721</v>
      </c>
      <c r="J4" s="26" t="s">
        <v>182</v>
      </c>
      <c r="K4" s="26" t="s">
        <v>182</v>
      </c>
      <c r="L4" s="26" t="s">
        <v>182</v>
      </c>
      <c r="M4" s="26" t="s">
        <v>183</v>
      </c>
      <c r="N4" s="26" t="s">
        <v>184</v>
      </c>
    </row>
    <row r="5" spans="1:14" ht="15" customHeight="1" x14ac:dyDescent="0.3">
      <c r="A5" t="s">
        <v>73</v>
      </c>
      <c r="B5" t="s">
        <v>527</v>
      </c>
      <c r="C5" s="27" t="s">
        <v>526</v>
      </c>
      <c r="D5" s="56">
        <v>5740350.0100000007</v>
      </c>
      <c r="E5" s="56">
        <v>4829800.8618000001</v>
      </c>
      <c r="F5" s="57">
        <v>1.1885272650000001</v>
      </c>
      <c r="G5" s="56">
        <v>5341775.54</v>
      </c>
      <c r="H5" s="56">
        <v>398574.47</v>
      </c>
      <c r="J5" s="58">
        <v>7894</v>
      </c>
      <c r="K5" s="58">
        <v>3357</v>
      </c>
      <c r="L5" s="58">
        <v>4537</v>
      </c>
      <c r="M5" s="58">
        <v>4713</v>
      </c>
      <c r="N5" s="58">
        <f>+L5-M5</f>
        <v>-176</v>
      </c>
    </row>
    <row r="6" spans="1:14" ht="15" customHeight="1" x14ac:dyDescent="0.3">
      <c r="A6" t="s">
        <v>73</v>
      </c>
      <c r="B6" t="s">
        <v>354</v>
      </c>
      <c r="C6" s="27" t="s">
        <v>1722</v>
      </c>
      <c r="D6" s="56">
        <v>2461590.92</v>
      </c>
      <c r="E6" s="56">
        <v>1981959.7896</v>
      </c>
      <c r="F6" s="57">
        <v>1.2419984159999999</v>
      </c>
      <c r="G6" s="56">
        <v>2180746.84</v>
      </c>
      <c r="H6" s="56">
        <v>280844.08</v>
      </c>
      <c r="J6" s="58">
        <v>1451</v>
      </c>
      <c r="K6" s="58">
        <v>542</v>
      </c>
      <c r="L6" s="58">
        <v>909</v>
      </c>
      <c r="M6" s="58">
        <v>881</v>
      </c>
      <c r="N6" s="58">
        <f t="shared" ref="N6:N69" si="0">+L6-M6</f>
        <v>28</v>
      </c>
    </row>
    <row r="7" spans="1:14" ht="15" customHeight="1" x14ac:dyDescent="0.3">
      <c r="A7" t="s">
        <v>73</v>
      </c>
      <c r="B7" t="s">
        <v>105</v>
      </c>
      <c r="C7" s="27" t="s">
        <v>228</v>
      </c>
      <c r="D7" s="56">
        <v>4552112.91</v>
      </c>
      <c r="E7" s="56">
        <v>3851229.8818999999</v>
      </c>
      <c r="F7" s="57">
        <v>1.181989403</v>
      </c>
      <c r="G7" s="56">
        <v>4250630.59</v>
      </c>
      <c r="H7" s="56">
        <v>301482.320000001</v>
      </c>
      <c r="J7" s="58">
        <v>6214</v>
      </c>
      <c r="K7" s="58">
        <v>2488</v>
      </c>
      <c r="L7" s="58">
        <v>3726</v>
      </c>
      <c r="M7" s="58">
        <v>3848</v>
      </c>
      <c r="N7" s="58">
        <f t="shared" si="0"/>
        <v>-122</v>
      </c>
    </row>
    <row r="8" spans="1:14" ht="15" customHeight="1" x14ac:dyDescent="0.3">
      <c r="A8" t="s">
        <v>73</v>
      </c>
      <c r="B8" t="s">
        <v>74</v>
      </c>
      <c r="C8" s="27" t="s">
        <v>243</v>
      </c>
      <c r="D8" s="56">
        <v>3607557.23</v>
      </c>
      <c r="E8" s="56">
        <v>3097103.0668000001</v>
      </c>
      <c r="F8" s="57">
        <v>1.164816654</v>
      </c>
      <c r="G8" s="56">
        <v>3409749.67</v>
      </c>
      <c r="H8" s="56">
        <v>197807.56</v>
      </c>
      <c r="J8" s="58">
        <v>5278</v>
      </c>
      <c r="K8" s="58">
        <v>2209</v>
      </c>
      <c r="L8" s="58">
        <v>3069</v>
      </c>
      <c r="M8" s="58">
        <v>3372</v>
      </c>
      <c r="N8" s="58">
        <f t="shared" si="0"/>
        <v>-303</v>
      </c>
    </row>
    <row r="9" spans="1:14" ht="15" customHeight="1" x14ac:dyDescent="0.3">
      <c r="A9" t="s">
        <v>73</v>
      </c>
      <c r="B9" t="s">
        <v>113</v>
      </c>
      <c r="C9" s="27" t="s">
        <v>244</v>
      </c>
      <c r="D9" s="56">
        <v>3869782.53</v>
      </c>
      <c r="E9" s="56">
        <v>3468790.6168</v>
      </c>
      <c r="F9" s="57">
        <v>1.1155999190000001</v>
      </c>
      <c r="G9" s="56">
        <v>3829062.84</v>
      </c>
      <c r="H9" s="56">
        <v>40719.69</v>
      </c>
      <c r="J9" s="58">
        <v>5237</v>
      </c>
      <c r="K9" s="58">
        <v>2063</v>
      </c>
      <c r="L9" s="58">
        <v>3174</v>
      </c>
      <c r="M9" s="58">
        <v>3601</v>
      </c>
      <c r="N9" s="58">
        <f t="shared" si="0"/>
        <v>-427</v>
      </c>
    </row>
    <row r="10" spans="1:14" ht="15" customHeight="1" x14ac:dyDescent="0.3"/>
    <row r="11" spans="1:14" ht="15" customHeight="1" x14ac:dyDescent="0.3">
      <c r="A11" t="s">
        <v>27</v>
      </c>
      <c r="B11" t="s">
        <v>107</v>
      </c>
      <c r="C11" s="27" t="s">
        <v>185</v>
      </c>
      <c r="D11" s="56">
        <v>4718577.6900000004</v>
      </c>
      <c r="E11" s="56">
        <v>4114636.9112</v>
      </c>
      <c r="F11" s="57">
        <v>1.146778632</v>
      </c>
      <c r="G11" s="56">
        <v>4516570.05</v>
      </c>
      <c r="H11" s="56">
        <v>202007.64</v>
      </c>
      <c r="J11" s="58">
        <v>6699</v>
      </c>
      <c r="K11" s="58">
        <v>2765</v>
      </c>
      <c r="L11" s="58">
        <v>3934</v>
      </c>
      <c r="M11" s="58">
        <v>4256</v>
      </c>
      <c r="N11" s="58">
        <f t="shared" si="0"/>
        <v>-322</v>
      </c>
    </row>
    <row r="12" spans="1:14" ht="15" customHeight="1" x14ac:dyDescent="0.3">
      <c r="A12" t="s">
        <v>27</v>
      </c>
      <c r="B12" t="s">
        <v>121</v>
      </c>
      <c r="C12" s="27" t="s">
        <v>208</v>
      </c>
      <c r="D12" s="56">
        <v>4958767.9700000007</v>
      </c>
      <c r="E12" s="56">
        <v>4394766.716</v>
      </c>
      <c r="F12" s="57">
        <v>1.1283347420000001</v>
      </c>
      <c r="G12" s="56">
        <v>4820993.3899999997</v>
      </c>
      <c r="H12" s="56">
        <v>137774.57999999999</v>
      </c>
      <c r="J12" s="58">
        <v>6528</v>
      </c>
      <c r="K12" s="58">
        <v>2602</v>
      </c>
      <c r="L12" s="58">
        <v>3926</v>
      </c>
      <c r="M12" s="58">
        <v>4271</v>
      </c>
      <c r="N12" s="58">
        <f t="shared" si="0"/>
        <v>-345</v>
      </c>
    </row>
    <row r="13" spans="1:14" ht="15" customHeight="1" x14ac:dyDescent="0.3">
      <c r="A13" t="s">
        <v>27</v>
      </c>
      <c r="B13" t="s">
        <v>153</v>
      </c>
      <c r="C13" s="27" t="s">
        <v>212</v>
      </c>
      <c r="D13" s="56">
        <v>6474730.75</v>
      </c>
      <c r="E13" s="56">
        <v>5590346.5324999997</v>
      </c>
      <c r="F13" s="57">
        <v>1.158198461</v>
      </c>
      <c r="G13" s="56">
        <v>6155218.1499999994</v>
      </c>
      <c r="H13" s="56">
        <v>319512.60000000102</v>
      </c>
      <c r="J13" s="58">
        <v>9938</v>
      </c>
      <c r="K13" s="58">
        <v>4144</v>
      </c>
      <c r="L13" s="58">
        <v>5794</v>
      </c>
      <c r="M13" s="58">
        <v>6229</v>
      </c>
      <c r="N13" s="58">
        <f t="shared" si="0"/>
        <v>-435</v>
      </c>
    </row>
    <row r="14" spans="1:14" ht="15" customHeight="1" x14ac:dyDescent="0.3">
      <c r="A14" t="s">
        <v>27</v>
      </c>
      <c r="B14" t="s">
        <v>627</v>
      </c>
      <c r="C14" s="27" t="s">
        <v>626</v>
      </c>
      <c r="D14" s="56">
        <v>4951895.1399999997</v>
      </c>
      <c r="E14" s="56">
        <v>4431715.1873000003</v>
      </c>
      <c r="F14" s="57">
        <v>1.117376666</v>
      </c>
      <c r="G14" s="56">
        <v>4865151.21</v>
      </c>
      <c r="H14" s="56">
        <v>86743.93</v>
      </c>
      <c r="J14" s="58">
        <v>6696</v>
      </c>
      <c r="K14" s="58">
        <v>2478</v>
      </c>
      <c r="L14" s="58">
        <v>4218</v>
      </c>
      <c r="M14" s="58">
        <v>4572</v>
      </c>
      <c r="N14" s="58">
        <f t="shared" si="0"/>
        <v>-354</v>
      </c>
    </row>
    <row r="15" spans="1:14" ht="15" customHeight="1" x14ac:dyDescent="0.3">
      <c r="A15" t="s">
        <v>27</v>
      </c>
      <c r="B15" t="s">
        <v>352</v>
      </c>
      <c r="C15" s="27" t="s">
        <v>215</v>
      </c>
      <c r="D15" s="56">
        <v>7423379.0599999996</v>
      </c>
      <c r="E15" s="56">
        <v>6584428.7355000004</v>
      </c>
      <c r="F15" s="57">
        <v>1.1274142920000001</v>
      </c>
      <c r="G15" s="56">
        <v>7267224.79</v>
      </c>
      <c r="H15" s="56">
        <v>156154.26999999999</v>
      </c>
      <c r="J15" s="58">
        <v>9336</v>
      </c>
      <c r="K15" s="58">
        <v>3626</v>
      </c>
      <c r="L15" s="58">
        <v>5710</v>
      </c>
      <c r="M15" s="58">
        <v>6245</v>
      </c>
      <c r="N15" s="58">
        <f t="shared" si="0"/>
        <v>-535</v>
      </c>
    </row>
    <row r="16" spans="1:14" ht="15" customHeight="1" x14ac:dyDescent="0.3">
      <c r="A16" t="s">
        <v>27</v>
      </c>
      <c r="B16" t="s">
        <v>10</v>
      </c>
      <c r="C16" s="27" t="s">
        <v>217</v>
      </c>
      <c r="D16" s="56">
        <v>8066581.2999999998</v>
      </c>
      <c r="E16" s="56">
        <v>6782545.0631999997</v>
      </c>
      <c r="F16" s="57">
        <v>1.189314811</v>
      </c>
      <c r="G16" s="56">
        <v>7491631.0900000008</v>
      </c>
      <c r="H16" s="56">
        <v>574950.21</v>
      </c>
      <c r="J16" s="58">
        <v>11677</v>
      </c>
      <c r="K16" s="58">
        <v>5086</v>
      </c>
      <c r="L16" s="58">
        <v>6591</v>
      </c>
      <c r="M16" s="58">
        <v>6734</v>
      </c>
      <c r="N16" s="58">
        <f t="shared" si="0"/>
        <v>-143</v>
      </c>
    </row>
    <row r="17" spans="1:15" ht="15" customHeight="1" x14ac:dyDescent="0.3">
      <c r="A17" t="s">
        <v>27</v>
      </c>
      <c r="B17" t="s">
        <v>161</v>
      </c>
      <c r="C17" s="27" t="s">
        <v>226</v>
      </c>
      <c r="D17" s="56">
        <v>5264043.17</v>
      </c>
      <c r="E17" s="56">
        <v>4317795.8262999998</v>
      </c>
      <c r="F17" s="57">
        <v>1.219150553</v>
      </c>
      <c r="G17" s="56">
        <v>4745432.46</v>
      </c>
      <c r="H17" s="56">
        <v>518610.71</v>
      </c>
      <c r="J17" s="58">
        <v>7345</v>
      </c>
      <c r="K17" s="58">
        <v>2643</v>
      </c>
      <c r="L17" s="58">
        <v>4702</v>
      </c>
      <c r="M17" s="58">
        <v>4596</v>
      </c>
      <c r="N17" s="58">
        <f t="shared" si="0"/>
        <v>106</v>
      </c>
    </row>
    <row r="18" spans="1:15" ht="15" customHeight="1" x14ac:dyDescent="0.3">
      <c r="A18" t="s">
        <v>27</v>
      </c>
      <c r="B18" t="s">
        <v>361</v>
      </c>
      <c r="C18" s="27" t="s">
        <v>240</v>
      </c>
      <c r="D18" s="56">
        <v>6395211.6699999999</v>
      </c>
      <c r="E18" s="56">
        <v>5774424.3235999998</v>
      </c>
      <c r="F18" s="57">
        <v>1.107506361</v>
      </c>
      <c r="G18" s="56">
        <v>6364162.5100000007</v>
      </c>
      <c r="H18" s="56">
        <v>31049.16</v>
      </c>
      <c r="J18" s="58">
        <v>8618</v>
      </c>
      <c r="K18" s="58">
        <v>2967</v>
      </c>
      <c r="L18" s="58">
        <v>5651</v>
      </c>
      <c r="M18" s="58">
        <v>6178</v>
      </c>
      <c r="N18" s="58">
        <f t="shared" si="0"/>
        <v>-527</v>
      </c>
    </row>
    <row r="19" spans="1:15" ht="15" customHeight="1" x14ac:dyDescent="0.3">
      <c r="A19" t="s">
        <v>27</v>
      </c>
      <c r="B19" t="s">
        <v>85</v>
      </c>
      <c r="C19" s="27" t="s">
        <v>241</v>
      </c>
      <c r="D19" s="56">
        <v>4114723.37</v>
      </c>
      <c r="E19" s="56">
        <v>3666742.7500999998</v>
      </c>
      <c r="F19" s="57">
        <v>1.1221739980000001</v>
      </c>
      <c r="G19" s="56">
        <v>4005247.8</v>
      </c>
      <c r="H19" s="56">
        <v>109475.57</v>
      </c>
      <c r="J19" s="58">
        <v>6170</v>
      </c>
      <c r="K19" s="58">
        <v>2509</v>
      </c>
      <c r="L19" s="58">
        <v>3661</v>
      </c>
      <c r="M19" s="58">
        <v>4038</v>
      </c>
      <c r="N19" s="58">
        <f t="shared" si="0"/>
        <v>-377</v>
      </c>
    </row>
    <row r="20" spans="1:15" ht="15" customHeight="1" x14ac:dyDescent="0.3">
      <c r="A20" t="s">
        <v>27</v>
      </c>
      <c r="B20" t="s">
        <v>97</v>
      </c>
      <c r="C20" s="27" t="s">
        <v>247</v>
      </c>
      <c r="D20" s="56">
        <v>6844128.8200000003</v>
      </c>
      <c r="E20" s="56">
        <v>5768348.8893999998</v>
      </c>
      <c r="F20" s="57">
        <v>1.1864970290000001</v>
      </c>
      <c r="G20" s="56">
        <v>6246155.4199999999</v>
      </c>
      <c r="H20" s="56">
        <v>597973.4</v>
      </c>
      <c r="J20" s="58">
        <v>8856</v>
      </c>
      <c r="K20" s="58">
        <v>3725</v>
      </c>
      <c r="L20" s="58">
        <v>5131</v>
      </c>
      <c r="M20" s="58">
        <v>5191</v>
      </c>
      <c r="N20" s="58">
        <f t="shared" si="0"/>
        <v>-60</v>
      </c>
    </row>
    <row r="21" spans="1:15" ht="15" customHeight="1" x14ac:dyDescent="0.3">
      <c r="A21" t="s">
        <v>27</v>
      </c>
      <c r="B21" t="s">
        <v>42</v>
      </c>
      <c r="C21" s="27" t="s">
        <v>267</v>
      </c>
      <c r="D21" s="59">
        <v>5817560.7600000007</v>
      </c>
      <c r="E21" s="59">
        <v>5694884.9053999996</v>
      </c>
      <c r="F21" s="60">
        <v>1.0215414106935994</v>
      </c>
      <c r="G21" s="59">
        <v>6387119.2000000002</v>
      </c>
      <c r="H21" s="59">
        <v>-569558.44000000006</v>
      </c>
      <c r="J21" s="61">
        <v>8504</v>
      </c>
      <c r="K21" s="61">
        <v>3187</v>
      </c>
      <c r="L21" s="61">
        <v>5317</v>
      </c>
      <c r="M21" s="61">
        <v>6251</v>
      </c>
      <c r="N21" s="58">
        <f t="shared" si="0"/>
        <v>-934</v>
      </c>
      <c r="O21" t="s">
        <v>1723</v>
      </c>
    </row>
    <row r="22" spans="1:15" ht="15" customHeight="1" x14ac:dyDescent="0.3">
      <c r="A22" t="s">
        <v>27</v>
      </c>
      <c r="B22" t="s">
        <v>163</v>
      </c>
      <c r="C22" s="27" t="s">
        <v>1724</v>
      </c>
      <c r="D22" s="59">
        <v>3877660.59</v>
      </c>
      <c r="E22" s="59">
        <v>3862644.0008</v>
      </c>
      <c r="F22" s="60">
        <v>1.0038876451458871</v>
      </c>
      <c r="G22" s="59">
        <v>4098463.2300000004</v>
      </c>
      <c r="H22" s="59">
        <v>-220801.64</v>
      </c>
      <c r="J22" s="58">
        <v>6562</v>
      </c>
      <c r="K22" s="58">
        <v>2656</v>
      </c>
      <c r="L22" s="58">
        <v>3906</v>
      </c>
      <c r="M22" s="58">
        <v>4821</v>
      </c>
      <c r="N22" s="58">
        <f t="shared" si="0"/>
        <v>-915</v>
      </c>
      <c r="O22" t="s">
        <v>1725</v>
      </c>
    </row>
    <row r="23" spans="1:15" ht="15" customHeight="1" x14ac:dyDescent="0.3"/>
    <row r="24" spans="1:15" ht="15" customHeight="1" x14ac:dyDescent="0.3">
      <c r="A24" t="s">
        <v>7</v>
      </c>
      <c r="B24" t="s">
        <v>129</v>
      </c>
      <c r="C24" s="27" t="s">
        <v>195</v>
      </c>
      <c r="D24" s="56">
        <v>10156032.919999998</v>
      </c>
      <c r="E24" s="56">
        <v>8566120.1490000002</v>
      </c>
      <c r="F24" s="57">
        <v>1.1856047709999999</v>
      </c>
      <c r="G24" s="56">
        <v>9507530.2300000004</v>
      </c>
      <c r="H24" s="56">
        <v>648502.68999999901</v>
      </c>
      <c r="J24" s="58">
        <v>13156</v>
      </c>
      <c r="K24" s="58">
        <v>4290</v>
      </c>
      <c r="L24" s="58">
        <v>8866</v>
      </c>
      <c r="M24" s="58">
        <v>9143</v>
      </c>
      <c r="N24" s="58">
        <f t="shared" si="0"/>
        <v>-277</v>
      </c>
    </row>
    <row r="25" spans="1:15" ht="15" customHeight="1" x14ac:dyDescent="0.3">
      <c r="A25" t="s">
        <v>7</v>
      </c>
      <c r="B25" t="s">
        <v>141</v>
      </c>
      <c r="C25" s="27" t="s">
        <v>202</v>
      </c>
      <c r="D25" s="56">
        <v>9640346.8099999987</v>
      </c>
      <c r="E25" s="56">
        <v>8779835.4448000006</v>
      </c>
      <c r="F25" s="57">
        <v>1.0980099649999999</v>
      </c>
      <c r="G25" s="56">
        <v>9742539.0999999996</v>
      </c>
      <c r="H25" s="62">
        <v>-102192.29</v>
      </c>
      <c r="J25" s="58">
        <v>12986</v>
      </c>
      <c r="K25" s="58">
        <v>5583</v>
      </c>
      <c r="L25" s="58">
        <v>7403</v>
      </c>
      <c r="M25" s="58">
        <v>8301</v>
      </c>
      <c r="N25" s="58">
        <f t="shared" si="0"/>
        <v>-898</v>
      </c>
    </row>
    <row r="26" spans="1:15" ht="15" customHeight="1" x14ac:dyDescent="0.3">
      <c r="A26" t="s">
        <v>7</v>
      </c>
      <c r="B26" t="s">
        <v>103</v>
      </c>
      <c r="C26" s="27" t="s">
        <v>204</v>
      </c>
      <c r="D26" s="56">
        <v>6101168.1499999994</v>
      </c>
      <c r="E26" s="56">
        <v>5387265.8596999999</v>
      </c>
      <c r="F26" s="57">
        <v>1.1325166250000001</v>
      </c>
      <c r="G26" s="56">
        <v>5959516.2300000004</v>
      </c>
      <c r="H26" s="56">
        <v>141651.91999999899</v>
      </c>
      <c r="J26" s="58">
        <v>8853</v>
      </c>
      <c r="K26" s="58">
        <v>3264</v>
      </c>
      <c r="L26" s="58">
        <v>5589</v>
      </c>
      <c r="M26" s="58">
        <v>6032</v>
      </c>
      <c r="N26" s="58">
        <f t="shared" si="0"/>
        <v>-443</v>
      </c>
    </row>
    <row r="27" spans="1:15" ht="15" customHeight="1" x14ac:dyDescent="0.3">
      <c r="A27" t="s">
        <v>7</v>
      </c>
      <c r="B27" t="s">
        <v>66</v>
      </c>
      <c r="C27" s="27" t="s">
        <v>434</v>
      </c>
      <c r="D27" s="56">
        <v>5067236.12</v>
      </c>
      <c r="E27" s="56">
        <v>4640929.0835999995</v>
      </c>
      <c r="F27" s="57">
        <v>1.091858123</v>
      </c>
      <c r="G27" s="56">
        <v>5128445.47</v>
      </c>
      <c r="H27" s="62">
        <v>-61209.35</v>
      </c>
      <c r="J27" s="58">
        <v>8217</v>
      </c>
      <c r="K27" s="58">
        <v>3474</v>
      </c>
      <c r="L27" s="58">
        <v>4743</v>
      </c>
      <c r="M27" s="58">
        <v>5316</v>
      </c>
      <c r="N27" s="58">
        <f t="shared" si="0"/>
        <v>-573</v>
      </c>
    </row>
    <row r="28" spans="1:15" ht="15" customHeight="1" x14ac:dyDescent="0.3">
      <c r="A28" t="s">
        <v>7</v>
      </c>
      <c r="B28" t="s">
        <v>28</v>
      </c>
      <c r="C28" s="27" t="s">
        <v>248</v>
      </c>
      <c r="D28" s="56">
        <v>8972098.5299999993</v>
      </c>
      <c r="E28" s="56">
        <v>7455569.7933999998</v>
      </c>
      <c r="F28" s="57">
        <v>1.203408831</v>
      </c>
      <c r="G28" s="56">
        <v>8222374.1699999999</v>
      </c>
      <c r="H28" s="56">
        <v>749724.36</v>
      </c>
      <c r="J28" s="58">
        <v>12084</v>
      </c>
      <c r="K28" s="58">
        <v>4981</v>
      </c>
      <c r="L28" s="58">
        <v>7103</v>
      </c>
      <c r="M28" s="58">
        <v>7168</v>
      </c>
      <c r="N28" s="58">
        <f t="shared" si="0"/>
        <v>-65</v>
      </c>
    </row>
    <row r="29" spans="1:15" ht="15" customHeight="1" x14ac:dyDescent="0.3">
      <c r="A29" t="s">
        <v>7</v>
      </c>
      <c r="B29" t="s">
        <v>89</v>
      </c>
      <c r="C29" s="27" t="s">
        <v>260</v>
      </c>
      <c r="D29" s="56">
        <v>5865031.6900000004</v>
      </c>
      <c r="E29" s="56">
        <v>5162588.8398000002</v>
      </c>
      <c r="F29" s="57">
        <v>1.13606407</v>
      </c>
      <c r="G29" s="56">
        <v>5656524.4900000002</v>
      </c>
      <c r="H29" s="56">
        <v>208507.2</v>
      </c>
      <c r="J29" s="58">
        <v>7581</v>
      </c>
      <c r="K29" s="58">
        <v>2479</v>
      </c>
      <c r="L29" s="58">
        <v>5102</v>
      </c>
      <c r="M29" s="58">
        <v>5079</v>
      </c>
      <c r="N29" s="58">
        <f t="shared" si="0"/>
        <v>23</v>
      </c>
    </row>
    <row r="30" spans="1:15" ht="15" customHeight="1" x14ac:dyDescent="0.3">
      <c r="A30" t="s">
        <v>7</v>
      </c>
      <c r="B30" t="s">
        <v>82</v>
      </c>
      <c r="C30" s="27" t="s">
        <v>261</v>
      </c>
      <c r="D30" s="56">
        <v>4759207.9300000006</v>
      </c>
      <c r="E30" s="56">
        <v>5005598.0380999995</v>
      </c>
      <c r="F30" s="57">
        <v>0.95077708900000002</v>
      </c>
      <c r="G30" s="56">
        <v>5512879.8900000006</v>
      </c>
      <c r="H30" s="62">
        <v>-753671.96</v>
      </c>
      <c r="J30" s="58">
        <v>6688</v>
      </c>
      <c r="K30" s="58">
        <v>2673</v>
      </c>
      <c r="L30" s="58">
        <v>4015</v>
      </c>
      <c r="M30" s="58">
        <v>5333</v>
      </c>
      <c r="N30" s="58">
        <f t="shared" si="0"/>
        <v>-1318</v>
      </c>
    </row>
    <row r="31" spans="1:15" ht="15" customHeight="1" x14ac:dyDescent="0.3">
      <c r="A31" t="s">
        <v>7</v>
      </c>
      <c r="B31" t="s">
        <v>149</v>
      </c>
      <c r="C31" s="27" t="s">
        <v>262</v>
      </c>
      <c r="D31" s="56">
        <v>4597567.59</v>
      </c>
      <c r="E31" s="56">
        <v>4099922.0970999999</v>
      </c>
      <c r="F31" s="57">
        <v>1.121379256</v>
      </c>
      <c r="G31" s="56">
        <v>4525159.58</v>
      </c>
      <c r="H31" s="56">
        <v>72408.009999999995</v>
      </c>
      <c r="J31" s="58">
        <v>6364</v>
      </c>
      <c r="K31" s="58">
        <v>2595</v>
      </c>
      <c r="L31" s="58">
        <v>3769</v>
      </c>
      <c r="M31" s="58">
        <v>4085</v>
      </c>
      <c r="N31" s="58">
        <f t="shared" si="0"/>
        <v>-316</v>
      </c>
    </row>
    <row r="32" spans="1:15" ht="15" customHeight="1" x14ac:dyDescent="0.3">
      <c r="A32" t="s">
        <v>7</v>
      </c>
      <c r="B32" t="s">
        <v>80</v>
      </c>
      <c r="C32" s="27" t="s">
        <v>272</v>
      </c>
      <c r="D32" s="59">
        <v>6453979.7649999997</v>
      </c>
      <c r="E32" s="59">
        <v>5864360.909</v>
      </c>
      <c r="F32" s="60">
        <v>1.1005427300859187</v>
      </c>
      <c r="G32" s="59">
        <v>6490466.1800000006</v>
      </c>
      <c r="H32" s="59">
        <v>-36486.415000000001</v>
      </c>
      <c r="J32" s="61">
        <v>9256</v>
      </c>
      <c r="K32" s="61">
        <v>3849</v>
      </c>
      <c r="L32" s="61">
        <v>5407</v>
      </c>
      <c r="M32" s="61">
        <v>5990</v>
      </c>
      <c r="N32" s="58">
        <f t="shared" si="0"/>
        <v>-583</v>
      </c>
      <c r="O32" t="s">
        <v>1723</v>
      </c>
    </row>
    <row r="33" spans="1:15" ht="15" customHeight="1" x14ac:dyDescent="0.3">
      <c r="A33" t="s">
        <v>7</v>
      </c>
      <c r="B33" t="s">
        <v>117</v>
      </c>
      <c r="C33" s="27" t="s">
        <v>279</v>
      </c>
      <c r="D33" s="56">
        <v>6064636.2700000014</v>
      </c>
      <c r="E33" s="56">
        <v>5685180.8722000001</v>
      </c>
      <c r="F33" s="57">
        <v>1.066744648</v>
      </c>
      <c r="G33" s="56">
        <v>6288458.5200000014</v>
      </c>
      <c r="H33" s="62">
        <v>-223822.25</v>
      </c>
      <c r="J33" s="58">
        <v>8968</v>
      </c>
      <c r="K33" s="58">
        <v>3784</v>
      </c>
      <c r="L33" s="58">
        <v>5184</v>
      </c>
      <c r="M33" s="58">
        <v>6012</v>
      </c>
      <c r="N33" s="58">
        <f t="shared" si="0"/>
        <v>-828</v>
      </c>
    </row>
    <row r="34" spans="1:15" ht="15" customHeight="1" x14ac:dyDescent="0.3">
      <c r="A34" t="s">
        <v>7</v>
      </c>
      <c r="B34" t="s">
        <v>101</v>
      </c>
      <c r="C34" s="27" t="s">
        <v>286</v>
      </c>
      <c r="D34" s="56">
        <v>5425387.8300000001</v>
      </c>
      <c r="E34" s="56">
        <v>5141472.9297000002</v>
      </c>
      <c r="F34" s="57">
        <v>1.0552205379999999</v>
      </c>
      <c r="G34" s="56">
        <v>5668371.4500000002</v>
      </c>
      <c r="H34" s="62">
        <v>-242983.62</v>
      </c>
      <c r="J34" s="58">
        <v>7368</v>
      </c>
      <c r="K34" s="58">
        <v>3053</v>
      </c>
      <c r="L34" s="58">
        <v>4315</v>
      </c>
      <c r="M34" s="58">
        <v>5180</v>
      </c>
      <c r="N34" s="58">
        <f t="shared" si="0"/>
        <v>-865</v>
      </c>
    </row>
    <row r="35" spans="1:15" ht="15" customHeight="1" x14ac:dyDescent="0.3">
      <c r="A35" t="s">
        <v>7</v>
      </c>
      <c r="B35" t="s">
        <v>8</v>
      </c>
      <c r="C35" s="27" t="s">
        <v>288</v>
      </c>
      <c r="D35" s="59">
        <v>7108767.7999999998</v>
      </c>
      <c r="E35" s="59">
        <v>6568497.3959999997</v>
      </c>
      <c r="F35" s="60">
        <v>1.0822517497424917</v>
      </c>
      <c r="G35" s="59">
        <v>7275744.8099999996</v>
      </c>
      <c r="H35" s="59">
        <v>-166977.01</v>
      </c>
      <c r="J35" s="61">
        <v>9586</v>
      </c>
      <c r="K35" s="61">
        <v>3334</v>
      </c>
      <c r="L35" s="61">
        <v>6252</v>
      </c>
      <c r="M35" s="61">
        <v>6732</v>
      </c>
      <c r="N35" s="58">
        <f t="shared" si="0"/>
        <v>-480</v>
      </c>
      <c r="O35" t="s">
        <v>1723</v>
      </c>
    </row>
    <row r="36" spans="1:15" ht="15" customHeight="1" x14ac:dyDescent="0.3">
      <c r="A36" t="s">
        <v>7</v>
      </c>
      <c r="B36" t="s">
        <v>12</v>
      </c>
      <c r="C36" s="27" t="s">
        <v>289</v>
      </c>
      <c r="D36" s="59">
        <v>6585150.9350000005</v>
      </c>
      <c r="E36" s="59">
        <v>5852707.7413999997</v>
      </c>
      <c r="F36" s="60">
        <v>1.1251460393996704</v>
      </c>
      <c r="G36" s="59">
        <v>6482067.4099999992</v>
      </c>
      <c r="H36" s="59">
        <v>103083.52499999999</v>
      </c>
      <c r="J36" s="61">
        <v>9038</v>
      </c>
      <c r="K36" s="61">
        <v>3005</v>
      </c>
      <c r="L36" s="61">
        <v>6033</v>
      </c>
      <c r="M36" s="61">
        <v>6528</v>
      </c>
      <c r="N36" s="58">
        <f t="shared" si="0"/>
        <v>-495</v>
      </c>
      <c r="O36" t="s">
        <v>1723</v>
      </c>
    </row>
    <row r="37" spans="1:15" ht="15" customHeight="1" x14ac:dyDescent="0.3">
      <c r="A37" t="s">
        <v>7</v>
      </c>
      <c r="B37" t="s">
        <v>53</v>
      </c>
      <c r="C37" s="27" t="s">
        <v>324</v>
      </c>
      <c r="D37" s="56">
        <v>5266346.01</v>
      </c>
      <c r="E37" s="56">
        <v>5034343.9533000002</v>
      </c>
      <c r="F37" s="57">
        <v>1.046083871</v>
      </c>
      <c r="G37" s="56">
        <v>5458481.1100000003</v>
      </c>
      <c r="H37" s="62">
        <v>-192135.1</v>
      </c>
      <c r="J37" s="58">
        <v>7798</v>
      </c>
      <c r="K37" s="58">
        <v>3169</v>
      </c>
      <c r="L37" s="58">
        <v>4629</v>
      </c>
      <c r="M37" s="58">
        <v>5393</v>
      </c>
      <c r="N37" s="58">
        <f t="shared" si="0"/>
        <v>-764</v>
      </c>
    </row>
    <row r="38" spans="1:15" ht="15" customHeight="1" x14ac:dyDescent="0.3">
      <c r="A38" t="s">
        <v>7</v>
      </c>
      <c r="B38" t="s">
        <v>159</v>
      </c>
      <c r="C38" s="27" t="s">
        <v>328</v>
      </c>
      <c r="D38" s="56">
        <v>9262400.8499999996</v>
      </c>
      <c r="E38" s="56">
        <v>8463023.9068</v>
      </c>
      <c r="F38" s="57">
        <v>1.094455239</v>
      </c>
      <c r="G38" s="56">
        <v>9392111.879999999</v>
      </c>
      <c r="H38" s="62">
        <v>-129711.02999999899</v>
      </c>
      <c r="J38" s="58">
        <v>9971</v>
      </c>
      <c r="K38" s="58">
        <v>898</v>
      </c>
      <c r="L38" s="58">
        <v>9073</v>
      </c>
      <c r="M38" s="58">
        <v>9694</v>
      </c>
      <c r="N38" s="58">
        <f t="shared" si="0"/>
        <v>-621</v>
      </c>
    </row>
    <row r="39" spans="1:15" ht="15" customHeight="1" x14ac:dyDescent="0.3"/>
    <row r="40" spans="1:15" ht="15" customHeight="1" x14ac:dyDescent="0.3">
      <c r="A40" t="s">
        <v>24</v>
      </c>
      <c r="B40" t="s">
        <v>67</v>
      </c>
      <c r="C40" s="27" t="s">
        <v>190</v>
      </c>
      <c r="D40" s="59">
        <v>3293742.8450000002</v>
      </c>
      <c r="E40" s="59">
        <v>3189775.9407000002</v>
      </c>
      <c r="F40" s="60">
        <v>1.0325937953739737</v>
      </c>
      <c r="G40" s="59">
        <v>3500249.07</v>
      </c>
      <c r="H40" s="59">
        <v>-206506.22500000001</v>
      </c>
      <c r="J40" s="61">
        <v>5382</v>
      </c>
      <c r="K40" s="61">
        <v>2205</v>
      </c>
      <c r="L40" s="61">
        <v>3177</v>
      </c>
      <c r="M40" s="61">
        <v>3827</v>
      </c>
      <c r="N40" s="58">
        <f t="shared" si="0"/>
        <v>-650</v>
      </c>
      <c r="O40" t="s">
        <v>1723</v>
      </c>
    </row>
    <row r="41" spans="1:15" ht="15" customHeight="1" x14ac:dyDescent="0.3">
      <c r="A41" t="s">
        <v>24</v>
      </c>
      <c r="B41" t="s">
        <v>78</v>
      </c>
      <c r="C41" s="27" t="s">
        <v>193</v>
      </c>
      <c r="D41" s="59">
        <v>5538004.9249999989</v>
      </c>
      <c r="E41" s="59">
        <v>5272211.7707000002</v>
      </c>
      <c r="F41" s="60">
        <v>1.0504139753598534</v>
      </c>
      <c r="G41" s="59">
        <v>5853056.9400000004</v>
      </c>
      <c r="H41" s="59">
        <v>-315052.01500000001</v>
      </c>
      <c r="J41" s="61">
        <v>8959</v>
      </c>
      <c r="K41" s="61">
        <v>3645</v>
      </c>
      <c r="L41" s="61">
        <v>5314</v>
      </c>
      <c r="M41" s="61">
        <v>6357</v>
      </c>
      <c r="N41" s="58">
        <f t="shared" si="0"/>
        <v>-1043</v>
      </c>
      <c r="O41" t="s">
        <v>1723</v>
      </c>
    </row>
    <row r="42" spans="1:15" ht="15" customHeight="1" x14ac:dyDescent="0.3">
      <c r="A42" t="s">
        <v>24</v>
      </c>
      <c r="B42" t="s">
        <v>71</v>
      </c>
      <c r="C42" s="27" t="s">
        <v>200</v>
      </c>
      <c r="D42" s="56">
        <v>4498606.5399999991</v>
      </c>
      <c r="E42" s="56">
        <v>3689027.0649999999</v>
      </c>
      <c r="F42" s="57">
        <v>1.219456095</v>
      </c>
      <c r="G42" s="56">
        <v>4061349.38</v>
      </c>
      <c r="H42" s="56">
        <v>437257.16</v>
      </c>
      <c r="J42" s="58">
        <v>7181</v>
      </c>
      <c r="K42" s="58">
        <v>2852</v>
      </c>
      <c r="L42" s="58">
        <v>4329</v>
      </c>
      <c r="M42" s="58">
        <v>4458</v>
      </c>
      <c r="N42" s="58">
        <f t="shared" si="0"/>
        <v>-129</v>
      </c>
    </row>
    <row r="43" spans="1:15" ht="15" customHeight="1" x14ac:dyDescent="0.3">
      <c r="A43" t="s">
        <v>24</v>
      </c>
      <c r="B43" t="s">
        <v>76</v>
      </c>
      <c r="C43" s="27" t="s">
        <v>206</v>
      </c>
      <c r="D43" s="56">
        <v>3699229.21</v>
      </c>
      <c r="E43" s="56">
        <v>3323565.5303000002</v>
      </c>
      <c r="F43" s="57">
        <v>1.1130303210000001</v>
      </c>
      <c r="G43" s="56">
        <v>3680240.1</v>
      </c>
      <c r="H43" s="56">
        <v>18989.11</v>
      </c>
      <c r="J43" s="58">
        <v>4956</v>
      </c>
      <c r="K43" s="58">
        <v>1996</v>
      </c>
      <c r="L43" s="58">
        <v>2960</v>
      </c>
      <c r="M43" s="58">
        <v>3219</v>
      </c>
      <c r="N43" s="58">
        <f t="shared" si="0"/>
        <v>-259</v>
      </c>
    </row>
    <row r="44" spans="1:15" ht="15" customHeight="1" x14ac:dyDescent="0.3">
      <c r="A44" t="s">
        <v>24</v>
      </c>
      <c r="B44" t="s">
        <v>25</v>
      </c>
      <c r="C44" s="27" t="s">
        <v>221</v>
      </c>
      <c r="D44" s="59">
        <v>4924057.625</v>
      </c>
      <c r="E44" s="59">
        <v>3912909.9356999998</v>
      </c>
      <c r="F44" s="60">
        <v>1.2584132284964313</v>
      </c>
      <c r="G44" s="59">
        <v>4298084.26</v>
      </c>
      <c r="H44" s="59">
        <v>625973.36499999999</v>
      </c>
      <c r="J44" s="61">
        <v>7918</v>
      </c>
      <c r="K44" s="61">
        <v>3533</v>
      </c>
      <c r="L44" s="61">
        <v>4385</v>
      </c>
      <c r="M44" s="61">
        <v>4157</v>
      </c>
      <c r="N44" s="58">
        <f t="shared" si="0"/>
        <v>228</v>
      </c>
      <c r="O44" t="s">
        <v>1723</v>
      </c>
    </row>
    <row r="45" spans="1:15" ht="15" customHeight="1" x14ac:dyDescent="0.3">
      <c r="A45" t="s">
        <v>24</v>
      </c>
      <c r="B45" t="s">
        <v>147</v>
      </c>
      <c r="C45" s="27" t="s">
        <v>223</v>
      </c>
      <c r="D45" s="56">
        <v>2484316.17</v>
      </c>
      <c r="E45" s="56">
        <v>2166701.0027999999</v>
      </c>
      <c r="F45" s="57">
        <v>1.1465892929999999</v>
      </c>
      <c r="G45" s="56">
        <v>2278786.9500000002</v>
      </c>
      <c r="H45" s="56">
        <v>205529.22</v>
      </c>
      <c r="J45" s="58">
        <v>3571</v>
      </c>
      <c r="K45" s="58">
        <v>1464</v>
      </c>
      <c r="L45" s="58">
        <v>2107</v>
      </c>
      <c r="M45" s="58">
        <v>2119</v>
      </c>
      <c r="N45" s="58">
        <f t="shared" si="0"/>
        <v>-12</v>
      </c>
    </row>
    <row r="46" spans="1:15" ht="15" customHeight="1" x14ac:dyDescent="0.3">
      <c r="A46" t="s">
        <v>24</v>
      </c>
      <c r="B46" t="s">
        <v>59</v>
      </c>
      <c r="C46" s="27" t="s">
        <v>250</v>
      </c>
      <c r="D46" s="59">
        <v>5020683.92</v>
      </c>
      <c r="E46" s="59">
        <v>4451652.9370999997</v>
      </c>
      <c r="F46" s="60">
        <v>1.1278246509645229</v>
      </c>
      <c r="G46" s="59">
        <v>4906844.1499999994</v>
      </c>
      <c r="H46" s="59">
        <v>113839.77000000101</v>
      </c>
      <c r="J46" s="61">
        <v>7974</v>
      </c>
      <c r="K46" s="61">
        <v>3239</v>
      </c>
      <c r="L46" s="61">
        <v>4735</v>
      </c>
      <c r="M46" s="61">
        <v>5255</v>
      </c>
      <c r="N46" s="58">
        <f t="shared" si="0"/>
        <v>-520</v>
      </c>
      <c r="O46" t="s">
        <v>1723</v>
      </c>
    </row>
    <row r="47" spans="1:15" ht="15" customHeight="1" x14ac:dyDescent="0.3">
      <c r="A47" t="s">
        <v>24</v>
      </c>
      <c r="B47" t="s">
        <v>151</v>
      </c>
      <c r="C47" s="27" t="s">
        <v>251</v>
      </c>
      <c r="D47" s="56">
        <v>4454183.67</v>
      </c>
      <c r="E47" s="56">
        <v>4002043.2066000002</v>
      </c>
      <c r="F47" s="57">
        <v>1.112977407</v>
      </c>
      <c r="G47" s="56">
        <v>4408893.29</v>
      </c>
      <c r="H47" s="56">
        <v>45290.38</v>
      </c>
      <c r="J47" s="58">
        <v>6032</v>
      </c>
      <c r="K47" s="58">
        <v>2552</v>
      </c>
      <c r="L47" s="58">
        <v>3480</v>
      </c>
      <c r="M47" s="58">
        <v>3905</v>
      </c>
      <c r="N47" s="58">
        <f t="shared" si="0"/>
        <v>-425</v>
      </c>
    </row>
    <row r="48" spans="1:15" ht="15" customHeight="1" x14ac:dyDescent="0.3">
      <c r="A48" t="s">
        <v>24</v>
      </c>
      <c r="B48" t="s">
        <v>364</v>
      </c>
      <c r="C48" s="27" t="s">
        <v>909</v>
      </c>
      <c r="D48" s="56">
        <v>4429881.9700000007</v>
      </c>
      <c r="E48" s="56">
        <v>3972478.9720000001</v>
      </c>
      <c r="F48" s="57">
        <v>1.115142963</v>
      </c>
      <c r="G48" s="56">
        <v>4380642.17</v>
      </c>
      <c r="H48" s="56">
        <v>49239.8</v>
      </c>
      <c r="J48" s="58">
        <v>7089</v>
      </c>
      <c r="K48" s="58">
        <v>2971</v>
      </c>
      <c r="L48" s="58">
        <v>4118</v>
      </c>
      <c r="M48" s="58">
        <v>4372</v>
      </c>
      <c r="N48" s="58">
        <f t="shared" si="0"/>
        <v>-254</v>
      </c>
    </row>
    <row r="49" spans="1:15" ht="15" customHeight="1" x14ac:dyDescent="0.3">
      <c r="A49" t="s">
        <v>24</v>
      </c>
      <c r="B49" t="s">
        <v>49</v>
      </c>
      <c r="C49" s="27" t="s">
        <v>255</v>
      </c>
      <c r="D49" s="56">
        <v>3983533.95</v>
      </c>
      <c r="E49" s="56">
        <v>3627365.9575999998</v>
      </c>
      <c r="F49" s="57">
        <v>1.0981891530000001</v>
      </c>
      <c r="G49" s="56">
        <v>4081106.64</v>
      </c>
      <c r="H49" s="62">
        <v>-97572.69</v>
      </c>
      <c r="J49" s="58">
        <v>5366</v>
      </c>
      <c r="K49" s="58">
        <v>2255</v>
      </c>
      <c r="L49" s="58">
        <v>3111</v>
      </c>
      <c r="M49" s="58">
        <v>3418</v>
      </c>
      <c r="N49" s="58">
        <f t="shared" si="0"/>
        <v>-307</v>
      </c>
    </row>
    <row r="50" spans="1:15" ht="15" customHeight="1" x14ac:dyDescent="0.3">
      <c r="A50" t="s">
        <v>24</v>
      </c>
      <c r="B50" t="s">
        <v>61</v>
      </c>
      <c r="C50" s="27" t="s">
        <v>259</v>
      </c>
      <c r="D50" s="56">
        <v>4387396.32</v>
      </c>
      <c r="E50" s="56">
        <v>3763958.5433</v>
      </c>
      <c r="F50" s="57">
        <v>1.16563354</v>
      </c>
      <c r="G50" s="56">
        <v>4156997.93</v>
      </c>
      <c r="H50" s="56">
        <v>230398.39</v>
      </c>
      <c r="J50" s="58">
        <v>6338</v>
      </c>
      <c r="K50" s="58">
        <v>2620</v>
      </c>
      <c r="L50" s="58">
        <v>3718</v>
      </c>
      <c r="M50" s="58">
        <v>3871</v>
      </c>
      <c r="N50" s="58">
        <f t="shared" si="0"/>
        <v>-153</v>
      </c>
    </row>
    <row r="51" spans="1:15" ht="15" customHeight="1" x14ac:dyDescent="0.3">
      <c r="A51" t="s">
        <v>24</v>
      </c>
      <c r="B51" t="s">
        <v>51</v>
      </c>
      <c r="C51" s="27" t="s">
        <v>321</v>
      </c>
      <c r="D51" s="56">
        <v>3678394.57</v>
      </c>
      <c r="E51" s="56">
        <v>3331405.4512999998</v>
      </c>
      <c r="F51" s="57">
        <v>1.1041569760000001</v>
      </c>
      <c r="G51" s="56">
        <v>3661105.94</v>
      </c>
      <c r="H51" s="56">
        <v>17288.63</v>
      </c>
      <c r="J51" s="58">
        <v>6193</v>
      </c>
      <c r="K51" s="58">
        <v>2514</v>
      </c>
      <c r="L51" s="58">
        <v>3679</v>
      </c>
      <c r="M51" s="58">
        <v>4181</v>
      </c>
      <c r="N51" s="58">
        <f t="shared" si="0"/>
        <v>-502</v>
      </c>
    </row>
    <row r="52" spans="1:15" ht="15" customHeight="1" x14ac:dyDescent="0.3">
      <c r="A52" t="s">
        <v>24</v>
      </c>
      <c r="B52" t="s">
        <v>406</v>
      </c>
      <c r="C52" s="27" t="s">
        <v>323</v>
      </c>
      <c r="D52" s="59">
        <v>699440.13500000001</v>
      </c>
      <c r="E52" s="59">
        <v>647717.51749999996</v>
      </c>
      <c r="F52" s="60">
        <v>1.0798536647574921</v>
      </c>
      <c r="G52" s="59">
        <v>644187.35</v>
      </c>
      <c r="H52" s="59">
        <v>55252.785000000003</v>
      </c>
      <c r="J52" s="61">
        <v>1250</v>
      </c>
      <c r="K52" s="61">
        <v>562</v>
      </c>
      <c r="L52" s="61">
        <v>688</v>
      </c>
      <c r="M52" s="61">
        <v>662</v>
      </c>
      <c r="N52" s="58">
        <f t="shared" si="0"/>
        <v>26</v>
      </c>
      <c r="O52" t="s">
        <v>1723</v>
      </c>
    </row>
    <row r="53" spans="1:15" ht="15" customHeight="1" x14ac:dyDescent="0.3">
      <c r="A53" t="s">
        <v>24</v>
      </c>
      <c r="B53" t="s">
        <v>99</v>
      </c>
      <c r="C53" s="27" t="s">
        <v>336</v>
      </c>
      <c r="D53" s="56">
        <v>2314827.79</v>
      </c>
      <c r="E53" s="56">
        <v>2022644.5203</v>
      </c>
      <c r="F53" s="57">
        <v>1.144456066</v>
      </c>
      <c r="G53" s="56">
        <v>2173910.29</v>
      </c>
      <c r="H53" s="56">
        <v>140917.5</v>
      </c>
      <c r="J53" s="58">
        <v>3687</v>
      </c>
      <c r="K53" s="58">
        <v>1579</v>
      </c>
      <c r="L53" s="58">
        <v>2108</v>
      </c>
      <c r="M53" s="58">
        <v>2169</v>
      </c>
      <c r="N53" s="58">
        <f t="shared" si="0"/>
        <v>-61</v>
      </c>
    </row>
    <row r="54" spans="1:15" ht="15" customHeight="1" x14ac:dyDescent="0.3"/>
    <row r="55" spans="1:15" ht="15" customHeight="1" x14ac:dyDescent="0.3">
      <c r="A55" t="s">
        <v>19</v>
      </c>
      <c r="B55" t="s">
        <v>22</v>
      </c>
      <c r="C55" s="27" t="s">
        <v>214</v>
      </c>
      <c r="D55" s="56">
        <v>2648169.9553999999</v>
      </c>
      <c r="E55" s="56">
        <v>1993300.9741</v>
      </c>
      <c r="F55" s="57">
        <v>1.3285349230000001</v>
      </c>
      <c r="G55" s="56">
        <v>2275493.6105</v>
      </c>
      <c r="H55" s="56">
        <v>372676.34490000003</v>
      </c>
      <c r="J55" s="58">
        <v>2971</v>
      </c>
      <c r="K55" s="58">
        <v>754</v>
      </c>
      <c r="L55" s="58">
        <v>2217</v>
      </c>
      <c r="M55" s="58">
        <v>1895</v>
      </c>
      <c r="N55" s="58">
        <f t="shared" si="0"/>
        <v>322</v>
      </c>
    </row>
    <row r="56" spans="1:15" ht="15" customHeight="1" x14ac:dyDescent="0.3">
      <c r="A56" t="s">
        <v>19</v>
      </c>
      <c r="B56" t="s">
        <v>32</v>
      </c>
      <c r="C56" s="27" t="s">
        <v>234</v>
      </c>
      <c r="D56" s="56">
        <v>3024232.9273000001</v>
      </c>
      <c r="E56" s="56">
        <v>2624061.0038999999</v>
      </c>
      <c r="F56" s="57">
        <v>1.1525009989999999</v>
      </c>
      <c r="G56" s="56">
        <v>2992138.0624000002</v>
      </c>
      <c r="H56" s="56">
        <v>32094.8649</v>
      </c>
      <c r="J56" s="58">
        <v>4053</v>
      </c>
      <c r="K56" s="58">
        <v>779</v>
      </c>
      <c r="L56" s="58">
        <v>3274</v>
      </c>
      <c r="M56" s="58">
        <v>3301</v>
      </c>
      <c r="N56" s="58">
        <f t="shared" si="0"/>
        <v>-27</v>
      </c>
    </row>
    <row r="57" spans="1:15" ht="15" customHeight="1" x14ac:dyDescent="0.3">
      <c r="A57" t="s">
        <v>19</v>
      </c>
      <c r="B57" t="s">
        <v>30</v>
      </c>
      <c r="C57" s="27" t="s">
        <v>235</v>
      </c>
      <c r="D57" s="56">
        <v>3880228.3478000001</v>
      </c>
      <c r="E57" s="56">
        <v>3285310.3631000002</v>
      </c>
      <c r="F57" s="57">
        <v>1.181084257</v>
      </c>
      <c r="G57" s="56">
        <v>3745947.9589</v>
      </c>
      <c r="H57" s="56">
        <v>134280.38889999999</v>
      </c>
      <c r="J57" s="58">
        <v>4763</v>
      </c>
      <c r="K57" s="58">
        <v>988</v>
      </c>
      <c r="L57" s="58">
        <v>3775</v>
      </c>
      <c r="M57" s="58">
        <v>3697</v>
      </c>
      <c r="N57" s="58">
        <f t="shared" si="0"/>
        <v>78</v>
      </c>
    </row>
    <row r="58" spans="1:15" ht="15" customHeight="1" x14ac:dyDescent="0.3">
      <c r="A58" t="s">
        <v>19</v>
      </c>
      <c r="B58" t="s">
        <v>20</v>
      </c>
      <c r="C58" s="27" t="s">
        <v>253</v>
      </c>
      <c r="D58" s="56">
        <v>4297625.7664000001</v>
      </c>
      <c r="E58" s="56">
        <v>3442681.2969</v>
      </c>
      <c r="F58" s="57">
        <v>1.248336804</v>
      </c>
      <c r="G58" s="56">
        <v>3925991.9536000001</v>
      </c>
      <c r="H58" s="56">
        <v>371633.81280000001</v>
      </c>
      <c r="J58" s="58">
        <v>5648</v>
      </c>
      <c r="K58" s="58">
        <v>1105</v>
      </c>
      <c r="L58" s="58">
        <v>4543</v>
      </c>
      <c r="M58" s="58">
        <v>4424</v>
      </c>
      <c r="N58" s="58">
        <f t="shared" si="0"/>
        <v>119</v>
      </c>
    </row>
    <row r="59" spans="1:15" ht="15" customHeight="1" x14ac:dyDescent="0.3">
      <c r="A59" t="s">
        <v>19</v>
      </c>
      <c r="B59" t="s">
        <v>55</v>
      </c>
      <c r="C59" s="27" t="s">
        <v>254</v>
      </c>
      <c r="D59" s="56">
        <v>2648833.2215</v>
      </c>
      <c r="E59" s="56">
        <v>1871118.4432000001</v>
      </c>
      <c r="F59" s="57">
        <v>1.415641661</v>
      </c>
      <c r="G59" s="56">
        <v>2136017.8075000001</v>
      </c>
      <c r="H59" s="56">
        <v>512815.41399999999</v>
      </c>
      <c r="J59" s="58">
        <v>3809</v>
      </c>
      <c r="K59" s="58">
        <v>1348</v>
      </c>
      <c r="L59" s="58">
        <v>2461</v>
      </c>
      <c r="M59" s="58">
        <v>2217</v>
      </c>
      <c r="N59" s="58">
        <f t="shared" si="0"/>
        <v>244</v>
      </c>
    </row>
    <row r="60" spans="1:15" ht="15" customHeight="1" x14ac:dyDescent="0.3">
      <c r="A60" t="s">
        <v>19</v>
      </c>
      <c r="B60" t="s">
        <v>38</v>
      </c>
      <c r="C60" s="27" t="s">
        <v>257</v>
      </c>
      <c r="D60" s="56">
        <v>3977428.9778999989</v>
      </c>
      <c r="E60" s="56">
        <v>3314821.5355000002</v>
      </c>
      <c r="F60" s="57">
        <v>1.1998923429999999</v>
      </c>
      <c r="G60" s="56">
        <v>3783589.3862000001</v>
      </c>
      <c r="H60" s="56">
        <v>193839.59169999999</v>
      </c>
      <c r="J60" s="58">
        <v>5672</v>
      </c>
      <c r="K60" s="58">
        <v>2486</v>
      </c>
      <c r="L60" s="58">
        <v>3186</v>
      </c>
      <c r="M60" s="58">
        <v>3325</v>
      </c>
      <c r="N60" s="58">
        <f t="shared" si="0"/>
        <v>-139</v>
      </c>
    </row>
    <row r="61" spans="1:15" ht="15" customHeight="1" x14ac:dyDescent="0.3">
      <c r="A61" t="s">
        <v>19</v>
      </c>
      <c r="B61" t="s">
        <v>36</v>
      </c>
      <c r="C61" s="27" t="s">
        <v>258</v>
      </c>
      <c r="D61" s="56">
        <v>1985006.0245000001</v>
      </c>
      <c r="E61" s="56">
        <v>1593621.9040000001</v>
      </c>
      <c r="F61" s="57">
        <v>1.2455940889999999</v>
      </c>
      <c r="G61" s="56">
        <v>1822329.7448</v>
      </c>
      <c r="H61" s="56">
        <v>162676.27970000001</v>
      </c>
      <c r="J61" s="58">
        <v>2657</v>
      </c>
      <c r="K61" s="58">
        <v>621</v>
      </c>
      <c r="L61" s="58">
        <v>2036</v>
      </c>
      <c r="M61" s="58">
        <v>1829</v>
      </c>
      <c r="N61" s="58">
        <f t="shared" si="0"/>
        <v>207</v>
      </c>
    </row>
    <row r="62" spans="1:15" ht="15" customHeight="1" x14ac:dyDescent="0.3">
      <c r="A62" t="s">
        <v>19</v>
      </c>
      <c r="B62" t="s">
        <v>95</v>
      </c>
      <c r="C62" s="27" t="s">
        <v>266</v>
      </c>
      <c r="D62" s="56">
        <v>974300.12060000002</v>
      </c>
      <c r="E62" s="56">
        <v>906319.62569999998</v>
      </c>
      <c r="F62" s="57">
        <v>1.0750071969999999</v>
      </c>
      <c r="G62" s="56">
        <v>1038825.0397</v>
      </c>
      <c r="H62" s="62">
        <v>-64524.919099999999</v>
      </c>
      <c r="J62" s="58">
        <v>1131</v>
      </c>
      <c r="K62" s="58">
        <v>466</v>
      </c>
      <c r="L62" s="58">
        <v>665</v>
      </c>
      <c r="M62" s="58">
        <v>790</v>
      </c>
      <c r="N62" s="58">
        <f t="shared" si="0"/>
        <v>-125</v>
      </c>
    </row>
    <row r="63" spans="1:15" ht="15" customHeight="1" x14ac:dyDescent="0.3"/>
    <row r="64" spans="1:15" ht="15" customHeight="1" x14ac:dyDescent="0.3">
      <c r="A64" t="s">
        <v>46</v>
      </c>
      <c r="B64" t="s">
        <v>164</v>
      </c>
      <c r="C64" s="27" t="s">
        <v>197</v>
      </c>
      <c r="D64" s="56">
        <v>4939187.8499999996</v>
      </c>
      <c r="E64" s="56">
        <v>4332543.0730999997</v>
      </c>
      <c r="F64" s="57">
        <v>1.1400204839999999</v>
      </c>
      <c r="G64" s="56">
        <v>4739917.0599999996</v>
      </c>
      <c r="H64" s="56">
        <v>199270.79</v>
      </c>
      <c r="J64" s="58">
        <v>8115</v>
      </c>
      <c r="K64" s="58">
        <v>3395</v>
      </c>
      <c r="L64" s="58">
        <v>4720</v>
      </c>
      <c r="M64" s="58">
        <v>5146</v>
      </c>
      <c r="N64" s="58">
        <f t="shared" si="0"/>
        <v>-426</v>
      </c>
    </row>
    <row r="65" spans="1:15" ht="15" customHeight="1" x14ac:dyDescent="0.3">
      <c r="A65" t="s">
        <v>46</v>
      </c>
      <c r="B65" t="s">
        <v>346</v>
      </c>
      <c r="C65" s="27" t="s">
        <v>597</v>
      </c>
      <c r="D65" s="59">
        <v>6400422.0349999992</v>
      </c>
      <c r="E65" s="59">
        <v>5702087.9265000001</v>
      </c>
      <c r="F65" s="60">
        <v>1.1224698948002094</v>
      </c>
      <c r="G65" s="59">
        <v>6570456.2999999998</v>
      </c>
      <c r="H65" s="59">
        <v>-170034.26500000001</v>
      </c>
      <c r="J65" s="61">
        <v>9928</v>
      </c>
      <c r="K65" s="61">
        <v>4174</v>
      </c>
      <c r="L65" s="61">
        <v>5754</v>
      </c>
      <c r="M65" s="61">
        <v>6572</v>
      </c>
      <c r="N65" s="58">
        <f t="shared" si="0"/>
        <v>-818</v>
      </c>
      <c r="O65" t="s">
        <v>1723</v>
      </c>
    </row>
    <row r="66" spans="1:15" ht="15" customHeight="1" x14ac:dyDescent="0.3">
      <c r="A66" t="s">
        <v>46</v>
      </c>
      <c r="B66" t="s">
        <v>47</v>
      </c>
      <c r="C66" s="27" t="s">
        <v>1596</v>
      </c>
      <c r="D66" s="56">
        <v>4239704.24</v>
      </c>
      <c r="E66" s="56">
        <v>3483857.8021</v>
      </c>
      <c r="F66" s="57">
        <v>1.216956742</v>
      </c>
      <c r="G66" s="56">
        <v>3850103.97</v>
      </c>
      <c r="H66" s="56">
        <v>389600.27</v>
      </c>
      <c r="J66" s="58">
        <v>6116</v>
      </c>
      <c r="K66" s="58">
        <v>2511</v>
      </c>
      <c r="L66" s="58">
        <v>3605</v>
      </c>
      <c r="M66" s="58">
        <v>3718</v>
      </c>
      <c r="N66" s="58">
        <f t="shared" si="0"/>
        <v>-113</v>
      </c>
    </row>
    <row r="67" spans="1:15" ht="15" customHeight="1" x14ac:dyDescent="0.3">
      <c r="A67" t="s">
        <v>46</v>
      </c>
      <c r="B67" t="s">
        <v>127</v>
      </c>
      <c r="C67" s="27" t="s">
        <v>220</v>
      </c>
      <c r="D67" s="56">
        <v>4371557.28</v>
      </c>
      <c r="E67" s="56">
        <v>3844539.1428</v>
      </c>
      <c r="F67" s="57">
        <v>1.137082266</v>
      </c>
      <c r="G67" s="56">
        <v>4218701.1399999997</v>
      </c>
      <c r="H67" s="56">
        <v>152856.14000000001</v>
      </c>
      <c r="J67" s="58">
        <v>6641</v>
      </c>
      <c r="K67" s="58">
        <v>2532</v>
      </c>
      <c r="L67" s="58">
        <v>4109</v>
      </c>
      <c r="M67" s="58">
        <v>4407</v>
      </c>
      <c r="N67" s="58">
        <f t="shared" si="0"/>
        <v>-298</v>
      </c>
    </row>
    <row r="68" spans="1:15" ht="15" customHeight="1" x14ac:dyDescent="0.3">
      <c r="A68" t="s">
        <v>46</v>
      </c>
      <c r="B68" t="s">
        <v>84</v>
      </c>
      <c r="C68" s="27" t="s">
        <v>416</v>
      </c>
      <c r="D68" s="56">
        <v>4868448.88</v>
      </c>
      <c r="E68" s="56">
        <v>4436014.3570999997</v>
      </c>
      <c r="F68" s="57">
        <v>1.09748267</v>
      </c>
      <c r="G68" s="56">
        <v>4708745.6499999994</v>
      </c>
      <c r="H68" s="56">
        <v>159703.230000001</v>
      </c>
      <c r="J68" s="58">
        <v>6828</v>
      </c>
      <c r="K68" s="58">
        <v>2928</v>
      </c>
      <c r="L68" s="58">
        <v>3900</v>
      </c>
      <c r="M68" s="58">
        <v>4172</v>
      </c>
      <c r="N68" s="58">
        <f t="shared" si="0"/>
        <v>-272</v>
      </c>
    </row>
    <row r="69" spans="1:15" ht="15" customHeight="1" x14ac:dyDescent="0.3">
      <c r="A69" t="s">
        <v>46</v>
      </c>
      <c r="B69" t="s">
        <v>355</v>
      </c>
      <c r="C69" s="27" t="s">
        <v>417</v>
      </c>
      <c r="D69" s="56">
        <v>5440888.0699999994</v>
      </c>
      <c r="E69" s="56">
        <v>4732288.1084000003</v>
      </c>
      <c r="F69" s="57">
        <v>1.1497372830000001</v>
      </c>
      <c r="G69" s="56">
        <v>5206085.6399999997</v>
      </c>
      <c r="H69" s="56">
        <v>234802.43</v>
      </c>
      <c r="J69" s="58">
        <v>7748</v>
      </c>
      <c r="K69" s="58">
        <v>3200</v>
      </c>
      <c r="L69" s="58">
        <v>4548</v>
      </c>
      <c r="M69" s="58">
        <v>4726</v>
      </c>
      <c r="N69" s="58">
        <f t="shared" si="0"/>
        <v>-178</v>
      </c>
    </row>
    <row r="70" spans="1:15" ht="15" customHeight="1" x14ac:dyDescent="0.3">
      <c r="A70" t="s">
        <v>46</v>
      </c>
      <c r="B70" t="s">
        <v>136</v>
      </c>
      <c r="C70" s="27" t="s">
        <v>1416</v>
      </c>
      <c r="D70" s="56">
        <v>4432449.8</v>
      </c>
      <c r="E70" s="56">
        <v>3718962.2201999999</v>
      </c>
      <c r="F70" s="57">
        <v>1.191851258</v>
      </c>
      <c r="G70" s="56">
        <v>4234219.53</v>
      </c>
      <c r="H70" s="56">
        <v>198230.27</v>
      </c>
      <c r="J70" s="58">
        <v>6626</v>
      </c>
      <c r="K70" s="58">
        <v>2660</v>
      </c>
      <c r="L70" s="58">
        <v>3966</v>
      </c>
      <c r="M70" s="58">
        <v>4294</v>
      </c>
      <c r="N70" s="58">
        <f t="shared" ref="N70:N102" si="1">+L70-M70</f>
        <v>-328</v>
      </c>
    </row>
    <row r="71" spans="1:15" ht="15" customHeight="1" x14ac:dyDescent="0.3">
      <c r="A71" t="s">
        <v>46</v>
      </c>
      <c r="B71" t="s">
        <v>115</v>
      </c>
      <c r="C71" s="27" t="s">
        <v>269</v>
      </c>
      <c r="D71" s="56">
        <v>4978455.25</v>
      </c>
      <c r="E71" s="56">
        <v>4309178.4145999998</v>
      </c>
      <c r="F71" s="57">
        <v>1.155314255</v>
      </c>
      <c r="G71" s="56">
        <v>4727998.8</v>
      </c>
      <c r="H71" s="56">
        <v>250456.45</v>
      </c>
      <c r="J71" s="58">
        <v>6431</v>
      </c>
      <c r="K71" s="58">
        <v>2120</v>
      </c>
      <c r="L71" s="58">
        <v>4311</v>
      </c>
      <c r="M71" s="58">
        <v>4414</v>
      </c>
      <c r="N71" s="58">
        <f t="shared" si="1"/>
        <v>-103</v>
      </c>
    </row>
    <row r="72" spans="1:15" ht="15" customHeight="1" x14ac:dyDescent="0.3">
      <c r="A72" t="s">
        <v>46</v>
      </c>
      <c r="B72" t="s">
        <v>111</v>
      </c>
      <c r="C72" s="27" t="s">
        <v>315</v>
      </c>
      <c r="D72" s="59">
        <v>4326477.6349999998</v>
      </c>
      <c r="E72" s="59">
        <v>3734701.4780999999</v>
      </c>
      <c r="F72" s="60">
        <v>1.158453402599948</v>
      </c>
      <c r="G72" s="59">
        <v>4096313.02</v>
      </c>
      <c r="H72" s="59">
        <v>230164.61499999999</v>
      </c>
      <c r="J72" s="61">
        <v>6294</v>
      </c>
      <c r="K72" s="61">
        <v>2584</v>
      </c>
      <c r="L72" s="61">
        <v>3710</v>
      </c>
      <c r="M72" s="61">
        <v>3968</v>
      </c>
      <c r="N72" s="58">
        <f t="shared" si="1"/>
        <v>-258</v>
      </c>
      <c r="O72" t="s">
        <v>1723</v>
      </c>
    </row>
    <row r="73" spans="1:15" ht="15" customHeight="1" x14ac:dyDescent="0.3">
      <c r="A73" t="s">
        <v>46</v>
      </c>
      <c r="B73" t="s">
        <v>109</v>
      </c>
      <c r="C73" s="27" t="s">
        <v>325</v>
      </c>
      <c r="D73" s="56">
        <v>5000127.58</v>
      </c>
      <c r="E73" s="56">
        <v>4483361.7216999996</v>
      </c>
      <c r="F73" s="57">
        <v>1.1152630299999999</v>
      </c>
      <c r="G73" s="56">
        <v>4849818.03</v>
      </c>
      <c r="H73" s="56">
        <v>150309.54999999999</v>
      </c>
      <c r="J73" s="58">
        <v>7365</v>
      </c>
      <c r="K73" s="58">
        <v>2699</v>
      </c>
      <c r="L73" s="58">
        <v>4666</v>
      </c>
      <c r="M73" s="58">
        <v>4968</v>
      </c>
      <c r="N73" s="58">
        <f t="shared" si="1"/>
        <v>-302</v>
      </c>
    </row>
    <row r="74" spans="1:15" ht="15" customHeight="1" x14ac:dyDescent="0.3">
      <c r="A74" t="s">
        <v>46</v>
      </c>
      <c r="B74" t="s">
        <v>170</v>
      </c>
      <c r="C74" s="27" t="s">
        <v>329</v>
      </c>
      <c r="D74" s="56">
        <v>2795792.21</v>
      </c>
      <c r="E74" s="56">
        <v>2983798.7124000001</v>
      </c>
      <c r="F74" s="57">
        <v>0.93699089000000002</v>
      </c>
      <c r="G74" s="56">
        <v>2995313.59</v>
      </c>
      <c r="H74" s="62">
        <v>-199521.38</v>
      </c>
      <c r="J74" s="58">
        <v>4417</v>
      </c>
      <c r="K74" s="58">
        <v>1835</v>
      </c>
      <c r="L74" s="58">
        <v>2582</v>
      </c>
      <c r="M74" s="58">
        <v>3165</v>
      </c>
      <c r="N74" s="58">
        <f t="shared" si="1"/>
        <v>-583</v>
      </c>
    </row>
    <row r="75" spans="1:15" ht="15" customHeight="1" x14ac:dyDescent="0.3">
      <c r="A75" t="s">
        <v>46</v>
      </c>
      <c r="B75" t="s">
        <v>125</v>
      </c>
      <c r="C75" s="27" t="s">
        <v>334</v>
      </c>
      <c r="D75" s="59">
        <v>3291795.8849999998</v>
      </c>
      <c r="E75" s="59">
        <v>3177674.6976000001</v>
      </c>
      <c r="F75" s="60">
        <v>1.035913426722437</v>
      </c>
      <c r="G75" s="59">
        <v>3463893.88</v>
      </c>
      <c r="H75" s="59">
        <v>-172097.995</v>
      </c>
      <c r="J75" s="61">
        <v>5359</v>
      </c>
      <c r="K75" s="61">
        <v>2231</v>
      </c>
      <c r="L75" s="61">
        <v>3128</v>
      </c>
      <c r="M75" s="61">
        <v>3617</v>
      </c>
      <c r="N75" s="58">
        <f t="shared" si="1"/>
        <v>-489</v>
      </c>
      <c r="O75" t="s">
        <v>1723</v>
      </c>
    </row>
    <row r="76" spans="1:15" ht="15" customHeight="1" x14ac:dyDescent="0.3">
      <c r="A76" t="s">
        <v>46</v>
      </c>
      <c r="B76" t="s">
        <v>69</v>
      </c>
      <c r="C76" s="27" t="s">
        <v>335</v>
      </c>
      <c r="D76" s="56">
        <v>3814879.02</v>
      </c>
      <c r="E76" s="56">
        <v>3589171.5109999999</v>
      </c>
      <c r="F76" s="57">
        <v>1.0628856849999999</v>
      </c>
      <c r="G76" s="56">
        <v>3921462.63</v>
      </c>
      <c r="H76" s="62">
        <v>-106583.61</v>
      </c>
      <c r="J76" s="58">
        <v>6014</v>
      </c>
      <c r="K76" s="58">
        <v>2435</v>
      </c>
      <c r="L76" s="58">
        <v>3579</v>
      </c>
      <c r="M76" s="58">
        <v>4086</v>
      </c>
      <c r="N76" s="58">
        <f t="shared" si="1"/>
        <v>-507</v>
      </c>
    </row>
    <row r="77" spans="1:15" ht="15" customHeight="1" x14ac:dyDescent="0.3"/>
    <row r="78" spans="1:15" ht="15" customHeight="1" x14ac:dyDescent="0.3">
      <c r="A78" t="s">
        <v>14</v>
      </c>
      <c r="B78" t="s">
        <v>15</v>
      </c>
      <c r="C78" s="27" t="s">
        <v>191</v>
      </c>
      <c r="D78" s="56">
        <v>5584904.2799999993</v>
      </c>
      <c r="E78" s="56">
        <v>4550106.2281999998</v>
      </c>
      <c r="F78" s="57">
        <v>1.227422834</v>
      </c>
      <c r="G78" s="56">
        <v>5023693.22</v>
      </c>
      <c r="H78" s="56">
        <v>561211.06000000006</v>
      </c>
      <c r="J78" s="58">
        <v>8048</v>
      </c>
      <c r="K78" s="58">
        <v>3161</v>
      </c>
      <c r="L78" s="58">
        <v>4887</v>
      </c>
      <c r="M78" s="58">
        <v>4847</v>
      </c>
      <c r="N78" s="58">
        <f t="shared" si="1"/>
        <v>40</v>
      </c>
    </row>
    <row r="79" spans="1:15" ht="15" customHeight="1" x14ac:dyDescent="0.3">
      <c r="A79" t="s">
        <v>14</v>
      </c>
      <c r="B79" t="s">
        <v>40</v>
      </c>
      <c r="C79" s="27" t="s">
        <v>199</v>
      </c>
      <c r="D79" s="56">
        <v>4932404.3</v>
      </c>
      <c r="E79" s="56">
        <v>4233246.898</v>
      </c>
      <c r="F79" s="57">
        <v>1.165158664</v>
      </c>
      <c r="G79" s="56">
        <v>4679995.74</v>
      </c>
      <c r="H79" s="56">
        <v>252408.56</v>
      </c>
      <c r="J79" s="58">
        <v>7704</v>
      </c>
      <c r="K79" s="58">
        <v>3221</v>
      </c>
      <c r="L79" s="58">
        <v>4483</v>
      </c>
      <c r="M79" s="58">
        <v>4817</v>
      </c>
      <c r="N79" s="58">
        <f t="shared" si="1"/>
        <v>-334</v>
      </c>
    </row>
    <row r="80" spans="1:15" ht="15" customHeight="1" x14ac:dyDescent="0.3">
      <c r="A80" t="s">
        <v>14</v>
      </c>
      <c r="B80" t="s">
        <v>44</v>
      </c>
      <c r="C80" s="27" t="s">
        <v>216</v>
      </c>
      <c r="D80" s="56">
        <v>5170103.25</v>
      </c>
      <c r="E80" s="56">
        <v>5048752.4073999999</v>
      </c>
      <c r="F80" s="57">
        <v>1.024035808</v>
      </c>
      <c r="G80" s="56">
        <v>5512333.6799999997</v>
      </c>
      <c r="H80" s="62">
        <v>-342230.43</v>
      </c>
      <c r="J80" s="58">
        <v>7132</v>
      </c>
      <c r="K80" s="58">
        <v>2924</v>
      </c>
      <c r="L80" s="58">
        <v>4208</v>
      </c>
      <c r="M80" s="58">
        <v>4828</v>
      </c>
      <c r="N80" s="58">
        <f t="shared" si="1"/>
        <v>-620</v>
      </c>
    </row>
    <row r="81" spans="1:15" ht="15" customHeight="1" x14ac:dyDescent="0.3">
      <c r="A81" t="s">
        <v>14</v>
      </c>
      <c r="B81" t="s">
        <v>155</v>
      </c>
      <c r="C81" s="27" t="s">
        <v>219</v>
      </c>
      <c r="D81" s="56">
        <v>5024809.97</v>
      </c>
      <c r="E81" s="56">
        <v>4786534.2681</v>
      </c>
      <c r="F81" s="57">
        <v>1.0497804230000001</v>
      </c>
      <c r="G81" s="56">
        <v>5289066.33</v>
      </c>
      <c r="H81" s="62">
        <v>-264256.36</v>
      </c>
      <c r="J81" s="58">
        <v>8005</v>
      </c>
      <c r="K81" s="58">
        <v>3287</v>
      </c>
      <c r="L81" s="58">
        <v>4718</v>
      </c>
      <c r="M81" s="58">
        <v>5608</v>
      </c>
      <c r="N81" s="58">
        <f t="shared" si="1"/>
        <v>-890</v>
      </c>
    </row>
    <row r="82" spans="1:15" ht="15" customHeight="1" x14ac:dyDescent="0.3">
      <c r="A82" t="s">
        <v>14</v>
      </c>
      <c r="B82" t="s">
        <v>93</v>
      </c>
      <c r="C82" s="27" t="s">
        <v>231</v>
      </c>
      <c r="D82" s="56">
        <v>4368226.7699999996</v>
      </c>
      <c r="E82" s="56">
        <v>4055171.7122999998</v>
      </c>
      <c r="F82" s="57">
        <v>1.077198965</v>
      </c>
      <c r="G82" s="56">
        <v>4471821.8600000003</v>
      </c>
      <c r="H82" s="62">
        <v>-103595.09</v>
      </c>
      <c r="J82" s="58">
        <v>6460</v>
      </c>
      <c r="K82" s="58">
        <v>2739</v>
      </c>
      <c r="L82" s="58">
        <v>3721</v>
      </c>
      <c r="M82" s="58">
        <v>4321</v>
      </c>
      <c r="N82" s="58">
        <f t="shared" si="1"/>
        <v>-600</v>
      </c>
    </row>
    <row r="83" spans="1:15" ht="15" customHeight="1" x14ac:dyDescent="0.3">
      <c r="A83" t="s">
        <v>14</v>
      </c>
      <c r="B83" t="s">
        <v>57</v>
      </c>
      <c r="C83" s="27" t="s">
        <v>233</v>
      </c>
      <c r="D83" s="56">
        <v>4810263.5</v>
      </c>
      <c r="E83" s="56">
        <v>4365358.4005000014</v>
      </c>
      <c r="F83" s="57">
        <v>1.1019171990000001</v>
      </c>
      <c r="G83" s="56">
        <v>4817692.1599999992</v>
      </c>
      <c r="H83" s="62">
        <v>-7428.66</v>
      </c>
      <c r="J83" s="58">
        <v>7839</v>
      </c>
      <c r="K83" s="58">
        <v>3309</v>
      </c>
      <c r="L83" s="58">
        <v>4530</v>
      </c>
      <c r="M83" s="58">
        <v>5195</v>
      </c>
      <c r="N83" s="58">
        <f t="shared" si="1"/>
        <v>-665</v>
      </c>
    </row>
    <row r="84" spans="1:15" ht="15" customHeight="1" x14ac:dyDescent="0.3">
      <c r="A84" t="s">
        <v>14</v>
      </c>
      <c r="B84" t="s">
        <v>176</v>
      </c>
      <c r="C84" s="27" t="s">
        <v>246</v>
      </c>
      <c r="D84" s="56">
        <v>5083755.8599999994</v>
      </c>
      <c r="E84" s="56">
        <v>4996536.8430000003</v>
      </c>
      <c r="F84" s="57">
        <v>1.017455894</v>
      </c>
      <c r="G84" s="56">
        <v>5522466.79</v>
      </c>
      <c r="H84" s="62">
        <v>-438710.93</v>
      </c>
      <c r="J84" s="58">
        <v>7077</v>
      </c>
      <c r="K84" s="58">
        <v>2823</v>
      </c>
      <c r="L84" s="58">
        <v>4254</v>
      </c>
      <c r="M84" s="58">
        <v>5229</v>
      </c>
      <c r="N84" s="58">
        <f t="shared" si="1"/>
        <v>-975</v>
      </c>
    </row>
    <row r="85" spans="1:15" ht="15" customHeight="1" x14ac:dyDescent="0.3">
      <c r="A85" t="s">
        <v>14</v>
      </c>
      <c r="B85" t="s">
        <v>91</v>
      </c>
      <c r="C85" s="27" t="s">
        <v>1417</v>
      </c>
      <c r="D85" s="56">
        <v>3124569.37</v>
      </c>
      <c r="E85" s="56">
        <v>2716642.2489</v>
      </c>
      <c r="F85" s="57">
        <v>1.150158572</v>
      </c>
      <c r="G85" s="56">
        <v>2979309.11</v>
      </c>
      <c r="H85" s="56">
        <v>145260.26</v>
      </c>
      <c r="J85" s="58">
        <v>4813</v>
      </c>
      <c r="K85" s="58">
        <v>1967</v>
      </c>
      <c r="L85" s="58">
        <v>2846</v>
      </c>
      <c r="M85" s="58">
        <v>3073</v>
      </c>
      <c r="N85" s="58">
        <f t="shared" si="1"/>
        <v>-227</v>
      </c>
    </row>
    <row r="86" spans="1:15" ht="15" customHeight="1" x14ac:dyDescent="0.3">
      <c r="A86" t="s">
        <v>14</v>
      </c>
      <c r="B86" t="s">
        <v>375</v>
      </c>
      <c r="C86" s="27" t="s">
        <v>280</v>
      </c>
      <c r="D86" s="56">
        <v>6436955.5199999996</v>
      </c>
      <c r="E86" s="56">
        <v>3922051.8401000001</v>
      </c>
      <c r="F86" s="57">
        <v>1.6412214279999999</v>
      </c>
      <c r="G86" s="56">
        <v>3964325.34</v>
      </c>
      <c r="H86" s="56">
        <v>2472630.1800000002</v>
      </c>
      <c r="J86" s="58">
        <v>15376</v>
      </c>
      <c r="K86" s="58">
        <v>5647</v>
      </c>
      <c r="L86" s="58">
        <v>9729</v>
      </c>
      <c r="M86" s="58">
        <v>6563</v>
      </c>
      <c r="N86" s="58">
        <f t="shared" si="1"/>
        <v>3166</v>
      </c>
    </row>
    <row r="87" spans="1:15" ht="15" customHeight="1" x14ac:dyDescent="0.3">
      <c r="A87" t="s">
        <v>14</v>
      </c>
      <c r="B87" t="s">
        <v>87</v>
      </c>
      <c r="C87" s="27" t="s">
        <v>1460</v>
      </c>
      <c r="D87" s="59">
        <v>4939830.8100000005</v>
      </c>
      <c r="E87" s="59">
        <v>4735833.8350999998</v>
      </c>
      <c r="F87" s="60">
        <v>1.0430751968931133</v>
      </c>
      <c r="G87" s="59">
        <v>5230673.43</v>
      </c>
      <c r="H87" s="59">
        <v>-290842.62</v>
      </c>
      <c r="J87" s="61">
        <v>7299</v>
      </c>
      <c r="K87" s="61">
        <v>2704</v>
      </c>
      <c r="L87" s="61">
        <v>4595</v>
      </c>
      <c r="M87" s="61">
        <v>5240</v>
      </c>
      <c r="N87" s="58">
        <f t="shared" si="1"/>
        <v>-645</v>
      </c>
      <c r="O87" t="s">
        <v>1723</v>
      </c>
    </row>
    <row r="88" spans="1:15" x14ac:dyDescent="0.3">
      <c r="A88" t="s">
        <v>14</v>
      </c>
      <c r="B88" t="s">
        <v>17</v>
      </c>
      <c r="C88" s="27" t="s">
        <v>319</v>
      </c>
      <c r="D88" s="56">
        <v>3798750.68</v>
      </c>
      <c r="E88" s="56">
        <v>3542019.9377000001</v>
      </c>
      <c r="F88" s="57">
        <v>1.0724814499999999</v>
      </c>
      <c r="G88" s="56">
        <v>3901253.96</v>
      </c>
      <c r="H88" s="62">
        <v>-102503.28</v>
      </c>
      <c r="J88" s="58">
        <v>6712</v>
      </c>
      <c r="K88" s="58">
        <v>2854</v>
      </c>
      <c r="L88" s="58">
        <v>3858</v>
      </c>
      <c r="M88" s="58">
        <v>4657</v>
      </c>
      <c r="N88" s="58">
        <f t="shared" si="1"/>
        <v>-799</v>
      </c>
    </row>
    <row r="89" spans="1:15" x14ac:dyDescent="0.3">
      <c r="A89" t="s">
        <v>14</v>
      </c>
      <c r="B89" t="s">
        <v>123</v>
      </c>
      <c r="C89" s="27" t="s">
        <v>331</v>
      </c>
      <c r="D89" s="56">
        <v>2818031.1</v>
      </c>
      <c r="E89" s="56">
        <v>2749175.5550000002</v>
      </c>
      <c r="F89" s="57">
        <v>1.025045889</v>
      </c>
      <c r="G89" s="56">
        <v>3015585.02</v>
      </c>
      <c r="H89" s="62">
        <v>-197553.92000000001</v>
      </c>
      <c r="J89" s="58">
        <v>4514</v>
      </c>
      <c r="K89" s="58">
        <v>1852</v>
      </c>
      <c r="L89" s="58">
        <v>2662</v>
      </c>
      <c r="M89" s="58">
        <v>3044</v>
      </c>
      <c r="N89" s="58">
        <f t="shared" si="1"/>
        <v>-382</v>
      </c>
    </row>
    <row r="90" spans="1:15" ht="15" customHeight="1" x14ac:dyDescent="0.3"/>
    <row r="91" spans="1:15" x14ac:dyDescent="0.3">
      <c r="A91" t="s">
        <v>63</v>
      </c>
      <c r="B91" t="s">
        <v>174</v>
      </c>
      <c r="C91" s="27" t="s">
        <v>187</v>
      </c>
      <c r="D91" s="56">
        <v>2765162.7</v>
      </c>
      <c r="E91" s="56">
        <v>2460018.4267000002</v>
      </c>
      <c r="F91" s="57">
        <v>1.124041458</v>
      </c>
      <c r="G91" s="56">
        <v>2699939.53</v>
      </c>
      <c r="H91" s="56">
        <v>65223.17</v>
      </c>
      <c r="J91" s="58">
        <v>4648</v>
      </c>
      <c r="K91" s="58">
        <v>1961</v>
      </c>
      <c r="L91" s="58">
        <v>2687</v>
      </c>
      <c r="M91" s="58">
        <v>2988</v>
      </c>
      <c r="N91" s="58">
        <f t="shared" si="1"/>
        <v>-301</v>
      </c>
    </row>
    <row r="92" spans="1:15" x14ac:dyDescent="0.3">
      <c r="A92" t="s">
        <v>63</v>
      </c>
      <c r="B92" t="s">
        <v>131</v>
      </c>
      <c r="C92" s="27" t="s">
        <v>189</v>
      </c>
      <c r="D92" s="56">
        <v>3003869.63</v>
      </c>
      <c r="E92" s="56">
        <v>2685720.4980000001</v>
      </c>
      <c r="F92" s="57">
        <v>1.118459509</v>
      </c>
      <c r="G92" s="56">
        <v>2959430.37</v>
      </c>
      <c r="H92" s="56">
        <v>44439.26</v>
      </c>
      <c r="J92" s="58">
        <v>4088</v>
      </c>
      <c r="K92" s="58">
        <v>1553</v>
      </c>
      <c r="L92" s="58">
        <v>2535</v>
      </c>
      <c r="M92" s="58">
        <v>2720</v>
      </c>
      <c r="N92" s="58">
        <f t="shared" si="1"/>
        <v>-185</v>
      </c>
    </row>
    <row r="93" spans="1:15" x14ac:dyDescent="0.3">
      <c r="A93" t="s">
        <v>63</v>
      </c>
      <c r="B93" t="s">
        <v>563</v>
      </c>
      <c r="C93" s="27" t="s">
        <v>562</v>
      </c>
      <c r="D93" s="56">
        <v>3239679.43</v>
      </c>
      <c r="E93" s="56">
        <v>2598114.6948000002</v>
      </c>
      <c r="F93" s="57">
        <v>1.2469347239999999</v>
      </c>
      <c r="G93" s="56">
        <v>2861598.87</v>
      </c>
      <c r="H93" s="56">
        <v>378080.56</v>
      </c>
      <c r="J93" s="58">
        <v>4767</v>
      </c>
      <c r="K93" s="58">
        <v>1937</v>
      </c>
      <c r="L93" s="58">
        <v>2830</v>
      </c>
      <c r="M93" s="58">
        <v>2681</v>
      </c>
      <c r="N93" s="58">
        <f t="shared" si="1"/>
        <v>149</v>
      </c>
    </row>
    <row r="94" spans="1:15" x14ac:dyDescent="0.3">
      <c r="A94" t="s">
        <v>63</v>
      </c>
      <c r="B94" t="s">
        <v>119</v>
      </c>
      <c r="C94" s="27" t="s">
        <v>201</v>
      </c>
      <c r="D94" s="56">
        <v>3953443.79</v>
      </c>
      <c r="E94" s="56">
        <v>3618488.5151999998</v>
      </c>
      <c r="F94" s="57">
        <v>1.092567732</v>
      </c>
      <c r="G94" s="56">
        <v>4000968.54</v>
      </c>
      <c r="H94" s="62">
        <v>-47524.75</v>
      </c>
      <c r="J94" s="58">
        <v>5014</v>
      </c>
      <c r="K94" s="58">
        <v>1745</v>
      </c>
      <c r="L94" s="58">
        <v>3269</v>
      </c>
      <c r="M94" s="58">
        <v>3630</v>
      </c>
      <c r="N94" s="58">
        <f t="shared" si="1"/>
        <v>-361</v>
      </c>
    </row>
    <row r="95" spans="1:15" x14ac:dyDescent="0.3">
      <c r="A95" t="s">
        <v>63</v>
      </c>
      <c r="B95" t="s">
        <v>717</v>
      </c>
      <c r="C95" s="27" t="s">
        <v>716</v>
      </c>
      <c r="D95" s="56">
        <v>3638906.9</v>
      </c>
      <c r="E95" s="56">
        <v>3487547.0809999998</v>
      </c>
      <c r="F95" s="57">
        <v>1.043400079</v>
      </c>
      <c r="G95" s="56">
        <v>3856725.29</v>
      </c>
      <c r="H95" s="62">
        <v>-217818.39</v>
      </c>
      <c r="J95" s="58">
        <v>5754</v>
      </c>
      <c r="K95" s="58">
        <v>2386</v>
      </c>
      <c r="L95" s="58">
        <v>3368</v>
      </c>
      <c r="M95" s="58">
        <v>4017</v>
      </c>
      <c r="N95" s="58">
        <f t="shared" si="1"/>
        <v>-649</v>
      </c>
    </row>
    <row r="96" spans="1:15" x14ac:dyDescent="0.3">
      <c r="A96" t="s">
        <v>63</v>
      </c>
      <c r="B96" t="s">
        <v>157</v>
      </c>
      <c r="C96" s="27" t="s">
        <v>249</v>
      </c>
      <c r="D96" s="56">
        <v>3811647.3</v>
      </c>
      <c r="E96" s="56">
        <v>3678304.8683000002</v>
      </c>
      <c r="F96" s="57">
        <v>1.0362510549999999</v>
      </c>
      <c r="G96" s="56">
        <v>4069427.69</v>
      </c>
      <c r="H96" s="62">
        <v>-257780.39</v>
      </c>
      <c r="J96" s="58">
        <v>5122</v>
      </c>
      <c r="K96" s="58">
        <v>2151</v>
      </c>
      <c r="L96" s="58">
        <v>2971</v>
      </c>
      <c r="M96" s="58">
        <v>3703</v>
      </c>
      <c r="N96" s="58">
        <f t="shared" si="1"/>
        <v>-732</v>
      </c>
    </row>
    <row r="97" spans="1:15" x14ac:dyDescent="0.3">
      <c r="A97" t="s">
        <v>63</v>
      </c>
      <c r="B97" t="s">
        <v>168</v>
      </c>
      <c r="C97" s="27" t="s">
        <v>271</v>
      </c>
      <c r="D97" s="56">
        <v>3630135.99</v>
      </c>
      <c r="E97" s="56">
        <v>3226045.3538000002</v>
      </c>
      <c r="F97" s="57">
        <v>1.1252588210000001</v>
      </c>
      <c r="G97" s="56">
        <v>3421734.19</v>
      </c>
      <c r="H97" s="56">
        <v>208401.8</v>
      </c>
      <c r="J97" s="58">
        <v>4912</v>
      </c>
      <c r="K97" s="58">
        <v>2055</v>
      </c>
      <c r="L97" s="58">
        <v>2857</v>
      </c>
      <c r="M97" s="58">
        <v>2940</v>
      </c>
      <c r="N97" s="58">
        <f t="shared" si="1"/>
        <v>-83</v>
      </c>
    </row>
    <row r="98" spans="1:15" x14ac:dyDescent="0.3">
      <c r="A98" t="s">
        <v>63</v>
      </c>
      <c r="B98" t="s">
        <v>143</v>
      </c>
      <c r="C98" s="27" t="s">
        <v>282</v>
      </c>
      <c r="D98" s="56">
        <v>2676502.8199999998</v>
      </c>
      <c r="E98" s="56">
        <v>2658241.8731</v>
      </c>
      <c r="F98" s="57">
        <v>1.006869558</v>
      </c>
      <c r="G98" s="56">
        <v>2933977.66</v>
      </c>
      <c r="H98" s="62">
        <v>-257474.84</v>
      </c>
      <c r="J98" s="58">
        <v>3736</v>
      </c>
      <c r="K98" s="58">
        <v>1561</v>
      </c>
      <c r="L98" s="58">
        <v>2175</v>
      </c>
      <c r="M98" s="58">
        <v>2597</v>
      </c>
      <c r="N98" s="58">
        <f t="shared" si="1"/>
        <v>-422</v>
      </c>
    </row>
    <row r="99" spans="1:15" x14ac:dyDescent="0.3">
      <c r="A99" t="s">
        <v>63</v>
      </c>
      <c r="B99" t="s">
        <v>138</v>
      </c>
      <c r="C99" s="27" t="s">
        <v>285</v>
      </c>
      <c r="D99" s="59">
        <v>2941791.2050000001</v>
      </c>
      <c r="E99" s="59">
        <v>2407784.8468999998</v>
      </c>
      <c r="F99" s="60">
        <v>1.2217832539263334</v>
      </c>
      <c r="G99" s="59">
        <v>2652748.13</v>
      </c>
      <c r="H99" s="59">
        <v>289043.07499999995</v>
      </c>
      <c r="J99" s="61">
        <v>4014</v>
      </c>
      <c r="K99" s="61">
        <v>1723</v>
      </c>
      <c r="L99" s="61">
        <v>2291</v>
      </c>
      <c r="M99" s="61">
        <v>2197</v>
      </c>
      <c r="N99" s="58">
        <f t="shared" si="1"/>
        <v>94</v>
      </c>
      <c r="O99" t="s">
        <v>1723</v>
      </c>
    </row>
    <row r="100" spans="1:15" x14ac:dyDescent="0.3">
      <c r="A100" t="s">
        <v>63</v>
      </c>
      <c r="B100" t="s">
        <v>145</v>
      </c>
      <c r="C100" s="27" t="s">
        <v>320</v>
      </c>
      <c r="D100" s="56">
        <v>2966213.42</v>
      </c>
      <c r="E100" s="56">
        <v>2694601.6661999999</v>
      </c>
      <c r="F100" s="57">
        <v>1.100798481</v>
      </c>
      <c r="G100" s="56">
        <v>2969185.62</v>
      </c>
      <c r="H100" s="62">
        <v>-2972.2</v>
      </c>
      <c r="J100" s="58">
        <v>4359</v>
      </c>
      <c r="K100" s="58">
        <v>1454</v>
      </c>
      <c r="L100" s="58">
        <v>2905</v>
      </c>
      <c r="M100" s="58">
        <v>3182</v>
      </c>
      <c r="N100" s="58">
        <f t="shared" si="1"/>
        <v>-277</v>
      </c>
    </row>
    <row r="101" spans="1:15" x14ac:dyDescent="0.3">
      <c r="A101" t="s">
        <v>63</v>
      </c>
      <c r="B101" t="s">
        <v>64</v>
      </c>
      <c r="C101" s="27" t="s">
        <v>326</v>
      </c>
      <c r="D101" s="56">
        <v>3884952.19</v>
      </c>
      <c r="E101" s="56">
        <v>3407577.7810999998</v>
      </c>
      <c r="F101" s="57">
        <v>1.140092007</v>
      </c>
      <c r="G101" s="56">
        <v>3767556.39</v>
      </c>
      <c r="H101" s="56">
        <v>117395.8</v>
      </c>
      <c r="J101" s="58">
        <v>6961</v>
      </c>
      <c r="K101" s="58">
        <v>2911</v>
      </c>
      <c r="L101" s="58">
        <v>4050</v>
      </c>
      <c r="M101" s="58">
        <v>4415</v>
      </c>
      <c r="N101" s="58">
        <f t="shared" si="1"/>
        <v>-365</v>
      </c>
    </row>
    <row r="102" spans="1:15" x14ac:dyDescent="0.3">
      <c r="A102" t="s">
        <v>63</v>
      </c>
      <c r="B102" t="s">
        <v>133</v>
      </c>
      <c r="C102" s="27" t="s">
        <v>333</v>
      </c>
      <c r="D102" s="56">
        <v>3265186.1</v>
      </c>
      <c r="E102" s="56">
        <v>3071231.3733999999</v>
      </c>
      <c r="F102" s="57">
        <v>1.0631521049999999</v>
      </c>
      <c r="G102" s="56">
        <v>3392647.6</v>
      </c>
      <c r="H102" s="62">
        <v>-127461.5</v>
      </c>
      <c r="J102" s="58">
        <v>5660</v>
      </c>
      <c r="K102" s="58">
        <v>2372</v>
      </c>
      <c r="L102" s="58">
        <v>3288</v>
      </c>
      <c r="M102" s="58">
        <v>3779</v>
      </c>
      <c r="N102" s="58">
        <f t="shared" si="1"/>
        <v>-491</v>
      </c>
    </row>
    <row r="103" spans="1:15" ht="15" customHeight="1" x14ac:dyDescent="0.3">
      <c r="C103" s="31" t="s">
        <v>339</v>
      </c>
    </row>
    <row r="104" spans="1:15" ht="15" customHeight="1" x14ac:dyDescent="0.3">
      <c r="C104" s="31" t="s">
        <v>339</v>
      </c>
    </row>
    <row r="105" spans="1:15" ht="15" customHeight="1" x14ac:dyDescent="0.3"/>
    <row r="106" spans="1:15" ht="15" customHeight="1" x14ac:dyDescent="0.3"/>
    <row r="108" spans="1:15" ht="15" customHeight="1" x14ac:dyDescent="0.3"/>
    <row r="109" spans="1:15" ht="15" customHeight="1" x14ac:dyDescent="0.3"/>
    <row r="110" spans="1:15" ht="15" customHeight="1" x14ac:dyDescent="0.3"/>
    <row r="112" spans="1:15" ht="15" customHeight="1" x14ac:dyDescent="0.3"/>
    <row r="113" ht="15" customHeight="1" x14ac:dyDescent="0.3"/>
    <row r="114" ht="15" customHeight="1" x14ac:dyDescent="0.3"/>
    <row r="116" ht="15" customHeight="1" x14ac:dyDescent="0.3"/>
    <row r="117" ht="15" customHeight="1" x14ac:dyDescent="0.3"/>
    <row r="118" ht="15" customHeight="1" x14ac:dyDescent="0.3"/>
    <row r="120" ht="15" customHeight="1" x14ac:dyDescent="0.3"/>
    <row r="121" ht="15" customHeight="1" x14ac:dyDescent="0.3"/>
    <row r="122" ht="15" customHeight="1" x14ac:dyDescent="0.3"/>
    <row r="124" ht="15" customHeight="1" x14ac:dyDescent="0.3"/>
    <row r="125" ht="15" customHeight="1" x14ac:dyDescent="0.3"/>
    <row r="126" ht="15" customHeight="1" x14ac:dyDescent="0.3"/>
    <row r="128" ht="15" customHeight="1" x14ac:dyDescent="0.3"/>
    <row r="129" ht="15" customHeight="1" x14ac:dyDescent="0.3"/>
    <row r="130" ht="15" customHeight="1" x14ac:dyDescent="0.3"/>
    <row r="132" ht="15" customHeight="1" x14ac:dyDescent="0.3"/>
    <row r="133" ht="15" customHeight="1" x14ac:dyDescent="0.3"/>
    <row r="134" ht="15" customHeight="1" x14ac:dyDescent="0.3"/>
    <row r="136" ht="15" customHeight="1" x14ac:dyDescent="0.3"/>
    <row r="137" ht="15" customHeight="1" x14ac:dyDescent="0.3"/>
    <row r="138" ht="15" customHeight="1" x14ac:dyDescent="0.3"/>
    <row r="140" ht="15" customHeight="1" x14ac:dyDescent="0.3"/>
    <row r="152" ht="15" customHeight="1" x14ac:dyDescent="0.3"/>
    <row r="153" ht="15" customHeight="1" x14ac:dyDescent="0.3"/>
  </sheetData>
  <pageMargins left="0.7" right="0.7" top="0.75" bottom="0.75" header="0.3" footer="0.3"/>
  <pageSetup orientation="portrait" copies="2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A3A0-CBF6-4E41-BE3D-C6261A2EB249}">
  <dimension ref="A1:G110"/>
  <sheetViews>
    <sheetView workbookViewId="0">
      <selection activeCell="D4" sqref="D4"/>
    </sheetView>
  </sheetViews>
  <sheetFormatPr defaultRowHeight="14.4" x14ac:dyDescent="0.3"/>
  <cols>
    <col min="1" max="1" width="32.33203125" bestFit="1" customWidth="1"/>
    <col min="2" max="2" width="3.33203125" bestFit="1" customWidth="1"/>
    <col min="3" max="3" width="36.5546875" bestFit="1" customWidth="1"/>
    <col min="4" max="4" width="7.44140625" bestFit="1" customWidth="1"/>
    <col min="5" max="5" width="8.44140625" bestFit="1" customWidth="1"/>
    <col min="6" max="6" width="11.109375" bestFit="1" customWidth="1"/>
    <col min="7" max="7" width="19.88671875" customWidth="1"/>
  </cols>
  <sheetData>
    <row r="1" spans="1:7" ht="15" customHeight="1" x14ac:dyDescent="0.3">
      <c r="A1" s="210" t="s">
        <v>1726</v>
      </c>
      <c r="B1" s="210"/>
      <c r="C1" s="210"/>
      <c r="D1" s="210"/>
      <c r="E1" s="210"/>
      <c r="F1" s="210"/>
      <c r="G1" s="210"/>
    </row>
    <row r="2" spans="1:7" ht="15" customHeight="1" x14ac:dyDescent="0.3"/>
    <row r="3" spans="1:7" ht="15" customHeight="1" x14ac:dyDescent="0.3">
      <c r="A3" s="25" t="s">
        <v>181</v>
      </c>
      <c r="B3" s="25"/>
      <c r="C3" s="33"/>
      <c r="D3" s="26" t="s">
        <v>410</v>
      </c>
      <c r="E3" s="26" t="s">
        <v>410</v>
      </c>
      <c r="F3" s="26" t="s">
        <v>410</v>
      </c>
    </row>
    <row r="4" spans="1:7" ht="15" customHeight="1" x14ac:dyDescent="0.3">
      <c r="A4" s="32"/>
      <c r="B4" s="32"/>
      <c r="C4" s="32"/>
      <c r="D4" s="26" t="s">
        <v>182</v>
      </c>
      <c r="E4" s="26" t="s">
        <v>183</v>
      </c>
      <c r="F4" s="26" t="s">
        <v>1727</v>
      </c>
    </row>
    <row r="5" spans="1:7" ht="15" customHeight="1" x14ac:dyDescent="0.3">
      <c r="A5" s="27" t="s">
        <v>1598</v>
      </c>
      <c r="B5" s="27" t="s">
        <v>164</v>
      </c>
      <c r="C5" s="27" t="s">
        <v>197</v>
      </c>
      <c r="D5" s="28">
        <v>4671</v>
      </c>
      <c r="E5" s="28">
        <v>4563</v>
      </c>
      <c r="F5" s="28">
        <v>108</v>
      </c>
    </row>
    <row r="6" spans="1:7" ht="15" customHeight="1" x14ac:dyDescent="0.3">
      <c r="A6" s="35"/>
      <c r="B6" s="27" t="s">
        <v>121</v>
      </c>
      <c r="C6" s="27" t="s">
        <v>208</v>
      </c>
      <c r="D6" s="28">
        <v>4246</v>
      </c>
      <c r="E6" s="28">
        <v>3660</v>
      </c>
      <c r="F6" s="28">
        <v>586</v>
      </c>
    </row>
    <row r="7" spans="1:7" ht="15" customHeight="1" x14ac:dyDescent="0.3">
      <c r="A7" s="35"/>
      <c r="B7" s="27" t="s">
        <v>47</v>
      </c>
      <c r="C7" s="27" t="s">
        <v>1596</v>
      </c>
      <c r="D7" s="28">
        <v>3613</v>
      </c>
      <c r="E7" s="28">
        <v>3235</v>
      </c>
      <c r="F7" s="28">
        <v>378</v>
      </c>
    </row>
    <row r="8" spans="1:7" ht="15" customHeight="1" x14ac:dyDescent="0.3">
      <c r="A8" s="35"/>
      <c r="B8" s="27" t="s">
        <v>153</v>
      </c>
      <c r="C8" s="27" t="s">
        <v>212</v>
      </c>
      <c r="D8" s="28">
        <v>4650</v>
      </c>
      <c r="E8" s="28">
        <v>4328</v>
      </c>
      <c r="F8" s="28">
        <v>322</v>
      </c>
    </row>
    <row r="9" spans="1:7" ht="15" customHeight="1" x14ac:dyDescent="0.3">
      <c r="A9" s="35"/>
      <c r="B9" s="27" t="s">
        <v>84</v>
      </c>
      <c r="C9" s="27" t="s">
        <v>416</v>
      </c>
      <c r="D9" s="28">
        <v>4096</v>
      </c>
      <c r="E9" s="28">
        <v>3738</v>
      </c>
      <c r="F9" s="28">
        <v>358</v>
      </c>
    </row>
    <row r="10" spans="1:7" ht="15" customHeight="1" x14ac:dyDescent="0.3">
      <c r="A10" s="35"/>
      <c r="B10" s="27" t="s">
        <v>161</v>
      </c>
      <c r="C10" s="63" t="s">
        <v>226</v>
      </c>
      <c r="D10" s="28">
        <v>1887</v>
      </c>
      <c r="E10" s="28">
        <v>1851</v>
      </c>
      <c r="F10" s="28">
        <v>36</v>
      </c>
      <c r="G10" t="s">
        <v>1728</v>
      </c>
    </row>
    <row r="11" spans="1:7" ht="15" customHeight="1" x14ac:dyDescent="0.3">
      <c r="A11" s="35"/>
      <c r="B11" s="27" t="s">
        <v>355</v>
      </c>
      <c r="C11" s="27" t="s">
        <v>417</v>
      </c>
      <c r="D11" s="28">
        <v>3619</v>
      </c>
      <c r="E11" s="28">
        <v>3829</v>
      </c>
      <c r="F11" s="28">
        <v>-210</v>
      </c>
    </row>
    <row r="12" spans="1:7" ht="15" customHeight="1" x14ac:dyDescent="0.3">
      <c r="A12" s="35"/>
      <c r="B12" s="27" t="s">
        <v>49</v>
      </c>
      <c r="C12" s="27" t="s">
        <v>255</v>
      </c>
      <c r="D12" s="28">
        <v>3113</v>
      </c>
      <c r="E12" s="28">
        <v>2868</v>
      </c>
      <c r="F12" s="28">
        <v>245</v>
      </c>
    </row>
    <row r="13" spans="1:7" ht="15" customHeight="1" x14ac:dyDescent="0.3">
      <c r="A13" s="35"/>
      <c r="B13" s="27" t="s">
        <v>149</v>
      </c>
      <c r="C13" s="27" t="s">
        <v>262</v>
      </c>
      <c r="D13" s="28">
        <v>4085</v>
      </c>
      <c r="E13" s="28">
        <v>3797</v>
      </c>
      <c r="F13" s="28">
        <v>288</v>
      </c>
    </row>
    <row r="14" spans="1:7" ht="15" customHeight="1" x14ac:dyDescent="0.3"/>
    <row r="15" spans="1:7" ht="15" customHeight="1" x14ac:dyDescent="0.3">
      <c r="A15" s="27" t="s">
        <v>1599</v>
      </c>
      <c r="B15" s="27" t="s">
        <v>107</v>
      </c>
      <c r="C15" s="27" t="s">
        <v>185</v>
      </c>
      <c r="D15" s="28">
        <v>4566</v>
      </c>
      <c r="E15" s="28">
        <v>4319</v>
      </c>
      <c r="F15" s="28">
        <v>247</v>
      </c>
    </row>
    <row r="16" spans="1:7" ht="15" customHeight="1" x14ac:dyDescent="0.3">
      <c r="A16" s="35"/>
      <c r="B16" s="27" t="s">
        <v>627</v>
      </c>
      <c r="C16" s="27" t="s">
        <v>626</v>
      </c>
      <c r="D16" s="28">
        <v>4711</v>
      </c>
      <c r="E16" s="28">
        <v>4262</v>
      </c>
      <c r="F16" s="28">
        <v>449</v>
      </c>
    </row>
    <row r="17" spans="1:6" ht="15" customHeight="1" x14ac:dyDescent="0.3">
      <c r="A17" s="35"/>
      <c r="B17" s="27" t="s">
        <v>127</v>
      </c>
      <c r="C17" s="27" t="s">
        <v>220</v>
      </c>
      <c r="D17" s="28">
        <v>4432</v>
      </c>
      <c r="E17" s="28">
        <v>4071</v>
      </c>
      <c r="F17" s="28">
        <v>361</v>
      </c>
    </row>
    <row r="18" spans="1:6" ht="15" customHeight="1" x14ac:dyDescent="0.3">
      <c r="A18" s="35"/>
      <c r="B18" s="27" t="s">
        <v>85</v>
      </c>
      <c r="C18" s="27" t="s">
        <v>241</v>
      </c>
      <c r="D18" s="28">
        <v>4650</v>
      </c>
      <c r="E18" s="28">
        <v>4208</v>
      </c>
      <c r="F18" s="28">
        <v>442</v>
      </c>
    </row>
    <row r="19" spans="1:6" ht="15" customHeight="1" x14ac:dyDescent="0.3">
      <c r="A19" s="35"/>
      <c r="B19" s="27" t="s">
        <v>115</v>
      </c>
      <c r="C19" s="27" t="s">
        <v>269</v>
      </c>
      <c r="D19" s="28">
        <v>4459</v>
      </c>
      <c r="E19" s="28">
        <v>4217</v>
      </c>
      <c r="F19" s="28">
        <v>242</v>
      </c>
    </row>
    <row r="20" spans="1:6" ht="15" customHeight="1" x14ac:dyDescent="0.3">
      <c r="A20" s="35"/>
      <c r="B20" s="27" t="s">
        <v>163</v>
      </c>
      <c r="C20" s="27" t="s">
        <v>997</v>
      </c>
      <c r="D20" s="28">
        <v>4950</v>
      </c>
      <c r="E20" s="28">
        <v>4486</v>
      </c>
      <c r="F20" s="28">
        <v>464</v>
      </c>
    </row>
    <row r="21" spans="1:6" ht="15" customHeight="1" x14ac:dyDescent="0.3">
      <c r="A21" s="35"/>
      <c r="B21" s="27" t="s">
        <v>111</v>
      </c>
      <c r="C21" s="27" t="s">
        <v>315</v>
      </c>
      <c r="D21" s="28">
        <v>4091</v>
      </c>
      <c r="E21" s="28">
        <v>3773</v>
      </c>
      <c r="F21" s="28">
        <v>318</v>
      </c>
    </row>
    <row r="22" spans="1:6" ht="15" customHeight="1" x14ac:dyDescent="0.3">
      <c r="A22" s="35"/>
      <c r="B22" s="27" t="s">
        <v>109</v>
      </c>
      <c r="C22" s="27" t="s">
        <v>325</v>
      </c>
      <c r="D22" s="28">
        <v>5017</v>
      </c>
      <c r="E22" s="28">
        <v>4870</v>
      </c>
      <c r="F22" s="28">
        <v>147</v>
      </c>
    </row>
    <row r="23" spans="1:6" ht="15" customHeight="1" x14ac:dyDescent="0.3">
      <c r="A23" s="35"/>
      <c r="B23" s="27" t="s">
        <v>170</v>
      </c>
      <c r="C23" s="27" t="s">
        <v>329</v>
      </c>
      <c r="D23" s="28">
        <v>3234</v>
      </c>
      <c r="E23" s="28">
        <v>3456</v>
      </c>
      <c r="F23" s="28">
        <v>-222</v>
      </c>
    </row>
    <row r="24" spans="1:6" ht="15" customHeight="1" x14ac:dyDescent="0.3">
      <c r="A24" s="35"/>
      <c r="B24" s="27" t="s">
        <v>69</v>
      </c>
      <c r="C24" s="27" t="s">
        <v>335</v>
      </c>
      <c r="D24" s="28">
        <v>3887</v>
      </c>
      <c r="E24" s="28">
        <v>3021</v>
      </c>
      <c r="F24" s="28">
        <v>866</v>
      </c>
    </row>
    <row r="25" spans="1:6" ht="15" customHeight="1" x14ac:dyDescent="0.3"/>
    <row r="26" spans="1:6" ht="15" customHeight="1" x14ac:dyDescent="0.3">
      <c r="A26" s="27" t="s">
        <v>1600</v>
      </c>
      <c r="B26" s="27" t="s">
        <v>488</v>
      </c>
      <c r="C26" s="27" t="s">
        <v>487</v>
      </c>
      <c r="D26" s="28">
        <v>3896</v>
      </c>
      <c r="E26" s="28">
        <v>3539</v>
      </c>
      <c r="F26" s="28">
        <v>357</v>
      </c>
    </row>
    <row r="27" spans="1:6" ht="15" customHeight="1" x14ac:dyDescent="0.3">
      <c r="A27" s="35"/>
      <c r="B27" s="27" t="s">
        <v>129</v>
      </c>
      <c r="C27" s="27" t="s">
        <v>195</v>
      </c>
      <c r="D27" s="28">
        <v>5045</v>
      </c>
      <c r="E27" s="28">
        <v>4174</v>
      </c>
      <c r="F27" s="28">
        <v>871</v>
      </c>
    </row>
    <row r="28" spans="1:6" ht="15" customHeight="1" x14ac:dyDescent="0.3">
      <c r="A28" s="35"/>
      <c r="B28" s="27" t="s">
        <v>103</v>
      </c>
      <c r="C28" s="27" t="s">
        <v>204</v>
      </c>
      <c r="D28" s="28">
        <v>6338</v>
      </c>
      <c r="E28" s="28">
        <v>5854</v>
      </c>
      <c r="F28" s="28">
        <v>484</v>
      </c>
    </row>
    <row r="29" spans="1:6" ht="15" customHeight="1" x14ac:dyDescent="0.3">
      <c r="A29" s="35"/>
      <c r="B29" s="27" t="s">
        <v>76</v>
      </c>
      <c r="C29" s="27" t="s">
        <v>206</v>
      </c>
      <c r="D29" s="28">
        <v>3219</v>
      </c>
      <c r="E29" s="28">
        <v>3162</v>
      </c>
      <c r="F29" s="28">
        <v>57</v>
      </c>
    </row>
    <row r="30" spans="1:6" ht="15" customHeight="1" x14ac:dyDescent="0.3">
      <c r="A30" s="35"/>
      <c r="B30" s="27" t="s">
        <v>151</v>
      </c>
      <c r="C30" s="27" t="s">
        <v>251</v>
      </c>
      <c r="D30" s="28">
        <v>3282</v>
      </c>
      <c r="E30" s="28">
        <v>2830</v>
      </c>
      <c r="F30" s="28">
        <v>452</v>
      </c>
    </row>
    <row r="31" spans="1:6" ht="15" customHeight="1" x14ac:dyDescent="0.3">
      <c r="A31" s="35"/>
      <c r="B31" s="27" t="s">
        <v>364</v>
      </c>
      <c r="C31" s="27" t="s">
        <v>909</v>
      </c>
      <c r="D31" s="28">
        <v>3244</v>
      </c>
      <c r="E31" s="28">
        <v>2907</v>
      </c>
      <c r="F31" s="28">
        <v>337</v>
      </c>
    </row>
    <row r="32" spans="1:6" ht="15" customHeight="1" x14ac:dyDescent="0.3">
      <c r="A32" s="35"/>
      <c r="B32" s="27" t="s">
        <v>82</v>
      </c>
      <c r="C32" s="27" t="s">
        <v>261</v>
      </c>
      <c r="D32" s="28">
        <v>5543</v>
      </c>
      <c r="E32" s="28">
        <v>4615</v>
      </c>
      <c r="F32" s="28">
        <v>928</v>
      </c>
    </row>
    <row r="33" spans="1:6" ht="15" customHeight="1" x14ac:dyDescent="0.3">
      <c r="A33" s="35"/>
      <c r="B33" s="27" t="s">
        <v>970</v>
      </c>
      <c r="C33" s="27" t="s">
        <v>1236</v>
      </c>
      <c r="D33" s="28">
        <v>3930</v>
      </c>
      <c r="E33" s="28">
        <v>3378</v>
      </c>
      <c r="F33" s="28">
        <v>552</v>
      </c>
    </row>
    <row r="34" spans="1:6" ht="15" customHeight="1" x14ac:dyDescent="0.3">
      <c r="A34" s="35"/>
      <c r="B34" s="27" t="s">
        <v>80</v>
      </c>
      <c r="C34" s="27" t="s">
        <v>272</v>
      </c>
      <c r="D34" s="28">
        <v>5510</v>
      </c>
      <c r="E34" s="28">
        <v>4796</v>
      </c>
      <c r="F34" s="28">
        <v>714</v>
      </c>
    </row>
    <row r="35" spans="1:6" ht="15" customHeight="1" x14ac:dyDescent="0.3">
      <c r="A35" s="35"/>
      <c r="B35" s="27" t="s">
        <v>125</v>
      </c>
      <c r="C35" s="27" t="s">
        <v>334</v>
      </c>
      <c r="D35" s="28">
        <v>3614</v>
      </c>
      <c r="E35" s="28">
        <v>3405</v>
      </c>
      <c r="F35" s="28">
        <v>209</v>
      </c>
    </row>
    <row r="36" spans="1:6" ht="15" customHeight="1" x14ac:dyDescent="0.3"/>
    <row r="37" spans="1:6" ht="15" customHeight="1" x14ac:dyDescent="0.3">
      <c r="A37" s="27" t="s">
        <v>1601</v>
      </c>
      <c r="B37" s="27" t="s">
        <v>15</v>
      </c>
      <c r="C37" s="27" t="s">
        <v>191</v>
      </c>
      <c r="D37" s="28">
        <v>4847</v>
      </c>
      <c r="E37" s="28">
        <v>4319</v>
      </c>
      <c r="F37" s="28">
        <v>528</v>
      </c>
    </row>
    <row r="38" spans="1:6" ht="15" customHeight="1" x14ac:dyDescent="0.3">
      <c r="A38" s="35"/>
      <c r="B38" s="27" t="s">
        <v>40</v>
      </c>
      <c r="C38" s="27" t="s">
        <v>199</v>
      </c>
      <c r="D38" s="28">
        <v>4856</v>
      </c>
      <c r="E38" s="28">
        <v>4293</v>
      </c>
      <c r="F38" s="28">
        <v>563</v>
      </c>
    </row>
    <row r="39" spans="1:6" ht="15" customHeight="1" x14ac:dyDescent="0.3">
      <c r="A39" s="35"/>
      <c r="B39" s="27" t="s">
        <v>346</v>
      </c>
      <c r="C39" s="27" t="s">
        <v>597</v>
      </c>
      <c r="D39" s="28">
        <v>6597</v>
      </c>
      <c r="E39" s="28">
        <v>5178</v>
      </c>
      <c r="F39" s="28">
        <v>1419</v>
      </c>
    </row>
    <row r="40" spans="1:6" ht="15" customHeight="1" x14ac:dyDescent="0.3">
      <c r="A40" s="35"/>
      <c r="B40" s="27" t="s">
        <v>44</v>
      </c>
      <c r="C40" s="27" t="s">
        <v>216</v>
      </c>
      <c r="D40" s="28">
        <v>4839</v>
      </c>
      <c r="E40" s="28">
        <v>4108</v>
      </c>
      <c r="F40" s="28">
        <v>731</v>
      </c>
    </row>
    <row r="41" spans="1:6" ht="15" customHeight="1" x14ac:dyDescent="0.3">
      <c r="A41" s="35"/>
      <c r="B41" s="27" t="s">
        <v>176</v>
      </c>
      <c r="C41" s="27" t="s">
        <v>1589</v>
      </c>
      <c r="D41" s="28">
        <v>5260</v>
      </c>
      <c r="E41" s="28">
        <v>4567</v>
      </c>
      <c r="F41" s="28">
        <v>693</v>
      </c>
    </row>
    <row r="42" spans="1:6" ht="15" customHeight="1" x14ac:dyDescent="0.3">
      <c r="A42" s="35"/>
      <c r="B42" s="27" t="s">
        <v>136</v>
      </c>
      <c r="C42" s="27" t="s">
        <v>1416</v>
      </c>
      <c r="D42" s="28">
        <v>4264</v>
      </c>
      <c r="E42" s="28">
        <v>3296</v>
      </c>
      <c r="F42" s="28">
        <v>968</v>
      </c>
    </row>
    <row r="43" spans="1:6" ht="15" customHeight="1" x14ac:dyDescent="0.3">
      <c r="A43" s="35"/>
      <c r="B43" s="27" t="s">
        <v>42</v>
      </c>
      <c r="C43" s="27" t="s">
        <v>267</v>
      </c>
      <c r="D43" s="28">
        <v>6308</v>
      </c>
      <c r="E43" s="28">
        <v>5551</v>
      </c>
      <c r="F43" s="28">
        <v>757</v>
      </c>
    </row>
    <row r="44" spans="1:6" ht="15" customHeight="1" x14ac:dyDescent="0.3">
      <c r="A44" s="35"/>
      <c r="B44" s="27" t="s">
        <v>8</v>
      </c>
      <c r="C44" s="27" t="s">
        <v>288</v>
      </c>
      <c r="D44" s="28">
        <v>7092</v>
      </c>
      <c r="E44" s="28">
        <v>5977</v>
      </c>
      <c r="F44" s="28">
        <v>1115</v>
      </c>
    </row>
    <row r="45" spans="1:6" ht="15" customHeight="1" x14ac:dyDescent="0.3">
      <c r="A45" s="35"/>
      <c r="B45" s="27" t="s">
        <v>53</v>
      </c>
      <c r="C45" s="27" t="s">
        <v>324</v>
      </c>
      <c r="D45" s="28">
        <v>5714</v>
      </c>
      <c r="E45" s="28">
        <v>5325</v>
      </c>
      <c r="F45" s="28">
        <v>389</v>
      </c>
    </row>
    <row r="46" spans="1:6" ht="15" customHeight="1" x14ac:dyDescent="0.3"/>
    <row r="47" spans="1:6" ht="15" customHeight="1" x14ac:dyDescent="0.3">
      <c r="A47" s="27" t="s">
        <v>1602</v>
      </c>
      <c r="B47" s="27" t="s">
        <v>527</v>
      </c>
      <c r="C47" s="27" t="s">
        <v>526</v>
      </c>
      <c r="D47" s="28">
        <v>4617</v>
      </c>
      <c r="E47" s="28">
        <v>4385</v>
      </c>
      <c r="F47" s="28">
        <v>232</v>
      </c>
    </row>
    <row r="48" spans="1:6" ht="15" customHeight="1" x14ac:dyDescent="0.3">
      <c r="A48" s="35"/>
      <c r="B48" s="27" t="s">
        <v>119</v>
      </c>
      <c r="C48" s="27" t="s">
        <v>201</v>
      </c>
      <c r="D48" s="28">
        <v>3648</v>
      </c>
      <c r="E48" s="28">
        <v>3882</v>
      </c>
      <c r="F48" s="28">
        <v>-234</v>
      </c>
    </row>
    <row r="49" spans="1:7" ht="15" customHeight="1" x14ac:dyDescent="0.3">
      <c r="A49" s="35"/>
      <c r="B49" s="27" t="s">
        <v>717</v>
      </c>
      <c r="C49" s="27" t="s">
        <v>716</v>
      </c>
      <c r="D49" s="28">
        <v>4163</v>
      </c>
      <c r="E49" s="28">
        <v>4164</v>
      </c>
      <c r="F49" s="28">
        <v>-1</v>
      </c>
    </row>
    <row r="50" spans="1:7" ht="15" customHeight="1" x14ac:dyDescent="0.3">
      <c r="A50" s="35"/>
      <c r="B50" s="27" t="s">
        <v>354</v>
      </c>
      <c r="C50" s="27" t="s">
        <v>225</v>
      </c>
      <c r="D50" s="28">
        <v>652</v>
      </c>
      <c r="E50" s="28">
        <v>1204</v>
      </c>
      <c r="F50" s="28">
        <v>-552</v>
      </c>
    </row>
    <row r="51" spans="1:7" ht="15" customHeight="1" x14ac:dyDescent="0.3">
      <c r="A51" s="35"/>
      <c r="B51" s="27" t="s">
        <v>105</v>
      </c>
      <c r="C51" s="27" t="s">
        <v>228</v>
      </c>
      <c r="D51" s="28">
        <v>3844</v>
      </c>
      <c r="E51" s="28">
        <v>4041</v>
      </c>
      <c r="F51" s="28">
        <v>-197</v>
      </c>
    </row>
    <row r="52" spans="1:7" ht="15" customHeight="1" x14ac:dyDescent="0.3">
      <c r="A52" s="35"/>
      <c r="B52" s="27" t="s">
        <v>74</v>
      </c>
      <c r="C52" s="27" t="s">
        <v>243</v>
      </c>
      <c r="D52" s="28">
        <v>3449</v>
      </c>
      <c r="E52" s="28">
        <v>3395</v>
      </c>
      <c r="F52" s="28">
        <v>54</v>
      </c>
    </row>
    <row r="53" spans="1:7" ht="15" customHeight="1" x14ac:dyDescent="0.3">
      <c r="A53" s="35"/>
      <c r="B53" s="27" t="s">
        <v>113</v>
      </c>
      <c r="C53" s="27" t="s">
        <v>244</v>
      </c>
      <c r="D53" s="28">
        <v>3839</v>
      </c>
      <c r="E53" s="28">
        <v>3871</v>
      </c>
      <c r="F53" s="28">
        <v>-32</v>
      </c>
    </row>
    <row r="54" spans="1:7" ht="15" customHeight="1" x14ac:dyDescent="0.3">
      <c r="A54" s="35"/>
      <c r="B54" s="27" t="s">
        <v>168</v>
      </c>
      <c r="C54" s="63" t="s">
        <v>271</v>
      </c>
      <c r="D54" s="28">
        <v>1094</v>
      </c>
      <c r="E54" s="28">
        <v>1236</v>
      </c>
      <c r="F54" s="28">
        <v>-142</v>
      </c>
      <c r="G54" t="s">
        <v>1728</v>
      </c>
    </row>
    <row r="55" spans="1:7" ht="15" customHeight="1" x14ac:dyDescent="0.3">
      <c r="A55" s="35"/>
      <c r="B55" s="27" t="s">
        <v>133</v>
      </c>
      <c r="C55" s="27" t="s">
        <v>333</v>
      </c>
      <c r="D55" s="28">
        <v>3832</v>
      </c>
      <c r="E55" s="28">
        <v>4499</v>
      </c>
      <c r="F55" s="28">
        <v>-667</v>
      </c>
    </row>
    <row r="56" spans="1:7" ht="15" customHeight="1" x14ac:dyDescent="0.3"/>
    <row r="57" spans="1:7" ht="15" customHeight="1" x14ac:dyDescent="0.3">
      <c r="A57" s="27" t="s">
        <v>1639</v>
      </c>
      <c r="B57" s="27" t="s">
        <v>563</v>
      </c>
      <c r="C57" s="27" t="s">
        <v>562</v>
      </c>
      <c r="D57" s="28">
        <v>2196</v>
      </c>
      <c r="E57" s="28">
        <v>2166</v>
      </c>
      <c r="F57" s="28">
        <v>30</v>
      </c>
    </row>
    <row r="58" spans="1:7" ht="15" customHeight="1" x14ac:dyDescent="0.3">
      <c r="A58" s="35"/>
      <c r="B58" s="27" t="s">
        <v>352</v>
      </c>
      <c r="C58" s="27" t="s">
        <v>215</v>
      </c>
      <c r="D58" s="28">
        <v>5545</v>
      </c>
      <c r="E58" s="28">
        <v>4990</v>
      </c>
      <c r="F58" s="28">
        <v>555</v>
      </c>
    </row>
    <row r="59" spans="1:7" ht="15" customHeight="1" x14ac:dyDescent="0.3">
      <c r="A59" s="35"/>
      <c r="B59" s="27" t="s">
        <v>10</v>
      </c>
      <c r="C59" s="27" t="s">
        <v>217</v>
      </c>
      <c r="D59" s="28">
        <v>6751</v>
      </c>
      <c r="E59" s="28">
        <v>5888</v>
      </c>
      <c r="F59" s="28">
        <v>863</v>
      </c>
    </row>
    <row r="60" spans="1:7" ht="15" customHeight="1" x14ac:dyDescent="0.3">
      <c r="A60" s="35"/>
      <c r="B60" s="27" t="s">
        <v>361</v>
      </c>
      <c r="C60" s="27" t="s">
        <v>240</v>
      </c>
      <c r="D60" s="28">
        <v>6156</v>
      </c>
      <c r="E60" s="28">
        <v>5261</v>
      </c>
      <c r="F60" s="28">
        <v>895</v>
      </c>
    </row>
    <row r="61" spans="1:7" ht="15" customHeight="1" x14ac:dyDescent="0.3">
      <c r="A61" s="35"/>
      <c r="B61" s="27" t="s">
        <v>97</v>
      </c>
      <c r="C61" s="27" t="s">
        <v>247</v>
      </c>
      <c r="D61" s="28">
        <v>4117</v>
      </c>
      <c r="E61" s="28">
        <v>3872</v>
      </c>
      <c r="F61" s="28">
        <v>245</v>
      </c>
    </row>
    <row r="62" spans="1:7" ht="15" customHeight="1" x14ac:dyDescent="0.3">
      <c r="A62" s="35"/>
      <c r="B62" s="27" t="s">
        <v>91</v>
      </c>
      <c r="C62" s="27" t="s">
        <v>1417</v>
      </c>
      <c r="D62" s="28">
        <v>3042</v>
      </c>
      <c r="E62" s="28">
        <v>2800</v>
      </c>
      <c r="F62" s="28">
        <v>242</v>
      </c>
    </row>
    <row r="63" spans="1:7" ht="15" customHeight="1" x14ac:dyDescent="0.3">
      <c r="A63" s="35"/>
      <c r="B63" s="27" t="s">
        <v>375</v>
      </c>
      <c r="C63" s="27" t="s">
        <v>280</v>
      </c>
      <c r="D63" s="28">
        <v>6619</v>
      </c>
      <c r="E63" s="28">
        <v>5131</v>
      </c>
      <c r="F63" s="28">
        <v>1488</v>
      </c>
    </row>
    <row r="64" spans="1:7" ht="15" customHeight="1" x14ac:dyDescent="0.3">
      <c r="A64" s="35"/>
      <c r="B64" s="27" t="s">
        <v>64</v>
      </c>
      <c r="C64" s="27" t="s">
        <v>326</v>
      </c>
      <c r="D64" s="28">
        <v>4100</v>
      </c>
      <c r="E64" s="28">
        <v>3805</v>
      </c>
      <c r="F64" s="28">
        <v>295</v>
      </c>
    </row>
    <row r="65" spans="1:7" ht="15" customHeight="1" x14ac:dyDescent="0.3">
      <c r="A65" s="35"/>
      <c r="B65" s="27" t="s">
        <v>166</v>
      </c>
      <c r="C65" s="63" t="s">
        <v>1562</v>
      </c>
      <c r="D65" s="28">
        <v>685</v>
      </c>
      <c r="E65" s="28">
        <v>838</v>
      </c>
      <c r="F65" s="28">
        <v>-153</v>
      </c>
      <c r="G65" t="s">
        <v>1728</v>
      </c>
    </row>
    <row r="66" spans="1:7" ht="15" customHeight="1" x14ac:dyDescent="0.3">
      <c r="A66" s="35"/>
      <c r="B66" s="27" t="s">
        <v>123</v>
      </c>
      <c r="C66" s="27" t="s">
        <v>331</v>
      </c>
      <c r="D66" s="28">
        <v>3044</v>
      </c>
      <c r="E66" s="28">
        <v>2875</v>
      </c>
      <c r="F66" s="28">
        <v>169</v>
      </c>
    </row>
    <row r="67" spans="1:7" ht="15" customHeight="1" x14ac:dyDescent="0.3"/>
    <row r="68" spans="1:7" ht="15" customHeight="1" x14ac:dyDescent="0.3">
      <c r="A68" s="27" t="s">
        <v>1604</v>
      </c>
      <c r="B68" s="27" t="s">
        <v>67</v>
      </c>
      <c r="C68" s="27" t="s">
        <v>190</v>
      </c>
      <c r="D68" s="28">
        <v>3935</v>
      </c>
      <c r="E68" s="28">
        <v>3546</v>
      </c>
      <c r="F68" s="28">
        <v>389</v>
      </c>
    </row>
    <row r="69" spans="1:7" ht="15" customHeight="1" x14ac:dyDescent="0.3">
      <c r="A69" s="35"/>
      <c r="B69" s="27" t="s">
        <v>141</v>
      </c>
      <c r="C69" s="27" t="s">
        <v>202</v>
      </c>
      <c r="D69" s="28">
        <v>8301</v>
      </c>
      <c r="E69" s="28">
        <v>7058</v>
      </c>
      <c r="F69" s="28">
        <v>1243</v>
      </c>
    </row>
    <row r="70" spans="1:7" ht="15" customHeight="1" x14ac:dyDescent="0.3">
      <c r="A70" s="35"/>
      <c r="B70" s="27" t="s">
        <v>155</v>
      </c>
      <c r="C70" s="27" t="s">
        <v>219</v>
      </c>
      <c r="D70" s="28">
        <v>5600</v>
      </c>
      <c r="E70" s="28">
        <v>4817</v>
      </c>
      <c r="F70" s="28">
        <v>783</v>
      </c>
    </row>
    <row r="71" spans="1:7" ht="15" customHeight="1" x14ac:dyDescent="0.3">
      <c r="A71" s="35"/>
      <c r="B71" s="27" t="s">
        <v>66</v>
      </c>
      <c r="C71" s="27" t="s">
        <v>434</v>
      </c>
      <c r="D71" s="28">
        <v>5509</v>
      </c>
      <c r="E71" s="28">
        <v>4260</v>
      </c>
      <c r="F71" s="28">
        <v>1249</v>
      </c>
    </row>
    <row r="72" spans="1:7" ht="15" customHeight="1" x14ac:dyDescent="0.3">
      <c r="A72" s="35"/>
      <c r="B72" s="27" t="s">
        <v>93</v>
      </c>
      <c r="C72" s="27" t="s">
        <v>231</v>
      </c>
      <c r="D72" s="28">
        <v>4320</v>
      </c>
      <c r="E72" s="28">
        <v>3989</v>
      </c>
      <c r="F72" s="28">
        <v>331</v>
      </c>
    </row>
    <row r="73" spans="1:7" ht="15" customHeight="1" x14ac:dyDescent="0.3">
      <c r="A73" s="35"/>
      <c r="B73" s="27" t="s">
        <v>57</v>
      </c>
      <c r="C73" s="27" t="s">
        <v>233</v>
      </c>
      <c r="D73" s="28">
        <v>5328</v>
      </c>
      <c r="E73" s="28">
        <v>4507</v>
      </c>
      <c r="F73" s="28">
        <v>821</v>
      </c>
    </row>
    <row r="74" spans="1:7" ht="15" customHeight="1" x14ac:dyDescent="0.3">
      <c r="A74" s="35"/>
      <c r="B74" s="27" t="s">
        <v>117</v>
      </c>
      <c r="C74" s="27" t="s">
        <v>279</v>
      </c>
      <c r="D74" s="28">
        <v>6198</v>
      </c>
      <c r="E74" s="28">
        <v>5345</v>
      </c>
      <c r="F74" s="28">
        <v>853</v>
      </c>
    </row>
    <row r="75" spans="1:7" ht="15" customHeight="1" x14ac:dyDescent="0.3">
      <c r="A75" s="35"/>
      <c r="B75" s="27" t="s">
        <v>101</v>
      </c>
      <c r="C75" s="27" t="s">
        <v>286</v>
      </c>
      <c r="D75" s="28">
        <v>5027</v>
      </c>
      <c r="E75" s="28">
        <v>4375</v>
      </c>
      <c r="F75" s="28">
        <v>652</v>
      </c>
    </row>
    <row r="76" spans="1:7" ht="15" customHeight="1" x14ac:dyDescent="0.3">
      <c r="A76" s="35"/>
      <c r="B76" s="27" t="s">
        <v>12</v>
      </c>
      <c r="C76" s="27" t="s">
        <v>289</v>
      </c>
      <c r="D76" s="28">
        <v>6658</v>
      </c>
      <c r="E76" s="28">
        <v>5339</v>
      </c>
      <c r="F76" s="28">
        <v>1319</v>
      </c>
    </row>
    <row r="77" spans="1:7" ht="15" customHeight="1" x14ac:dyDescent="0.3">
      <c r="A77" s="35"/>
      <c r="B77" s="27" t="s">
        <v>87</v>
      </c>
      <c r="C77" s="27" t="s">
        <v>1460</v>
      </c>
      <c r="D77" s="28">
        <v>5177</v>
      </c>
      <c r="E77" s="28">
        <v>4401</v>
      </c>
      <c r="F77" s="28">
        <v>776</v>
      </c>
    </row>
    <row r="78" spans="1:7" ht="15" customHeight="1" x14ac:dyDescent="0.3">
      <c r="A78" s="35"/>
      <c r="B78" s="27" t="s">
        <v>17</v>
      </c>
      <c r="C78" s="27" t="s">
        <v>1462</v>
      </c>
      <c r="D78" s="28">
        <v>4733</v>
      </c>
      <c r="E78" s="28">
        <v>4546</v>
      </c>
      <c r="F78" s="28">
        <v>187</v>
      </c>
    </row>
    <row r="79" spans="1:7" ht="15" customHeight="1" x14ac:dyDescent="0.3"/>
    <row r="80" spans="1:7" ht="15" customHeight="1" x14ac:dyDescent="0.3">
      <c r="A80" s="27" t="s">
        <v>1605</v>
      </c>
      <c r="B80" s="27" t="s">
        <v>78</v>
      </c>
      <c r="C80" s="27" t="s">
        <v>193</v>
      </c>
      <c r="D80" s="28">
        <v>4850</v>
      </c>
      <c r="E80" s="28">
        <v>3866</v>
      </c>
      <c r="F80" s="28">
        <v>984</v>
      </c>
    </row>
    <row r="81" spans="1:6" ht="15" customHeight="1" x14ac:dyDescent="0.3">
      <c r="A81" s="35"/>
      <c r="B81" s="27" t="s">
        <v>71</v>
      </c>
      <c r="C81" s="27" t="s">
        <v>200</v>
      </c>
      <c r="D81" s="28">
        <v>3290</v>
      </c>
      <c r="E81" s="28">
        <v>2946</v>
      </c>
      <c r="F81" s="28">
        <v>344</v>
      </c>
    </row>
    <row r="82" spans="1:6" ht="15" customHeight="1" x14ac:dyDescent="0.3">
      <c r="A82" s="35"/>
      <c r="B82" s="27" t="s">
        <v>25</v>
      </c>
      <c r="C82" s="27" t="s">
        <v>221</v>
      </c>
      <c r="D82" s="28">
        <v>3513</v>
      </c>
      <c r="E82" s="28">
        <v>3016</v>
      </c>
      <c r="F82" s="28">
        <v>497</v>
      </c>
    </row>
    <row r="83" spans="1:6" ht="15" customHeight="1" x14ac:dyDescent="0.3">
      <c r="A83" s="35"/>
      <c r="B83" s="27" t="s">
        <v>147</v>
      </c>
      <c r="C83" s="27" t="s">
        <v>223</v>
      </c>
      <c r="D83" s="28">
        <v>2119</v>
      </c>
      <c r="E83" s="28">
        <v>2073</v>
      </c>
      <c r="F83" s="28">
        <v>46</v>
      </c>
    </row>
    <row r="84" spans="1:6" ht="15" customHeight="1" x14ac:dyDescent="0.3">
      <c r="A84" s="35"/>
      <c r="B84" s="27" t="s">
        <v>28</v>
      </c>
      <c r="C84" s="27" t="s">
        <v>248</v>
      </c>
      <c r="D84" s="28">
        <v>6000</v>
      </c>
      <c r="E84" s="28">
        <v>4850</v>
      </c>
      <c r="F84" s="28">
        <v>1150</v>
      </c>
    </row>
    <row r="85" spans="1:6" ht="15" customHeight="1" x14ac:dyDescent="0.3">
      <c r="A85" s="35"/>
      <c r="B85" s="27" t="s">
        <v>59</v>
      </c>
      <c r="C85" s="27" t="s">
        <v>250</v>
      </c>
      <c r="D85" s="28">
        <v>5237</v>
      </c>
      <c r="E85" s="28">
        <v>4457</v>
      </c>
      <c r="F85" s="28">
        <v>780</v>
      </c>
    </row>
    <row r="86" spans="1:6" ht="15" customHeight="1" x14ac:dyDescent="0.3">
      <c r="A86" s="35"/>
      <c r="B86" s="27" t="s">
        <v>894</v>
      </c>
      <c r="C86" s="27" t="s">
        <v>1624</v>
      </c>
      <c r="D86" s="28">
        <v>6111</v>
      </c>
      <c r="E86" s="28">
        <v>5460</v>
      </c>
      <c r="F86" s="28">
        <v>651</v>
      </c>
    </row>
    <row r="87" spans="1:6" ht="15" customHeight="1" x14ac:dyDescent="0.3">
      <c r="A87" s="35"/>
      <c r="B87" s="27" t="s">
        <v>61</v>
      </c>
      <c r="C87" s="27" t="s">
        <v>259</v>
      </c>
      <c r="D87" s="28">
        <v>3769</v>
      </c>
      <c r="E87" s="28">
        <v>3444</v>
      </c>
      <c r="F87" s="28">
        <v>325</v>
      </c>
    </row>
    <row r="88" spans="1:6" ht="15" customHeight="1" x14ac:dyDescent="0.3">
      <c r="A88" s="35"/>
      <c r="B88" s="27" t="s">
        <v>89</v>
      </c>
      <c r="C88" s="27" t="s">
        <v>260</v>
      </c>
      <c r="D88" s="28">
        <v>4366</v>
      </c>
      <c r="E88" s="28">
        <v>3951</v>
      </c>
      <c r="F88" s="28">
        <v>415</v>
      </c>
    </row>
    <row r="89" spans="1:6" ht="15" customHeight="1" x14ac:dyDescent="0.3">
      <c r="A89" s="35"/>
      <c r="B89" s="27" t="s">
        <v>1099</v>
      </c>
      <c r="C89" s="27" t="s">
        <v>1098</v>
      </c>
      <c r="D89" s="28">
        <v>5110</v>
      </c>
      <c r="E89" s="28">
        <v>4685</v>
      </c>
      <c r="F89" s="28">
        <v>425</v>
      </c>
    </row>
    <row r="90" spans="1:6" ht="15" customHeight="1" x14ac:dyDescent="0.3">
      <c r="A90" s="35"/>
      <c r="B90" s="27" t="s">
        <v>1021</v>
      </c>
      <c r="C90" s="27" t="s">
        <v>1020</v>
      </c>
      <c r="D90" s="28">
        <v>7693</v>
      </c>
      <c r="E90" s="28">
        <v>6162</v>
      </c>
      <c r="F90" s="28">
        <v>1531</v>
      </c>
    </row>
    <row r="91" spans="1:6" ht="15" customHeight="1" x14ac:dyDescent="0.3">
      <c r="A91" s="35"/>
      <c r="B91" s="27" t="s">
        <v>51</v>
      </c>
      <c r="C91" s="27" t="s">
        <v>321</v>
      </c>
      <c r="D91" s="28">
        <v>4193</v>
      </c>
      <c r="E91" s="28">
        <v>3275</v>
      </c>
      <c r="F91" s="28">
        <v>918</v>
      </c>
    </row>
    <row r="92" spans="1:6" ht="15" customHeight="1" x14ac:dyDescent="0.3">
      <c r="A92" s="35"/>
      <c r="B92" s="27" t="s">
        <v>406</v>
      </c>
      <c r="C92" s="27" t="s">
        <v>323</v>
      </c>
      <c r="D92" s="28">
        <v>662</v>
      </c>
      <c r="E92" s="28">
        <v>588</v>
      </c>
      <c r="F92" s="28">
        <v>74</v>
      </c>
    </row>
    <row r="93" spans="1:6" ht="15" customHeight="1" x14ac:dyDescent="0.3">
      <c r="A93" s="35"/>
      <c r="B93" s="27" t="s">
        <v>159</v>
      </c>
      <c r="C93" s="27" t="s">
        <v>328</v>
      </c>
      <c r="D93" s="28">
        <v>5888</v>
      </c>
      <c r="E93" s="28">
        <v>5428</v>
      </c>
      <c r="F93" s="28">
        <v>460</v>
      </c>
    </row>
    <row r="94" spans="1:6" ht="15" customHeight="1" x14ac:dyDescent="0.3">
      <c r="A94" s="35"/>
      <c r="B94" s="27" t="s">
        <v>99</v>
      </c>
      <c r="C94" s="27" t="s">
        <v>336</v>
      </c>
      <c r="D94" s="28">
        <v>1985</v>
      </c>
      <c r="E94" s="28">
        <v>1831</v>
      </c>
      <c r="F94" s="28">
        <v>154</v>
      </c>
    </row>
    <row r="95" spans="1:6" ht="15" customHeight="1" x14ac:dyDescent="0.3"/>
    <row r="96" spans="1:6" ht="15" customHeight="1" x14ac:dyDescent="0.3">
      <c r="A96" s="27" t="s">
        <v>1606</v>
      </c>
      <c r="B96" s="27" t="s">
        <v>131</v>
      </c>
      <c r="C96" s="27" t="s">
        <v>189</v>
      </c>
      <c r="D96" s="28">
        <v>2769</v>
      </c>
      <c r="E96" s="28">
        <v>2752</v>
      </c>
      <c r="F96" s="28">
        <v>17</v>
      </c>
    </row>
    <row r="97" spans="1:6" ht="15" customHeight="1" x14ac:dyDescent="0.3">
      <c r="A97" s="35"/>
      <c r="B97" s="27" t="s">
        <v>22</v>
      </c>
      <c r="C97" s="27" t="s">
        <v>214</v>
      </c>
      <c r="D97" s="28">
        <v>1895</v>
      </c>
      <c r="E97" s="28">
        <v>2190</v>
      </c>
      <c r="F97" s="28">
        <v>-295</v>
      </c>
    </row>
    <row r="98" spans="1:6" ht="15" customHeight="1" x14ac:dyDescent="0.3">
      <c r="A98" s="35"/>
      <c r="B98" s="27" t="s">
        <v>135</v>
      </c>
      <c r="C98" s="27" t="s">
        <v>726</v>
      </c>
      <c r="D98" s="28">
        <v>2383</v>
      </c>
      <c r="E98" s="28">
        <v>2435</v>
      </c>
      <c r="F98" s="28">
        <v>-52</v>
      </c>
    </row>
    <row r="99" spans="1:6" ht="15" customHeight="1" x14ac:dyDescent="0.3">
      <c r="A99" s="35"/>
      <c r="B99" s="27" t="s">
        <v>32</v>
      </c>
      <c r="C99" s="27" t="s">
        <v>234</v>
      </c>
      <c r="D99" s="28">
        <v>3301</v>
      </c>
      <c r="E99" s="28">
        <v>3061</v>
      </c>
      <c r="F99" s="28">
        <v>240</v>
      </c>
    </row>
    <row r="100" spans="1:6" ht="15" customHeight="1" x14ac:dyDescent="0.3">
      <c r="A100" s="35"/>
      <c r="B100" s="27" t="s">
        <v>30</v>
      </c>
      <c r="C100" s="27" t="s">
        <v>235</v>
      </c>
      <c r="D100" s="28">
        <v>3865</v>
      </c>
      <c r="E100" s="28">
        <v>3734</v>
      </c>
      <c r="F100" s="28">
        <v>131</v>
      </c>
    </row>
    <row r="101" spans="1:6" ht="15" customHeight="1" x14ac:dyDescent="0.3">
      <c r="A101" s="35"/>
      <c r="B101" s="27" t="s">
        <v>157</v>
      </c>
      <c r="C101" s="27" t="s">
        <v>249</v>
      </c>
      <c r="D101" s="28">
        <v>3614</v>
      </c>
      <c r="E101" s="28">
        <v>3813</v>
      </c>
      <c r="F101" s="28">
        <v>-199</v>
      </c>
    </row>
    <row r="102" spans="1:6" ht="15" customHeight="1" x14ac:dyDescent="0.3">
      <c r="A102" s="35"/>
      <c r="B102" s="27" t="s">
        <v>20</v>
      </c>
      <c r="C102" s="27" t="s">
        <v>253</v>
      </c>
      <c r="D102" s="28">
        <v>4424</v>
      </c>
      <c r="E102" s="28">
        <v>4436</v>
      </c>
      <c r="F102" s="28">
        <v>-12</v>
      </c>
    </row>
    <row r="103" spans="1:6" ht="15" customHeight="1" x14ac:dyDescent="0.3">
      <c r="A103" s="35"/>
      <c r="B103" s="27" t="s">
        <v>55</v>
      </c>
      <c r="C103" s="27" t="s">
        <v>254</v>
      </c>
      <c r="D103" s="28">
        <v>2217</v>
      </c>
      <c r="E103" s="28">
        <v>2290</v>
      </c>
      <c r="F103" s="28">
        <v>-73</v>
      </c>
    </row>
    <row r="104" spans="1:6" ht="15" customHeight="1" x14ac:dyDescent="0.3">
      <c r="A104" s="35"/>
      <c r="B104" s="27" t="s">
        <v>38</v>
      </c>
      <c r="C104" s="27" t="s">
        <v>257</v>
      </c>
      <c r="D104" s="28">
        <v>3325</v>
      </c>
      <c r="E104" s="28">
        <v>2668</v>
      </c>
      <c r="F104" s="28">
        <v>657</v>
      </c>
    </row>
    <row r="105" spans="1:6" ht="15" customHeight="1" x14ac:dyDescent="0.3">
      <c r="A105" s="35"/>
      <c r="B105" s="27" t="s">
        <v>36</v>
      </c>
      <c r="C105" s="27" t="s">
        <v>258</v>
      </c>
      <c r="D105" s="28">
        <v>1829</v>
      </c>
      <c r="E105" s="28">
        <v>1685</v>
      </c>
      <c r="F105" s="28">
        <v>144</v>
      </c>
    </row>
    <row r="106" spans="1:6" ht="15" customHeight="1" x14ac:dyDescent="0.3">
      <c r="A106" s="35"/>
      <c r="B106" s="27" t="s">
        <v>95</v>
      </c>
      <c r="C106" s="27" t="s">
        <v>266</v>
      </c>
      <c r="D106" s="28">
        <v>790</v>
      </c>
      <c r="E106" s="28">
        <v>699</v>
      </c>
      <c r="F106" s="28">
        <v>91</v>
      </c>
    </row>
    <row r="107" spans="1:6" ht="15" customHeight="1" x14ac:dyDescent="0.3">
      <c r="A107" s="35"/>
      <c r="B107" s="27" t="s">
        <v>34</v>
      </c>
      <c r="C107" s="27" t="s">
        <v>1597</v>
      </c>
      <c r="D107" s="28">
        <v>3072</v>
      </c>
      <c r="E107" s="28">
        <v>2737</v>
      </c>
      <c r="F107" s="28">
        <v>335</v>
      </c>
    </row>
    <row r="108" spans="1:6" ht="15" customHeight="1" x14ac:dyDescent="0.3">
      <c r="A108" s="35"/>
      <c r="B108" s="27" t="s">
        <v>143</v>
      </c>
      <c r="C108" s="27" t="s">
        <v>282</v>
      </c>
      <c r="D108" s="28">
        <v>2620</v>
      </c>
      <c r="E108" s="28">
        <v>2871</v>
      </c>
      <c r="F108" s="28">
        <v>-251</v>
      </c>
    </row>
    <row r="109" spans="1:6" ht="15" customHeight="1" x14ac:dyDescent="0.3">
      <c r="A109" s="35"/>
      <c r="B109" s="27" t="s">
        <v>145</v>
      </c>
      <c r="C109" s="27" t="s">
        <v>320</v>
      </c>
      <c r="D109" s="28">
        <v>3184</v>
      </c>
      <c r="E109" s="28">
        <v>2935</v>
      </c>
      <c r="F109" s="28">
        <v>249</v>
      </c>
    </row>
    <row r="110" spans="1:6" ht="15" customHeight="1" x14ac:dyDescent="0.3"/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90BD-8E3F-4846-8FD5-318A41421CF1}">
  <dimension ref="A1:AF318"/>
  <sheetViews>
    <sheetView workbookViewId="0">
      <pane ySplit="2" topLeftCell="A3" activePane="bottomLeft" state="frozen"/>
      <selection pane="bottomLeft" activeCell="A3" sqref="A3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11" width="6.109375" style="1" bestFit="1" customWidth="1"/>
    <col min="12" max="13" width="6.6640625" style="1" bestFit="1" customWidth="1"/>
    <col min="14" max="14" width="9.109375" style="1" bestFit="1" customWidth="1"/>
    <col min="15" max="16384" width="8.6640625" style="1"/>
  </cols>
  <sheetData>
    <row r="1" spans="1:15" x14ac:dyDescent="0.3">
      <c r="F1" s="206"/>
      <c r="G1" s="206"/>
      <c r="H1" s="206"/>
      <c r="I1" s="206"/>
      <c r="J1" s="206"/>
      <c r="K1" s="206"/>
      <c r="L1" s="206"/>
      <c r="M1" s="206"/>
      <c r="N1" s="206"/>
    </row>
    <row r="2" spans="1:15" s="5" customFormat="1" ht="26.4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>
        <v>2016</v>
      </c>
      <c r="G2" s="4">
        <v>2017</v>
      </c>
      <c r="H2" s="4">
        <v>2018</v>
      </c>
      <c r="I2" s="4">
        <v>2019</v>
      </c>
      <c r="J2" s="4">
        <v>2020</v>
      </c>
      <c r="K2" s="4">
        <v>2021</v>
      </c>
      <c r="L2" s="4">
        <v>2022</v>
      </c>
      <c r="M2" s="4">
        <v>2023</v>
      </c>
      <c r="N2" s="4" t="s">
        <v>179</v>
      </c>
    </row>
    <row r="3" spans="1:15" x14ac:dyDescent="0.3">
      <c r="A3" s="6" t="s">
        <v>14</v>
      </c>
      <c r="B3" s="6" t="s">
        <v>57</v>
      </c>
      <c r="C3" s="7" t="s">
        <v>58</v>
      </c>
      <c r="D3" s="7" t="s">
        <v>2006</v>
      </c>
      <c r="E3" s="8">
        <v>40805</v>
      </c>
      <c r="F3" s="9">
        <v>-91</v>
      </c>
      <c r="G3" s="9">
        <v>-120</v>
      </c>
      <c r="H3" s="9">
        <v>498</v>
      </c>
      <c r="I3" s="9">
        <v>-99</v>
      </c>
      <c r="J3" s="9">
        <v>-118</v>
      </c>
      <c r="K3" s="9">
        <v>821</v>
      </c>
      <c r="L3" s="9">
        <v>-665</v>
      </c>
      <c r="M3" s="9">
        <v>-336</v>
      </c>
      <c r="N3" s="9">
        <v>-203</v>
      </c>
      <c r="O3" s="23"/>
    </row>
    <row r="4" spans="1:15" x14ac:dyDescent="0.3">
      <c r="A4" s="6" t="s">
        <v>14</v>
      </c>
      <c r="B4" s="6" t="s">
        <v>57</v>
      </c>
      <c r="C4" s="7" t="s">
        <v>58</v>
      </c>
      <c r="D4" s="7" t="s">
        <v>2007</v>
      </c>
      <c r="E4" s="8">
        <v>40805</v>
      </c>
      <c r="F4" s="9">
        <f>VLOOKUP(B4,'2016'!B:F,3,FALSE)</f>
        <v>4098</v>
      </c>
      <c r="G4" s="9">
        <f>VLOOKUP(B4,'2017'!B:F,3,FALSE)</f>
        <v>3961</v>
      </c>
      <c r="H4" s="9">
        <f>VLOOKUP(B4,'2018'!B:R,3,FALSE)</f>
        <v>4595</v>
      </c>
      <c r="I4" s="9">
        <f>VLOOKUP(B4,'2019'!A:M,12,FALSE)</f>
        <v>4522</v>
      </c>
      <c r="J4" s="9">
        <f>VLOOKUP(B4,'2020'!B:G,3,FALSE)</f>
        <v>4591</v>
      </c>
      <c r="K4" s="9">
        <f>VLOOKUP(B4,'2021'!B:G,3,FALSE)</f>
        <v>5328</v>
      </c>
      <c r="L4" s="9">
        <f>VLOOKUP(B4,'2022'!B:N,11,FALSE)</f>
        <v>4530</v>
      </c>
      <c r="M4" s="9">
        <f>VLOOKUP(B4,'2023'!B:F,3,FALSE)</f>
        <v>4258</v>
      </c>
      <c r="N4" s="9">
        <f>VLOOKUP(B4,'YTD April'!A:H,3,FALSE)</f>
        <v>2435</v>
      </c>
      <c r="O4" s="23"/>
    </row>
    <row r="5" spans="1:15" x14ac:dyDescent="0.3">
      <c r="A5" s="6" t="s">
        <v>14</v>
      </c>
      <c r="B5" s="6" t="s">
        <v>57</v>
      </c>
      <c r="C5" s="7" t="s">
        <v>58</v>
      </c>
      <c r="D5" s="7" t="s">
        <v>2008</v>
      </c>
      <c r="E5" s="8">
        <v>40805</v>
      </c>
      <c r="F5" s="183">
        <f t="shared" ref="F5:N5" si="0">+F3/F4</f>
        <v>-2.2205954123962909E-2</v>
      </c>
      <c r="G5" s="183">
        <f t="shared" si="0"/>
        <v>-3.0295379954556931E-2</v>
      </c>
      <c r="H5" s="183">
        <f t="shared" si="0"/>
        <v>0.10837867247007617</v>
      </c>
      <c r="I5" s="183">
        <f t="shared" si="0"/>
        <v>-2.189296771340115E-2</v>
      </c>
      <c r="J5" s="183">
        <f t="shared" si="0"/>
        <v>-2.5702461337399261E-2</v>
      </c>
      <c r="K5" s="183">
        <f t="shared" si="0"/>
        <v>0.15409159159159158</v>
      </c>
      <c r="L5" s="183">
        <f t="shared" si="0"/>
        <v>-0.14679911699779249</v>
      </c>
      <c r="M5" s="183">
        <f t="shared" si="0"/>
        <v>-7.8910286519492723E-2</v>
      </c>
      <c r="N5" s="183">
        <f t="shared" si="0"/>
        <v>-8.3367556468172482E-2</v>
      </c>
      <c r="O5" s="23"/>
    </row>
    <row r="7" spans="1:15" x14ac:dyDescent="0.3">
      <c r="A7" s="6" t="s">
        <v>7</v>
      </c>
      <c r="B7" s="6" t="s">
        <v>97</v>
      </c>
      <c r="C7" s="7" t="s">
        <v>98</v>
      </c>
      <c r="D7" s="7" t="s">
        <v>2006</v>
      </c>
      <c r="E7" s="8">
        <v>41183</v>
      </c>
      <c r="F7" s="9">
        <v>-184</v>
      </c>
      <c r="G7" s="9">
        <v>111</v>
      </c>
      <c r="H7" s="9">
        <v>-136</v>
      </c>
      <c r="I7" s="9">
        <v>-47</v>
      </c>
      <c r="J7" s="9">
        <v>-85</v>
      </c>
      <c r="K7" s="9">
        <v>245</v>
      </c>
      <c r="L7" s="9">
        <v>-60</v>
      </c>
      <c r="M7" s="9">
        <v>-564</v>
      </c>
      <c r="N7" s="9">
        <v>-114</v>
      </c>
      <c r="O7" s="23"/>
    </row>
    <row r="8" spans="1:15" x14ac:dyDescent="0.3">
      <c r="A8" s="6" t="s">
        <v>7</v>
      </c>
      <c r="B8" s="6" t="s">
        <v>97</v>
      </c>
      <c r="C8" s="7" t="s">
        <v>98</v>
      </c>
      <c r="D8" s="7" t="s">
        <v>2007</v>
      </c>
      <c r="E8" s="8">
        <v>41183</v>
      </c>
      <c r="F8" s="9">
        <f>VLOOKUP(B8,'2016'!B:F,3,FALSE)</f>
        <v>2559</v>
      </c>
      <c r="G8" s="9">
        <f>VLOOKUP(B8,'2017'!B:F,3,FALSE)</f>
        <v>2670</v>
      </c>
      <c r="H8" s="9">
        <f>VLOOKUP(B8,'2018'!B:R,3,FALSE)</f>
        <v>2600</v>
      </c>
      <c r="I8" s="9">
        <f>VLOOKUP(B8,'2019'!A:M,12,FALSE)</f>
        <v>3092</v>
      </c>
      <c r="J8" s="9">
        <f>VLOOKUP(B8,'2020'!B:G,3,FALSE)</f>
        <v>3568</v>
      </c>
      <c r="K8" s="9">
        <f>VLOOKUP(B8,'2021'!B:G,3,FALSE)</f>
        <v>4117</v>
      </c>
      <c r="L8" s="9">
        <f>VLOOKUP(B8,'2022'!B:N,11,FALSE)</f>
        <v>5131</v>
      </c>
      <c r="M8" s="9">
        <f>VLOOKUP(B8,'2023'!B:F,3,FALSE)</f>
        <v>5943</v>
      </c>
      <c r="N8" s="9">
        <f>VLOOKUP(B8,'YTD April'!A:H,3,FALSE)</f>
        <v>3474</v>
      </c>
      <c r="O8" s="23"/>
    </row>
    <row r="9" spans="1:15" x14ac:dyDescent="0.3">
      <c r="A9" s="6" t="s">
        <v>7</v>
      </c>
      <c r="B9" s="6" t="s">
        <v>97</v>
      </c>
      <c r="C9" s="7" t="s">
        <v>98</v>
      </c>
      <c r="D9" s="7" t="s">
        <v>2008</v>
      </c>
      <c r="E9" s="8">
        <v>41183</v>
      </c>
      <c r="F9" s="183">
        <f t="shared" ref="F9:N9" si="1">+F7/F8</f>
        <v>-7.1903087143415395E-2</v>
      </c>
      <c r="G9" s="183">
        <f t="shared" si="1"/>
        <v>4.1573033707865172E-2</v>
      </c>
      <c r="H9" s="183">
        <f t="shared" si="1"/>
        <v>-5.2307692307692305E-2</v>
      </c>
      <c r="I9" s="183">
        <f t="shared" si="1"/>
        <v>-1.520051746442432E-2</v>
      </c>
      <c r="J9" s="183">
        <f t="shared" si="1"/>
        <v>-2.382286995515695E-2</v>
      </c>
      <c r="K9" s="183">
        <f t="shared" si="1"/>
        <v>5.9509351469516636E-2</v>
      </c>
      <c r="L9" s="183">
        <f t="shared" si="1"/>
        <v>-1.1693626973299552E-2</v>
      </c>
      <c r="M9" s="183">
        <f t="shared" si="1"/>
        <v>-9.4901564866229179E-2</v>
      </c>
      <c r="N9" s="183">
        <f t="shared" si="1"/>
        <v>-3.281519861830743E-2</v>
      </c>
      <c r="O9" s="23"/>
    </row>
    <row r="11" spans="1:15" x14ac:dyDescent="0.3">
      <c r="A11" s="6" t="s">
        <v>24</v>
      </c>
      <c r="B11" s="6" t="s">
        <v>76</v>
      </c>
      <c r="C11" s="7" t="s">
        <v>77</v>
      </c>
      <c r="D11" s="7" t="s">
        <v>2006</v>
      </c>
      <c r="E11" s="8">
        <v>39142</v>
      </c>
      <c r="F11" s="9">
        <v>-46</v>
      </c>
      <c r="G11" s="9">
        <v>194</v>
      </c>
      <c r="H11" s="9">
        <v>-88</v>
      </c>
      <c r="I11" s="9">
        <v>50</v>
      </c>
      <c r="J11" s="9">
        <v>-190</v>
      </c>
      <c r="K11" s="9">
        <v>57</v>
      </c>
      <c r="L11" s="9">
        <v>-259</v>
      </c>
      <c r="M11" s="9">
        <v>-287</v>
      </c>
      <c r="N11" s="9">
        <v>116</v>
      </c>
      <c r="O11" s="23"/>
    </row>
    <row r="12" spans="1:15" x14ac:dyDescent="0.3">
      <c r="A12" s="6" t="s">
        <v>24</v>
      </c>
      <c r="B12" s="6" t="s">
        <v>76</v>
      </c>
      <c r="C12" s="7" t="s">
        <v>77</v>
      </c>
      <c r="D12" s="7" t="s">
        <v>2007</v>
      </c>
      <c r="E12" s="8">
        <v>39142</v>
      </c>
      <c r="F12" s="9">
        <f>VLOOKUP(B12,'2016'!B:F,3,FALSE)</f>
        <v>2074</v>
      </c>
      <c r="G12" s="9">
        <f>VLOOKUP(B12,'2017'!B:F,3,FALSE)</f>
        <v>2285</v>
      </c>
      <c r="H12" s="9">
        <f>VLOOKUP(B12,'2018'!B:R,3,FALSE)</f>
        <v>2198</v>
      </c>
      <c r="I12" s="9">
        <f>VLOOKUP(B12,'2019'!A:M,12,FALSE)</f>
        <v>2792</v>
      </c>
      <c r="J12" s="9">
        <f>VLOOKUP(B12,'2020'!B:G,3,FALSE)</f>
        <v>2783</v>
      </c>
      <c r="K12" s="9">
        <f>VLOOKUP(B12,'2021'!B:G,3,FALSE)</f>
        <v>3219</v>
      </c>
      <c r="L12" s="9">
        <f>VLOOKUP(B12,'2022'!B:N,11,FALSE)</f>
        <v>2960</v>
      </c>
      <c r="M12" s="9">
        <f>VLOOKUP(B12,'2023'!B:F,3,FALSE)</f>
        <v>3025</v>
      </c>
      <c r="N12" s="9">
        <f>VLOOKUP(B12,'YTD April'!A:H,3,FALSE)</f>
        <v>1991</v>
      </c>
      <c r="O12" s="23"/>
    </row>
    <row r="13" spans="1:15" x14ac:dyDescent="0.3">
      <c r="A13" s="6" t="s">
        <v>24</v>
      </c>
      <c r="B13" s="6" t="s">
        <v>76</v>
      </c>
      <c r="C13" s="7" t="s">
        <v>77</v>
      </c>
      <c r="D13" s="7" t="s">
        <v>2008</v>
      </c>
      <c r="E13" s="8">
        <v>39142</v>
      </c>
      <c r="F13" s="183">
        <f t="shared" ref="F13:N13" si="2">+F11/F12</f>
        <v>-2.2179363548698167E-2</v>
      </c>
      <c r="G13" s="183">
        <f t="shared" si="2"/>
        <v>8.4901531728665214E-2</v>
      </c>
      <c r="H13" s="183">
        <f t="shared" si="2"/>
        <v>-4.0036396724294813E-2</v>
      </c>
      <c r="I13" s="183">
        <f t="shared" si="2"/>
        <v>1.7908309455587391E-2</v>
      </c>
      <c r="J13" s="183">
        <f t="shared" si="2"/>
        <v>-6.8271649299317283E-2</v>
      </c>
      <c r="K13" s="183">
        <f t="shared" si="2"/>
        <v>1.7707362534948742E-2</v>
      </c>
      <c r="L13" s="183">
        <f t="shared" si="2"/>
        <v>-8.7499999999999994E-2</v>
      </c>
      <c r="M13" s="183">
        <f t="shared" si="2"/>
        <v>-9.4876033057851236E-2</v>
      </c>
      <c r="N13" s="183">
        <f t="shared" si="2"/>
        <v>5.8262179809141133E-2</v>
      </c>
      <c r="O13" s="23"/>
    </row>
    <row r="15" spans="1:15" x14ac:dyDescent="0.3">
      <c r="A15" s="6" t="s">
        <v>46</v>
      </c>
      <c r="B15" s="6" t="s">
        <v>164</v>
      </c>
      <c r="C15" s="7" t="s">
        <v>165</v>
      </c>
      <c r="D15" s="7" t="s">
        <v>2006</v>
      </c>
      <c r="E15" s="8">
        <v>31929</v>
      </c>
      <c r="F15" s="9">
        <v>-220</v>
      </c>
      <c r="G15" s="9">
        <v>-75</v>
      </c>
      <c r="H15" s="9">
        <v>-276</v>
      </c>
      <c r="I15" s="9">
        <v>-84</v>
      </c>
      <c r="J15" s="9">
        <v>203</v>
      </c>
      <c r="K15" s="9">
        <v>108</v>
      </c>
      <c r="L15" s="9">
        <v>-426</v>
      </c>
      <c r="M15" s="9">
        <v>-1201</v>
      </c>
      <c r="N15" s="9">
        <v>-133</v>
      </c>
      <c r="O15" s="23"/>
    </row>
    <row r="16" spans="1:15" x14ac:dyDescent="0.3">
      <c r="A16" s="6" t="s">
        <v>46</v>
      </c>
      <c r="B16" s="6" t="s">
        <v>164</v>
      </c>
      <c r="C16" s="7" t="s">
        <v>165</v>
      </c>
      <c r="D16" s="7" t="s">
        <v>2007</v>
      </c>
      <c r="E16" s="8">
        <v>31929</v>
      </c>
      <c r="F16" s="9">
        <f>VLOOKUP(B16,'2016'!B:F,3,FALSE)</f>
        <v>4395</v>
      </c>
      <c r="G16" s="9">
        <f>VLOOKUP(B16,'2017'!B:F,3,FALSE)</f>
        <v>4379</v>
      </c>
      <c r="H16" s="9">
        <f>VLOOKUP(B16,'2018'!B:R,3,FALSE)</f>
        <v>4113</v>
      </c>
      <c r="I16" s="9">
        <f>VLOOKUP(B16,'2019'!A:M,12,FALSE)</f>
        <v>4281</v>
      </c>
      <c r="J16" s="9">
        <f>VLOOKUP(B16,'2020'!B:G,3,FALSE)</f>
        <v>4448</v>
      </c>
      <c r="K16" s="9">
        <f>VLOOKUP(B16,'2021'!B:G,3,FALSE)</f>
        <v>4671</v>
      </c>
      <c r="L16" s="9">
        <f>VLOOKUP(B16,'2022'!B:N,11,FALSE)</f>
        <v>4720</v>
      </c>
      <c r="M16" s="9">
        <f>VLOOKUP(B16,'2023'!B:F,3,FALSE)</f>
        <v>3521</v>
      </c>
      <c r="N16" s="9">
        <f>VLOOKUP(B16,'YTD April'!A:H,3,FALSE)</f>
        <v>1922</v>
      </c>
      <c r="O16" s="23"/>
    </row>
    <row r="17" spans="1:15" x14ac:dyDescent="0.3">
      <c r="A17" s="6" t="s">
        <v>46</v>
      </c>
      <c r="B17" s="6" t="s">
        <v>164</v>
      </c>
      <c r="C17" s="7" t="s">
        <v>165</v>
      </c>
      <c r="D17" s="7" t="s">
        <v>2008</v>
      </c>
      <c r="E17" s="8">
        <v>31929</v>
      </c>
      <c r="F17" s="183">
        <f t="shared" ref="F17:N17" si="3">+F15/F16</f>
        <v>-5.0056882821387941E-2</v>
      </c>
      <c r="G17" s="183">
        <f t="shared" si="3"/>
        <v>-1.7127197990408769E-2</v>
      </c>
      <c r="H17" s="183">
        <f t="shared" si="3"/>
        <v>-6.7104303428154627E-2</v>
      </c>
      <c r="I17" s="183">
        <f t="shared" si="3"/>
        <v>-1.9621583742116328E-2</v>
      </c>
      <c r="J17" s="183">
        <f t="shared" si="3"/>
        <v>4.5638489208633094E-2</v>
      </c>
      <c r="K17" s="183">
        <f t="shared" si="3"/>
        <v>2.3121387283236993E-2</v>
      </c>
      <c r="L17" s="183">
        <f t="shared" si="3"/>
        <v>-9.02542372881356E-2</v>
      </c>
      <c r="M17" s="183">
        <f t="shared" si="3"/>
        <v>-0.3410962794660608</v>
      </c>
      <c r="N17" s="183">
        <f t="shared" si="3"/>
        <v>-6.9198751300728403E-2</v>
      </c>
      <c r="O17" s="23"/>
    </row>
    <row r="19" spans="1:15" x14ac:dyDescent="0.3">
      <c r="A19" s="6" t="s">
        <v>73</v>
      </c>
      <c r="B19" s="6" t="s">
        <v>105</v>
      </c>
      <c r="C19" s="7" t="s">
        <v>106</v>
      </c>
      <c r="D19" s="7" t="s">
        <v>2006</v>
      </c>
      <c r="E19" s="8">
        <v>32601</v>
      </c>
      <c r="F19" s="9">
        <v>10</v>
      </c>
      <c r="G19" s="9">
        <v>-19</v>
      </c>
      <c r="H19" s="9">
        <v>-63</v>
      </c>
      <c r="I19" s="9">
        <v>-5</v>
      </c>
      <c r="J19" s="9">
        <v>43</v>
      </c>
      <c r="K19" s="9">
        <v>-197</v>
      </c>
      <c r="L19" s="9">
        <v>-122</v>
      </c>
      <c r="M19" s="9">
        <v>-406</v>
      </c>
      <c r="N19" s="9">
        <v>-41</v>
      </c>
      <c r="O19" s="23"/>
    </row>
    <row r="20" spans="1:15" x14ac:dyDescent="0.3">
      <c r="A20" s="6" t="s">
        <v>73</v>
      </c>
      <c r="B20" s="6" t="s">
        <v>105</v>
      </c>
      <c r="C20" s="7" t="s">
        <v>106</v>
      </c>
      <c r="D20" s="7" t="s">
        <v>2007</v>
      </c>
      <c r="E20" s="8">
        <v>32601</v>
      </c>
      <c r="F20" s="9">
        <f>VLOOKUP(B20,'2016'!B:F,3,FALSE)</f>
        <v>5013</v>
      </c>
      <c r="G20" s="9">
        <f>VLOOKUP(B20,'2017'!B:F,3,FALSE)</f>
        <v>4642</v>
      </c>
      <c r="H20" s="9">
        <f>VLOOKUP(B20,'2018'!B:R,3,FALSE)</f>
        <v>4469</v>
      </c>
      <c r="I20" s="9">
        <f>VLOOKUP(B20,'2019'!A:M,12,FALSE)</f>
        <v>4316</v>
      </c>
      <c r="J20" s="9">
        <f>VLOOKUP(B20,'2020'!B:G,3,FALSE)</f>
        <v>4359</v>
      </c>
      <c r="K20" s="9">
        <f>VLOOKUP(B20,'2021'!B:G,3,FALSE)</f>
        <v>3844</v>
      </c>
      <c r="L20" s="9">
        <f>VLOOKUP(B20,'2022'!B:N,11,FALSE)</f>
        <v>3726</v>
      </c>
      <c r="M20" s="9">
        <f>VLOOKUP(B20,'2023'!B:F,3,FALSE)</f>
        <v>3320</v>
      </c>
      <c r="N20" s="9">
        <f>VLOOKUP(B20,'YTD April'!A:H,3,FALSE)</f>
        <v>1880</v>
      </c>
      <c r="O20" s="23"/>
    </row>
    <row r="21" spans="1:15" x14ac:dyDescent="0.3">
      <c r="A21" s="6" t="s">
        <v>73</v>
      </c>
      <c r="B21" s="6" t="s">
        <v>105</v>
      </c>
      <c r="C21" s="7" t="s">
        <v>106</v>
      </c>
      <c r="D21" s="7" t="s">
        <v>2008</v>
      </c>
      <c r="E21" s="8">
        <v>32601</v>
      </c>
      <c r="F21" s="183">
        <f t="shared" ref="F21:N21" si="4">+F19/F20</f>
        <v>1.9948134849391581E-3</v>
      </c>
      <c r="G21" s="183">
        <f t="shared" si="4"/>
        <v>-4.0930633347694961E-3</v>
      </c>
      <c r="H21" s="183">
        <f t="shared" si="4"/>
        <v>-1.4097113448198702E-2</v>
      </c>
      <c r="I21" s="183">
        <f t="shared" si="4"/>
        <v>-1.1584800741427247E-3</v>
      </c>
      <c r="J21" s="183">
        <f t="shared" si="4"/>
        <v>9.864647855012617E-3</v>
      </c>
      <c r="K21" s="183">
        <f t="shared" si="4"/>
        <v>-5.1248699271592091E-2</v>
      </c>
      <c r="L21" s="183">
        <f t="shared" si="4"/>
        <v>-3.2742887815351583E-2</v>
      </c>
      <c r="M21" s="183">
        <f t="shared" si="4"/>
        <v>-0.12228915662650602</v>
      </c>
      <c r="N21" s="183">
        <f t="shared" si="4"/>
        <v>-2.1808510638297873E-2</v>
      </c>
      <c r="O21" s="23"/>
    </row>
    <row r="23" spans="1:15" x14ac:dyDescent="0.3">
      <c r="A23" s="6" t="s">
        <v>14</v>
      </c>
      <c r="B23" s="6" t="s">
        <v>67</v>
      </c>
      <c r="C23" s="7" t="s">
        <v>68</v>
      </c>
      <c r="D23" s="7" t="s">
        <v>2006</v>
      </c>
      <c r="E23" s="8">
        <v>32965</v>
      </c>
      <c r="F23" s="9">
        <v>-164</v>
      </c>
      <c r="G23" s="9">
        <v>188</v>
      </c>
      <c r="H23" s="9">
        <v>-83</v>
      </c>
      <c r="I23" s="9">
        <v>-182</v>
      </c>
      <c r="J23" s="9">
        <v>-180</v>
      </c>
      <c r="K23" s="9">
        <v>389</v>
      </c>
      <c r="L23" s="9">
        <v>-650</v>
      </c>
      <c r="M23" s="9">
        <v>161</v>
      </c>
      <c r="N23" s="9">
        <v>149</v>
      </c>
      <c r="O23" s="23"/>
    </row>
    <row r="24" spans="1:15" x14ac:dyDescent="0.3">
      <c r="A24" s="6" t="s">
        <v>14</v>
      </c>
      <c r="B24" s="6" t="s">
        <v>67</v>
      </c>
      <c r="C24" s="7" t="s">
        <v>68</v>
      </c>
      <c r="D24" s="7" t="s">
        <v>2007</v>
      </c>
      <c r="E24" s="8">
        <v>32965</v>
      </c>
      <c r="F24" s="9">
        <f>VLOOKUP(B24,'2016'!B:F,3,FALSE)</f>
        <v>3028</v>
      </c>
      <c r="G24" s="9">
        <f>VLOOKUP(B24,'2017'!B:F,3,FALSE)</f>
        <v>3205</v>
      </c>
      <c r="H24" s="9">
        <f>VLOOKUP(B24,'2018'!B:R,3,FALSE)</f>
        <v>3120</v>
      </c>
      <c r="I24" s="9">
        <f>VLOOKUP(B24,'2019'!A:M,12,FALSE)</f>
        <v>3235</v>
      </c>
      <c r="J24" s="9">
        <f>VLOOKUP(B24,'2020'!B:G,3,FALSE)</f>
        <v>3560</v>
      </c>
      <c r="K24" s="9">
        <f>VLOOKUP(B24,'2021'!B:G,3,FALSE)</f>
        <v>3935</v>
      </c>
      <c r="L24" s="9">
        <f>VLOOKUP(B24,'2022'!B:N,11,FALSE)</f>
        <v>3177</v>
      </c>
      <c r="M24" s="9">
        <f>VLOOKUP(B24,'2023'!B:F,3,FALSE)</f>
        <v>3326</v>
      </c>
      <c r="N24" s="9">
        <f>VLOOKUP(B24,'YTD April'!A:H,3,FALSE)</f>
        <v>2077</v>
      </c>
      <c r="O24" s="23"/>
    </row>
    <row r="25" spans="1:15" x14ac:dyDescent="0.3">
      <c r="A25" s="6" t="s">
        <v>14</v>
      </c>
      <c r="B25" s="6" t="s">
        <v>67</v>
      </c>
      <c r="C25" s="7" t="s">
        <v>68</v>
      </c>
      <c r="D25" s="7" t="s">
        <v>2008</v>
      </c>
      <c r="E25" s="8">
        <v>32965</v>
      </c>
      <c r="F25" s="183">
        <f t="shared" ref="F25:N25" si="5">+F23/F24</f>
        <v>-5.416116248348745E-2</v>
      </c>
      <c r="G25" s="183">
        <f t="shared" si="5"/>
        <v>5.8658346333853355E-2</v>
      </c>
      <c r="H25" s="183">
        <f t="shared" si="5"/>
        <v>-2.6602564102564102E-2</v>
      </c>
      <c r="I25" s="183">
        <f t="shared" si="5"/>
        <v>-5.6259659969088098E-2</v>
      </c>
      <c r="J25" s="183">
        <f t="shared" si="5"/>
        <v>-5.0561797752808987E-2</v>
      </c>
      <c r="K25" s="183">
        <f t="shared" si="5"/>
        <v>9.8856416772554009E-2</v>
      </c>
      <c r="L25" s="183">
        <f t="shared" si="5"/>
        <v>-0.20459553037456721</v>
      </c>
      <c r="M25" s="183">
        <f t="shared" si="5"/>
        <v>4.840649428743235E-2</v>
      </c>
      <c r="N25" s="183">
        <f t="shared" si="5"/>
        <v>7.1738083774675013E-2</v>
      </c>
      <c r="O25" s="23"/>
    </row>
    <row r="27" spans="1:15" x14ac:dyDescent="0.3">
      <c r="A27" s="6" t="s">
        <v>7</v>
      </c>
      <c r="B27" s="6" t="s">
        <v>101</v>
      </c>
      <c r="C27" s="7" t="s">
        <v>102</v>
      </c>
      <c r="D27" s="7" t="s">
        <v>2006</v>
      </c>
      <c r="E27" s="8">
        <v>33690</v>
      </c>
      <c r="F27" s="9">
        <v>-95</v>
      </c>
      <c r="G27" s="9">
        <v>-34</v>
      </c>
      <c r="H27" s="9">
        <v>268</v>
      </c>
      <c r="I27" s="9">
        <v>-393</v>
      </c>
      <c r="J27" s="9">
        <v>331</v>
      </c>
      <c r="K27" s="9">
        <v>652</v>
      </c>
      <c r="L27" s="9">
        <v>-865</v>
      </c>
      <c r="M27" s="9">
        <v>-539</v>
      </c>
      <c r="N27" s="9">
        <v>-127</v>
      </c>
      <c r="O27" s="23"/>
    </row>
    <row r="28" spans="1:15" x14ac:dyDescent="0.3">
      <c r="A28" s="6" t="s">
        <v>7</v>
      </c>
      <c r="B28" s="6" t="s">
        <v>101</v>
      </c>
      <c r="C28" s="7" t="s">
        <v>102</v>
      </c>
      <c r="D28" s="7" t="s">
        <v>2007</v>
      </c>
      <c r="E28" s="8">
        <v>33690</v>
      </c>
      <c r="F28" s="9">
        <f>VLOOKUP(B28,'2016'!B:F,3,FALSE)</f>
        <v>4659</v>
      </c>
      <c r="G28" s="9">
        <f>VLOOKUP(B28,'2017'!B:F,3,FALSE)</f>
        <v>4608</v>
      </c>
      <c r="H28" s="9">
        <f>VLOOKUP(B28,'2018'!B:R,3,FALSE)</f>
        <v>4269</v>
      </c>
      <c r="I28" s="9">
        <f>VLOOKUP(B28,'2019'!A:M,12,FALSE)</f>
        <v>3942</v>
      </c>
      <c r="J28" s="9">
        <f>VLOOKUP(B28,'2020'!B:G,3,FALSE)</f>
        <v>4575</v>
      </c>
      <c r="K28" s="9">
        <f>VLOOKUP(B28,'2021'!B:G,3,FALSE)</f>
        <v>5027</v>
      </c>
      <c r="L28" s="9">
        <f>VLOOKUP(B28,'2022'!B:N,11,FALSE)</f>
        <v>4315</v>
      </c>
      <c r="M28" s="9">
        <f>VLOOKUP(B28,'2023'!B:F,3,FALSE)</f>
        <v>3771</v>
      </c>
      <c r="N28" s="9">
        <f>VLOOKUP(B28,'YTD April'!A:H,3,FALSE)</f>
        <v>1994</v>
      </c>
      <c r="O28" s="23"/>
    </row>
    <row r="29" spans="1:15" x14ac:dyDescent="0.3">
      <c r="A29" s="6" t="s">
        <v>7</v>
      </c>
      <c r="B29" s="6" t="s">
        <v>101</v>
      </c>
      <c r="C29" s="7" t="s">
        <v>102</v>
      </c>
      <c r="D29" s="7" t="s">
        <v>2008</v>
      </c>
      <c r="E29" s="8">
        <v>33690</v>
      </c>
      <c r="F29" s="183">
        <f t="shared" ref="F29:N29" si="6">+F27/F28</f>
        <v>-2.0390641768619877E-2</v>
      </c>
      <c r="G29" s="183">
        <f t="shared" si="6"/>
        <v>-7.378472222222222E-3</v>
      </c>
      <c r="H29" s="183">
        <f t="shared" si="6"/>
        <v>6.2778168189271497E-2</v>
      </c>
      <c r="I29" s="183">
        <f t="shared" si="6"/>
        <v>-9.9695585996955854E-2</v>
      </c>
      <c r="J29" s="183">
        <f t="shared" si="6"/>
        <v>7.2349726775956288E-2</v>
      </c>
      <c r="K29" s="183">
        <f t="shared" si="6"/>
        <v>0.12969962204097871</v>
      </c>
      <c r="L29" s="183">
        <f t="shared" si="6"/>
        <v>-0.20046349942062572</v>
      </c>
      <c r="M29" s="183">
        <f t="shared" si="6"/>
        <v>-0.14293290904269423</v>
      </c>
      <c r="N29" s="183">
        <f t="shared" si="6"/>
        <v>-6.3691073219658972E-2</v>
      </c>
      <c r="O29" s="23"/>
    </row>
    <row r="31" spans="1:15" x14ac:dyDescent="0.3">
      <c r="A31" s="6" t="s">
        <v>7</v>
      </c>
      <c r="B31" s="6" t="s">
        <v>12</v>
      </c>
      <c r="C31" s="7" t="s">
        <v>13</v>
      </c>
      <c r="D31" s="7" t="s">
        <v>2006</v>
      </c>
      <c r="E31" s="8">
        <v>34575</v>
      </c>
      <c r="F31" s="9">
        <v>4</v>
      </c>
      <c r="G31" s="9">
        <v>178</v>
      </c>
      <c r="H31" s="9">
        <v>221</v>
      </c>
      <c r="I31" s="9">
        <v>-103</v>
      </c>
      <c r="J31" s="9">
        <v>376</v>
      </c>
      <c r="K31" s="9">
        <v>1319</v>
      </c>
      <c r="L31" s="9">
        <v>-495</v>
      </c>
      <c r="M31" s="9">
        <v>223</v>
      </c>
      <c r="N31" s="9">
        <v>-267</v>
      </c>
      <c r="O31" s="23"/>
    </row>
    <row r="32" spans="1:15" x14ac:dyDescent="0.3">
      <c r="A32" s="6" t="s">
        <v>7</v>
      </c>
      <c r="B32" s="6" t="s">
        <v>12</v>
      </c>
      <c r="C32" s="7" t="s">
        <v>13</v>
      </c>
      <c r="D32" s="7" t="s">
        <v>2007</v>
      </c>
      <c r="E32" s="8">
        <v>34575</v>
      </c>
      <c r="F32" s="9">
        <f>VLOOKUP(B32,'2016'!B:F,3,FALSE)</f>
        <v>6133</v>
      </c>
      <c r="G32" s="9">
        <f>VLOOKUP(B32,'2017'!B:F,3,FALSE)</f>
        <v>4914</v>
      </c>
      <c r="H32" s="9">
        <f>VLOOKUP(B32,'2018'!B:R,3,FALSE)</f>
        <v>5085</v>
      </c>
      <c r="I32" s="9">
        <f>VLOOKUP(B32,'2019'!A:M,12,FALSE)</f>
        <v>4934</v>
      </c>
      <c r="J32" s="9">
        <f>VLOOKUP(B32,'2020'!B:G,3,FALSE)</f>
        <v>5538</v>
      </c>
      <c r="K32" s="9">
        <f>VLOOKUP(B32,'2021'!B:G,3,FALSE)</f>
        <v>6658</v>
      </c>
      <c r="L32" s="9">
        <f>VLOOKUP(B32,'2022'!B:N,11,FALSE)</f>
        <v>6033</v>
      </c>
      <c r="M32" s="9">
        <f>VLOOKUP(B32,'2023'!B:F,3,FALSE)</f>
        <v>6259</v>
      </c>
      <c r="N32" s="9">
        <f>VLOOKUP(B32,'YTD April'!A:H,3,FALSE)</f>
        <v>3465</v>
      </c>
      <c r="O32" s="23"/>
    </row>
    <row r="33" spans="1:15" x14ac:dyDescent="0.3">
      <c r="A33" s="6" t="s">
        <v>7</v>
      </c>
      <c r="B33" s="6" t="s">
        <v>12</v>
      </c>
      <c r="C33" s="7" t="s">
        <v>13</v>
      </c>
      <c r="D33" s="7" t="s">
        <v>2008</v>
      </c>
      <c r="E33" s="8">
        <v>34575</v>
      </c>
      <c r="F33" s="183">
        <f t="shared" ref="F33:N33" si="7">+F31/F32</f>
        <v>6.522093592043046E-4</v>
      </c>
      <c r="G33" s="183">
        <f t="shared" si="7"/>
        <v>3.6223036223036222E-2</v>
      </c>
      <c r="H33" s="183">
        <f t="shared" si="7"/>
        <v>4.3461160275319564E-2</v>
      </c>
      <c r="I33" s="183">
        <f t="shared" si="7"/>
        <v>-2.0875557357113904E-2</v>
      </c>
      <c r="J33" s="183">
        <f t="shared" si="7"/>
        <v>6.789454676778621E-2</v>
      </c>
      <c r="K33" s="183">
        <f t="shared" si="7"/>
        <v>0.19810753980174226</v>
      </c>
      <c r="L33" s="183">
        <f t="shared" si="7"/>
        <v>-8.2048731974142211E-2</v>
      </c>
      <c r="M33" s="183">
        <f t="shared" si="7"/>
        <v>3.5628694679661288E-2</v>
      </c>
      <c r="N33" s="183">
        <f t="shared" si="7"/>
        <v>-7.7056277056277059E-2</v>
      </c>
      <c r="O33" s="23"/>
    </row>
    <row r="35" spans="1:15" x14ac:dyDescent="0.3">
      <c r="A35" s="6" t="s">
        <v>63</v>
      </c>
      <c r="B35" s="6" t="s">
        <v>131</v>
      </c>
      <c r="C35" s="7" t="s">
        <v>132</v>
      </c>
      <c r="D35" s="7" t="s">
        <v>2006</v>
      </c>
      <c r="E35" s="8">
        <v>34764</v>
      </c>
      <c r="F35" s="9">
        <v>-135</v>
      </c>
      <c r="G35" s="9">
        <v>-12</v>
      </c>
      <c r="H35" s="9">
        <v>24</v>
      </c>
      <c r="I35" s="9">
        <v>-32</v>
      </c>
      <c r="J35" s="9">
        <v>-270</v>
      </c>
      <c r="K35" s="9">
        <v>17</v>
      </c>
      <c r="L35" s="9">
        <v>-185</v>
      </c>
      <c r="M35" s="9">
        <v>-362</v>
      </c>
      <c r="N35" s="9">
        <v>-100</v>
      </c>
      <c r="O35" s="23"/>
    </row>
    <row r="36" spans="1:15" x14ac:dyDescent="0.3">
      <c r="A36" s="6" t="s">
        <v>63</v>
      </c>
      <c r="B36" s="6" t="s">
        <v>131</v>
      </c>
      <c r="C36" s="7" t="s">
        <v>132</v>
      </c>
      <c r="D36" s="7" t="s">
        <v>2007</v>
      </c>
      <c r="E36" s="8">
        <v>34764</v>
      </c>
      <c r="F36" s="9">
        <f>VLOOKUP(B36,'2016'!B:F,3,FALSE)</f>
        <v>2782</v>
      </c>
      <c r="G36" s="9">
        <f>VLOOKUP(B36,'2017'!B:F,3,FALSE)</f>
        <v>2770</v>
      </c>
      <c r="H36" s="9">
        <f>VLOOKUP(B36,'2018'!B:R,3,FALSE)</f>
        <v>2800</v>
      </c>
      <c r="I36" s="9">
        <f>VLOOKUP(B36,'2019'!A:M,12,FALSE)</f>
        <v>2801</v>
      </c>
      <c r="J36" s="9">
        <f>VLOOKUP(B36,'2020'!B:G,3,FALSE)</f>
        <v>2769</v>
      </c>
      <c r="K36" s="9">
        <f>VLOOKUP(B36,'2021'!B:G,3,FALSE)</f>
        <v>2769</v>
      </c>
      <c r="L36" s="9">
        <f>VLOOKUP(B36,'2022'!B:N,11,FALSE)</f>
        <v>2535</v>
      </c>
      <c r="M36" s="9">
        <f>VLOOKUP(B36,'2023'!B:F,3,FALSE)</f>
        <v>2175</v>
      </c>
      <c r="N36" s="9">
        <f>VLOOKUP(B36,'YTD April'!A:H,3,FALSE)</f>
        <v>1261</v>
      </c>
      <c r="O36" s="23"/>
    </row>
    <row r="37" spans="1:15" x14ac:dyDescent="0.3">
      <c r="A37" s="6" t="s">
        <v>63</v>
      </c>
      <c r="B37" s="6" t="s">
        <v>131</v>
      </c>
      <c r="C37" s="7" t="s">
        <v>132</v>
      </c>
      <c r="D37" s="7" t="s">
        <v>2008</v>
      </c>
      <c r="E37" s="8">
        <v>34764</v>
      </c>
      <c r="F37" s="183">
        <f t="shared" ref="F37:N37" si="8">+F35/F36</f>
        <v>-4.8526240115025161E-2</v>
      </c>
      <c r="G37" s="183">
        <f t="shared" si="8"/>
        <v>-4.3321299638989169E-3</v>
      </c>
      <c r="H37" s="183">
        <f t="shared" si="8"/>
        <v>8.5714285714285719E-3</v>
      </c>
      <c r="I37" s="183">
        <f t="shared" si="8"/>
        <v>-1.1424491253123885E-2</v>
      </c>
      <c r="J37" s="183">
        <f t="shared" si="8"/>
        <v>-9.7508125677139762E-2</v>
      </c>
      <c r="K37" s="183">
        <f t="shared" si="8"/>
        <v>6.1394005055976884E-3</v>
      </c>
      <c r="L37" s="183">
        <f t="shared" si="8"/>
        <v>-7.2978303747534515E-2</v>
      </c>
      <c r="M37" s="183">
        <f t="shared" si="8"/>
        <v>-0.16643678160919539</v>
      </c>
      <c r="N37" s="183">
        <f t="shared" si="8"/>
        <v>-7.9302141157811257E-2</v>
      </c>
      <c r="O37" s="23"/>
    </row>
    <row r="39" spans="1:15" x14ac:dyDescent="0.3">
      <c r="A39" s="6" t="s">
        <v>27</v>
      </c>
      <c r="B39" s="6" t="s">
        <v>103</v>
      </c>
      <c r="C39" s="7" t="s">
        <v>104</v>
      </c>
      <c r="D39" s="7" t="s">
        <v>2006</v>
      </c>
      <c r="E39" s="8">
        <v>34855</v>
      </c>
      <c r="F39" s="9">
        <v>-341</v>
      </c>
      <c r="G39" s="9">
        <v>-90</v>
      </c>
      <c r="H39" s="9">
        <v>127</v>
      </c>
      <c r="I39" s="9">
        <v>-384</v>
      </c>
      <c r="J39" s="9">
        <v>457</v>
      </c>
      <c r="K39" s="9">
        <v>484</v>
      </c>
      <c r="L39" s="9">
        <v>-443</v>
      </c>
      <c r="M39" s="9">
        <v>-848</v>
      </c>
      <c r="N39" s="9">
        <v>284</v>
      </c>
      <c r="O39" s="23"/>
    </row>
    <row r="40" spans="1:15" x14ac:dyDescent="0.3">
      <c r="A40" s="6" t="s">
        <v>27</v>
      </c>
      <c r="B40" s="6" t="s">
        <v>103</v>
      </c>
      <c r="C40" s="7" t="s">
        <v>104</v>
      </c>
      <c r="D40" s="7" t="s">
        <v>2007</v>
      </c>
      <c r="E40" s="8">
        <v>34855</v>
      </c>
      <c r="F40" s="9">
        <f>VLOOKUP(B40,'2016'!B:F,3,FALSE)</f>
        <v>5021</v>
      </c>
      <c r="G40" s="9">
        <f>VLOOKUP(B40,'2017'!B:F,3,FALSE)</f>
        <v>4882</v>
      </c>
      <c r="H40" s="9">
        <f>VLOOKUP(B40,'2018'!B:R,3,FALSE)</f>
        <v>4895</v>
      </c>
      <c r="I40" s="9">
        <f>VLOOKUP(B40,'2019'!A:M,12,FALSE)</f>
        <v>4862</v>
      </c>
      <c r="J40" s="9">
        <f>VLOOKUP(B40,'2020'!B:G,3,FALSE)</f>
        <v>6420</v>
      </c>
      <c r="K40" s="9">
        <f>VLOOKUP(B40,'2021'!B:G,3,FALSE)</f>
        <v>6338</v>
      </c>
      <c r="L40" s="9">
        <f>VLOOKUP(B40,'2022'!B:N,11,FALSE)</f>
        <v>5589</v>
      </c>
      <c r="M40" s="9">
        <f>VLOOKUP(B40,'2023'!B:F,3,FALSE)</f>
        <v>4913</v>
      </c>
      <c r="N40" s="9">
        <f>VLOOKUP(B40,'YTD April'!A:H,3,FALSE)</f>
        <v>3053</v>
      </c>
      <c r="O40" s="23"/>
    </row>
    <row r="41" spans="1:15" x14ac:dyDescent="0.3">
      <c r="A41" s="6" t="s">
        <v>27</v>
      </c>
      <c r="B41" s="6" t="s">
        <v>103</v>
      </c>
      <c r="C41" s="7" t="s">
        <v>104</v>
      </c>
      <c r="D41" s="7" t="s">
        <v>2008</v>
      </c>
      <c r="E41" s="8">
        <v>34855</v>
      </c>
      <c r="F41" s="183">
        <f t="shared" ref="F41:N41" si="9">+F39/F40</f>
        <v>-6.7914758016331414E-2</v>
      </c>
      <c r="G41" s="183">
        <f t="shared" si="9"/>
        <v>-1.843506759524785E-2</v>
      </c>
      <c r="H41" s="183">
        <f t="shared" si="9"/>
        <v>2.5944841675178753E-2</v>
      </c>
      <c r="I41" s="183">
        <f t="shared" si="9"/>
        <v>-7.8979843685726039E-2</v>
      </c>
      <c r="J41" s="183">
        <f t="shared" si="9"/>
        <v>7.1183800623052962E-2</v>
      </c>
      <c r="K41" s="183">
        <f t="shared" si="9"/>
        <v>7.6364783843483747E-2</v>
      </c>
      <c r="L41" s="183">
        <f t="shared" si="9"/>
        <v>-7.9262837716943993E-2</v>
      </c>
      <c r="M41" s="183">
        <f t="shared" si="9"/>
        <v>-0.17260329737431304</v>
      </c>
      <c r="N41" s="183">
        <f t="shared" si="9"/>
        <v>9.3023255813953487E-2</v>
      </c>
      <c r="O41" s="23"/>
    </row>
    <row r="43" spans="1:15" x14ac:dyDescent="0.3">
      <c r="A43" s="6" t="s">
        <v>7</v>
      </c>
      <c r="B43" s="6" t="s">
        <v>8</v>
      </c>
      <c r="C43" s="7" t="s">
        <v>9</v>
      </c>
      <c r="D43" s="7" t="s">
        <v>2006</v>
      </c>
      <c r="E43" s="8">
        <v>34883</v>
      </c>
      <c r="F43" s="9">
        <v>754</v>
      </c>
      <c r="G43" s="9">
        <v>-99</v>
      </c>
      <c r="H43" s="9">
        <v>-88</v>
      </c>
      <c r="I43" s="9">
        <v>-170</v>
      </c>
      <c r="J43" s="9">
        <v>328</v>
      </c>
      <c r="K43" s="9">
        <v>1115</v>
      </c>
      <c r="L43" s="9">
        <v>-480</v>
      </c>
      <c r="M43" s="9">
        <v>1150</v>
      </c>
      <c r="N43" s="9">
        <v>-203</v>
      </c>
      <c r="O43" s="23"/>
    </row>
    <row r="44" spans="1:15" x14ac:dyDescent="0.3">
      <c r="A44" s="6" t="s">
        <v>7</v>
      </c>
      <c r="B44" s="6" t="s">
        <v>8</v>
      </c>
      <c r="C44" s="7" t="s">
        <v>9</v>
      </c>
      <c r="D44" s="7" t="s">
        <v>2007</v>
      </c>
      <c r="E44" s="8">
        <v>34883</v>
      </c>
      <c r="F44" s="9">
        <f>VLOOKUP(B44,'2016'!B:F,3,FALSE)</f>
        <v>5299</v>
      </c>
      <c r="G44" s="9">
        <f>VLOOKUP(B44,'2017'!B:F,3,FALSE)</f>
        <v>5513</v>
      </c>
      <c r="H44" s="9">
        <f>VLOOKUP(B44,'2018'!B:R,3,FALSE)</f>
        <v>5102</v>
      </c>
      <c r="I44" s="9">
        <f>VLOOKUP(B44,'2019'!A:M,12,FALSE)</f>
        <v>4059</v>
      </c>
      <c r="J44" s="9">
        <f>VLOOKUP(B44,'2020'!B:G,3,FALSE)</f>
        <v>5030</v>
      </c>
      <c r="K44" s="9">
        <f>VLOOKUP(B44,'2021'!B:G,3,FALSE)</f>
        <v>7092</v>
      </c>
      <c r="L44" s="9">
        <f>VLOOKUP(B44,'2022'!B:N,11,FALSE)</f>
        <v>6252</v>
      </c>
      <c r="M44" s="9">
        <f>VLOOKUP(B44,'2023'!B:F,3,FALSE)</f>
        <v>7498</v>
      </c>
      <c r="N44" s="9">
        <f>VLOOKUP(B44,'YTD April'!A:H,3,FALSE)</f>
        <v>4273</v>
      </c>
      <c r="O44" s="23"/>
    </row>
    <row r="45" spans="1:15" x14ac:dyDescent="0.3">
      <c r="A45" s="6" t="s">
        <v>7</v>
      </c>
      <c r="B45" s="6" t="s">
        <v>8</v>
      </c>
      <c r="C45" s="7" t="s">
        <v>9</v>
      </c>
      <c r="D45" s="7" t="s">
        <v>2008</v>
      </c>
      <c r="E45" s="8">
        <v>34883</v>
      </c>
      <c r="F45" s="183">
        <f t="shared" ref="F45:N45" si="10">+F43/F44</f>
        <v>0.14229099830156633</v>
      </c>
      <c r="G45" s="183">
        <f t="shared" si="10"/>
        <v>-1.795755487030655E-2</v>
      </c>
      <c r="H45" s="183">
        <f t="shared" si="10"/>
        <v>-1.7248137985103881E-2</v>
      </c>
      <c r="I45" s="183">
        <f t="shared" si="10"/>
        <v>-4.1882237004188222E-2</v>
      </c>
      <c r="J45" s="183">
        <f t="shared" si="10"/>
        <v>6.5208747514910542E-2</v>
      </c>
      <c r="K45" s="183">
        <f t="shared" si="10"/>
        <v>0.15721940214326002</v>
      </c>
      <c r="L45" s="183">
        <f t="shared" si="10"/>
        <v>-7.6775431861804216E-2</v>
      </c>
      <c r="M45" s="183">
        <f t="shared" si="10"/>
        <v>0.15337423312883436</v>
      </c>
      <c r="N45" s="183">
        <f t="shared" si="10"/>
        <v>-4.7507605897495905E-2</v>
      </c>
      <c r="O45" s="23"/>
    </row>
    <row r="47" spans="1:15" x14ac:dyDescent="0.3">
      <c r="A47" s="6" t="s">
        <v>63</v>
      </c>
      <c r="B47" s="6" t="s">
        <v>64</v>
      </c>
      <c r="C47" s="7" t="s">
        <v>65</v>
      </c>
      <c r="D47" s="7" t="s">
        <v>2006</v>
      </c>
      <c r="E47" s="8">
        <v>35275</v>
      </c>
      <c r="F47" s="9">
        <v>-227</v>
      </c>
      <c r="G47" s="9">
        <v>334</v>
      </c>
      <c r="H47" s="9">
        <v>39</v>
      </c>
      <c r="I47" s="9">
        <v>-111</v>
      </c>
      <c r="J47" s="9">
        <v>119</v>
      </c>
      <c r="K47" s="9">
        <v>295</v>
      </c>
      <c r="L47" s="9">
        <v>-365</v>
      </c>
      <c r="M47" s="9">
        <v>-430</v>
      </c>
      <c r="N47" s="9">
        <v>-33</v>
      </c>
      <c r="O47" s="23"/>
    </row>
    <row r="48" spans="1:15" x14ac:dyDescent="0.3">
      <c r="A48" s="6" t="s">
        <v>63</v>
      </c>
      <c r="B48" s="6" t="s">
        <v>64</v>
      </c>
      <c r="C48" s="7" t="s">
        <v>65</v>
      </c>
      <c r="D48" s="7" t="s">
        <v>2007</v>
      </c>
      <c r="E48" s="8">
        <v>35275</v>
      </c>
      <c r="F48" s="9">
        <f>VLOOKUP(B48,'2016'!B:F,3,FALSE)</f>
        <v>4797</v>
      </c>
      <c r="G48" s="9">
        <f>VLOOKUP(B48,'2017'!B:F,3,FALSE)</f>
        <v>4876</v>
      </c>
      <c r="H48" s="9">
        <f>VLOOKUP(B48,'2018'!B:R,3,FALSE)</f>
        <v>4416</v>
      </c>
      <c r="I48" s="9">
        <f>VLOOKUP(B48,'2019'!A:M,12,FALSE)</f>
        <v>4209</v>
      </c>
      <c r="J48" s="9">
        <f>VLOOKUP(B48,'2020'!B:G,3,FALSE)</f>
        <v>4466</v>
      </c>
      <c r="K48" s="9">
        <f>VLOOKUP(B48,'2021'!B:G,3,FALSE)</f>
        <v>4100</v>
      </c>
      <c r="L48" s="9">
        <f>VLOOKUP(B48,'2022'!B:N,11,FALSE)</f>
        <v>4050</v>
      </c>
      <c r="M48" s="9">
        <f>VLOOKUP(B48,'2023'!B:F,3,FALSE)</f>
        <v>3747</v>
      </c>
      <c r="N48" s="9">
        <f>VLOOKUP(B48,'YTD April'!A:H,3,FALSE)</f>
        <v>2002</v>
      </c>
      <c r="O48" s="23"/>
    </row>
    <row r="49" spans="1:15" x14ac:dyDescent="0.3">
      <c r="A49" s="6" t="s">
        <v>63</v>
      </c>
      <c r="B49" s="6" t="s">
        <v>64</v>
      </c>
      <c r="C49" s="7" t="s">
        <v>65</v>
      </c>
      <c r="D49" s="7" t="s">
        <v>2008</v>
      </c>
      <c r="E49" s="8">
        <v>35275</v>
      </c>
      <c r="F49" s="183">
        <f t="shared" ref="F49:N49" si="11">+F47/F48</f>
        <v>-4.7321242443193662E-2</v>
      </c>
      <c r="G49" s="183">
        <f t="shared" si="11"/>
        <v>6.8498769483182939E-2</v>
      </c>
      <c r="H49" s="183">
        <f t="shared" si="11"/>
        <v>8.8315217391304341E-3</v>
      </c>
      <c r="I49" s="183">
        <f t="shared" si="11"/>
        <v>-2.6372059871703494E-2</v>
      </c>
      <c r="J49" s="183">
        <f t="shared" si="11"/>
        <v>2.664576802507837E-2</v>
      </c>
      <c r="K49" s="183">
        <f t="shared" si="11"/>
        <v>7.1951219512195116E-2</v>
      </c>
      <c r="L49" s="183">
        <f t="shared" si="11"/>
        <v>-9.0123456790123457E-2</v>
      </c>
      <c r="M49" s="183">
        <f t="shared" si="11"/>
        <v>-0.114758473445423</v>
      </c>
      <c r="N49" s="183">
        <f t="shared" si="11"/>
        <v>-1.6483516483516484E-2</v>
      </c>
      <c r="O49" s="23"/>
    </row>
    <row r="51" spans="1:15" x14ac:dyDescent="0.3">
      <c r="A51" s="6" t="s">
        <v>14</v>
      </c>
      <c r="B51" s="6" t="s">
        <v>40</v>
      </c>
      <c r="C51" s="7" t="s">
        <v>41</v>
      </c>
      <c r="D51" s="7" t="s">
        <v>2006</v>
      </c>
      <c r="E51" s="8">
        <v>35730</v>
      </c>
      <c r="F51" s="9">
        <v>-139</v>
      </c>
      <c r="G51" s="9">
        <v>-197</v>
      </c>
      <c r="H51" s="9">
        <v>42</v>
      </c>
      <c r="I51" s="9">
        <v>130</v>
      </c>
      <c r="J51" s="9">
        <v>689</v>
      </c>
      <c r="K51" s="9">
        <v>563</v>
      </c>
      <c r="L51" s="9">
        <v>-334</v>
      </c>
      <c r="M51" s="9">
        <v>-370</v>
      </c>
      <c r="N51" s="9">
        <v>-289</v>
      </c>
      <c r="O51" s="23"/>
    </row>
    <row r="52" spans="1:15" x14ac:dyDescent="0.3">
      <c r="A52" s="6" t="s">
        <v>14</v>
      </c>
      <c r="B52" s="6" t="s">
        <v>40</v>
      </c>
      <c r="C52" s="7" t="s">
        <v>41</v>
      </c>
      <c r="D52" s="7" t="s">
        <v>2007</v>
      </c>
      <c r="E52" s="8">
        <v>35730</v>
      </c>
      <c r="F52" s="9">
        <f>VLOOKUP(B52,'2016'!B:F,3,FALSE)</f>
        <v>2785</v>
      </c>
      <c r="G52" s="9">
        <f>VLOOKUP(B52,'2017'!B:F,3,FALSE)</f>
        <v>2614</v>
      </c>
      <c r="H52" s="9">
        <f>VLOOKUP(B52,'2018'!B:R,3,FALSE)</f>
        <v>2619</v>
      </c>
      <c r="I52" s="9">
        <f>VLOOKUP(B52,'2019'!A:M,12,FALSE)</f>
        <v>3082</v>
      </c>
      <c r="J52" s="9">
        <f>VLOOKUP(B52,'2020'!B:G,3,FALSE)</f>
        <v>4095</v>
      </c>
      <c r="K52" s="9">
        <f>VLOOKUP(B52,'2021'!B:G,3,FALSE)</f>
        <v>4856</v>
      </c>
      <c r="L52" s="9">
        <f>VLOOKUP(B52,'2022'!B:N,11,FALSE)</f>
        <v>4483</v>
      </c>
      <c r="M52" s="9">
        <f>VLOOKUP(B52,'2023'!B:F,3,FALSE)</f>
        <v>4270</v>
      </c>
      <c r="N52" s="9">
        <f>VLOOKUP(B52,'YTD April'!A:H,3,FALSE)</f>
        <v>2242</v>
      </c>
      <c r="O52" s="23"/>
    </row>
    <row r="53" spans="1:15" x14ac:dyDescent="0.3">
      <c r="A53" s="6" t="s">
        <v>14</v>
      </c>
      <c r="B53" s="6" t="s">
        <v>40</v>
      </c>
      <c r="C53" s="7" t="s">
        <v>41</v>
      </c>
      <c r="D53" s="7" t="s">
        <v>2008</v>
      </c>
      <c r="E53" s="8">
        <v>35730</v>
      </c>
      <c r="F53" s="183">
        <f t="shared" ref="F53:N53" si="12">+F51/F52</f>
        <v>-4.9910233393177739E-2</v>
      </c>
      <c r="G53" s="183">
        <f t="shared" si="12"/>
        <v>-7.5363427697016067E-2</v>
      </c>
      <c r="H53" s="183">
        <f t="shared" si="12"/>
        <v>1.6036655211912942E-2</v>
      </c>
      <c r="I53" s="183">
        <f t="shared" si="12"/>
        <v>4.218040233614536E-2</v>
      </c>
      <c r="J53" s="183">
        <f t="shared" si="12"/>
        <v>0.16825396825396827</v>
      </c>
      <c r="K53" s="183">
        <f t="shared" si="12"/>
        <v>0.11593904448105437</v>
      </c>
      <c r="L53" s="183">
        <f t="shared" si="12"/>
        <v>-7.4503680571046171E-2</v>
      </c>
      <c r="M53" s="183">
        <f t="shared" si="12"/>
        <v>-8.6651053864168617E-2</v>
      </c>
      <c r="N53" s="183">
        <f t="shared" si="12"/>
        <v>-0.12890276538804638</v>
      </c>
      <c r="O53" s="23"/>
    </row>
    <row r="55" spans="1:15" x14ac:dyDescent="0.3">
      <c r="A55" s="6" t="s">
        <v>27</v>
      </c>
      <c r="B55" s="6" t="s">
        <v>107</v>
      </c>
      <c r="C55" s="7" t="s">
        <v>108</v>
      </c>
      <c r="D55" s="7" t="s">
        <v>2006</v>
      </c>
      <c r="E55" s="8">
        <v>36955</v>
      </c>
      <c r="F55" s="9">
        <v>-187</v>
      </c>
      <c r="G55" s="9">
        <v>114</v>
      </c>
      <c r="H55" s="9">
        <v>-36</v>
      </c>
      <c r="I55" s="9">
        <v>360</v>
      </c>
      <c r="J55" s="9">
        <v>-254</v>
      </c>
      <c r="K55" s="9">
        <v>247</v>
      </c>
      <c r="L55" s="9">
        <v>-322</v>
      </c>
      <c r="M55" s="9">
        <v>-746</v>
      </c>
      <c r="N55" s="9">
        <v>23</v>
      </c>
      <c r="O55" s="23"/>
    </row>
    <row r="56" spans="1:15" x14ac:dyDescent="0.3">
      <c r="A56" s="6" t="s">
        <v>27</v>
      </c>
      <c r="B56" s="6" t="s">
        <v>107</v>
      </c>
      <c r="C56" s="7" t="s">
        <v>108</v>
      </c>
      <c r="D56" s="7" t="s">
        <v>2007</v>
      </c>
      <c r="E56" s="8">
        <v>36955</v>
      </c>
      <c r="F56" s="9">
        <f>VLOOKUP(B56,'2016'!B:F,3,FALSE)</f>
        <v>3870</v>
      </c>
      <c r="G56" s="9">
        <f>VLOOKUP(B56,'2017'!B:F,3,FALSE)</f>
        <v>4204</v>
      </c>
      <c r="H56" s="9">
        <f>VLOOKUP(B56,'2018'!B:R,3,FALSE)</f>
        <v>4266</v>
      </c>
      <c r="I56" s="9">
        <f>VLOOKUP(B56,'2019'!A:M,12,FALSE)</f>
        <v>4480</v>
      </c>
      <c r="J56" s="9">
        <f>VLOOKUP(B56,'2020'!B:G,3,FALSE)</f>
        <v>4116</v>
      </c>
      <c r="K56" s="9">
        <f>VLOOKUP(B56,'2021'!B:G,3,FALSE)</f>
        <v>4566</v>
      </c>
      <c r="L56" s="9">
        <f>VLOOKUP(B56,'2022'!B:N,11,FALSE)</f>
        <v>3934</v>
      </c>
      <c r="M56" s="9">
        <f>VLOOKUP(B56,'2023'!B:F,3,FALSE)</f>
        <v>4633</v>
      </c>
      <c r="N56" s="9">
        <f>VLOOKUP(B56,'YTD April'!A:H,3,FALSE)</f>
        <v>2606</v>
      </c>
      <c r="O56" s="23"/>
    </row>
    <row r="57" spans="1:15" x14ac:dyDescent="0.3">
      <c r="A57" s="6" t="s">
        <v>27</v>
      </c>
      <c r="B57" s="6" t="s">
        <v>107</v>
      </c>
      <c r="C57" s="7" t="s">
        <v>108</v>
      </c>
      <c r="D57" s="7" t="s">
        <v>2008</v>
      </c>
      <c r="E57" s="8">
        <v>36955</v>
      </c>
      <c r="F57" s="183">
        <f t="shared" ref="F57:N57" si="13">+F55/F56</f>
        <v>-4.8320413436692508E-2</v>
      </c>
      <c r="G57" s="183">
        <f t="shared" si="13"/>
        <v>2.7117031398667935E-2</v>
      </c>
      <c r="H57" s="183">
        <f t="shared" si="13"/>
        <v>-8.4388185654008432E-3</v>
      </c>
      <c r="I57" s="183">
        <f t="shared" si="13"/>
        <v>8.0357142857142863E-2</v>
      </c>
      <c r="J57" s="183">
        <f t="shared" si="13"/>
        <v>-6.1710398445092324E-2</v>
      </c>
      <c r="K57" s="183">
        <f t="shared" si="13"/>
        <v>5.4095488392466057E-2</v>
      </c>
      <c r="L57" s="183">
        <f t="shared" si="13"/>
        <v>-8.1850533807829182E-2</v>
      </c>
      <c r="M57" s="183">
        <f t="shared" si="13"/>
        <v>-0.16101877832937622</v>
      </c>
      <c r="N57" s="183">
        <f t="shared" si="13"/>
        <v>8.8257866462010739E-3</v>
      </c>
      <c r="O57" s="23"/>
    </row>
    <row r="59" spans="1:15" x14ac:dyDescent="0.3">
      <c r="A59" s="6" t="s">
        <v>63</v>
      </c>
      <c r="B59" s="6" t="s">
        <v>119</v>
      </c>
      <c r="C59" s="7" t="s">
        <v>120</v>
      </c>
      <c r="D59" s="7" t="s">
        <v>2006</v>
      </c>
      <c r="E59" s="8">
        <v>37530</v>
      </c>
      <c r="F59" s="9">
        <v>-34</v>
      </c>
      <c r="G59" s="9">
        <v>127</v>
      </c>
      <c r="H59" s="9">
        <v>-42</v>
      </c>
      <c r="I59" s="9">
        <v>-214</v>
      </c>
      <c r="J59" s="9">
        <v>161</v>
      </c>
      <c r="K59" s="9">
        <v>-234</v>
      </c>
      <c r="L59" s="9">
        <v>-361</v>
      </c>
      <c r="M59" s="9">
        <v>-253</v>
      </c>
      <c r="N59" s="9">
        <v>31</v>
      </c>
      <c r="O59" s="23"/>
    </row>
    <row r="60" spans="1:15" x14ac:dyDescent="0.3">
      <c r="A60" s="6" t="s">
        <v>63</v>
      </c>
      <c r="B60" s="6" t="s">
        <v>119</v>
      </c>
      <c r="C60" s="7" t="s">
        <v>120</v>
      </c>
      <c r="D60" s="7" t="s">
        <v>2007</v>
      </c>
      <c r="E60" s="8">
        <v>37530</v>
      </c>
      <c r="F60" s="9">
        <f>VLOOKUP(B60,'2016'!B:F,3,FALSE)</f>
        <v>2719</v>
      </c>
      <c r="G60" s="9">
        <f>VLOOKUP(B60,'2017'!B:F,3,FALSE)</f>
        <v>2819</v>
      </c>
      <c r="H60" s="9">
        <f>VLOOKUP(B60,'2018'!B:R,3,FALSE)</f>
        <v>2894</v>
      </c>
      <c r="I60" s="9">
        <f>VLOOKUP(B60,'2019'!A:M,12,FALSE)</f>
        <v>2810</v>
      </c>
      <c r="J60" s="9">
        <f>VLOOKUP(B60,'2020'!B:G,3,FALSE)</f>
        <v>3902</v>
      </c>
      <c r="K60" s="9">
        <f>VLOOKUP(B60,'2021'!B:G,3,FALSE)</f>
        <v>3648</v>
      </c>
      <c r="L60" s="9">
        <f>VLOOKUP(B60,'2022'!B:N,11,FALSE)</f>
        <v>3269</v>
      </c>
      <c r="M60" s="9">
        <f>VLOOKUP(B60,'2023'!B:F,3,FALSE)</f>
        <v>3002</v>
      </c>
      <c r="N60" s="9">
        <f>VLOOKUP(B60,'YTD April'!A:H,3,FALSE)</f>
        <v>2295</v>
      </c>
      <c r="O60" s="23"/>
    </row>
    <row r="61" spans="1:15" x14ac:dyDescent="0.3">
      <c r="A61" s="6" t="s">
        <v>63</v>
      </c>
      <c r="B61" s="6" t="s">
        <v>119</v>
      </c>
      <c r="C61" s="7" t="s">
        <v>120</v>
      </c>
      <c r="D61" s="7" t="s">
        <v>2008</v>
      </c>
      <c r="E61" s="8">
        <v>37530</v>
      </c>
      <c r="F61" s="183">
        <f t="shared" ref="F61:N61" si="14">+F59/F60</f>
        <v>-1.2504597278411181E-2</v>
      </c>
      <c r="G61" s="183">
        <f t="shared" si="14"/>
        <v>4.5051436679673644E-2</v>
      </c>
      <c r="H61" s="183">
        <f t="shared" si="14"/>
        <v>-1.4512785072563926E-2</v>
      </c>
      <c r="I61" s="183">
        <f t="shared" si="14"/>
        <v>-7.6156583629893235E-2</v>
      </c>
      <c r="J61" s="183">
        <f t="shared" si="14"/>
        <v>4.1260891850333166E-2</v>
      </c>
      <c r="K61" s="183">
        <f t="shared" si="14"/>
        <v>-6.4144736842105268E-2</v>
      </c>
      <c r="L61" s="183">
        <f t="shared" si="14"/>
        <v>-0.11043132456408687</v>
      </c>
      <c r="M61" s="183">
        <f t="shared" si="14"/>
        <v>-8.4277148567621585E-2</v>
      </c>
      <c r="N61" s="183">
        <f t="shared" si="14"/>
        <v>1.3507625272331155E-2</v>
      </c>
      <c r="O61" s="23"/>
    </row>
    <row r="63" spans="1:15" x14ac:dyDescent="0.3">
      <c r="A63" s="6" t="s">
        <v>63</v>
      </c>
      <c r="B63" s="6" t="s">
        <v>143</v>
      </c>
      <c r="C63" s="7" t="s">
        <v>144</v>
      </c>
      <c r="D63" s="7" t="s">
        <v>2006</v>
      </c>
      <c r="E63" s="8">
        <v>37681</v>
      </c>
      <c r="F63" s="9">
        <v>-209</v>
      </c>
      <c r="G63" s="9">
        <v>122</v>
      </c>
      <c r="H63" s="9">
        <v>-218</v>
      </c>
      <c r="I63" s="9">
        <v>-105</v>
      </c>
      <c r="J63" s="9">
        <v>-169</v>
      </c>
      <c r="K63" s="9">
        <v>-251</v>
      </c>
      <c r="L63" s="9">
        <v>-422</v>
      </c>
      <c r="M63" s="9">
        <v>-120</v>
      </c>
      <c r="N63" s="9">
        <v>44</v>
      </c>
      <c r="O63" s="23"/>
    </row>
    <row r="64" spans="1:15" x14ac:dyDescent="0.3">
      <c r="A64" s="6" t="s">
        <v>63</v>
      </c>
      <c r="B64" s="6" t="s">
        <v>143</v>
      </c>
      <c r="C64" s="7" t="s">
        <v>144</v>
      </c>
      <c r="D64" s="7" t="s">
        <v>2007</v>
      </c>
      <c r="E64" s="8">
        <v>37681</v>
      </c>
      <c r="F64" s="9">
        <f>VLOOKUP(B64,'2016'!B:F,3,FALSE)</f>
        <v>2583</v>
      </c>
      <c r="G64" s="9">
        <f>VLOOKUP(B64,'2017'!B:F,3,FALSE)</f>
        <v>2752</v>
      </c>
      <c r="H64" s="9">
        <f>VLOOKUP(B64,'2018'!B:R,3,FALSE)</f>
        <v>2336</v>
      </c>
      <c r="I64" s="9">
        <f>VLOOKUP(B64,'2019'!A:M,12,FALSE)</f>
        <v>2162</v>
      </c>
      <c r="J64" s="9">
        <f>VLOOKUP(B64,'2020'!B:G,3,FALSE)</f>
        <v>2970</v>
      </c>
      <c r="K64" s="9">
        <f>VLOOKUP(B64,'2021'!B:G,3,FALSE)</f>
        <v>2620</v>
      </c>
      <c r="L64" s="9">
        <f>VLOOKUP(B64,'2022'!B:N,11,FALSE)</f>
        <v>2175</v>
      </c>
      <c r="M64" s="9">
        <f>VLOOKUP(B64,'2023'!B:F,3,FALSE)</f>
        <v>2042</v>
      </c>
      <c r="N64" s="9">
        <f>VLOOKUP(B64,'YTD April'!A:H,3,FALSE)</f>
        <v>1314</v>
      </c>
      <c r="O64" s="23"/>
    </row>
    <row r="65" spans="1:15" x14ac:dyDescent="0.3">
      <c r="A65" s="6" t="s">
        <v>63</v>
      </c>
      <c r="B65" s="6" t="s">
        <v>143</v>
      </c>
      <c r="C65" s="7" t="s">
        <v>144</v>
      </c>
      <c r="D65" s="7" t="s">
        <v>2008</v>
      </c>
      <c r="E65" s="8">
        <v>37681</v>
      </c>
      <c r="F65" s="183">
        <f t="shared" ref="F65:N65" si="15">+F63/F64</f>
        <v>-8.0913666279519944E-2</v>
      </c>
      <c r="G65" s="183">
        <f t="shared" si="15"/>
        <v>4.4331395348837212E-2</v>
      </c>
      <c r="H65" s="183">
        <f t="shared" si="15"/>
        <v>-9.3321917808219176E-2</v>
      </c>
      <c r="I65" s="183">
        <f t="shared" si="15"/>
        <v>-4.8566142460684553E-2</v>
      </c>
      <c r="J65" s="183">
        <f t="shared" si="15"/>
        <v>-5.6902356902356906E-2</v>
      </c>
      <c r="K65" s="183">
        <f t="shared" si="15"/>
        <v>-9.5801526717557248E-2</v>
      </c>
      <c r="L65" s="183">
        <f t="shared" si="15"/>
        <v>-0.19402298850574712</v>
      </c>
      <c r="M65" s="183">
        <f t="shared" si="15"/>
        <v>-5.8765915768854066E-2</v>
      </c>
      <c r="N65" s="183">
        <f t="shared" si="15"/>
        <v>3.3485540334855401E-2</v>
      </c>
      <c r="O65" s="23"/>
    </row>
    <row r="67" spans="1:15" x14ac:dyDescent="0.3">
      <c r="A67" s="6" t="s">
        <v>7</v>
      </c>
      <c r="B67" s="6" t="s">
        <v>117</v>
      </c>
      <c r="C67" s="7" t="s">
        <v>118</v>
      </c>
      <c r="D67" s="7" t="s">
        <v>2006</v>
      </c>
      <c r="E67" s="8">
        <v>37773</v>
      </c>
      <c r="F67" s="9">
        <v>-44</v>
      </c>
      <c r="G67" s="9">
        <v>92</v>
      </c>
      <c r="H67" s="9">
        <v>96</v>
      </c>
      <c r="I67" s="9">
        <v>-374</v>
      </c>
      <c r="J67" s="9">
        <v>240</v>
      </c>
      <c r="K67" s="9">
        <v>853</v>
      </c>
      <c r="L67" s="9">
        <v>-828</v>
      </c>
      <c r="M67" s="9">
        <v>-707</v>
      </c>
      <c r="N67" s="9">
        <v>-199</v>
      </c>
      <c r="O67" s="23"/>
    </row>
    <row r="68" spans="1:15" x14ac:dyDescent="0.3">
      <c r="A68" s="6" t="s">
        <v>7</v>
      </c>
      <c r="B68" s="6" t="s">
        <v>117</v>
      </c>
      <c r="C68" s="7" t="s">
        <v>118</v>
      </c>
      <c r="D68" s="7" t="s">
        <v>2007</v>
      </c>
      <c r="E68" s="8">
        <v>37773</v>
      </c>
      <c r="F68" s="9">
        <f>VLOOKUP(B68,'2016'!B:F,3,FALSE)</f>
        <v>4404</v>
      </c>
      <c r="G68" s="9">
        <f>VLOOKUP(B68,'2017'!B:F,3,FALSE)</f>
        <v>4489</v>
      </c>
      <c r="H68" s="9">
        <f>VLOOKUP(B68,'2018'!B:R,3,FALSE)</f>
        <v>4753</v>
      </c>
      <c r="I68" s="9">
        <f>VLOOKUP(B68,'2019'!A:M,12,FALSE)</f>
        <v>4419</v>
      </c>
      <c r="J68" s="9">
        <f>VLOOKUP(B68,'2020'!B:G,3,FALSE)</f>
        <v>5176</v>
      </c>
      <c r="K68" s="9">
        <f>VLOOKUP(B68,'2021'!B:G,3,FALSE)</f>
        <v>6198</v>
      </c>
      <c r="L68" s="9">
        <f>VLOOKUP(B68,'2022'!B:N,11,FALSE)</f>
        <v>5184</v>
      </c>
      <c r="M68" s="9">
        <f>VLOOKUP(B68,'2023'!B:F,3,FALSE)</f>
        <v>4523</v>
      </c>
      <c r="N68" s="9">
        <f>VLOOKUP(B68,'YTD April'!A:H,3,FALSE)</f>
        <v>2453</v>
      </c>
      <c r="O68" s="23"/>
    </row>
    <row r="69" spans="1:15" x14ac:dyDescent="0.3">
      <c r="A69" s="6" t="s">
        <v>7</v>
      </c>
      <c r="B69" s="6" t="s">
        <v>117</v>
      </c>
      <c r="C69" s="7" t="s">
        <v>118</v>
      </c>
      <c r="D69" s="7" t="s">
        <v>2008</v>
      </c>
      <c r="E69" s="8">
        <v>37773</v>
      </c>
      <c r="F69" s="183">
        <f t="shared" ref="F69:N69" si="16">+F67/F68</f>
        <v>-9.9909173478655768E-3</v>
      </c>
      <c r="G69" s="183">
        <f t="shared" si="16"/>
        <v>2.0494542214301626E-2</v>
      </c>
      <c r="H69" s="183">
        <f t="shared" si="16"/>
        <v>2.0197769829581318E-2</v>
      </c>
      <c r="I69" s="183">
        <f t="shared" si="16"/>
        <v>-8.4634532699705819E-2</v>
      </c>
      <c r="J69" s="183">
        <f t="shared" si="16"/>
        <v>4.6367851622874809E-2</v>
      </c>
      <c r="K69" s="183">
        <f t="shared" si="16"/>
        <v>0.13762504033559211</v>
      </c>
      <c r="L69" s="183">
        <f t="shared" si="16"/>
        <v>-0.15972222222222221</v>
      </c>
      <c r="M69" s="183">
        <f t="shared" si="16"/>
        <v>-0.15631218217996903</v>
      </c>
      <c r="N69" s="183">
        <f t="shared" si="16"/>
        <v>-8.1125152874031797E-2</v>
      </c>
      <c r="O69" s="23"/>
    </row>
    <row r="71" spans="1:15" x14ac:dyDescent="0.3">
      <c r="A71" s="6" t="s">
        <v>46</v>
      </c>
      <c r="B71" s="6" t="s">
        <v>109</v>
      </c>
      <c r="C71" s="7" t="s">
        <v>110</v>
      </c>
      <c r="D71" s="7" t="s">
        <v>2006</v>
      </c>
      <c r="E71" s="8">
        <v>37895</v>
      </c>
      <c r="F71" s="9">
        <v>237</v>
      </c>
      <c r="G71" s="9">
        <v>87</v>
      </c>
      <c r="H71" s="9">
        <v>417</v>
      </c>
      <c r="I71" s="9">
        <v>-182</v>
      </c>
      <c r="J71" s="9">
        <v>-276</v>
      </c>
      <c r="K71" s="9">
        <v>147</v>
      </c>
      <c r="L71" s="9">
        <v>-302</v>
      </c>
      <c r="M71" s="9">
        <v>-879</v>
      </c>
      <c r="N71" s="9">
        <v>-114</v>
      </c>
      <c r="O71" s="23"/>
    </row>
    <row r="72" spans="1:15" x14ac:dyDescent="0.3">
      <c r="A72" s="6" t="s">
        <v>46</v>
      </c>
      <c r="B72" s="6" t="s">
        <v>109</v>
      </c>
      <c r="C72" s="7" t="s">
        <v>110</v>
      </c>
      <c r="D72" s="7" t="s">
        <v>2007</v>
      </c>
      <c r="E72" s="8">
        <v>37895</v>
      </c>
      <c r="F72" s="9">
        <f>VLOOKUP(B72,'2016'!B:F,3,FALSE)</f>
        <v>4146</v>
      </c>
      <c r="G72" s="9">
        <f>VLOOKUP(B72,'2017'!B:F,3,FALSE)</f>
        <v>4475</v>
      </c>
      <c r="H72" s="9">
        <f>VLOOKUP(B72,'2018'!B:R,3,FALSE)</f>
        <v>5625</v>
      </c>
      <c r="I72" s="9">
        <f>VLOOKUP(B72,'2019'!A:M,12,FALSE)</f>
        <v>5168</v>
      </c>
      <c r="J72" s="9">
        <f>VLOOKUP(B72,'2020'!B:G,3,FALSE)</f>
        <v>4926</v>
      </c>
      <c r="K72" s="9">
        <f>VLOOKUP(B72,'2021'!B:G,3,FALSE)</f>
        <v>5017</v>
      </c>
      <c r="L72" s="9">
        <f>VLOOKUP(B72,'2022'!B:N,11,FALSE)</f>
        <v>4666</v>
      </c>
      <c r="M72" s="9">
        <f>VLOOKUP(B72,'2023'!B:F,3,FALSE)</f>
        <v>3602</v>
      </c>
      <c r="N72" s="9">
        <f>VLOOKUP(B72,'YTD April'!A:H,3,FALSE)</f>
        <v>2075</v>
      </c>
      <c r="O72" s="23"/>
    </row>
    <row r="73" spans="1:15" x14ac:dyDescent="0.3">
      <c r="A73" s="6" t="s">
        <v>46</v>
      </c>
      <c r="B73" s="6" t="s">
        <v>109</v>
      </c>
      <c r="C73" s="7" t="s">
        <v>110</v>
      </c>
      <c r="D73" s="7" t="s">
        <v>2008</v>
      </c>
      <c r="E73" s="8">
        <v>37895</v>
      </c>
      <c r="F73" s="183">
        <f t="shared" ref="F73:N73" si="17">+F71/F72</f>
        <v>5.7163531114327065E-2</v>
      </c>
      <c r="G73" s="183">
        <f t="shared" si="17"/>
        <v>1.9441340782122906E-2</v>
      </c>
      <c r="H73" s="183">
        <f t="shared" si="17"/>
        <v>7.4133333333333329E-2</v>
      </c>
      <c r="I73" s="183">
        <f t="shared" si="17"/>
        <v>-3.5216718266253867E-2</v>
      </c>
      <c r="J73" s="183">
        <f t="shared" si="17"/>
        <v>-5.6029232643118147E-2</v>
      </c>
      <c r="K73" s="183">
        <f t="shared" si="17"/>
        <v>2.9300378712377916E-2</v>
      </c>
      <c r="L73" s="183">
        <f t="shared" si="17"/>
        <v>-6.4723531933133308E-2</v>
      </c>
      <c r="M73" s="183">
        <f t="shared" si="17"/>
        <v>-0.24403109383675736</v>
      </c>
      <c r="N73" s="183">
        <f t="shared" si="17"/>
        <v>-5.4939759036144578E-2</v>
      </c>
      <c r="O73" s="23"/>
    </row>
    <row r="75" spans="1:15" x14ac:dyDescent="0.3">
      <c r="A75" s="6" t="s">
        <v>140</v>
      </c>
      <c r="B75" s="6" t="s">
        <v>141</v>
      </c>
      <c r="C75" s="7" t="s">
        <v>142</v>
      </c>
      <c r="D75" s="7" t="s">
        <v>2006</v>
      </c>
      <c r="E75" s="8">
        <v>38473</v>
      </c>
      <c r="F75" s="9">
        <v>-174</v>
      </c>
      <c r="G75" s="9">
        <v>10</v>
      </c>
      <c r="H75" s="9">
        <v>166</v>
      </c>
      <c r="I75" s="9">
        <v>-435</v>
      </c>
      <c r="J75" s="9">
        <v>25</v>
      </c>
      <c r="K75" s="9">
        <v>1243</v>
      </c>
      <c r="L75" s="9">
        <v>-898</v>
      </c>
      <c r="M75" s="9">
        <v>-939</v>
      </c>
      <c r="N75" s="9">
        <v>-211</v>
      </c>
      <c r="O75" s="23"/>
    </row>
    <row r="76" spans="1:15" x14ac:dyDescent="0.3">
      <c r="A76" s="6" t="s">
        <v>140</v>
      </c>
      <c r="B76" s="6" t="s">
        <v>141</v>
      </c>
      <c r="C76" s="7" t="s">
        <v>142</v>
      </c>
      <c r="D76" s="7" t="s">
        <v>2007</v>
      </c>
      <c r="E76" s="8">
        <v>38473</v>
      </c>
      <c r="F76" s="9">
        <f>VLOOKUP(B76,'2016'!B:F,3,FALSE)</f>
        <v>7084</v>
      </c>
      <c r="G76" s="9">
        <f>VLOOKUP(B76,'2017'!B:F,3,FALSE)</f>
        <v>7291</v>
      </c>
      <c r="H76" s="9">
        <f>VLOOKUP(B76,'2018'!B:R,3,FALSE)</f>
        <v>7457</v>
      </c>
      <c r="I76" s="9">
        <f>VLOOKUP(B76,'2019'!A:M,12,FALSE)</f>
        <v>7022</v>
      </c>
      <c r="J76" s="9">
        <f>VLOOKUP(B76,'2020'!B:G,3,FALSE)</f>
        <v>7053</v>
      </c>
      <c r="K76" s="9">
        <f>VLOOKUP(B76,'2021'!B:G,3,FALSE)</f>
        <v>8301</v>
      </c>
      <c r="L76" s="9">
        <f>VLOOKUP(B76,'2022'!B:N,11,FALSE)</f>
        <v>7403</v>
      </c>
      <c r="M76" s="9">
        <f>VLOOKUP(B76,'2023'!B:F,3,FALSE)</f>
        <v>6442</v>
      </c>
      <c r="N76" s="9">
        <f>VLOOKUP(B76,'YTD April'!A:H,3,FALSE)</f>
        <v>3555</v>
      </c>
      <c r="O76" s="23"/>
    </row>
    <row r="77" spans="1:15" x14ac:dyDescent="0.3">
      <c r="A77" s="6" t="s">
        <v>140</v>
      </c>
      <c r="B77" s="6" t="s">
        <v>141</v>
      </c>
      <c r="C77" s="7" t="s">
        <v>142</v>
      </c>
      <c r="D77" s="7" t="s">
        <v>2008</v>
      </c>
      <c r="E77" s="8">
        <v>38473</v>
      </c>
      <c r="F77" s="183">
        <f t="shared" ref="F77:N77" si="18">+F75/F76</f>
        <v>-2.456239412761152E-2</v>
      </c>
      <c r="G77" s="183">
        <f t="shared" si="18"/>
        <v>1.3715539706487449E-3</v>
      </c>
      <c r="H77" s="183">
        <f t="shared" si="18"/>
        <v>2.2260962853694517E-2</v>
      </c>
      <c r="I77" s="183">
        <f t="shared" si="18"/>
        <v>-6.1948162916547991E-2</v>
      </c>
      <c r="J77" s="183">
        <f t="shared" si="18"/>
        <v>3.544590954203885E-3</v>
      </c>
      <c r="K77" s="183">
        <f t="shared" si="18"/>
        <v>0.14974099506083605</v>
      </c>
      <c r="L77" s="183">
        <f t="shared" si="18"/>
        <v>-0.12130217479400243</v>
      </c>
      <c r="M77" s="183">
        <f t="shared" si="18"/>
        <v>-0.14576218565662838</v>
      </c>
      <c r="N77" s="183">
        <f t="shared" si="18"/>
        <v>-5.9353023909985939E-2</v>
      </c>
      <c r="O77" s="23"/>
    </row>
    <row r="79" spans="1:15" x14ac:dyDescent="0.3">
      <c r="A79" s="6" t="s">
        <v>46</v>
      </c>
      <c r="B79" s="6" t="s">
        <v>111</v>
      </c>
      <c r="C79" s="7" t="s">
        <v>112</v>
      </c>
      <c r="D79" s="7" t="s">
        <v>2006</v>
      </c>
      <c r="E79" s="8">
        <v>38565</v>
      </c>
      <c r="F79" s="9">
        <v>88</v>
      </c>
      <c r="G79" s="9">
        <v>75</v>
      </c>
      <c r="H79" s="9">
        <v>44</v>
      </c>
      <c r="I79" s="9">
        <v>-45</v>
      </c>
      <c r="J79" s="9">
        <v>-115</v>
      </c>
      <c r="K79" s="9">
        <v>318</v>
      </c>
      <c r="L79" s="9">
        <v>-258</v>
      </c>
      <c r="M79" s="9">
        <v>-796</v>
      </c>
      <c r="N79" s="9">
        <v>-202</v>
      </c>
      <c r="O79" s="23"/>
    </row>
    <row r="80" spans="1:15" x14ac:dyDescent="0.3">
      <c r="A80" s="6" t="s">
        <v>46</v>
      </c>
      <c r="B80" s="6" t="s">
        <v>111</v>
      </c>
      <c r="C80" s="7" t="s">
        <v>112</v>
      </c>
      <c r="D80" s="7" t="s">
        <v>2007</v>
      </c>
      <c r="E80" s="8">
        <v>38565</v>
      </c>
      <c r="F80" s="9">
        <f>VLOOKUP(B80,'2016'!B:F,3,FALSE)</f>
        <v>2762</v>
      </c>
      <c r="G80" s="9">
        <f>VLOOKUP(B80,'2017'!B:F,3,FALSE)</f>
        <v>2857</v>
      </c>
      <c r="H80" s="9">
        <f>VLOOKUP(B80,'2018'!B:R,3,FALSE)</f>
        <v>3254</v>
      </c>
      <c r="I80" s="9">
        <f>VLOOKUP(B80,'2019'!A:M,12,FALSE)</f>
        <v>3451</v>
      </c>
      <c r="J80" s="9">
        <f>VLOOKUP(B80,'2020'!B:G,3,FALSE)</f>
        <v>3782</v>
      </c>
      <c r="K80" s="9">
        <f>VLOOKUP(B80,'2021'!B:G,3,FALSE)</f>
        <v>4091</v>
      </c>
      <c r="L80" s="9">
        <f>VLOOKUP(B80,'2022'!B:N,11,FALSE)</f>
        <v>3710</v>
      </c>
      <c r="M80" s="9">
        <f>VLOOKUP(B80,'2023'!B:F,3,FALSE)</f>
        <v>3773</v>
      </c>
      <c r="N80" s="9">
        <f>VLOOKUP(B80,'YTD April'!A:H,3,FALSE)</f>
        <v>2050</v>
      </c>
      <c r="O80" s="23"/>
    </row>
    <row r="81" spans="1:28" x14ac:dyDescent="0.3">
      <c r="A81" s="6" t="s">
        <v>46</v>
      </c>
      <c r="B81" s="6" t="s">
        <v>111</v>
      </c>
      <c r="C81" s="7" t="s">
        <v>112</v>
      </c>
      <c r="D81" s="7" t="s">
        <v>2008</v>
      </c>
      <c r="E81" s="8">
        <v>38565</v>
      </c>
      <c r="F81" s="183">
        <f t="shared" ref="F81:N81" si="19">+F79/F80</f>
        <v>3.1860970311368572E-2</v>
      </c>
      <c r="G81" s="183">
        <f t="shared" si="19"/>
        <v>2.6251312565628283E-2</v>
      </c>
      <c r="H81" s="183">
        <f t="shared" si="19"/>
        <v>1.3521819299323909E-2</v>
      </c>
      <c r="I81" s="183">
        <f t="shared" si="19"/>
        <v>-1.3039698638075921E-2</v>
      </c>
      <c r="J81" s="183">
        <f t="shared" si="19"/>
        <v>-3.0407191961924908E-2</v>
      </c>
      <c r="K81" s="183">
        <f t="shared" si="19"/>
        <v>7.7731605964311903E-2</v>
      </c>
      <c r="L81" s="183">
        <f t="shared" si="19"/>
        <v>-6.9541778975741236E-2</v>
      </c>
      <c r="M81" s="183">
        <f t="shared" si="19"/>
        <v>-0.21097270076861913</v>
      </c>
      <c r="N81" s="183">
        <f t="shared" si="19"/>
        <v>-9.8536585365853663E-2</v>
      </c>
      <c r="O81" s="23"/>
    </row>
    <row r="83" spans="1:28" x14ac:dyDescent="0.3">
      <c r="A83" s="6" t="s">
        <v>27</v>
      </c>
      <c r="B83" s="6" t="s">
        <v>159</v>
      </c>
      <c r="C83" s="7" t="s">
        <v>160</v>
      </c>
      <c r="D83" s="7" t="s">
        <v>2006</v>
      </c>
      <c r="E83" s="8">
        <v>38596</v>
      </c>
      <c r="F83" s="9">
        <v>-580</v>
      </c>
      <c r="G83" s="9">
        <v>-327</v>
      </c>
      <c r="H83" s="9">
        <v>-291</v>
      </c>
      <c r="I83" s="9">
        <v>-40</v>
      </c>
      <c r="J83" s="9">
        <v>364</v>
      </c>
      <c r="K83" s="9">
        <v>460</v>
      </c>
      <c r="L83" s="9">
        <v>-621</v>
      </c>
      <c r="M83" s="9">
        <v>-532</v>
      </c>
      <c r="N83" s="9">
        <v>-302</v>
      </c>
      <c r="O83" s="23"/>
    </row>
    <row r="84" spans="1:28" x14ac:dyDescent="0.3">
      <c r="A84" s="6" t="s">
        <v>27</v>
      </c>
      <c r="B84" s="6" t="s">
        <v>159</v>
      </c>
      <c r="C84" s="7" t="s">
        <v>160</v>
      </c>
      <c r="D84" s="7" t="s">
        <v>2007</v>
      </c>
      <c r="E84" s="8">
        <v>38596</v>
      </c>
      <c r="F84" s="9">
        <f>VLOOKUP(B84,'2016'!B:F,3,FALSE)</f>
        <v>2835</v>
      </c>
      <c r="G84" s="9">
        <f>VLOOKUP(B84,'2017'!B:F,3,FALSE)</f>
        <v>2508</v>
      </c>
      <c r="H84" s="9">
        <f>VLOOKUP(B84,'2018'!B:R,3,FALSE)</f>
        <v>2269</v>
      </c>
      <c r="I84" s="9">
        <f>VLOOKUP(B84,'2019'!A:M,12,FALSE)</f>
        <v>4846</v>
      </c>
      <c r="J84" s="9">
        <f>VLOOKUP(B84,'2020'!B:G,3,FALSE)</f>
        <v>6087</v>
      </c>
      <c r="K84" s="9">
        <f>VLOOKUP(B84,'2021'!B:G,3,FALSE)</f>
        <v>5888</v>
      </c>
      <c r="L84" s="9">
        <f>VLOOKUP(B84,'2022'!B:N,11,FALSE)</f>
        <v>9073</v>
      </c>
      <c r="M84" s="9">
        <f>VLOOKUP(B84,'2023'!B:F,3,FALSE)</f>
        <v>8388</v>
      </c>
      <c r="N84" s="9">
        <f>VLOOKUP(B84,'YTD April'!A:H,3,FALSE)</f>
        <v>4773</v>
      </c>
      <c r="O84" s="23"/>
    </row>
    <row r="85" spans="1:28" x14ac:dyDescent="0.3">
      <c r="A85" s="6" t="s">
        <v>27</v>
      </c>
      <c r="B85" s="6" t="s">
        <v>159</v>
      </c>
      <c r="C85" s="7" t="s">
        <v>160</v>
      </c>
      <c r="D85" s="7" t="s">
        <v>2008</v>
      </c>
      <c r="E85" s="8">
        <v>38596</v>
      </c>
      <c r="F85" s="183">
        <f t="shared" ref="F85:N85" si="20">+F83/F84</f>
        <v>-0.20458553791887124</v>
      </c>
      <c r="G85" s="183">
        <f t="shared" si="20"/>
        <v>-0.13038277511961721</v>
      </c>
      <c r="H85" s="183">
        <f t="shared" si="20"/>
        <v>-0.12825033054208904</v>
      </c>
      <c r="I85" s="183">
        <f t="shared" si="20"/>
        <v>-8.2542302930251749E-3</v>
      </c>
      <c r="J85" s="183">
        <f t="shared" si="20"/>
        <v>5.9799572860193856E-2</v>
      </c>
      <c r="K85" s="183">
        <f t="shared" si="20"/>
        <v>7.8125E-2</v>
      </c>
      <c r="L85" s="183">
        <f t="shared" si="20"/>
        <v>-6.8444836327565303E-2</v>
      </c>
      <c r="M85" s="183">
        <f t="shared" si="20"/>
        <v>-6.3423938960419646E-2</v>
      </c>
      <c r="N85" s="183">
        <f t="shared" si="20"/>
        <v>-6.3272574900481882E-2</v>
      </c>
      <c r="O85" s="23"/>
    </row>
    <row r="87" spans="1:28" x14ac:dyDescent="0.3">
      <c r="A87" s="6" t="s">
        <v>7</v>
      </c>
      <c r="B87" s="6" t="s">
        <v>53</v>
      </c>
      <c r="C87" s="7" t="s">
        <v>54</v>
      </c>
      <c r="D87" s="7" t="s">
        <v>2006</v>
      </c>
      <c r="E87" s="8">
        <v>38626</v>
      </c>
      <c r="F87" s="9">
        <v>-226</v>
      </c>
      <c r="G87" s="9">
        <v>417</v>
      </c>
      <c r="H87" s="9">
        <v>435</v>
      </c>
      <c r="I87" s="9">
        <v>-369</v>
      </c>
      <c r="J87" s="9">
        <v>262</v>
      </c>
      <c r="K87" s="9">
        <v>389</v>
      </c>
      <c r="L87" s="9">
        <v>-764</v>
      </c>
      <c r="M87" s="9">
        <v>-213</v>
      </c>
      <c r="N87" s="9">
        <v>-182</v>
      </c>
      <c r="O87" s="23"/>
    </row>
    <row r="88" spans="1:28" x14ac:dyDescent="0.3">
      <c r="A88" s="6" t="s">
        <v>7</v>
      </c>
      <c r="B88" s="6" t="s">
        <v>53</v>
      </c>
      <c r="C88" s="7" t="s">
        <v>54</v>
      </c>
      <c r="D88" s="7" t="s">
        <v>2007</v>
      </c>
      <c r="E88" s="8">
        <v>38626</v>
      </c>
      <c r="F88" s="9">
        <f>VLOOKUP(B88,'2016'!B:F,3,FALSE)</f>
        <v>2995</v>
      </c>
      <c r="G88" s="9">
        <f>VLOOKUP(B88,'2017'!B:F,3,FALSE)</f>
        <v>3366</v>
      </c>
      <c r="H88" s="9">
        <f>VLOOKUP(B88,'2018'!B:R,3,FALSE)</f>
        <v>3843</v>
      </c>
      <c r="I88" s="9">
        <f>VLOOKUP(B88,'2019'!A:M,12,FALSE)</f>
        <v>3304</v>
      </c>
      <c r="J88" s="9">
        <f>VLOOKUP(B88,'2020'!B:G,3,FALSE)</f>
        <v>5421</v>
      </c>
      <c r="K88" s="9">
        <f>VLOOKUP(B88,'2021'!B:G,3,FALSE)</f>
        <v>5714</v>
      </c>
      <c r="L88" s="9">
        <f>VLOOKUP(B88,'2022'!B:N,11,FALSE)</f>
        <v>4629</v>
      </c>
      <c r="M88" s="9">
        <f>VLOOKUP(B88,'2023'!B:F,3,FALSE)</f>
        <v>4966</v>
      </c>
      <c r="N88" s="9">
        <f>VLOOKUP(B88,'YTD April'!A:H,3,FALSE)</f>
        <v>2665</v>
      </c>
      <c r="O88" s="23"/>
    </row>
    <row r="89" spans="1:28" x14ac:dyDescent="0.3">
      <c r="A89" s="6" t="s">
        <v>7</v>
      </c>
      <c r="B89" s="6" t="s">
        <v>53</v>
      </c>
      <c r="C89" s="7" t="s">
        <v>54</v>
      </c>
      <c r="D89" s="7" t="s">
        <v>2008</v>
      </c>
      <c r="E89" s="8">
        <v>38626</v>
      </c>
      <c r="F89" s="183">
        <f t="shared" ref="F89:N89" si="21">+F87/F88</f>
        <v>-7.5459098497495825E-2</v>
      </c>
      <c r="G89" s="183">
        <f t="shared" si="21"/>
        <v>0.12388591800356506</v>
      </c>
      <c r="H89" s="183">
        <f t="shared" si="21"/>
        <v>0.1131928181108509</v>
      </c>
      <c r="I89" s="183">
        <f t="shared" si="21"/>
        <v>-0.11168280871670702</v>
      </c>
      <c r="J89" s="183">
        <f t="shared" si="21"/>
        <v>4.8330566316177825E-2</v>
      </c>
      <c r="K89" s="183">
        <f t="shared" si="21"/>
        <v>6.8078403920196012E-2</v>
      </c>
      <c r="L89" s="183">
        <f t="shared" si="21"/>
        <v>-0.16504644631669907</v>
      </c>
      <c r="M89" s="183">
        <f t="shared" si="21"/>
        <v>-4.2891663310511481E-2</v>
      </c>
      <c r="N89" s="183">
        <f t="shared" si="21"/>
        <v>-6.8292682926829273E-2</v>
      </c>
      <c r="O89" s="23"/>
    </row>
    <row r="91" spans="1:28" x14ac:dyDescent="0.3">
      <c r="A91" s="6" t="s">
        <v>27</v>
      </c>
      <c r="B91" s="6" t="s">
        <v>121</v>
      </c>
      <c r="C91" s="7" t="s">
        <v>122</v>
      </c>
      <c r="D91" s="7" t="s">
        <v>2006</v>
      </c>
      <c r="E91" s="8">
        <v>39097</v>
      </c>
      <c r="F91" s="9">
        <v>-497</v>
      </c>
      <c r="G91" s="9">
        <v>13</v>
      </c>
      <c r="H91" s="9">
        <v>313</v>
      </c>
      <c r="I91" s="9">
        <v>-104</v>
      </c>
      <c r="J91" s="9">
        <v>-221</v>
      </c>
      <c r="K91" s="9">
        <v>586</v>
      </c>
      <c r="L91" s="9">
        <v>-345</v>
      </c>
      <c r="M91" s="9">
        <v>-544</v>
      </c>
      <c r="N91" s="9">
        <v>-154</v>
      </c>
      <c r="O91" s="23"/>
    </row>
    <row r="92" spans="1:28" x14ac:dyDescent="0.3">
      <c r="A92" s="6" t="s">
        <v>27</v>
      </c>
      <c r="B92" s="6" t="s">
        <v>121</v>
      </c>
      <c r="C92" s="7" t="s">
        <v>122</v>
      </c>
      <c r="D92" s="7" t="s">
        <v>2007</v>
      </c>
      <c r="E92" s="8">
        <v>39097</v>
      </c>
      <c r="F92" s="9">
        <f>VLOOKUP(B92,'2016'!B:F,3,FALSE)</f>
        <v>3884</v>
      </c>
      <c r="G92" s="9">
        <f>VLOOKUP(B92,'2017'!B:F,3,FALSE)</f>
        <v>3268</v>
      </c>
      <c r="H92" s="9">
        <f>VLOOKUP(B92,'2018'!B:R,3,FALSE)</f>
        <v>3572</v>
      </c>
      <c r="I92" s="9">
        <f>VLOOKUP(B92,'2019'!A:M,12,FALSE)</f>
        <v>3625</v>
      </c>
      <c r="J92" s="9">
        <f>VLOOKUP(B92,'2020'!B:G,3,FALSE)</f>
        <v>3746</v>
      </c>
      <c r="K92" s="9">
        <f>VLOOKUP(B92,'2021'!B:G,3,FALSE)</f>
        <v>4246</v>
      </c>
      <c r="L92" s="9">
        <f>VLOOKUP(B92,'2022'!B:N,11,FALSE)</f>
        <v>3926</v>
      </c>
      <c r="M92" s="9">
        <f>VLOOKUP(B92,'2023'!B:F,3,FALSE)</f>
        <v>3602</v>
      </c>
      <c r="N92" s="9">
        <f>VLOOKUP(B92,'YTD April'!A:H,3,FALSE)</f>
        <v>1945</v>
      </c>
      <c r="O92" s="23"/>
    </row>
    <row r="93" spans="1:28" x14ac:dyDescent="0.3">
      <c r="A93" s="6" t="s">
        <v>27</v>
      </c>
      <c r="B93" s="6" t="s">
        <v>121</v>
      </c>
      <c r="C93" s="7" t="s">
        <v>122</v>
      </c>
      <c r="D93" s="7" t="s">
        <v>2008</v>
      </c>
      <c r="E93" s="8">
        <v>39097</v>
      </c>
      <c r="F93" s="183">
        <f t="shared" ref="F93:N93" si="22">+F91/F92</f>
        <v>-0.12796086508753862</v>
      </c>
      <c r="G93" s="183">
        <f t="shared" si="22"/>
        <v>3.97796817625459E-3</v>
      </c>
      <c r="H93" s="183">
        <f t="shared" si="22"/>
        <v>8.762597984322508E-2</v>
      </c>
      <c r="I93" s="183">
        <f t="shared" si="22"/>
        <v>-2.8689655172413793E-2</v>
      </c>
      <c r="J93" s="183">
        <f t="shared" si="22"/>
        <v>-5.8996262680192202E-2</v>
      </c>
      <c r="K93" s="183">
        <f t="shared" si="22"/>
        <v>0.13801224682053698</v>
      </c>
      <c r="L93" s="183">
        <f t="shared" si="22"/>
        <v>-8.787570045848192E-2</v>
      </c>
      <c r="M93" s="183">
        <f t="shared" si="22"/>
        <v>-0.15102720710716269</v>
      </c>
      <c r="N93" s="183">
        <f t="shared" si="22"/>
        <v>-7.9177377892030845E-2</v>
      </c>
      <c r="O93" s="23"/>
    </row>
    <row r="95" spans="1:28" x14ac:dyDescent="0.3">
      <c r="A95" s="6" t="s">
        <v>27</v>
      </c>
      <c r="B95" s="6" t="s">
        <v>153</v>
      </c>
      <c r="C95" s="7" t="s">
        <v>154</v>
      </c>
      <c r="D95" s="7" t="s">
        <v>2006</v>
      </c>
      <c r="E95" s="8">
        <v>39295</v>
      </c>
      <c r="F95" s="9">
        <v>7</v>
      </c>
      <c r="G95" s="9">
        <v>123</v>
      </c>
      <c r="H95" s="9">
        <v>-14</v>
      </c>
      <c r="I95" s="9">
        <v>-217</v>
      </c>
      <c r="J95" s="9">
        <v>-482</v>
      </c>
      <c r="K95" s="9">
        <v>322</v>
      </c>
      <c r="L95" s="9">
        <v>-435</v>
      </c>
      <c r="M95" s="9">
        <v>-670</v>
      </c>
      <c r="N95" s="9">
        <v>-219</v>
      </c>
      <c r="O95" s="23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3">
      <c r="A96" s="6" t="s">
        <v>27</v>
      </c>
      <c r="B96" s="6" t="s">
        <v>153</v>
      </c>
      <c r="C96" s="7" t="s">
        <v>154</v>
      </c>
      <c r="D96" s="7" t="s">
        <v>2007</v>
      </c>
      <c r="E96" s="8">
        <v>39295</v>
      </c>
      <c r="F96" s="9">
        <f>VLOOKUP(B96,'2016'!B:F,3,FALSE)</f>
        <v>4003</v>
      </c>
      <c r="G96" s="9">
        <f>VLOOKUP(B96,'2017'!B:F,3,FALSE)</f>
        <v>4042</v>
      </c>
      <c r="H96" s="9">
        <f>VLOOKUP(B96,'2018'!B:R,3,FALSE)</f>
        <v>3869</v>
      </c>
      <c r="I96" s="9">
        <f>VLOOKUP(B96,'2019'!A:M,12,FALSE)</f>
        <v>3602</v>
      </c>
      <c r="J96" s="9">
        <f>VLOOKUP(B96,'2020'!B:G,3,FALSE)</f>
        <v>3978</v>
      </c>
      <c r="K96" s="9">
        <f>VLOOKUP(B96,'2021'!B:G,3,FALSE)</f>
        <v>4650</v>
      </c>
      <c r="L96" s="9">
        <f>VLOOKUP(B96,'2022'!B:N,11,FALSE)</f>
        <v>5794</v>
      </c>
      <c r="M96" s="9">
        <f>VLOOKUP(B96,'2023'!B:F,3,FALSE)</f>
        <v>5093</v>
      </c>
      <c r="N96" s="9">
        <f>VLOOKUP(B96,'YTD April'!A:H,3,FALSE)</f>
        <v>2632</v>
      </c>
      <c r="O96" s="23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3">
      <c r="A97" s="6" t="s">
        <v>27</v>
      </c>
      <c r="B97" s="6" t="s">
        <v>153</v>
      </c>
      <c r="C97" s="7" t="s">
        <v>154</v>
      </c>
      <c r="D97" s="7" t="s">
        <v>2008</v>
      </c>
      <c r="E97" s="8">
        <v>39295</v>
      </c>
      <c r="F97" s="183">
        <f t="shared" ref="F97:N97" si="23">+F95/F96</f>
        <v>1.7486884836372721E-3</v>
      </c>
      <c r="G97" s="183">
        <f t="shared" si="23"/>
        <v>3.0430479960415636E-2</v>
      </c>
      <c r="H97" s="183">
        <f t="shared" si="23"/>
        <v>-3.6185060739209098E-3</v>
      </c>
      <c r="I97" s="183">
        <f t="shared" si="23"/>
        <v>-6.0244308717379236E-2</v>
      </c>
      <c r="J97" s="183">
        <f t="shared" si="23"/>
        <v>-0.12116641528406234</v>
      </c>
      <c r="K97" s="183">
        <f t="shared" si="23"/>
        <v>6.9247311827956987E-2</v>
      </c>
      <c r="L97" s="183">
        <f t="shared" si="23"/>
        <v>-7.507766655160511E-2</v>
      </c>
      <c r="M97" s="183">
        <f t="shared" si="23"/>
        <v>-0.13155311211466719</v>
      </c>
      <c r="N97" s="183">
        <f t="shared" si="23"/>
        <v>-8.3206686930091187E-2</v>
      </c>
      <c r="O97" s="23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9" spans="1:28" x14ac:dyDescent="0.3">
      <c r="A99" s="6" t="s">
        <v>14</v>
      </c>
      <c r="B99" s="6" t="s">
        <v>44</v>
      </c>
      <c r="C99" s="7" t="s">
        <v>45</v>
      </c>
      <c r="D99" s="7" t="s">
        <v>2006</v>
      </c>
      <c r="E99" s="8">
        <v>39995</v>
      </c>
      <c r="F99" s="9">
        <v>32</v>
      </c>
      <c r="G99" s="9">
        <v>39</v>
      </c>
      <c r="H99" s="9">
        <v>-190</v>
      </c>
      <c r="I99" s="9">
        <v>208</v>
      </c>
      <c r="J99" s="9">
        <v>320</v>
      </c>
      <c r="K99" s="9">
        <v>731</v>
      </c>
      <c r="L99" s="9">
        <v>-620</v>
      </c>
      <c r="M99" s="9">
        <v>-493</v>
      </c>
      <c r="N99" s="9">
        <v>-44</v>
      </c>
      <c r="O99" s="23"/>
    </row>
    <row r="100" spans="1:28" x14ac:dyDescent="0.3">
      <c r="A100" s="6" t="s">
        <v>14</v>
      </c>
      <c r="B100" s="6" t="s">
        <v>44</v>
      </c>
      <c r="C100" s="7" t="s">
        <v>45</v>
      </c>
      <c r="D100" s="7" t="s">
        <v>2007</v>
      </c>
      <c r="E100" s="8">
        <v>39995</v>
      </c>
      <c r="F100" s="9">
        <f>VLOOKUP(B100,'2016'!B:F,3,FALSE)</f>
        <v>2787</v>
      </c>
      <c r="G100" s="9">
        <f>VLOOKUP(B100,'2017'!B:F,3,FALSE)</f>
        <v>2826</v>
      </c>
      <c r="H100" s="9">
        <f>VLOOKUP(B100,'2018'!B:R,3,FALSE)</f>
        <v>2650</v>
      </c>
      <c r="I100" s="9">
        <f>VLOOKUP(B100,'2019'!A:M,12,FALSE)</f>
        <v>2862</v>
      </c>
      <c r="J100" s="9">
        <f>VLOOKUP(B100,'2020'!B:G,3,FALSE)</f>
        <v>4159</v>
      </c>
      <c r="K100" s="9">
        <f>VLOOKUP(B100,'2021'!B:G,3,FALSE)</f>
        <v>4839</v>
      </c>
      <c r="L100" s="9">
        <f>VLOOKUP(B100,'2022'!B:N,11,FALSE)</f>
        <v>4208</v>
      </c>
      <c r="M100" s="9">
        <f>VLOOKUP(B100,'2023'!B:F,3,FALSE)</f>
        <v>3716</v>
      </c>
      <c r="N100" s="9">
        <f>VLOOKUP(B100,'YTD April'!A:H,3,FALSE)</f>
        <v>2192</v>
      </c>
      <c r="O100" s="23"/>
    </row>
    <row r="101" spans="1:28" x14ac:dyDescent="0.3">
      <c r="A101" s="6" t="s">
        <v>14</v>
      </c>
      <c r="B101" s="6" t="s">
        <v>44</v>
      </c>
      <c r="C101" s="7" t="s">
        <v>45</v>
      </c>
      <c r="D101" s="7" t="s">
        <v>2008</v>
      </c>
      <c r="E101" s="8">
        <v>39995</v>
      </c>
      <c r="F101" s="183">
        <f t="shared" ref="F101:N101" si="24">+F99/F100</f>
        <v>1.1481880157875853E-2</v>
      </c>
      <c r="G101" s="183">
        <f t="shared" si="24"/>
        <v>1.3800424628450107E-2</v>
      </c>
      <c r="H101" s="183">
        <f t="shared" si="24"/>
        <v>-7.1698113207547168E-2</v>
      </c>
      <c r="I101" s="183">
        <f t="shared" si="24"/>
        <v>7.2676450034940596E-2</v>
      </c>
      <c r="J101" s="183">
        <f t="shared" si="24"/>
        <v>7.694157249338783E-2</v>
      </c>
      <c r="K101" s="183">
        <f t="shared" si="24"/>
        <v>0.1510642694771647</v>
      </c>
      <c r="L101" s="183">
        <f t="shared" si="24"/>
        <v>-0.14733840304182511</v>
      </c>
      <c r="M101" s="183">
        <f t="shared" si="24"/>
        <v>-0.13266953713670612</v>
      </c>
      <c r="N101" s="183">
        <f t="shared" si="24"/>
        <v>-2.0072992700729927E-2</v>
      </c>
      <c r="O101" s="23"/>
    </row>
    <row r="103" spans="1:28" x14ac:dyDescent="0.3">
      <c r="A103" s="6" t="s">
        <v>7</v>
      </c>
      <c r="B103" s="6" t="s">
        <v>10</v>
      </c>
      <c r="C103" s="7" t="s">
        <v>11</v>
      </c>
      <c r="D103" s="7" t="s">
        <v>2006</v>
      </c>
      <c r="E103" s="8">
        <v>40210</v>
      </c>
      <c r="F103" s="9">
        <v>169</v>
      </c>
      <c r="G103" s="9">
        <v>600</v>
      </c>
      <c r="H103" s="9">
        <v>384</v>
      </c>
      <c r="I103" s="9">
        <v>264</v>
      </c>
      <c r="J103" s="9">
        <v>180</v>
      </c>
      <c r="K103" s="9">
        <v>863</v>
      </c>
      <c r="L103" s="9">
        <v>-143</v>
      </c>
      <c r="M103" s="9">
        <v>-549</v>
      </c>
      <c r="N103" s="9">
        <v>318</v>
      </c>
      <c r="O103" s="23"/>
    </row>
    <row r="104" spans="1:28" x14ac:dyDescent="0.3">
      <c r="A104" s="6" t="s">
        <v>7</v>
      </c>
      <c r="B104" s="6" t="s">
        <v>10</v>
      </c>
      <c r="C104" s="7" t="s">
        <v>11</v>
      </c>
      <c r="D104" s="7" t="s">
        <v>2007</v>
      </c>
      <c r="E104" s="8">
        <v>40210</v>
      </c>
      <c r="F104" s="9">
        <f>VLOOKUP(B104,'2016'!B:F,3,FALSE)</f>
        <v>4828</v>
      </c>
      <c r="G104" s="9">
        <f>VLOOKUP(B104,'2017'!B:F,3,FALSE)</f>
        <v>5393</v>
      </c>
      <c r="H104" s="9">
        <f>VLOOKUP(B104,'2018'!B:R,3,FALSE)</f>
        <v>4780</v>
      </c>
      <c r="I104" s="9">
        <f>VLOOKUP(B104,'2019'!A:M,12,FALSE)</f>
        <v>5625</v>
      </c>
      <c r="J104" s="9">
        <f>VLOOKUP(B104,'2020'!B:G,3,FALSE)</f>
        <v>5942</v>
      </c>
      <c r="K104" s="9">
        <f>VLOOKUP(B104,'2021'!B:G,3,FALSE)</f>
        <v>6751</v>
      </c>
      <c r="L104" s="9">
        <f>VLOOKUP(B104,'2022'!B:N,11,FALSE)</f>
        <v>6591</v>
      </c>
      <c r="M104" s="9">
        <f>VLOOKUP(B104,'2023'!B:F,3,FALSE)</f>
        <v>6095</v>
      </c>
      <c r="N104" s="9">
        <f>VLOOKUP(B104,'YTD April'!A:H,3,FALSE)</f>
        <v>4013</v>
      </c>
      <c r="O104" s="23"/>
    </row>
    <row r="105" spans="1:28" x14ac:dyDescent="0.3">
      <c r="A105" s="6" t="s">
        <v>7</v>
      </c>
      <c r="B105" s="6" t="s">
        <v>10</v>
      </c>
      <c r="C105" s="7" t="s">
        <v>11</v>
      </c>
      <c r="D105" s="7" t="s">
        <v>2008</v>
      </c>
      <c r="E105" s="8">
        <v>40210</v>
      </c>
      <c r="F105" s="183">
        <f t="shared" ref="F105:N105" si="25">+F103/F104</f>
        <v>3.5004142502071248E-2</v>
      </c>
      <c r="G105" s="183">
        <f t="shared" si="25"/>
        <v>0.11125533098460968</v>
      </c>
      <c r="H105" s="183">
        <f t="shared" si="25"/>
        <v>8.0334728033472802E-2</v>
      </c>
      <c r="I105" s="183">
        <f t="shared" si="25"/>
        <v>4.6933333333333334E-2</v>
      </c>
      <c r="J105" s="183">
        <f t="shared" si="25"/>
        <v>3.0292830696735107E-2</v>
      </c>
      <c r="K105" s="183">
        <f t="shared" si="25"/>
        <v>0.12783291364242336</v>
      </c>
      <c r="L105" s="183">
        <f t="shared" si="25"/>
        <v>-2.1696252465483234E-2</v>
      </c>
      <c r="M105" s="183">
        <f t="shared" si="25"/>
        <v>-9.0073831009023789E-2</v>
      </c>
      <c r="N105" s="183">
        <f t="shared" si="25"/>
        <v>7.9242461998504862E-2</v>
      </c>
      <c r="O105" s="23"/>
    </row>
    <row r="107" spans="1:28" x14ac:dyDescent="0.3">
      <c r="A107" s="6" t="s">
        <v>14</v>
      </c>
      <c r="B107" s="6" t="s">
        <v>155</v>
      </c>
      <c r="C107" s="7" t="s">
        <v>156</v>
      </c>
      <c r="D107" s="7" t="s">
        <v>2006</v>
      </c>
      <c r="E107" s="8">
        <v>40269</v>
      </c>
      <c r="F107" s="9">
        <v>-439</v>
      </c>
      <c r="G107" s="9">
        <v>29</v>
      </c>
      <c r="H107" s="9">
        <v>60</v>
      </c>
      <c r="I107" s="9">
        <v>-272</v>
      </c>
      <c r="J107" s="9">
        <v>182</v>
      </c>
      <c r="K107" s="9">
        <v>783</v>
      </c>
      <c r="L107" s="9">
        <v>-890</v>
      </c>
      <c r="M107" s="9">
        <v>-893</v>
      </c>
      <c r="N107" s="9">
        <v>-175</v>
      </c>
      <c r="O107" s="23"/>
    </row>
    <row r="108" spans="1:28" x14ac:dyDescent="0.3">
      <c r="A108" s="6" t="s">
        <v>14</v>
      </c>
      <c r="B108" s="6" t="s">
        <v>155</v>
      </c>
      <c r="C108" s="7" t="s">
        <v>156</v>
      </c>
      <c r="D108" s="7" t="s">
        <v>2007</v>
      </c>
      <c r="E108" s="8">
        <v>40269</v>
      </c>
      <c r="F108" s="9">
        <f>VLOOKUP(B108,'2016'!B:F,3,FALSE)</f>
        <v>4022</v>
      </c>
      <c r="G108" s="9">
        <f>VLOOKUP(B108,'2017'!B:F,3,FALSE)</f>
        <v>4026</v>
      </c>
      <c r="H108" s="9">
        <f>VLOOKUP(B108,'2018'!B:R,3,FALSE)</f>
        <v>4082</v>
      </c>
      <c r="I108" s="9">
        <f>VLOOKUP(B108,'2019'!A:M,12,FALSE)</f>
        <v>3792</v>
      </c>
      <c r="J108" s="9">
        <f>VLOOKUP(B108,'2020'!B:G,3,FALSE)</f>
        <v>4705</v>
      </c>
      <c r="K108" s="9">
        <f>VLOOKUP(B108,'2021'!B:G,3,FALSE)</f>
        <v>5600</v>
      </c>
      <c r="L108" s="9">
        <f>VLOOKUP(B108,'2022'!B:N,11,FALSE)</f>
        <v>4718</v>
      </c>
      <c r="M108" s="9">
        <f>VLOOKUP(B108,'2023'!B:F,3,FALSE)</f>
        <v>4705</v>
      </c>
      <c r="N108" s="9">
        <f>VLOOKUP(B108,'YTD April'!A:H,3,FALSE)</f>
        <v>2524</v>
      </c>
      <c r="O108" s="23"/>
    </row>
    <row r="109" spans="1:28" x14ac:dyDescent="0.3">
      <c r="A109" s="6" t="s">
        <v>14</v>
      </c>
      <c r="B109" s="6" t="s">
        <v>155</v>
      </c>
      <c r="C109" s="7" t="s">
        <v>156</v>
      </c>
      <c r="D109" s="7" t="s">
        <v>2008</v>
      </c>
      <c r="E109" s="8">
        <v>40269</v>
      </c>
      <c r="F109" s="183">
        <f t="shared" ref="F109:N109" si="26">+F107/F108</f>
        <v>-0.10914967677772253</v>
      </c>
      <c r="G109" s="183">
        <f t="shared" si="26"/>
        <v>7.2031793343268757E-3</v>
      </c>
      <c r="H109" s="183">
        <f t="shared" si="26"/>
        <v>1.4698677119059285E-2</v>
      </c>
      <c r="I109" s="183">
        <f t="shared" si="26"/>
        <v>-7.1729957805907171E-2</v>
      </c>
      <c r="J109" s="183">
        <f t="shared" si="26"/>
        <v>3.8682252922422958E-2</v>
      </c>
      <c r="K109" s="183">
        <f t="shared" si="26"/>
        <v>0.13982142857142857</v>
      </c>
      <c r="L109" s="183">
        <f t="shared" si="26"/>
        <v>-0.18863925392115302</v>
      </c>
      <c r="M109" s="183">
        <f t="shared" si="26"/>
        <v>-0.189798087141339</v>
      </c>
      <c r="N109" s="183">
        <f t="shared" si="26"/>
        <v>-6.9334389857369255E-2</v>
      </c>
      <c r="O109" s="23"/>
    </row>
    <row r="111" spans="1:28" x14ac:dyDescent="0.3">
      <c r="A111" s="6" t="s">
        <v>46</v>
      </c>
      <c r="B111" s="6" t="s">
        <v>127</v>
      </c>
      <c r="C111" s="7" t="s">
        <v>128</v>
      </c>
      <c r="D111" s="7" t="s">
        <v>2006</v>
      </c>
      <c r="E111" s="8">
        <v>40350</v>
      </c>
      <c r="F111" s="9">
        <v>-219</v>
      </c>
      <c r="G111" s="9">
        <v>31</v>
      </c>
      <c r="H111" s="9">
        <v>58</v>
      </c>
      <c r="I111" s="9">
        <v>-229</v>
      </c>
      <c r="J111" s="9">
        <v>123</v>
      </c>
      <c r="K111" s="9">
        <v>361</v>
      </c>
      <c r="L111" s="9">
        <v>-298</v>
      </c>
      <c r="M111" s="9">
        <v>-669</v>
      </c>
      <c r="N111" s="9">
        <v>-273</v>
      </c>
      <c r="O111" s="23"/>
    </row>
    <row r="112" spans="1:28" x14ac:dyDescent="0.3">
      <c r="A112" s="6" t="s">
        <v>46</v>
      </c>
      <c r="B112" s="6" t="s">
        <v>127</v>
      </c>
      <c r="C112" s="7" t="s">
        <v>128</v>
      </c>
      <c r="D112" s="7" t="s">
        <v>2007</v>
      </c>
      <c r="E112" s="8">
        <v>40350</v>
      </c>
      <c r="F112" s="9">
        <f>VLOOKUP(B112,'2016'!B:F,3,FALSE)</f>
        <v>3237</v>
      </c>
      <c r="G112" s="9">
        <f>VLOOKUP(B112,'2017'!B:F,3,FALSE)</f>
        <v>3291</v>
      </c>
      <c r="H112" s="9">
        <f>VLOOKUP(B112,'2018'!B:R,3,FALSE)</f>
        <v>3372</v>
      </c>
      <c r="I112" s="9">
        <f>VLOOKUP(B112,'2019'!A:M,12,FALSE)</f>
        <v>3311</v>
      </c>
      <c r="J112" s="9">
        <f>VLOOKUP(B112,'2020'!B:G,3,FALSE)</f>
        <v>3593</v>
      </c>
      <c r="K112" s="9">
        <f>VLOOKUP(B112,'2021'!B:G,3,FALSE)</f>
        <v>4432</v>
      </c>
      <c r="L112" s="9">
        <f>VLOOKUP(B112,'2022'!B:N,11,FALSE)</f>
        <v>4109</v>
      </c>
      <c r="M112" s="9">
        <f>VLOOKUP(B112,'2023'!B:F,3,FALSE)</f>
        <v>3545</v>
      </c>
      <c r="N112" s="9">
        <f>VLOOKUP(B112,'YTD April'!A:H,3,FALSE)</f>
        <v>2193</v>
      </c>
      <c r="O112" s="23"/>
    </row>
    <row r="113" spans="1:32" x14ac:dyDescent="0.3">
      <c r="A113" s="6" t="s">
        <v>46</v>
      </c>
      <c r="B113" s="6" t="s">
        <v>127</v>
      </c>
      <c r="C113" s="7" t="s">
        <v>128</v>
      </c>
      <c r="D113" s="7" t="s">
        <v>2008</v>
      </c>
      <c r="E113" s="8">
        <v>40350</v>
      </c>
      <c r="F113" s="183">
        <f t="shared" ref="F113:N113" si="27">+F111/F112</f>
        <v>-6.7655236329935128E-2</v>
      </c>
      <c r="G113" s="183">
        <f t="shared" si="27"/>
        <v>9.4196292920085082E-3</v>
      </c>
      <c r="H113" s="183">
        <f t="shared" si="27"/>
        <v>1.7200474495848161E-2</v>
      </c>
      <c r="I113" s="183">
        <f t="shared" si="27"/>
        <v>-6.9163394744790094E-2</v>
      </c>
      <c r="J113" s="183">
        <f t="shared" si="27"/>
        <v>3.4233231283050378E-2</v>
      </c>
      <c r="K113" s="183">
        <f t="shared" si="27"/>
        <v>8.1453068592057767E-2</v>
      </c>
      <c r="L113" s="183">
        <f t="shared" si="27"/>
        <v>-7.2523728401070825E-2</v>
      </c>
      <c r="M113" s="183">
        <f t="shared" si="27"/>
        <v>-0.18871650211565585</v>
      </c>
      <c r="N113" s="183">
        <f t="shared" si="27"/>
        <v>-0.12448700410396717</v>
      </c>
      <c r="O113" s="23"/>
    </row>
    <row r="115" spans="1:32" x14ac:dyDescent="0.3">
      <c r="A115" s="6" t="s">
        <v>24</v>
      </c>
      <c r="B115" s="6" t="s">
        <v>25</v>
      </c>
      <c r="C115" s="7" t="s">
        <v>26</v>
      </c>
      <c r="D115" s="7" t="s">
        <v>2006</v>
      </c>
      <c r="E115" s="8">
        <v>40422</v>
      </c>
      <c r="F115" s="9">
        <v>4</v>
      </c>
      <c r="G115" s="9">
        <v>221</v>
      </c>
      <c r="H115" s="9">
        <v>136</v>
      </c>
      <c r="I115" s="9">
        <v>-19</v>
      </c>
      <c r="J115" s="9">
        <v>-43</v>
      </c>
      <c r="K115" s="9">
        <v>497</v>
      </c>
      <c r="L115" s="9">
        <v>228</v>
      </c>
      <c r="M115" s="9">
        <v>-196</v>
      </c>
      <c r="N115" s="9">
        <v>-174</v>
      </c>
      <c r="O115" s="23"/>
    </row>
    <row r="116" spans="1:32" x14ac:dyDescent="0.3">
      <c r="A116" s="6" t="s">
        <v>24</v>
      </c>
      <c r="B116" s="6" t="s">
        <v>25</v>
      </c>
      <c r="C116" s="7" t="s">
        <v>26</v>
      </c>
      <c r="D116" s="7" t="s">
        <v>2007</v>
      </c>
      <c r="E116" s="8">
        <v>40422</v>
      </c>
      <c r="F116" s="9">
        <f>VLOOKUP(B116,'2016'!B:F,3,FALSE)</f>
        <v>1944</v>
      </c>
      <c r="G116" s="9">
        <f>VLOOKUP(B116,'2017'!B:F,3,FALSE)</f>
        <v>2165</v>
      </c>
      <c r="H116" s="9">
        <f>VLOOKUP(B116,'2018'!B:R,3,FALSE)</f>
        <v>2172</v>
      </c>
      <c r="I116" s="9">
        <f>VLOOKUP(B116,'2019'!A:M,12,FALSE)</f>
        <v>3175</v>
      </c>
      <c r="J116" s="9">
        <f>VLOOKUP(B116,'2020'!B:G,3,FALSE)</f>
        <v>2399</v>
      </c>
      <c r="K116" s="9">
        <f>VLOOKUP(B116,'2021'!B:G,3,FALSE)</f>
        <v>3513</v>
      </c>
      <c r="L116" s="9">
        <f>VLOOKUP(B116,'2022'!B:N,11,FALSE)</f>
        <v>4385</v>
      </c>
      <c r="M116" s="9">
        <f>VLOOKUP(B116,'2023'!B:F,3,FALSE)</f>
        <v>4340</v>
      </c>
      <c r="N116" s="9">
        <f>VLOOKUP(B116,'YTD April'!A:H,3,FALSE)</f>
        <v>2225</v>
      </c>
      <c r="O116" s="23"/>
    </row>
    <row r="117" spans="1:32" x14ac:dyDescent="0.3">
      <c r="A117" s="6" t="s">
        <v>24</v>
      </c>
      <c r="B117" s="6" t="s">
        <v>25</v>
      </c>
      <c r="C117" s="7" t="s">
        <v>26</v>
      </c>
      <c r="D117" s="7" t="s">
        <v>2008</v>
      </c>
      <c r="E117" s="8">
        <v>40422</v>
      </c>
      <c r="F117" s="183">
        <f t="shared" ref="F117:N117" si="28">+F115/F116</f>
        <v>2.05761316872428E-3</v>
      </c>
      <c r="G117" s="183">
        <f t="shared" si="28"/>
        <v>0.10207852193995381</v>
      </c>
      <c r="H117" s="183">
        <f t="shared" si="28"/>
        <v>6.2615101289134445E-2</v>
      </c>
      <c r="I117" s="183">
        <f t="shared" si="28"/>
        <v>-5.9842519685039371E-3</v>
      </c>
      <c r="J117" s="183">
        <f t="shared" si="28"/>
        <v>-1.7924135056273448E-2</v>
      </c>
      <c r="K117" s="183">
        <f t="shared" si="28"/>
        <v>0.14147452319954454</v>
      </c>
      <c r="L117" s="183">
        <f t="shared" si="28"/>
        <v>5.1995438996579248E-2</v>
      </c>
      <c r="M117" s="183">
        <f t="shared" si="28"/>
        <v>-4.5161290322580643E-2</v>
      </c>
      <c r="N117" s="183">
        <f t="shared" si="28"/>
        <v>-7.8202247191011237E-2</v>
      </c>
      <c r="O117" s="23"/>
    </row>
    <row r="119" spans="1:32" x14ac:dyDescent="0.3">
      <c r="A119" s="6" t="s">
        <v>14</v>
      </c>
      <c r="B119" s="6" t="s">
        <v>93</v>
      </c>
      <c r="C119" s="7" t="s">
        <v>94</v>
      </c>
      <c r="D119" s="7" t="s">
        <v>2006</v>
      </c>
      <c r="E119" s="8">
        <v>40721</v>
      </c>
      <c r="F119" s="9">
        <v>-15</v>
      </c>
      <c r="G119" s="9">
        <v>-82</v>
      </c>
      <c r="H119" s="9">
        <v>343</v>
      </c>
      <c r="I119" s="9">
        <v>-264</v>
      </c>
      <c r="J119" s="9">
        <v>258</v>
      </c>
      <c r="K119" s="9">
        <v>331</v>
      </c>
      <c r="L119" s="9">
        <v>-600</v>
      </c>
      <c r="M119" s="9">
        <v>-712</v>
      </c>
      <c r="N119" s="9">
        <v>-31</v>
      </c>
      <c r="O119" s="23"/>
    </row>
    <row r="120" spans="1:32" s="21" customFormat="1" x14ac:dyDescent="0.3">
      <c r="A120" s="6" t="s">
        <v>14</v>
      </c>
      <c r="B120" s="6" t="s">
        <v>93</v>
      </c>
      <c r="C120" s="7" t="s">
        <v>94</v>
      </c>
      <c r="D120" s="7" t="s">
        <v>2007</v>
      </c>
      <c r="E120" s="8">
        <v>40721</v>
      </c>
      <c r="F120" s="9">
        <f>VLOOKUP(B120,'2016'!B:F,3,FALSE)</f>
        <v>3149</v>
      </c>
      <c r="G120" s="9">
        <f>VLOOKUP(B120,'2017'!B:F,3,FALSE)</f>
        <v>2906</v>
      </c>
      <c r="H120" s="9">
        <f>VLOOKUP(B120,'2018'!B:R,3,FALSE)</f>
        <v>3259</v>
      </c>
      <c r="I120" s="9">
        <f>VLOOKUP(B120,'2019'!A:M,12,FALSE)</f>
        <v>3225</v>
      </c>
      <c r="J120" s="9">
        <f>VLOOKUP(B120,'2020'!B:G,3,FALSE)</f>
        <v>4093</v>
      </c>
      <c r="K120" s="9">
        <f>VLOOKUP(B120,'2021'!B:G,3,FALSE)</f>
        <v>4320</v>
      </c>
      <c r="L120" s="9">
        <f>VLOOKUP(B120,'2022'!B:N,11,FALSE)</f>
        <v>3721</v>
      </c>
      <c r="M120" s="9">
        <f>VLOOKUP(B120,'2023'!B:F,3,FALSE)</f>
        <v>3264</v>
      </c>
      <c r="N120" s="9">
        <f>VLOOKUP(B120,'YTD April'!A:H,3,FALSE)</f>
        <v>1791</v>
      </c>
      <c r="O120" s="2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s="21" customFormat="1" x14ac:dyDescent="0.3">
      <c r="A121" s="6" t="s">
        <v>14</v>
      </c>
      <c r="B121" s="6" t="s">
        <v>93</v>
      </c>
      <c r="C121" s="7" t="s">
        <v>94</v>
      </c>
      <c r="D121" s="7" t="s">
        <v>2008</v>
      </c>
      <c r="E121" s="8">
        <v>40721</v>
      </c>
      <c r="F121" s="183">
        <f t="shared" ref="F121:N121" si="29">+F119/F120</f>
        <v>-4.7634169577643699E-3</v>
      </c>
      <c r="G121" s="183">
        <f t="shared" si="29"/>
        <v>-2.8217481073640742E-2</v>
      </c>
      <c r="H121" s="183">
        <f t="shared" si="29"/>
        <v>0.10524700828474992</v>
      </c>
      <c r="I121" s="183">
        <f t="shared" si="29"/>
        <v>-8.1860465116279063E-2</v>
      </c>
      <c r="J121" s="183">
        <f t="shared" si="29"/>
        <v>6.3034449059369654E-2</v>
      </c>
      <c r="K121" s="183">
        <f t="shared" si="29"/>
        <v>7.6620370370370366E-2</v>
      </c>
      <c r="L121" s="183">
        <f t="shared" si="29"/>
        <v>-0.16124697661918838</v>
      </c>
      <c r="M121" s="183">
        <f t="shared" si="29"/>
        <v>-0.21813725490196079</v>
      </c>
      <c r="N121" s="183">
        <f t="shared" si="29"/>
        <v>-1.7308766052484645E-2</v>
      </c>
      <c r="O121" s="2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3" spans="1:32" x14ac:dyDescent="0.3">
      <c r="A123" s="6" t="s">
        <v>19</v>
      </c>
      <c r="B123" s="6" t="s">
        <v>30</v>
      </c>
      <c r="C123" s="7" t="s">
        <v>31</v>
      </c>
      <c r="D123" s="7" t="s">
        <v>2006</v>
      </c>
      <c r="E123" s="8">
        <v>40848</v>
      </c>
      <c r="F123" s="9">
        <v>30</v>
      </c>
      <c r="G123" s="9">
        <v>153</v>
      </c>
      <c r="H123" s="9">
        <v>54</v>
      </c>
      <c r="I123" s="9">
        <v>-194</v>
      </c>
      <c r="J123" s="9">
        <v>16</v>
      </c>
      <c r="K123" s="9">
        <v>131</v>
      </c>
      <c r="L123" s="9">
        <v>78</v>
      </c>
      <c r="M123" s="9">
        <v>268</v>
      </c>
      <c r="N123" s="9">
        <v>17</v>
      </c>
      <c r="O123" s="23"/>
    </row>
    <row r="124" spans="1:32" x14ac:dyDescent="0.3">
      <c r="A124" s="6" t="s">
        <v>19</v>
      </c>
      <c r="B124" s="6" t="s">
        <v>30</v>
      </c>
      <c r="C124" s="7" t="s">
        <v>31</v>
      </c>
      <c r="D124" s="7" t="s">
        <v>2007</v>
      </c>
      <c r="E124" s="8">
        <v>40848</v>
      </c>
      <c r="F124" s="9">
        <f>VLOOKUP(B124,'2016'!B:F,3,FALSE)</f>
        <v>4002</v>
      </c>
      <c r="G124" s="9">
        <f>VLOOKUP(B124,'2017'!B:F,3,FALSE)</f>
        <v>4171</v>
      </c>
      <c r="H124" s="9">
        <f>VLOOKUP(B124,'2018'!B:R,3,FALSE)</f>
        <v>4225</v>
      </c>
      <c r="I124" s="9">
        <f>VLOOKUP(B124,'2019'!A:M,12,FALSE)</f>
        <v>4031</v>
      </c>
      <c r="J124" s="9">
        <f>VLOOKUP(B124,'2020'!B:G,3,FALSE)</f>
        <v>4047</v>
      </c>
      <c r="K124" s="9">
        <f>VLOOKUP(B124,'2021'!B:G,3,FALSE)</f>
        <v>3865</v>
      </c>
      <c r="L124" s="9">
        <f>VLOOKUP(B124,'2022'!B:N,11,FALSE)</f>
        <v>3775</v>
      </c>
      <c r="M124" s="9">
        <f>VLOOKUP(B124,'2023'!B:F,3,FALSE)</f>
        <v>3660</v>
      </c>
      <c r="N124" s="9">
        <f>VLOOKUP(B124,'YTD April'!A:H,3,FALSE)</f>
        <v>2188</v>
      </c>
      <c r="O124" s="23"/>
    </row>
    <row r="125" spans="1:32" x14ac:dyDescent="0.3">
      <c r="A125" s="6" t="s">
        <v>19</v>
      </c>
      <c r="B125" s="6" t="s">
        <v>30</v>
      </c>
      <c r="C125" s="7" t="s">
        <v>31</v>
      </c>
      <c r="D125" s="7" t="s">
        <v>2008</v>
      </c>
      <c r="E125" s="8">
        <v>40848</v>
      </c>
      <c r="F125" s="183">
        <f t="shared" ref="F125:N125" si="30">+F123/F124</f>
        <v>7.4962518740629685E-3</v>
      </c>
      <c r="G125" s="183">
        <f t="shared" si="30"/>
        <v>3.6681850875089905E-2</v>
      </c>
      <c r="H125" s="183">
        <f t="shared" si="30"/>
        <v>1.2781065088757397E-2</v>
      </c>
      <c r="I125" s="183">
        <f t="shared" si="30"/>
        <v>-4.812701562887621E-2</v>
      </c>
      <c r="J125" s="183">
        <f t="shared" si="30"/>
        <v>3.9535458364220412E-3</v>
      </c>
      <c r="K125" s="183">
        <f t="shared" si="30"/>
        <v>3.3893919793014232E-2</v>
      </c>
      <c r="L125" s="183">
        <f t="shared" si="30"/>
        <v>2.0662251655629141E-2</v>
      </c>
      <c r="M125" s="183">
        <f t="shared" si="30"/>
        <v>7.3224043715846995E-2</v>
      </c>
      <c r="N125" s="183">
        <f t="shared" si="30"/>
        <v>7.7696526508226693E-3</v>
      </c>
      <c r="O125" s="23"/>
    </row>
    <row r="127" spans="1:32" x14ac:dyDescent="0.3">
      <c r="A127" s="6" t="s">
        <v>27</v>
      </c>
      <c r="B127" s="6" t="s">
        <v>85</v>
      </c>
      <c r="C127" s="7" t="s">
        <v>86</v>
      </c>
      <c r="D127" s="7" t="s">
        <v>2006</v>
      </c>
      <c r="E127" s="8">
        <v>41092</v>
      </c>
      <c r="F127" s="9">
        <v>-145</v>
      </c>
      <c r="G127" s="9">
        <v>350</v>
      </c>
      <c r="H127" s="9">
        <v>123</v>
      </c>
      <c r="I127" s="9">
        <v>-215</v>
      </c>
      <c r="J127" s="9">
        <v>91</v>
      </c>
      <c r="K127" s="9">
        <v>442</v>
      </c>
      <c r="L127" s="9">
        <v>-377</v>
      </c>
      <c r="M127" s="9">
        <v>-1017</v>
      </c>
      <c r="N127" s="9">
        <v>194</v>
      </c>
      <c r="O127" s="23"/>
    </row>
    <row r="128" spans="1:32" x14ac:dyDescent="0.3">
      <c r="A128" s="6" t="s">
        <v>27</v>
      </c>
      <c r="B128" s="6" t="s">
        <v>85</v>
      </c>
      <c r="C128" s="7" t="s">
        <v>86</v>
      </c>
      <c r="D128" s="7" t="s">
        <v>2007</v>
      </c>
      <c r="E128" s="8">
        <v>41092</v>
      </c>
      <c r="F128" s="9">
        <f>VLOOKUP(B128,'2016'!B:F,3,FALSE)</f>
        <v>4384</v>
      </c>
      <c r="G128" s="9">
        <f>VLOOKUP(B128,'2017'!B:F,3,FALSE)</f>
        <v>5057</v>
      </c>
      <c r="H128" s="9">
        <f>VLOOKUP(B128,'2018'!B:R,3,FALSE)</f>
        <v>4403</v>
      </c>
      <c r="I128" s="9">
        <f>VLOOKUP(B128,'2019'!A:M,12,FALSE)</f>
        <v>4145</v>
      </c>
      <c r="J128" s="9">
        <f>VLOOKUP(B128,'2020'!B:G,3,FALSE)</f>
        <v>4222</v>
      </c>
      <c r="K128" s="9">
        <f>VLOOKUP(B128,'2021'!B:G,3,FALSE)</f>
        <v>4650</v>
      </c>
      <c r="L128" s="9">
        <f>VLOOKUP(B128,'2022'!B:N,11,FALSE)</f>
        <v>3661</v>
      </c>
      <c r="M128" s="9">
        <f>VLOOKUP(B128,'2023'!B:F,3,FALSE)</f>
        <v>4651</v>
      </c>
      <c r="N128" s="9">
        <f>VLOOKUP(B128,'YTD April'!A:H,3,FALSE)</f>
        <v>2806</v>
      </c>
      <c r="O128" s="23"/>
    </row>
    <row r="129" spans="1:15" x14ac:dyDescent="0.3">
      <c r="A129" s="6" t="s">
        <v>27</v>
      </c>
      <c r="B129" s="6" t="s">
        <v>85</v>
      </c>
      <c r="C129" s="7" t="s">
        <v>86</v>
      </c>
      <c r="D129" s="7" t="s">
        <v>2008</v>
      </c>
      <c r="E129" s="8">
        <v>41092</v>
      </c>
      <c r="F129" s="183">
        <f t="shared" ref="F129:N129" si="31">+F127/F128</f>
        <v>-3.3074817518248173E-2</v>
      </c>
      <c r="G129" s="183">
        <f t="shared" si="31"/>
        <v>6.9210994660866124E-2</v>
      </c>
      <c r="H129" s="183">
        <f t="shared" si="31"/>
        <v>2.7935498523733816E-2</v>
      </c>
      <c r="I129" s="183">
        <f t="shared" si="31"/>
        <v>-5.1869722557297951E-2</v>
      </c>
      <c r="J129" s="183">
        <f t="shared" si="31"/>
        <v>2.1553765987683562E-2</v>
      </c>
      <c r="K129" s="183">
        <f t="shared" si="31"/>
        <v>9.5053763440860209E-2</v>
      </c>
      <c r="L129" s="183">
        <f t="shared" si="31"/>
        <v>-0.10297732859874351</v>
      </c>
      <c r="M129" s="183">
        <f t="shared" si="31"/>
        <v>-0.21866265319286174</v>
      </c>
      <c r="N129" s="183">
        <f t="shared" si="31"/>
        <v>6.9137562366357805E-2</v>
      </c>
      <c r="O129" s="23"/>
    </row>
    <row r="131" spans="1:15" x14ac:dyDescent="0.3">
      <c r="A131" s="6" t="s">
        <v>73</v>
      </c>
      <c r="B131" s="6" t="s">
        <v>113</v>
      </c>
      <c r="C131" s="7" t="s">
        <v>114</v>
      </c>
      <c r="D131" s="7" t="s">
        <v>2006</v>
      </c>
      <c r="E131" s="8">
        <v>41183</v>
      </c>
      <c r="F131" s="9">
        <v>183</v>
      </c>
      <c r="G131" s="9">
        <v>2</v>
      </c>
      <c r="H131" s="9">
        <v>-138</v>
      </c>
      <c r="I131" s="9">
        <v>-26</v>
      </c>
      <c r="J131" s="9">
        <v>189</v>
      </c>
      <c r="K131" s="9">
        <v>-32</v>
      </c>
      <c r="L131" s="9">
        <v>-427</v>
      </c>
      <c r="M131" s="9">
        <v>-311</v>
      </c>
      <c r="N131" s="9">
        <v>-356</v>
      </c>
      <c r="O131" s="23"/>
    </row>
    <row r="132" spans="1:15" x14ac:dyDescent="0.3">
      <c r="A132" s="6" t="s">
        <v>73</v>
      </c>
      <c r="B132" s="6" t="s">
        <v>113</v>
      </c>
      <c r="C132" s="7" t="s">
        <v>114</v>
      </c>
      <c r="D132" s="7" t="s">
        <v>2007</v>
      </c>
      <c r="E132" s="8">
        <v>41183</v>
      </c>
      <c r="F132" s="9">
        <f>VLOOKUP(B132,'2016'!B:F,3,FALSE)</f>
        <v>2283</v>
      </c>
      <c r="G132" s="9">
        <f>VLOOKUP(B132,'2017'!B:F,3,FALSE)</f>
        <v>2291</v>
      </c>
      <c r="H132" s="9">
        <f>VLOOKUP(B132,'2018'!B:R,3,FALSE)</f>
        <v>2265</v>
      </c>
      <c r="I132" s="9">
        <f>VLOOKUP(B132,'2019'!A:M,12,FALSE)</f>
        <v>2564</v>
      </c>
      <c r="J132" s="9">
        <f>VLOOKUP(B132,'2020'!B:G,3,FALSE)</f>
        <v>2783</v>
      </c>
      <c r="K132" s="9">
        <f>VLOOKUP(B132,'2021'!B:G,3,FALSE)</f>
        <v>3839</v>
      </c>
      <c r="L132" s="9">
        <f>VLOOKUP(B132,'2022'!B:N,11,FALSE)</f>
        <v>3174</v>
      </c>
      <c r="M132" s="9">
        <f>VLOOKUP(B132,'2023'!B:F,3,FALSE)</f>
        <v>3195</v>
      </c>
      <c r="N132" s="9">
        <f>VLOOKUP(B132,'YTD April'!A:H,3,FALSE)</f>
        <v>2175</v>
      </c>
      <c r="O132" s="23"/>
    </row>
    <row r="133" spans="1:15" x14ac:dyDescent="0.3">
      <c r="A133" s="6" t="s">
        <v>73</v>
      </c>
      <c r="B133" s="6" t="s">
        <v>113</v>
      </c>
      <c r="C133" s="7" t="s">
        <v>114</v>
      </c>
      <c r="D133" s="7" t="s">
        <v>2008</v>
      </c>
      <c r="E133" s="8">
        <v>41183</v>
      </c>
      <c r="F133" s="183">
        <f t="shared" ref="F133:N133" si="32">+F131/F132</f>
        <v>8.0157687253613663E-2</v>
      </c>
      <c r="G133" s="183">
        <f t="shared" si="32"/>
        <v>8.7298123090353555E-4</v>
      </c>
      <c r="H133" s="183">
        <f t="shared" si="32"/>
        <v>-6.0927152317880796E-2</v>
      </c>
      <c r="I133" s="183">
        <f t="shared" si="32"/>
        <v>-1.0140405616224649E-2</v>
      </c>
      <c r="J133" s="183">
        <f t="shared" si="32"/>
        <v>6.7912324829320872E-2</v>
      </c>
      <c r="K133" s="183">
        <f t="shared" si="32"/>
        <v>-8.3355040375097684E-3</v>
      </c>
      <c r="L133" s="183">
        <f t="shared" si="32"/>
        <v>-0.13453056080655323</v>
      </c>
      <c r="M133" s="183">
        <f t="shared" si="32"/>
        <v>-9.7339593114241008E-2</v>
      </c>
      <c r="N133" s="183">
        <f t="shared" si="32"/>
        <v>-0.16367816091954024</v>
      </c>
      <c r="O133" s="23"/>
    </row>
    <row r="135" spans="1:15" x14ac:dyDescent="0.3">
      <c r="A135" s="6" t="s">
        <v>73</v>
      </c>
      <c r="B135" s="6" t="s">
        <v>74</v>
      </c>
      <c r="C135" s="7" t="s">
        <v>75</v>
      </c>
      <c r="D135" s="7" t="s">
        <v>2006</v>
      </c>
      <c r="E135" s="8">
        <v>41183</v>
      </c>
      <c r="F135" s="9">
        <v>125</v>
      </c>
      <c r="G135" s="9">
        <v>272</v>
      </c>
      <c r="H135" s="9">
        <v>204</v>
      </c>
      <c r="I135" s="9">
        <v>-136</v>
      </c>
      <c r="J135" s="9">
        <v>448</v>
      </c>
      <c r="K135" s="9">
        <v>54</v>
      </c>
      <c r="L135" s="9">
        <v>-303</v>
      </c>
      <c r="M135" s="9">
        <v>-536</v>
      </c>
      <c r="N135" s="9">
        <v>-229</v>
      </c>
      <c r="O135" s="23"/>
    </row>
    <row r="136" spans="1:15" x14ac:dyDescent="0.3">
      <c r="A136" s="6" t="s">
        <v>73</v>
      </c>
      <c r="B136" s="6" t="s">
        <v>74</v>
      </c>
      <c r="C136" s="7" t="s">
        <v>75</v>
      </c>
      <c r="D136" s="7" t="s">
        <v>2007</v>
      </c>
      <c r="E136" s="8">
        <v>41183</v>
      </c>
      <c r="F136" s="9">
        <f>VLOOKUP(B136,'2016'!B:F,3,FALSE)</f>
        <v>2150</v>
      </c>
      <c r="G136" s="9">
        <f>VLOOKUP(B136,'2017'!B:F,3,FALSE)</f>
        <v>2435</v>
      </c>
      <c r="H136" s="9">
        <f>VLOOKUP(B136,'2018'!B:R,3,FALSE)</f>
        <v>2636</v>
      </c>
      <c r="I136" s="9">
        <f>VLOOKUP(B136,'2019'!A:M,12,FALSE)</f>
        <v>2485</v>
      </c>
      <c r="J136" s="9">
        <v>3492</v>
      </c>
      <c r="K136" s="9">
        <f>VLOOKUP(B136,'2021'!B:G,3,FALSE)</f>
        <v>3449</v>
      </c>
      <c r="L136" s="9">
        <f>VLOOKUP(B136,'2022'!B:N,11,FALSE)</f>
        <v>3069</v>
      </c>
      <c r="M136" s="9">
        <f>VLOOKUP(B136,'2023'!B:F,3,FALSE)</f>
        <v>2673</v>
      </c>
      <c r="N136" s="9">
        <f>VLOOKUP(B136,'YTD April'!A:H,3,FALSE)</f>
        <v>2459</v>
      </c>
      <c r="O136" s="23"/>
    </row>
    <row r="137" spans="1:15" x14ac:dyDescent="0.3">
      <c r="A137" s="6" t="s">
        <v>73</v>
      </c>
      <c r="B137" s="6" t="s">
        <v>74</v>
      </c>
      <c r="C137" s="7" t="s">
        <v>75</v>
      </c>
      <c r="D137" s="7" t="s">
        <v>2008</v>
      </c>
      <c r="E137" s="8">
        <v>41183</v>
      </c>
      <c r="F137" s="183">
        <f t="shared" ref="F137:N137" si="33">+F135/F136</f>
        <v>5.8139534883720929E-2</v>
      </c>
      <c r="G137" s="183">
        <f t="shared" si="33"/>
        <v>0.11170431211498974</v>
      </c>
      <c r="H137" s="183">
        <f t="shared" si="33"/>
        <v>7.7389984825493169E-2</v>
      </c>
      <c r="I137" s="183">
        <f t="shared" si="33"/>
        <v>-5.4728370221327968E-2</v>
      </c>
      <c r="J137" s="183">
        <f t="shared" si="33"/>
        <v>0.12829324169530354</v>
      </c>
      <c r="K137" s="183">
        <f t="shared" si="33"/>
        <v>1.5656712090461003E-2</v>
      </c>
      <c r="L137" s="183">
        <f t="shared" si="33"/>
        <v>-9.8729227761485822E-2</v>
      </c>
      <c r="M137" s="183">
        <f t="shared" si="33"/>
        <v>-0.20052375607931164</v>
      </c>
      <c r="N137" s="183">
        <f t="shared" si="33"/>
        <v>-9.3127287515250096E-2</v>
      </c>
      <c r="O137" s="23"/>
    </row>
    <row r="139" spans="1:15" x14ac:dyDescent="0.3">
      <c r="A139" s="6" t="s">
        <v>27</v>
      </c>
      <c r="B139" s="6" t="s">
        <v>28</v>
      </c>
      <c r="C139" s="7" t="s">
        <v>29</v>
      </c>
      <c r="D139" s="7" t="s">
        <v>2006</v>
      </c>
      <c r="E139" s="8">
        <v>41183</v>
      </c>
      <c r="F139" s="9">
        <v>211</v>
      </c>
      <c r="G139" s="9">
        <v>206</v>
      </c>
      <c r="H139" s="9">
        <v>288</v>
      </c>
      <c r="I139" s="9">
        <v>95</v>
      </c>
      <c r="J139" s="9">
        <v>150</v>
      </c>
      <c r="K139" s="9">
        <v>1150</v>
      </c>
      <c r="L139" s="9">
        <v>-65</v>
      </c>
      <c r="M139" s="9">
        <v>-1004</v>
      </c>
      <c r="N139" s="9">
        <v>-403</v>
      </c>
      <c r="O139" s="23"/>
    </row>
    <row r="140" spans="1:15" x14ac:dyDescent="0.3">
      <c r="A140" s="6" t="s">
        <v>27</v>
      </c>
      <c r="B140" s="6" t="s">
        <v>28</v>
      </c>
      <c r="C140" s="7" t="s">
        <v>29</v>
      </c>
      <c r="D140" s="7" t="s">
        <v>2007</v>
      </c>
      <c r="E140" s="8">
        <v>41183</v>
      </c>
      <c r="F140" s="9">
        <f>VLOOKUP(B140,'2016'!B:F,3,FALSE)</f>
        <v>3272</v>
      </c>
      <c r="G140" s="9">
        <f>VLOOKUP(B140,'2017'!B:F,3,FALSE)</f>
        <v>3644</v>
      </c>
      <c r="H140" s="9">
        <f>VLOOKUP(B140,'2018'!B:R,3,FALSE)</f>
        <v>3838</v>
      </c>
      <c r="I140" s="9">
        <f>VLOOKUP(B140,'2019'!A:M,12,FALSE)</f>
        <v>4901</v>
      </c>
      <c r="J140" s="9">
        <f>VLOOKUP(B140,'2020'!B:G,3,FALSE)</f>
        <v>5087</v>
      </c>
      <c r="K140" s="9">
        <f>VLOOKUP(B140,'2021'!B:G,3,FALSE)</f>
        <v>6000</v>
      </c>
      <c r="L140" s="9">
        <f>VLOOKUP(B140,'2022'!B:N,11,FALSE)</f>
        <v>7103</v>
      </c>
      <c r="M140" s="9">
        <f>VLOOKUP(B140,'2023'!B:F,3,FALSE)</f>
        <v>5632</v>
      </c>
      <c r="N140" s="9">
        <f>VLOOKUP(B140,'YTD April'!A:H,3,FALSE)</f>
        <v>3052</v>
      </c>
      <c r="O140" s="23"/>
    </row>
    <row r="141" spans="1:15" x14ac:dyDescent="0.3">
      <c r="A141" s="6" t="s">
        <v>27</v>
      </c>
      <c r="B141" s="6" t="s">
        <v>28</v>
      </c>
      <c r="C141" s="7" t="s">
        <v>29</v>
      </c>
      <c r="D141" s="7" t="s">
        <v>2008</v>
      </c>
      <c r="E141" s="8">
        <v>41183</v>
      </c>
      <c r="F141" s="183">
        <f t="shared" ref="F141:N141" si="34">+F139/F140</f>
        <v>6.4486552567237163E-2</v>
      </c>
      <c r="G141" s="183">
        <f t="shared" si="34"/>
        <v>5.6531284302963773E-2</v>
      </c>
      <c r="H141" s="183">
        <f t="shared" si="34"/>
        <v>7.5039082855653985E-2</v>
      </c>
      <c r="I141" s="183">
        <f t="shared" si="34"/>
        <v>1.938379922464803E-2</v>
      </c>
      <c r="J141" s="183">
        <f t="shared" si="34"/>
        <v>2.9486927462158443E-2</v>
      </c>
      <c r="K141" s="183">
        <f t="shared" si="34"/>
        <v>0.19166666666666668</v>
      </c>
      <c r="L141" s="183">
        <f t="shared" si="34"/>
        <v>-9.1510629311558501E-3</v>
      </c>
      <c r="M141" s="183">
        <f t="shared" si="34"/>
        <v>-0.17826704545454544</v>
      </c>
      <c r="N141" s="183">
        <f t="shared" si="34"/>
        <v>-0.1320445609436435</v>
      </c>
      <c r="O141" s="23"/>
    </row>
    <row r="143" spans="1:15" x14ac:dyDescent="0.3">
      <c r="A143" s="6" t="s">
        <v>63</v>
      </c>
      <c r="B143" s="6" t="s">
        <v>157</v>
      </c>
      <c r="C143" s="7" t="s">
        <v>158</v>
      </c>
      <c r="D143" s="7" t="s">
        <v>2006</v>
      </c>
      <c r="E143" s="8">
        <v>41456</v>
      </c>
      <c r="F143" s="9">
        <v>-63</v>
      </c>
      <c r="G143" s="9">
        <v>94</v>
      </c>
      <c r="H143" s="9">
        <v>-216</v>
      </c>
      <c r="I143" s="9">
        <v>-36</v>
      </c>
      <c r="J143" s="9">
        <v>-3</v>
      </c>
      <c r="K143" s="9">
        <v>-199</v>
      </c>
      <c r="L143" s="9">
        <v>-732</v>
      </c>
      <c r="M143" s="9">
        <v>-361</v>
      </c>
      <c r="N143" s="9">
        <v>-85</v>
      </c>
      <c r="O143" s="23"/>
    </row>
    <row r="144" spans="1:15" x14ac:dyDescent="0.3">
      <c r="A144" s="6" t="s">
        <v>63</v>
      </c>
      <c r="B144" s="6" t="s">
        <v>157</v>
      </c>
      <c r="C144" s="7" t="s">
        <v>158</v>
      </c>
      <c r="D144" s="7" t="s">
        <v>2007</v>
      </c>
      <c r="E144" s="8">
        <v>41456</v>
      </c>
      <c r="F144" s="9">
        <f>VLOOKUP(B144,'2016'!B:F,3,FALSE)</f>
        <v>1641</v>
      </c>
      <c r="G144" s="9">
        <f>VLOOKUP(B144,'2017'!B:F,3,FALSE)</f>
        <v>1745</v>
      </c>
      <c r="H144" s="9">
        <f>VLOOKUP(B144,'2018'!B:R,3,FALSE)</f>
        <v>1808</v>
      </c>
      <c r="I144" s="9">
        <f>VLOOKUP(B144,'2019'!A:M,12,FALSE)</f>
        <v>1807</v>
      </c>
      <c r="J144" s="9">
        <f>VLOOKUP(B144,'2020'!B:G,3,FALSE)</f>
        <v>3852</v>
      </c>
      <c r="K144" s="9">
        <f>VLOOKUP(B144,'2021'!B:G,3,FALSE)</f>
        <v>3614</v>
      </c>
      <c r="L144" s="9">
        <f>VLOOKUP(B144,'2022'!B:N,11,FALSE)</f>
        <v>2971</v>
      </c>
      <c r="M144" s="9">
        <f>VLOOKUP(B144,'2023'!B:F,3,FALSE)</f>
        <v>2450</v>
      </c>
      <c r="N144" s="9">
        <f>VLOOKUP(B144,'YTD April'!A:H,3,FALSE)</f>
        <v>1400</v>
      </c>
      <c r="O144" s="23"/>
    </row>
    <row r="145" spans="1:15" x14ac:dyDescent="0.3">
      <c r="A145" s="6" t="s">
        <v>63</v>
      </c>
      <c r="B145" s="6" t="s">
        <v>157</v>
      </c>
      <c r="C145" s="7" t="s">
        <v>158</v>
      </c>
      <c r="D145" s="7" t="s">
        <v>2008</v>
      </c>
      <c r="E145" s="8">
        <v>41456</v>
      </c>
      <c r="F145" s="183">
        <f t="shared" ref="F145:N145" si="35">+F143/F144</f>
        <v>-3.8391224862888484E-2</v>
      </c>
      <c r="G145" s="183">
        <f t="shared" si="35"/>
        <v>5.3868194842406875E-2</v>
      </c>
      <c r="H145" s="183">
        <f t="shared" si="35"/>
        <v>-0.11946902654867257</v>
      </c>
      <c r="I145" s="183">
        <f t="shared" si="35"/>
        <v>-1.992252351964582E-2</v>
      </c>
      <c r="J145" s="183">
        <f t="shared" si="35"/>
        <v>-7.7881619937694702E-4</v>
      </c>
      <c r="K145" s="183">
        <f t="shared" si="35"/>
        <v>-5.5063641394576646E-2</v>
      </c>
      <c r="L145" s="183">
        <f t="shared" si="35"/>
        <v>-0.24638168966677887</v>
      </c>
      <c r="M145" s="183">
        <f t="shared" si="35"/>
        <v>-0.14734693877551019</v>
      </c>
      <c r="N145" s="183">
        <f t="shared" si="35"/>
        <v>-6.0714285714285714E-2</v>
      </c>
      <c r="O145" s="23"/>
    </row>
    <row r="147" spans="1:15" x14ac:dyDescent="0.3">
      <c r="A147" s="6" t="s">
        <v>24</v>
      </c>
      <c r="B147" s="6" t="s">
        <v>151</v>
      </c>
      <c r="C147" s="7" t="s">
        <v>152</v>
      </c>
      <c r="D147" s="7" t="s">
        <v>2006</v>
      </c>
      <c r="E147" s="8">
        <v>41512</v>
      </c>
      <c r="F147" s="9">
        <v>-270</v>
      </c>
      <c r="G147" s="9">
        <v>90</v>
      </c>
      <c r="H147" s="9">
        <v>-161</v>
      </c>
      <c r="I147" s="9">
        <v>-24</v>
      </c>
      <c r="J147" s="9">
        <v>-445</v>
      </c>
      <c r="K147" s="9">
        <v>452</v>
      </c>
      <c r="L147" s="9">
        <v>-425</v>
      </c>
      <c r="M147" s="9">
        <v>-395</v>
      </c>
      <c r="N147" s="9">
        <v>-243</v>
      </c>
      <c r="O147" s="23"/>
    </row>
    <row r="148" spans="1:15" x14ac:dyDescent="0.3">
      <c r="A148" s="6" t="s">
        <v>24</v>
      </c>
      <c r="B148" s="6" t="s">
        <v>151</v>
      </c>
      <c r="C148" s="7" t="s">
        <v>152</v>
      </c>
      <c r="D148" s="7" t="s">
        <v>2007</v>
      </c>
      <c r="E148" s="8">
        <v>41512</v>
      </c>
      <c r="F148" s="9">
        <f>VLOOKUP(B148,'2016'!B:F,3,FALSE)</f>
        <v>2718</v>
      </c>
      <c r="G148" s="9">
        <f>VLOOKUP(B148,'2017'!B:F,3,FALSE)</f>
        <v>2814</v>
      </c>
      <c r="H148" s="9">
        <f>VLOOKUP(B148,'2018'!B:R,3,FALSE)</f>
        <v>2653</v>
      </c>
      <c r="I148" s="9">
        <f>VLOOKUP(B148,'2019'!A:M,12,FALSE)</f>
        <v>2906</v>
      </c>
      <c r="J148" s="9">
        <f>VLOOKUP(B148,'2020'!B:G,3,FALSE)</f>
        <v>2403</v>
      </c>
      <c r="K148" s="9">
        <f>VLOOKUP(B148,'2021'!B:G,3,FALSE)</f>
        <v>3282</v>
      </c>
      <c r="L148" s="9">
        <f>VLOOKUP(B148,'2022'!B:N,11,FALSE)</f>
        <v>3480</v>
      </c>
      <c r="M148" s="9">
        <f>VLOOKUP(B148,'2023'!B:F,3,FALSE)</f>
        <v>3365</v>
      </c>
      <c r="N148" s="9">
        <f>VLOOKUP(B148,'YTD April'!A:H,3,FALSE)</f>
        <v>1967</v>
      </c>
      <c r="O148" s="23"/>
    </row>
    <row r="149" spans="1:15" x14ac:dyDescent="0.3">
      <c r="A149" s="6" t="s">
        <v>24</v>
      </c>
      <c r="B149" s="6" t="s">
        <v>151</v>
      </c>
      <c r="C149" s="7" t="s">
        <v>152</v>
      </c>
      <c r="D149" s="7" t="s">
        <v>2008</v>
      </c>
      <c r="E149" s="8">
        <v>41512</v>
      </c>
      <c r="F149" s="183">
        <f t="shared" ref="F149:N149" si="36">+F147/F148</f>
        <v>-9.9337748344370855E-2</v>
      </c>
      <c r="G149" s="183">
        <f t="shared" si="36"/>
        <v>3.1982942430703626E-2</v>
      </c>
      <c r="H149" s="183">
        <f t="shared" si="36"/>
        <v>-6.0686015831134567E-2</v>
      </c>
      <c r="I149" s="183">
        <f t="shared" si="36"/>
        <v>-8.2587749483826571E-3</v>
      </c>
      <c r="J149" s="183">
        <f t="shared" si="36"/>
        <v>-0.18518518518518517</v>
      </c>
      <c r="K149" s="183">
        <f t="shared" si="36"/>
        <v>0.13772090188909203</v>
      </c>
      <c r="L149" s="183">
        <f t="shared" si="36"/>
        <v>-0.1221264367816092</v>
      </c>
      <c r="M149" s="183">
        <f t="shared" si="36"/>
        <v>-0.11738484398216939</v>
      </c>
      <c r="N149" s="183">
        <f t="shared" si="36"/>
        <v>-0.1235383833248602</v>
      </c>
      <c r="O149" s="23"/>
    </row>
    <row r="151" spans="1:15" x14ac:dyDescent="0.3">
      <c r="A151" s="6" t="s">
        <v>19</v>
      </c>
      <c r="B151" s="6" t="s">
        <v>20</v>
      </c>
      <c r="C151" s="7" t="s">
        <v>21</v>
      </c>
      <c r="D151" s="7" t="s">
        <v>2006</v>
      </c>
      <c r="E151" s="8">
        <v>41708</v>
      </c>
      <c r="F151" s="9">
        <v>-141</v>
      </c>
      <c r="G151" s="9">
        <v>74</v>
      </c>
      <c r="H151" s="9">
        <v>378</v>
      </c>
      <c r="I151" s="9">
        <v>-322</v>
      </c>
      <c r="J151" s="9">
        <v>343</v>
      </c>
      <c r="K151" s="9">
        <v>-12</v>
      </c>
      <c r="L151" s="9">
        <v>119</v>
      </c>
      <c r="M151" s="9">
        <v>324</v>
      </c>
      <c r="N151" s="9">
        <v>35</v>
      </c>
      <c r="O151" s="23"/>
    </row>
    <row r="152" spans="1:15" x14ac:dyDescent="0.3">
      <c r="A152" s="6" t="s">
        <v>19</v>
      </c>
      <c r="B152" s="6" t="s">
        <v>20</v>
      </c>
      <c r="C152" s="7" t="s">
        <v>21</v>
      </c>
      <c r="D152" s="7" t="s">
        <v>2007</v>
      </c>
      <c r="E152" s="8">
        <v>41708</v>
      </c>
      <c r="F152" s="9">
        <f>VLOOKUP(B152,'2016'!B:F,3,FALSE)</f>
        <v>3893</v>
      </c>
      <c r="G152" s="9">
        <f>VLOOKUP(B152,'2017'!B:F,3,FALSE)</f>
        <v>4035</v>
      </c>
      <c r="H152" s="9">
        <f>VLOOKUP(B152,'2018'!B:R,3,FALSE)</f>
        <v>4415</v>
      </c>
      <c r="I152" s="9">
        <f>VLOOKUP(B152,'2019'!A:M,12,FALSE)</f>
        <v>4093</v>
      </c>
      <c r="J152" s="9">
        <f>VLOOKUP(B152,'2020'!B:G,3,FALSE)</f>
        <v>4436</v>
      </c>
      <c r="K152" s="9">
        <f>VLOOKUP(B152,'2021'!B:G,3,FALSE)</f>
        <v>4424</v>
      </c>
      <c r="L152" s="9">
        <f>VLOOKUP(B152,'2022'!B:N,11,FALSE)</f>
        <v>4543</v>
      </c>
      <c r="M152" s="9">
        <f>VLOOKUP(B152,'2023'!B:F,3,FALSE)</f>
        <v>4875</v>
      </c>
      <c r="N152" s="9">
        <f>VLOOKUP(B152,'YTD April'!A:H,3,FALSE)</f>
        <v>2922</v>
      </c>
      <c r="O152" s="23"/>
    </row>
    <row r="153" spans="1:15" x14ac:dyDescent="0.3">
      <c r="A153" s="6" t="s">
        <v>19</v>
      </c>
      <c r="B153" s="6" t="s">
        <v>20</v>
      </c>
      <c r="C153" s="7" t="s">
        <v>21</v>
      </c>
      <c r="D153" s="7" t="s">
        <v>2008</v>
      </c>
      <c r="E153" s="8">
        <v>41708</v>
      </c>
      <c r="F153" s="183">
        <f t="shared" ref="F153:N153" si="37">+F151/F152</f>
        <v>-3.6218854353968662E-2</v>
      </c>
      <c r="G153" s="183">
        <f t="shared" si="37"/>
        <v>1.8339529120198265E-2</v>
      </c>
      <c r="H153" s="183">
        <f t="shared" si="37"/>
        <v>8.5617214043035114E-2</v>
      </c>
      <c r="I153" s="183">
        <f t="shared" si="37"/>
        <v>-7.8670901539213287E-2</v>
      </c>
      <c r="J153" s="183">
        <f t="shared" si="37"/>
        <v>7.732191163210099E-2</v>
      </c>
      <c r="K153" s="183">
        <f t="shared" si="37"/>
        <v>-2.7124773960216998E-3</v>
      </c>
      <c r="L153" s="183">
        <f t="shared" si="37"/>
        <v>2.6194144838212634E-2</v>
      </c>
      <c r="M153" s="183">
        <f t="shared" si="37"/>
        <v>6.6461538461538461E-2</v>
      </c>
      <c r="N153" s="183">
        <f t="shared" si="37"/>
        <v>1.1978097193702943E-2</v>
      </c>
      <c r="O153" s="23"/>
    </row>
    <row r="155" spans="1:15" x14ac:dyDescent="0.3">
      <c r="A155" s="6" t="s">
        <v>19</v>
      </c>
      <c r="B155" s="6" t="s">
        <v>36</v>
      </c>
      <c r="C155" s="7" t="s">
        <v>37</v>
      </c>
      <c r="D155" s="7" t="s">
        <v>2006</v>
      </c>
      <c r="E155" s="8">
        <v>41791</v>
      </c>
      <c r="F155" s="9">
        <v>279</v>
      </c>
      <c r="G155" s="9">
        <v>106</v>
      </c>
      <c r="H155" s="9">
        <v>-46</v>
      </c>
      <c r="I155" s="9">
        <v>-224</v>
      </c>
      <c r="J155" s="9">
        <v>129</v>
      </c>
      <c r="K155" s="9">
        <v>144</v>
      </c>
      <c r="L155" s="9">
        <v>207</v>
      </c>
      <c r="M155" s="9">
        <v>-108</v>
      </c>
      <c r="N155" s="9">
        <v>-153</v>
      </c>
      <c r="O155" s="23"/>
    </row>
    <row r="156" spans="1:15" x14ac:dyDescent="0.3">
      <c r="A156" s="6" t="s">
        <v>19</v>
      </c>
      <c r="B156" s="6" t="s">
        <v>36</v>
      </c>
      <c r="C156" s="7" t="s">
        <v>37</v>
      </c>
      <c r="D156" s="7" t="s">
        <v>2007</v>
      </c>
      <c r="E156" s="8">
        <v>41791</v>
      </c>
      <c r="F156" s="9">
        <f>VLOOKUP(B156,'2016'!B:F,3,FALSE)</f>
        <v>1723</v>
      </c>
      <c r="G156" s="9">
        <f>VLOOKUP(B156,'2017'!B:F,3,FALSE)</f>
        <v>1829</v>
      </c>
      <c r="H156" s="9">
        <f>VLOOKUP(B156,'2018'!B:R,3,FALSE)</f>
        <v>1780</v>
      </c>
      <c r="I156" s="9">
        <f>VLOOKUP(B156,'2019'!A:M,12,FALSE)</f>
        <v>1556</v>
      </c>
      <c r="J156" s="9">
        <f>VLOOKUP(B156,'2020'!B:G,3,FALSE)</f>
        <v>1685</v>
      </c>
      <c r="K156" s="9">
        <f>VLOOKUP(B156,'2021'!B:G,3,FALSE)</f>
        <v>1829</v>
      </c>
      <c r="L156" s="9">
        <f>VLOOKUP(B156,'2022'!B:N,11,FALSE)</f>
        <v>2036</v>
      </c>
      <c r="M156" s="9">
        <f>VLOOKUP(B156,'2023'!B:F,3,FALSE)</f>
        <v>1928</v>
      </c>
      <c r="N156" s="9">
        <f>VLOOKUP(B156,'YTD April'!A:H,3,FALSE)</f>
        <v>1069</v>
      </c>
      <c r="O156" s="23"/>
    </row>
    <row r="157" spans="1:15" x14ac:dyDescent="0.3">
      <c r="A157" s="6" t="s">
        <v>19</v>
      </c>
      <c r="B157" s="6" t="s">
        <v>36</v>
      </c>
      <c r="C157" s="7" t="s">
        <v>37</v>
      </c>
      <c r="D157" s="7" t="s">
        <v>2008</v>
      </c>
      <c r="E157" s="8">
        <v>41791</v>
      </c>
      <c r="F157" s="183">
        <f t="shared" ref="F157:N157" si="38">+F155/F156</f>
        <v>0.16192687173534534</v>
      </c>
      <c r="G157" s="183">
        <f t="shared" si="38"/>
        <v>5.7955166757791145E-2</v>
      </c>
      <c r="H157" s="183">
        <f t="shared" si="38"/>
        <v>-2.5842696629213482E-2</v>
      </c>
      <c r="I157" s="183">
        <f t="shared" si="38"/>
        <v>-0.14395886889460155</v>
      </c>
      <c r="J157" s="183">
        <f t="shared" si="38"/>
        <v>7.6557863501483678E-2</v>
      </c>
      <c r="K157" s="183">
        <f t="shared" si="38"/>
        <v>7.8731547293603057E-2</v>
      </c>
      <c r="L157" s="183">
        <f t="shared" si="38"/>
        <v>0.10166994106090373</v>
      </c>
      <c r="M157" s="183">
        <f t="shared" si="38"/>
        <v>-5.6016597510373446E-2</v>
      </c>
      <c r="N157" s="183">
        <f t="shared" si="38"/>
        <v>-0.1431244153414406</v>
      </c>
      <c r="O157" s="23"/>
    </row>
    <row r="159" spans="1:15" x14ac:dyDescent="0.3">
      <c r="A159" s="6" t="s">
        <v>7</v>
      </c>
      <c r="B159" s="6" t="s">
        <v>82</v>
      </c>
      <c r="C159" s="7" t="s">
        <v>83</v>
      </c>
      <c r="D159" s="7" t="s">
        <v>2006</v>
      </c>
      <c r="E159" s="8">
        <v>41913</v>
      </c>
      <c r="F159" s="9">
        <v>-45</v>
      </c>
      <c r="G159" s="9">
        <v>41</v>
      </c>
      <c r="H159" s="9">
        <v>103</v>
      </c>
      <c r="I159" s="9">
        <v>-148</v>
      </c>
      <c r="J159" s="9">
        <v>5</v>
      </c>
      <c r="K159" s="9">
        <v>928</v>
      </c>
      <c r="L159" s="9">
        <v>-1318</v>
      </c>
      <c r="M159" s="9">
        <v>-160</v>
      </c>
      <c r="N159" s="9">
        <v>-15</v>
      </c>
      <c r="O159" s="23"/>
    </row>
    <row r="160" spans="1:15" x14ac:dyDescent="0.3">
      <c r="A160" s="6" t="s">
        <v>7</v>
      </c>
      <c r="B160" s="6" t="s">
        <v>82</v>
      </c>
      <c r="C160" s="7" t="s">
        <v>83</v>
      </c>
      <c r="D160" s="7" t="s">
        <v>2007</v>
      </c>
      <c r="E160" s="8">
        <v>41913</v>
      </c>
      <c r="F160" s="9">
        <f>VLOOKUP(B160,'2016'!B:F,3,FALSE)</f>
        <v>2381</v>
      </c>
      <c r="G160" s="9">
        <f>VLOOKUP(B160,'2017'!B:F,3,FALSE)</f>
        <v>2369</v>
      </c>
      <c r="H160" s="9">
        <f>VLOOKUP(B160,'2018'!B:R,3,FALSE)</f>
        <v>2496</v>
      </c>
      <c r="I160" s="9">
        <f>VLOOKUP(B160,'2019'!A:M,12,FALSE)</f>
        <v>2597</v>
      </c>
      <c r="J160" s="9">
        <f>VLOOKUP(B160,'2020'!B:G,3,FALSE)</f>
        <v>4606</v>
      </c>
      <c r="K160" s="9">
        <f>VLOOKUP(B160,'2021'!B:G,3,FALSE)</f>
        <v>5543</v>
      </c>
      <c r="L160" s="9">
        <f>VLOOKUP(B160,'2022'!B:N,11,FALSE)</f>
        <v>4015</v>
      </c>
      <c r="M160" s="9">
        <f>VLOOKUP(B160,'2023'!B:F,3,FALSE)</f>
        <v>4561</v>
      </c>
      <c r="N160" s="9">
        <f>VLOOKUP(B160,'YTD April'!A:H,3,FALSE)</f>
        <v>2463</v>
      </c>
      <c r="O160" s="23"/>
    </row>
    <row r="161" spans="1:15" x14ac:dyDescent="0.3">
      <c r="A161" s="6" t="s">
        <v>7</v>
      </c>
      <c r="B161" s="6" t="s">
        <v>82</v>
      </c>
      <c r="C161" s="7" t="s">
        <v>83</v>
      </c>
      <c r="D161" s="7" t="s">
        <v>2008</v>
      </c>
      <c r="E161" s="8">
        <v>41913</v>
      </c>
      <c r="F161" s="183">
        <f t="shared" ref="F161:N161" si="39">+F159/F160</f>
        <v>-1.889962200755985E-2</v>
      </c>
      <c r="G161" s="183">
        <f t="shared" si="39"/>
        <v>1.7306880540312368E-2</v>
      </c>
      <c r="H161" s="183">
        <f t="shared" si="39"/>
        <v>4.126602564102564E-2</v>
      </c>
      <c r="I161" s="183">
        <f t="shared" si="39"/>
        <v>-5.698883326915672E-2</v>
      </c>
      <c r="J161" s="183">
        <f t="shared" si="39"/>
        <v>1.0855405992184109E-3</v>
      </c>
      <c r="K161" s="183">
        <f t="shared" si="39"/>
        <v>0.16741836550604366</v>
      </c>
      <c r="L161" s="183">
        <f t="shared" si="39"/>
        <v>-0.32826899128268994</v>
      </c>
      <c r="M161" s="183">
        <f t="shared" si="39"/>
        <v>-3.5080026310019732E-2</v>
      </c>
      <c r="N161" s="183">
        <f t="shared" si="39"/>
        <v>-6.0901339829476245E-3</v>
      </c>
      <c r="O161" s="23"/>
    </row>
    <row r="163" spans="1:15" x14ac:dyDescent="0.3">
      <c r="A163" s="6" t="s">
        <v>19</v>
      </c>
      <c r="B163" s="6" t="s">
        <v>95</v>
      </c>
      <c r="C163" s="7" t="s">
        <v>96</v>
      </c>
      <c r="D163" s="7" t="s">
        <v>2006</v>
      </c>
      <c r="E163" s="8">
        <v>42064</v>
      </c>
      <c r="F163" s="9">
        <v>-6</v>
      </c>
      <c r="G163" s="9">
        <v>14</v>
      </c>
      <c r="H163" s="9">
        <v>-31</v>
      </c>
      <c r="I163" s="9">
        <v>-312</v>
      </c>
      <c r="J163" s="9">
        <v>-344</v>
      </c>
      <c r="K163" s="9">
        <v>91</v>
      </c>
      <c r="L163" s="9">
        <v>-125</v>
      </c>
      <c r="M163" s="9">
        <v>38</v>
      </c>
      <c r="N163" s="9">
        <v>-57</v>
      </c>
      <c r="O163" s="23"/>
    </row>
    <row r="164" spans="1:15" x14ac:dyDescent="0.3">
      <c r="A164" s="6" t="s">
        <v>19</v>
      </c>
      <c r="B164" s="6" t="s">
        <v>95</v>
      </c>
      <c r="C164" s="7" t="s">
        <v>96</v>
      </c>
      <c r="D164" s="7" t="s">
        <v>2007</v>
      </c>
      <c r="E164" s="8">
        <v>42064</v>
      </c>
      <c r="F164" s="9">
        <f>VLOOKUP(B164,'2016'!B:F,3,FALSE)</f>
        <v>1005</v>
      </c>
      <c r="G164" s="9">
        <f>VLOOKUP(B164,'2017'!B:F,3,FALSE)</f>
        <v>1020</v>
      </c>
      <c r="H164" s="9">
        <f>VLOOKUP(B164,'2018'!B:R,3,FALSE)</f>
        <v>989</v>
      </c>
      <c r="I164" s="9">
        <f>VLOOKUP(B164,'2019'!A:M,12,FALSE)</f>
        <v>1043</v>
      </c>
      <c r="J164" s="9">
        <f>VLOOKUP(B164,'2020'!B:G,3,FALSE)</f>
        <v>699</v>
      </c>
      <c r="K164" s="9">
        <f>VLOOKUP(B164,'2021'!B:G,3,FALSE)</f>
        <v>790</v>
      </c>
      <c r="L164" s="9">
        <f>VLOOKUP(B164,'2022'!B:N,11,FALSE)</f>
        <v>665</v>
      </c>
      <c r="M164" s="9">
        <f>VLOOKUP(B164,'2023'!B:F,3,FALSE)</f>
        <v>703</v>
      </c>
      <c r="N164" s="9">
        <f>VLOOKUP(B164,'YTD April'!A:H,3,FALSE)</f>
        <v>332</v>
      </c>
      <c r="O164" s="23"/>
    </row>
    <row r="165" spans="1:15" x14ac:dyDescent="0.3">
      <c r="A165" s="6" t="s">
        <v>19</v>
      </c>
      <c r="B165" s="6" t="s">
        <v>95</v>
      </c>
      <c r="C165" s="7" t="s">
        <v>96</v>
      </c>
      <c r="D165" s="7" t="s">
        <v>2008</v>
      </c>
      <c r="E165" s="8">
        <v>42064</v>
      </c>
      <c r="F165" s="183">
        <f t="shared" ref="F165:N165" si="40">+F163/F164</f>
        <v>-5.9701492537313433E-3</v>
      </c>
      <c r="G165" s="183">
        <f t="shared" si="40"/>
        <v>1.3725490196078431E-2</v>
      </c>
      <c r="H165" s="183">
        <f t="shared" si="40"/>
        <v>-3.1344792719919107E-2</v>
      </c>
      <c r="I165" s="183">
        <f t="shared" si="40"/>
        <v>-0.29913710450623204</v>
      </c>
      <c r="J165" s="183">
        <f t="shared" si="40"/>
        <v>-0.49213161659513593</v>
      </c>
      <c r="K165" s="183">
        <f t="shared" si="40"/>
        <v>0.11518987341772152</v>
      </c>
      <c r="L165" s="183">
        <f t="shared" si="40"/>
        <v>-0.18796992481203006</v>
      </c>
      <c r="M165" s="183">
        <f t="shared" si="40"/>
        <v>5.4054054054054057E-2</v>
      </c>
      <c r="N165" s="183">
        <f t="shared" si="40"/>
        <v>-0.1716867469879518</v>
      </c>
      <c r="O165" s="23"/>
    </row>
    <row r="167" spans="1:15" x14ac:dyDescent="0.3">
      <c r="A167" s="6" t="s">
        <v>46</v>
      </c>
      <c r="B167" s="6" t="s">
        <v>115</v>
      </c>
      <c r="C167" s="7" t="s">
        <v>116</v>
      </c>
      <c r="D167" s="7" t="s">
        <v>2006</v>
      </c>
      <c r="E167" s="8">
        <v>42095</v>
      </c>
      <c r="F167" s="9">
        <v>18</v>
      </c>
      <c r="G167" s="9">
        <v>97</v>
      </c>
      <c r="H167" s="9">
        <v>-98</v>
      </c>
      <c r="I167" s="9">
        <v>-217</v>
      </c>
      <c r="J167" s="9">
        <v>-6</v>
      </c>
      <c r="K167" s="9">
        <v>242</v>
      </c>
      <c r="L167" s="9">
        <v>-103</v>
      </c>
      <c r="M167" s="9">
        <v>-797</v>
      </c>
      <c r="N167" s="9">
        <v>-47</v>
      </c>
      <c r="O167" s="23"/>
    </row>
    <row r="168" spans="1:15" x14ac:dyDescent="0.3">
      <c r="A168" s="6" t="s">
        <v>46</v>
      </c>
      <c r="B168" s="6" t="s">
        <v>115</v>
      </c>
      <c r="C168" s="7" t="s">
        <v>116</v>
      </c>
      <c r="D168" s="7" t="s">
        <v>2007</v>
      </c>
      <c r="E168" s="8">
        <v>42095</v>
      </c>
      <c r="F168" s="9">
        <f>VLOOKUP(B168,'2016'!B:F,3,FALSE)</f>
        <v>1532</v>
      </c>
      <c r="G168" s="9">
        <f>VLOOKUP(B168,'2017'!B:F,3,FALSE)</f>
        <v>2124</v>
      </c>
      <c r="H168" s="9">
        <f>VLOOKUP(B168,'2018'!B:R,3,FALSE)</f>
        <v>3792</v>
      </c>
      <c r="I168" s="9">
        <f>VLOOKUP(B168,'2019'!A:M,12,FALSE)</f>
        <v>3646</v>
      </c>
      <c r="J168" s="9">
        <f>VLOOKUP(B168,'2020'!B:G,3,FALSE)</f>
        <v>4114</v>
      </c>
      <c r="K168" s="9">
        <f>VLOOKUP(B168,'2021'!B:G,3,FALSE)</f>
        <v>4459</v>
      </c>
      <c r="L168" s="9">
        <f>VLOOKUP(B168,'2022'!B:N,11,FALSE)</f>
        <v>4311</v>
      </c>
      <c r="M168" s="9">
        <f>VLOOKUP(B168,'2023'!B:F,3,FALSE)</f>
        <v>3574</v>
      </c>
      <c r="N168" s="9">
        <f>VLOOKUP(B168,'YTD April'!A:H,3,FALSE)</f>
        <v>2119</v>
      </c>
      <c r="O168" s="23"/>
    </row>
    <row r="169" spans="1:15" x14ac:dyDescent="0.3">
      <c r="A169" s="6" t="s">
        <v>46</v>
      </c>
      <c r="B169" s="6" t="s">
        <v>115</v>
      </c>
      <c r="C169" s="7" t="s">
        <v>116</v>
      </c>
      <c r="D169" s="7" t="s">
        <v>2008</v>
      </c>
      <c r="E169" s="8">
        <v>42095</v>
      </c>
      <c r="F169" s="183">
        <f t="shared" ref="F169:N169" si="41">+F167/F168</f>
        <v>1.1749347258485639E-2</v>
      </c>
      <c r="G169" s="183">
        <f t="shared" si="41"/>
        <v>4.5668549905838039E-2</v>
      </c>
      <c r="H169" s="183">
        <f t="shared" si="41"/>
        <v>-2.5843881856540084E-2</v>
      </c>
      <c r="I169" s="183">
        <f t="shared" si="41"/>
        <v>-5.9517279210093255E-2</v>
      </c>
      <c r="J169" s="183">
        <f t="shared" si="41"/>
        <v>-1.4584346135148275E-3</v>
      </c>
      <c r="K169" s="183">
        <f t="shared" si="41"/>
        <v>5.4272258353891004E-2</v>
      </c>
      <c r="L169" s="183">
        <f t="shared" si="41"/>
        <v>-2.389236836000928E-2</v>
      </c>
      <c r="M169" s="183">
        <f t="shared" si="41"/>
        <v>-0.22299944040290989</v>
      </c>
      <c r="N169" s="183">
        <f t="shared" si="41"/>
        <v>-2.2180273714016045E-2</v>
      </c>
      <c r="O169" s="23"/>
    </row>
    <row r="171" spans="1:15" x14ac:dyDescent="0.3">
      <c r="A171" s="6" t="s">
        <v>24</v>
      </c>
      <c r="B171" s="6" t="s">
        <v>49</v>
      </c>
      <c r="C171" s="7" t="s">
        <v>50</v>
      </c>
      <c r="D171" s="7" t="s">
        <v>2006</v>
      </c>
      <c r="E171" s="8">
        <v>42095</v>
      </c>
      <c r="F171" s="9">
        <v>-30</v>
      </c>
      <c r="G171" s="9">
        <v>325</v>
      </c>
      <c r="H171" s="9">
        <v>23</v>
      </c>
      <c r="I171" s="9">
        <v>-66</v>
      </c>
      <c r="J171" s="9">
        <v>123</v>
      </c>
      <c r="K171" s="9">
        <v>245</v>
      </c>
      <c r="L171" s="9">
        <v>-307</v>
      </c>
      <c r="M171" s="9">
        <v>-248</v>
      </c>
      <c r="N171" s="9">
        <v>-194</v>
      </c>
      <c r="O171" s="23"/>
    </row>
    <row r="172" spans="1:15" x14ac:dyDescent="0.3">
      <c r="A172" s="6" t="s">
        <v>24</v>
      </c>
      <c r="B172" s="6" t="s">
        <v>49</v>
      </c>
      <c r="C172" s="7" t="s">
        <v>50</v>
      </c>
      <c r="D172" s="7" t="s">
        <v>2007</v>
      </c>
      <c r="E172" s="8">
        <v>42095</v>
      </c>
      <c r="F172" s="9">
        <f>VLOOKUP(B172,'2016'!B:F,3,FALSE)</f>
        <v>2063</v>
      </c>
      <c r="G172" s="9">
        <f>VLOOKUP(B172,'2017'!B:F,3,FALSE)</f>
        <v>2336</v>
      </c>
      <c r="H172" s="9">
        <f>VLOOKUP(B172,'2018'!B:R,3,FALSE)</f>
        <v>2419</v>
      </c>
      <c r="I172" s="9">
        <f>VLOOKUP(B172,'2019'!A:M,12,FALSE)</f>
        <v>2197</v>
      </c>
      <c r="J172" s="9">
        <f>VLOOKUP(B172,'2020'!B:G,3,FALSE)</f>
        <v>2947</v>
      </c>
      <c r="K172" s="9">
        <f>VLOOKUP(B172,'2021'!B:G,3,FALSE)</f>
        <v>3113</v>
      </c>
      <c r="L172" s="9">
        <f>VLOOKUP(B172,'2022'!B:N,11,FALSE)</f>
        <v>3111</v>
      </c>
      <c r="M172" s="9">
        <f>VLOOKUP(B172,'2023'!B:F,3,FALSE)</f>
        <v>2882</v>
      </c>
      <c r="N172" s="9">
        <f>VLOOKUP(B172,'YTD April'!A:H,3,FALSE)</f>
        <v>1620</v>
      </c>
      <c r="O172" s="23"/>
    </row>
    <row r="173" spans="1:15" x14ac:dyDescent="0.3">
      <c r="A173" s="6" t="s">
        <v>24</v>
      </c>
      <c r="B173" s="6" t="s">
        <v>49</v>
      </c>
      <c r="C173" s="7" t="s">
        <v>50</v>
      </c>
      <c r="D173" s="7" t="s">
        <v>2008</v>
      </c>
      <c r="E173" s="8">
        <v>42095</v>
      </c>
      <c r="F173" s="183">
        <f t="shared" ref="F173:N173" si="42">+F171/F172</f>
        <v>-1.4541929229277752E-2</v>
      </c>
      <c r="G173" s="183">
        <f t="shared" si="42"/>
        <v>0.13912671232876711</v>
      </c>
      <c r="H173" s="183">
        <f t="shared" si="42"/>
        <v>9.5080611823067391E-3</v>
      </c>
      <c r="I173" s="183">
        <f t="shared" si="42"/>
        <v>-3.0040964952207556E-2</v>
      </c>
      <c r="J173" s="183">
        <f t="shared" si="42"/>
        <v>4.1737360027146252E-2</v>
      </c>
      <c r="K173" s="183">
        <f t="shared" si="42"/>
        <v>7.8702216511403786E-2</v>
      </c>
      <c r="L173" s="183">
        <f t="shared" si="42"/>
        <v>-9.8682095789135324E-2</v>
      </c>
      <c r="M173" s="183">
        <f t="shared" si="42"/>
        <v>-8.6051353226925739E-2</v>
      </c>
      <c r="N173" s="183">
        <f t="shared" si="42"/>
        <v>-0.11975308641975309</v>
      </c>
      <c r="O173" s="23"/>
    </row>
    <row r="175" spans="1:15" x14ac:dyDescent="0.3">
      <c r="A175" s="6" t="s">
        <v>7</v>
      </c>
      <c r="B175" s="6" t="s">
        <v>80</v>
      </c>
      <c r="C175" s="7" t="s">
        <v>81</v>
      </c>
      <c r="D175" s="7" t="s">
        <v>2006</v>
      </c>
      <c r="E175" s="8">
        <v>42156</v>
      </c>
      <c r="F175" s="9">
        <v>-16</v>
      </c>
      <c r="G175" s="9">
        <v>97</v>
      </c>
      <c r="H175" s="9">
        <v>3</v>
      </c>
      <c r="I175" s="9">
        <v>-147</v>
      </c>
      <c r="J175" s="9">
        <v>167</v>
      </c>
      <c r="K175" s="9">
        <v>714</v>
      </c>
      <c r="L175" s="9">
        <v>-583</v>
      </c>
      <c r="M175" s="9">
        <v>-607</v>
      </c>
      <c r="N175" s="9">
        <v>-185</v>
      </c>
      <c r="O175" s="23"/>
    </row>
    <row r="176" spans="1:15" x14ac:dyDescent="0.3">
      <c r="A176" s="6" t="s">
        <v>7</v>
      </c>
      <c r="B176" s="6" t="s">
        <v>80</v>
      </c>
      <c r="C176" s="7" t="s">
        <v>81</v>
      </c>
      <c r="D176" s="7" t="s">
        <v>2007</v>
      </c>
      <c r="E176" s="8">
        <v>42156</v>
      </c>
      <c r="F176" s="9">
        <f>VLOOKUP(B176,'2016'!B:F,3,FALSE)</f>
        <v>3094</v>
      </c>
      <c r="G176" s="9">
        <f>VLOOKUP(B176,'2017'!B:F,3,FALSE)</f>
        <v>3265</v>
      </c>
      <c r="H176" s="9">
        <f>VLOOKUP(B176,'2018'!B:R,3,FALSE)</f>
        <v>4154</v>
      </c>
      <c r="I176" s="9">
        <f>VLOOKUP(B176,'2019'!A:M,12,FALSE)</f>
        <v>3950</v>
      </c>
      <c r="J176" s="9">
        <f>VLOOKUP(B176,'2020'!B:G,3,FALSE)</f>
        <v>4745</v>
      </c>
      <c r="K176" s="9">
        <f>VLOOKUP(B176,'2021'!B:G,3,FALSE)</f>
        <v>5510</v>
      </c>
      <c r="L176" s="9">
        <f>VLOOKUP(B176,'2022'!B:N,11,FALSE)</f>
        <v>5407</v>
      </c>
      <c r="M176" s="9">
        <f>VLOOKUP(B176,'2023'!B:F,3,FALSE)</f>
        <v>4947</v>
      </c>
      <c r="N176" s="9">
        <f>VLOOKUP(B176,'YTD April'!A:H,3,FALSE)</f>
        <v>2916</v>
      </c>
      <c r="O176" s="23"/>
    </row>
    <row r="177" spans="1:15" x14ac:dyDescent="0.3">
      <c r="A177" s="6" t="s">
        <v>7</v>
      </c>
      <c r="B177" s="6" t="s">
        <v>80</v>
      </c>
      <c r="C177" s="7" t="s">
        <v>81</v>
      </c>
      <c r="D177" s="7" t="s">
        <v>2008</v>
      </c>
      <c r="E177" s="8">
        <v>42156</v>
      </c>
      <c r="F177" s="183">
        <f t="shared" ref="F177:N177" si="43">+F175/F176</f>
        <v>-5.1712992889463476E-3</v>
      </c>
      <c r="G177" s="183">
        <f t="shared" si="43"/>
        <v>2.9709035222052066E-2</v>
      </c>
      <c r="H177" s="183">
        <f t="shared" si="43"/>
        <v>7.2219547424169476E-4</v>
      </c>
      <c r="I177" s="183">
        <f t="shared" si="43"/>
        <v>-3.7215189873417723E-2</v>
      </c>
      <c r="J177" s="183">
        <f t="shared" si="43"/>
        <v>3.5194942044257112E-2</v>
      </c>
      <c r="K177" s="183">
        <f t="shared" si="43"/>
        <v>0.12958257713248639</v>
      </c>
      <c r="L177" s="183">
        <f t="shared" si="43"/>
        <v>-0.10782319215831329</v>
      </c>
      <c r="M177" s="183">
        <f t="shared" si="43"/>
        <v>-0.12270062664240954</v>
      </c>
      <c r="N177" s="183">
        <f t="shared" si="43"/>
        <v>-6.344307270233196E-2</v>
      </c>
      <c r="O177" s="23"/>
    </row>
    <row r="179" spans="1:15" x14ac:dyDescent="0.3">
      <c r="A179" s="6" t="s">
        <v>7</v>
      </c>
      <c r="B179" s="6" t="s">
        <v>42</v>
      </c>
      <c r="C179" s="7" t="s">
        <v>43</v>
      </c>
      <c r="D179" s="7" t="s">
        <v>2006</v>
      </c>
      <c r="E179" s="8">
        <v>42156</v>
      </c>
      <c r="F179" s="9">
        <v>-5</v>
      </c>
      <c r="G179" s="9">
        <v>184</v>
      </c>
      <c r="H179" s="9">
        <v>129</v>
      </c>
      <c r="I179" s="9">
        <v>112</v>
      </c>
      <c r="J179" s="9">
        <v>96</v>
      </c>
      <c r="K179" s="9">
        <v>757</v>
      </c>
      <c r="L179" s="9">
        <v>-934</v>
      </c>
      <c r="M179" s="9">
        <v>-104</v>
      </c>
      <c r="N179" s="9">
        <v>-147</v>
      </c>
      <c r="O179" s="23"/>
    </row>
    <row r="180" spans="1:15" x14ac:dyDescent="0.3">
      <c r="A180" s="6" t="s">
        <v>7</v>
      </c>
      <c r="B180" s="6" t="s">
        <v>42</v>
      </c>
      <c r="C180" s="7" t="s">
        <v>43</v>
      </c>
      <c r="D180" s="7" t="s">
        <v>2007</v>
      </c>
      <c r="E180" s="8">
        <v>42156</v>
      </c>
      <c r="F180" s="9">
        <f>VLOOKUP(B180,'2016'!B:F,3,FALSE)</f>
        <v>2175</v>
      </c>
      <c r="G180" s="9">
        <f>VLOOKUP(B180,'2017'!B:F,3,FALSE)</f>
        <v>3188</v>
      </c>
      <c r="H180" s="9">
        <f>VLOOKUP(B180,'2018'!B:R,3,FALSE)</f>
        <v>3028</v>
      </c>
      <c r="I180" s="9">
        <f>VLOOKUP(B180,'2019'!A:M,12,FALSE)</f>
        <v>3067</v>
      </c>
      <c r="J180" s="9">
        <f>VLOOKUP(B180,'2020'!B:G,3,FALSE)</f>
        <v>5129</v>
      </c>
      <c r="K180" s="9">
        <f>VLOOKUP(B180,'2021'!B:G,3,FALSE)</f>
        <v>6308</v>
      </c>
      <c r="L180" s="9">
        <f>VLOOKUP(B180,'2022'!B:N,11,FALSE)</f>
        <v>5317</v>
      </c>
      <c r="M180" s="9">
        <f>VLOOKUP(B180,'2023'!B:F,3,FALSE)</f>
        <v>5303</v>
      </c>
      <c r="N180" s="9">
        <f>VLOOKUP(B180,'YTD April'!A:H,3,FALSE)</f>
        <v>2951</v>
      </c>
      <c r="O180" s="23"/>
    </row>
    <row r="181" spans="1:15" x14ac:dyDescent="0.3">
      <c r="A181" s="6" t="s">
        <v>7</v>
      </c>
      <c r="B181" s="6" t="s">
        <v>42</v>
      </c>
      <c r="C181" s="7" t="s">
        <v>43</v>
      </c>
      <c r="D181" s="7" t="s">
        <v>2008</v>
      </c>
      <c r="E181" s="8">
        <v>42156</v>
      </c>
      <c r="F181" s="183">
        <f t="shared" ref="F181:N181" si="44">+F179/F180</f>
        <v>-2.2988505747126436E-3</v>
      </c>
      <c r="G181" s="183">
        <f t="shared" si="44"/>
        <v>5.7716436637390213E-2</v>
      </c>
      <c r="H181" s="183">
        <f t="shared" si="44"/>
        <v>4.2602377807133419E-2</v>
      </c>
      <c r="I181" s="183">
        <f t="shared" si="44"/>
        <v>3.6517769807629608E-2</v>
      </c>
      <c r="J181" s="183">
        <f t="shared" si="44"/>
        <v>1.8717098849678301E-2</v>
      </c>
      <c r="K181" s="183">
        <f t="shared" si="44"/>
        <v>0.12000634115409005</v>
      </c>
      <c r="L181" s="183">
        <f t="shared" si="44"/>
        <v>-0.17566296783900695</v>
      </c>
      <c r="M181" s="183">
        <f t="shared" si="44"/>
        <v>-1.961154063737507E-2</v>
      </c>
      <c r="N181" s="183">
        <f t="shared" si="44"/>
        <v>-4.9813622500847171E-2</v>
      </c>
      <c r="O181" s="23"/>
    </row>
    <row r="183" spans="1:15" x14ac:dyDescent="0.3">
      <c r="A183" s="6" t="s">
        <v>14</v>
      </c>
      <c r="B183" s="6" t="s">
        <v>15</v>
      </c>
      <c r="C183" s="7" t="s">
        <v>16</v>
      </c>
      <c r="D183" s="7" t="s">
        <v>2006</v>
      </c>
      <c r="E183" s="8">
        <v>42394</v>
      </c>
      <c r="F183" s="12"/>
      <c r="G183" s="9">
        <v>163</v>
      </c>
      <c r="H183" s="9">
        <v>359</v>
      </c>
      <c r="I183" s="9">
        <v>15</v>
      </c>
      <c r="J183" s="9">
        <v>370</v>
      </c>
      <c r="K183" s="9">
        <v>528</v>
      </c>
      <c r="L183" s="9">
        <v>40</v>
      </c>
      <c r="M183" s="9">
        <v>-201</v>
      </c>
      <c r="N183" s="9">
        <v>26</v>
      </c>
      <c r="O183" s="23"/>
    </row>
    <row r="184" spans="1:15" x14ac:dyDescent="0.3">
      <c r="A184" s="6" t="s">
        <v>14</v>
      </c>
      <c r="B184" s="6" t="s">
        <v>15</v>
      </c>
      <c r="C184" s="7" t="s">
        <v>16</v>
      </c>
      <c r="D184" s="7" t="s">
        <v>2007</v>
      </c>
      <c r="E184" s="8">
        <v>42394</v>
      </c>
      <c r="F184" s="12"/>
      <c r="G184" s="9">
        <f>VLOOKUP(B184,'2017'!B:F,3,FALSE)</f>
        <v>4045</v>
      </c>
      <c r="H184" s="9">
        <f>VLOOKUP(B184,'2018'!B:R,3,FALSE)</f>
        <v>4680</v>
      </c>
      <c r="I184" s="9">
        <f>VLOOKUP(B184,'2019'!A:M,12,FALSE)</f>
        <v>4607</v>
      </c>
      <c r="J184" s="9">
        <f>VLOOKUP(B184,'2020'!B:G,3,FALSE)</f>
        <v>3810</v>
      </c>
      <c r="K184" s="9">
        <f>VLOOKUP(B184,'2021'!B:G,3,FALSE)</f>
        <v>4847</v>
      </c>
      <c r="L184" s="9">
        <f>VLOOKUP(B184,'2022'!B:N,11,FALSE)</f>
        <v>4887</v>
      </c>
      <c r="M184" s="9">
        <f>VLOOKUP(B184,'2023'!B:F,3,FALSE)</f>
        <v>4758</v>
      </c>
      <c r="N184" s="9">
        <f>VLOOKUP(B184,'YTD April'!A:H,3,FALSE)</f>
        <v>2877</v>
      </c>
      <c r="O184" s="23"/>
    </row>
    <row r="185" spans="1:15" x14ac:dyDescent="0.3">
      <c r="A185" s="6" t="s">
        <v>14</v>
      </c>
      <c r="B185" s="6" t="s">
        <v>15</v>
      </c>
      <c r="C185" s="7" t="s">
        <v>16</v>
      </c>
      <c r="D185" s="7" t="s">
        <v>2008</v>
      </c>
      <c r="E185" s="8">
        <v>42394</v>
      </c>
      <c r="F185" s="12"/>
      <c r="G185" s="183">
        <f t="shared" ref="G185:N185" si="45">+G183/G184</f>
        <v>4.0296662546353522E-2</v>
      </c>
      <c r="H185" s="183">
        <f t="shared" si="45"/>
        <v>7.6709401709401714E-2</v>
      </c>
      <c r="I185" s="183">
        <f t="shared" si="45"/>
        <v>3.2559149120902973E-3</v>
      </c>
      <c r="J185" s="183">
        <f t="shared" si="45"/>
        <v>9.711286089238845E-2</v>
      </c>
      <c r="K185" s="183">
        <f t="shared" si="45"/>
        <v>0.10893336084175778</v>
      </c>
      <c r="L185" s="183">
        <f t="shared" si="45"/>
        <v>8.1849805606711689E-3</v>
      </c>
      <c r="M185" s="183">
        <f t="shared" si="45"/>
        <v>-4.2244640605296341E-2</v>
      </c>
      <c r="N185" s="183">
        <f t="shared" si="45"/>
        <v>9.0371915189433431E-3</v>
      </c>
      <c r="O185" s="23"/>
    </row>
    <row r="186" spans="1:15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 x14ac:dyDescent="0.3">
      <c r="A187" s="6" t="s">
        <v>27</v>
      </c>
      <c r="B187" s="6" t="s">
        <v>89</v>
      </c>
      <c r="C187" s="7" t="s">
        <v>90</v>
      </c>
      <c r="D187" s="7" t="s">
        <v>2006</v>
      </c>
      <c r="E187" s="8">
        <v>42835</v>
      </c>
      <c r="F187" s="12"/>
      <c r="G187" s="12"/>
      <c r="H187" s="9">
        <v>53</v>
      </c>
      <c r="I187" s="9">
        <v>-267</v>
      </c>
      <c r="J187" s="9">
        <v>-145</v>
      </c>
      <c r="K187" s="9">
        <v>415</v>
      </c>
      <c r="L187" s="9">
        <v>23</v>
      </c>
      <c r="M187" s="9">
        <v>-567</v>
      </c>
      <c r="N187" s="9">
        <v>-57</v>
      </c>
      <c r="O187" s="23"/>
    </row>
    <row r="188" spans="1:15" x14ac:dyDescent="0.3">
      <c r="A188" s="6" t="s">
        <v>27</v>
      </c>
      <c r="B188" s="6" t="s">
        <v>89</v>
      </c>
      <c r="C188" s="7" t="s">
        <v>90</v>
      </c>
      <c r="D188" s="7" t="s">
        <v>2007</v>
      </c>
      <c r="E188" s="8">
        <v>42835</v>
      </c>
      <c r="F188" s="12"/>
      <c r="G188" s="12"/>
      <c r="H188" s="9">
        <f>VLOOKUP(B188,'2018'!B:R,3,FALSE)</f>
        <v>3710</v>
      </c>
      <c r="I188" s="9">
        <f>VLOOKUP(B188,'2019'!A:M,12,FALSE)</f>
        <v>3871</v>
      </c>
      <c r="J188" s="9">
        <f>VLOOKUP(B188,'2020'!B:G,3,FALSE)</f>
        <v>3977</v>
      </c>
      <c r="K188" s="9">
        <f>VLOOKUP(B188,'2021'!B:G,3,FALSE)</f>
        <v>4366</v>
      </c>
      <c r="L188" s="9">
        <f>VLOOKUP(B188,'2022'!B:N,11,FALSE)</f>
        <v>5102</v>
      </c>
      <c r="M188" s="9">
        <f>VLOOKUP(B188,'2023'!B:F,3,FALSE)</f>
        <v>4457</v>
      </c>
      <c r="N188" s="9">
        <f>VLOOKUP(B188,'YTD April'!A:H,3,FALSE)</f>
        <v>2624</v>
      </c>
      <c r="O188" s="23"/>
    </row>
    <row r="189" spans="1:15" x14ac:dyDescent="0.3">
      <c r="A189" s="6" t="s">
        <v>27</v>
      </c>
      <c r="B189" s="6" t="s">
        <v>89</v>
      </c>
      <c r="C189" s="7" t="s">
        <v>90</v>
      </c>
      <c r="D189" s="7" t="s">
        <v>2008</v>
      </c>
      <c r="E189" s="8">
        <v>42835</v>
      </c>
      <c r="F189" s="12"/>
      <c r="G189" s="12"/>
      <c r="H189" s="183">
        <f t="shared" ref="H189:N189" si="46">+H187/H188</f>
        <v>1.4285714285714285E-2</v>
      </c>
      <c r="I189" s="183">
        <f t="shared" si="46"/>
        <v>-6.8974425213123219E-2</v>
      </c>
      <c r="J189" s="183">
        <f t="shared" si="46"/>
        <v>-3.6459642946944933E-2</v>
      </c>
      <c r="K189" s="183">
        <f t="shared" si="46"/>
        <v>9.5052679798442508E-2</v>
      </c>
      <c r="L189" s="183">
        <f t="shared" si="46"/>
        <v>4.5080360642885146E-3</v>
      </c>
      <c r="M189" s="183">
        <f t="shared" si="46"/>
        <v>-0.12721561588512453</v>
      </c>
      <c r="N189" s="183">
        <f t="shared" si="46"/>
        <v>-2.1722560975609755E-2</v>
      </c>
      <c r="O189" s="23"/>
    </row>
    <row r="190" spans="1:15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 x14ac:dyDescent="0.3">
      <c r="A191" s="6" t="s">
        <v>19</v>
      </c>
      <c r="B191" s="6" t="s">
        <v>38</v>
      </c>
      <c r="C191" s="7" t="s">
        <v>39</v>
      </c>
      <c r="D191" s="7" t="s">
        <v>2006</v>
      </c>
      <c r="E191" s="8">
        <v>42917</v>
      </c>
      <c r="F191" s="12"/>
      <c r="G191" s="12"/>
      <c r="H191" s="9">
        <v>-75</v>
      </c>
      <c r="I191" s="9">
        <v>-167</v>
      </c>
      <c r="J191" s="9">
        <v>-178</v>
      </c>
      <c r="K191" s="9">
        <v>657</v>
      </c>
      <c r="L191" s="9">
        <v>-139</v>
      </c>
      <c r="M191" s="9">
        <v>52</v>
      </c>
      <c r="N191" s="9">
        <v>27</v>
      </c>
      <c r="O191" s="23"/>
    </row>
    <row r="192" spans="1:15" x14ac:dyDescent="0.3">
      <c r="A192" s="6" t="s">
        <v>19</v>
      </c>
      <c r="B192" s="6" t="s">
        <v>38</v>
      </c>
      <c r="C192" s="7" t="s">
        <v>39</v>
      </c>
      <c r="D192" s="7" t="s">
        <v>2007</v>
      </c>
      <c r="E192" s="8">
        <v>42917</v>
      </c>
      <c r="F192" s="12"/>
      <c r="G192" s="12"/>
      <c r="H192" s="9">
        <f>VLOOKUP(B192,'2018'!B:R,3,FALSE)</f>
        <v>2992</v>
      </c>
      <c r="I192" s="9">
        <f>VLOOKUP(B192,'2019'!A:M,12,FALSE)</f>
        <v>2846</v>
      </c>
      <c r="J192" s="9">
        <f>VLOOKUP(B192,'2020'!B:G,3,FALSE)</f>
        <v>2668</v>
      </c>
      <c r="K192" s="9">
        <f>VLOOKUP(B192,'2021'!B:G,3,FALSE)</f>
        <v>3325</v>
      </c>
      <c r="L192" s="9">
        <f>VLOOKUP(B192,'2022'!B:N,11,FALSE)</f>
        <v>3186</v>
      </c>
      <c r="M192" s="9">
        <f>VLOOKUP(B192,'2023'!B:F,3,FALSE)</f>
        <v>3238</v>
      </c>
      <c r="N192" s="9">
        <f>VLOOKUP(B192,'YTD April'!A:H,3,FALSE)</f>
        <v>1892</v>
      </c>
      <c r="O192" s="23"/>
    </row>
    <row r="193" spans="1:32" x14ac:dyDescent="0.3">
      <c r="A193" s="6" t="s">
        <v>19</v>
      </c>
      <c r="B193" s="6" t="s">
        <v>38</v>
      </c>
      <c r="C193" s="7" t="s">
        <v>39</v>
      </c>
      <c r="D193" s="7" t="s">
        <v>2008</v>
      </c>
      <c r="E193" s="8">
        <v>42917</v>
      </c>
      <c r="F193" s="12"/>
      <c r="G193" s="12"/>
      <c r="H193" s="183">
        <f t="shared" ref="H193:N193" si="47">+H191/H192</f>
        <v>-2.5066844919786096E-2</v>
      </c>
      <c r="I193" s="183">
        <f t="shared" si="47"/>
        <v>-5.8678847505270554E-2</v>
      </c>
      <c r="J193" s="183">
        <f t="shared" si="47"/>
        <v>-6.6716641679160416E-2</v>
      </c>
      <c r="K193" s="183">
        <f t="shared" si="47"/>
        <v>0.19759398496240602</v>
      </c>
      <c r="L193" s="183">
        <f t="shared" si="47"/>
        <v>-4.362837413684871E-2</v>
      </c>
      <c r="M193" s="183">
        <f t="shared" si="47"/>
        <v>1.6059295861642991E-2</v>
      </c>
      <c r="N193" s="183">
        <f t="shared" si="47"/>
        <v>1.427061310782241E-2</v>
      </c>
      <c r="O193" s="23"/>
    </row>
    <row r="194" spans="1:32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32" x14ac:dyDescent="0.3">
      <c r="A195" s="6" t="s">
        <v>46</v>
      </c>
      <c r="B195" s="6" t="s">
        <v>170</v>
      </c>
      <c r="C195" s="7" t="s">
        <v>171</v>
      </c>
      <c r="D195" s="7" t="s">
        <v>2006</v>
      </c>
      <c r="E195" s="8">
        <v>42917</v>
      </c>
      <c r="F195" s="12"/>
      <c r="G195" s="12"/>
      <c r="H195" s="9">
        <v>-194</v>
      </c>
      <c r="I195" s="9">
        <v>-385</v>
      </c>
      <c r="J195" s="9">
        <v>-240</v>
      </c>
      <c r="K195" s="9">
        <v>-222</v>
      </c>
      <c r="L195" s="9">
        <v>-583</v>
      </c>
      <c r="M195" s="9">
        <v>-453</v>
      </c>
      <c r="N195" s="9">
        <v>112</v>
      </c>
      <c r="O195" s="23"/>
    </row>
    <row r="196" spans="1:32" x14ac:dyDescent="0.3">
      <c r="A196" s="6" t="s">
        <v>46</v>
      </c>
      <c r="B196" s="6" t="s">
        <v>170</v>
      </c>
      <c r="C196" s="7" t="s">
        <v>171</v>
      </c>
      <c r="D196" s="7" t="s">
        <v>2007</v>
      </c>
      <c r="E196" s="8">
        <v>42917</v>
      </c>
      <c r="F196" s="12"/>
      <c r="G196" s="12"/>
      <c r="H196" s="9">
        <f>VLOOKUP(B196,'2018'!B:R,3,FALSE)</f>
        <v>2173</v>
      </c>
      <c r="I196" s="9">
        <f>VLOOKUP(B196,'2019'!A:M,12,FALSE)</f>
        <v>1909</v>
      </c>
      <c r="J196" s="9">
        <f>VLOOKUP(B196,'2020'!B:G,3,FALSE)</f>
        <v>2664</v>
      </c>
      <c r="K196" s="9">
        <f>VLOOKUP(B196,'2021'!B:G,3,FALSE)</f>
        <v>3234</v>
      </c>
      <c r="L196" s="9">
        <f>VLOOKUP(B196,'2022'!B:N,11,FALSE)</f>
        <v>2582</v>
      </c>
      <c r="M196" s="9">
        <f>VLOOKUP(B196,'2023'!B:F,3,FALSE)</f>
        <v>2204</v>
      </c>
      <c r="N196" s="9">
        <f>VLOOKUP(B196,'YTD April'!A:H,3,FALSE)</f>
        <v>1361</v>
      </c>
      <c r="O196" s="23"/>
    </row>
    <row r="197" spans="1:32" x14ac:dyDescent="0.3">
      <c r="A197" s="6" t="s">
        <v>46</v>
      </c>
      <c r="B197" s="6" t="s">
        <v>170</v>
      </c>
      <c r="C197" s="7" t="s">
        <v>171</v>
      </c>
      <c r="D197" s="7" t="s">
        <v>2008</v>
      </c>
      <c r="E197" s="8">
        <v>42917</v>
      </c>
      <c r="F197" s="12"/>
      <c r="G197" s="12"/>
      <c r="H197" s="183">
        <f t="shared" ref="H197:N197" si="48">+H195/H196</f>
        <v>-8.9277496548550397E-2</v>
      </c>
      <c r="I197" s="183">
        <f t="shared" si="48"/>
        <v>-0.20167627029858565</v>
      </c>
      <c r="J197" s="183">
        <f t="shared" si="48"/>
        <v>-9.0090090090090086E-2</v>
      </c>
      <c r="K197" s="183">
        <f t="shared" si="48"/>
        <v>-6.8645640074211506E-2</v>
      </c>
      <c r="L197" s="183">
        <f t="shared" si="48"/>
        <v>-0.22579395817195971</v>
      </c>
      <c r="M197" s="183">
        <f t="shared" si="48"/>
        <v>-0.20553539019963701</v>
      </c>
      <c r="N197" s="183">
        <f t="shared" si="48"/>
        <v>8.229243203526819E-2</v>
      </c>
      <c r="O197" s="23"/>
    </row>
    <row r="198" spans="1:32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  <row r="199" spans="1:32" x14ac:dyDescent="0.3">
      <c r="A199" s="6" t="s">
        <v>19</v>
      </c>
      <c r="B199" s="6" t="s">
        <v>32</v>
      </c>
      <c r="C199" s="7" t="s">
        <v>33</v>
      </c>
      <c r="D199" s="7" t="s">
        <v>2006</v>
      </c>
      <c r="E199" s="8">
        <v>42917</v>
      </c>
      <c r="F199" s="12"/>
      <c r="G199" s="12"/>
      <c r="H199" s="9">
        <v>32</v>
      </c>
      <c r="I199" s="9">
        <v>-16</v>
      </c>
      <c r="J199" s="9">
        <v>225</v>
      </c>
      <c r="K199" s="9">
        <v>240</v>
      </c>
      <c r="L199" s="9">
        <v>-27</v>
      </c>
      <c r="M199" s="9">
        <v>15</v>
      </c>
      <c r="N199" s="9">
        <v>-54</v>
      </c>
      <c r="O199" s="23"/>
    </row>
    <row r="200" spans="1:32" x14ac:dyDescent="0.3">
      <c r="A200" s="6" t="s">
        <v>19</v>
      </c>
      <c r="B200" s="6" t="s">
        <v>32</v>
      </c>
      <c r="C200" s="7" t="s">
        <v>33</v>
      </c>
      <c r="D200" s="7" t="s">
        <v>2007</v>
      </c>
      <c r="E200" s="8">
        <v>42917</v>
      </c>
      <c r="F200" s="12"/>
      <c r="G200" s="12"/>
      <c r="H200" s="9">
        <f>VLOOKUP(B200,'2018'!B:R,3,FALSE)</f>
        <v>2817</v>
      </c>
      <c r="I200" s="9">
        <f>VLOOKUP(B200,'2019'!A:M,12,FALSE)</f>
        <v>2843</v>
      </c>
      <c r="J200" s="9">
        <f>VLOOKUP(B200,'2020'!B:G,3,FALSE)</f>
        <v>3061</v>
      </c>
      <c r="K200" s="9">
        <f>VLOOKUP(B200,'2021'!B:G,3,FALSE)</f>
        <v>3301</v>
      </c>
      <c r="L200" s="9">
        <f>VLOOKUP(B200,'2022'!B:N,11,FALSE)</f>
        <v>3274</v>
      </c>
      <c r="M200" s="9">
        <f>VLOOKUP(B200,'2023'!B:F,3,FALSE)</f>
        <v>3625</v>
      </c>
      <c r="N200" s="9">
        <f>VLOOKUP(B200,'YTD April'!A:H,3,FALSE)</f>
        <v>2098</v>
      </c>
      <c r="O200" s="23"/>
    </row>
    <row r="201" spans="1:32" x14ac:dyDescent="0.3">
      <c r="A201" s="6" t="s">
        <v>19</v>
      </c>
      <c r="B201" s="6" t="s">
        <v>32</v>
      </c>
      <c r="C201" s="7" t="s">
        <v>33</v>
      </c>
      <c r="D201" s="7" t="s">
        <v>2008</v>
      </c>
      <c r="E201" s="8">
        <v>42917</v>
      </c>
      <c r="F201" s="12"/>
      <c r="G201" s="12"/>
      <c r="H201" s="183">
        <f t="shared" ref="H201:N201" si="49">+H199/H200</f>
        <v>1.1359602413915513E-2</v>
      </c>
      <c r="I201" s="183">
        <f t="shared" si="49"/>
        <v>-5.627857896588111E-3</v>
      </c>
      <c r="J201" s="183">
        <f t="shared" si="49"/>
        <v>7.3505390395295661E-2</v>
      </c>
      <c r="K201" s="183">
        <f t="shared" si="49"/>
        <v>7.2705240836110269E-2</v>
      </c>
      <c r="L201" s="183">
        <f t="shared" si="49"/>
        <v>-8.2467929138668288E-3</v>
      </c>
      <c r="M201" s="183">
        <f t="shared" si="49"/>
        <v>4.1379310344827587E-3</v>
      </c>
      <c r="N201" s="183">
        <f t="shared" si="49"/>
        <v>-2.5738798856053385E-2</v>
      </c>
      <c r="O201" s="23"/>
    </row>
    <row r="202" spans="1:32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spans="1:32" x14ac:dyDescent="0.3">
      <c r="A203" s="6" t="s">
        <v>19</v>
      </c>
      <c r="B203" s="6" t="s">
        <v>22</v>
      </c>
      <c r="C203" s="7" t="s">
        <v>23</v>
      </c>
      <c r="D203" s="7" t="s">
        <v>2006</v>
      </c>
      <c r="E203" s="8">
        <v>43059</v>
      </c>
      <c r="F203" s="12"/>
      <c r="G203" s="12"/>
      <c r="H203" s="12"/>
      <c r="I203" s="9">
        <v>-75</v>
      </c>
      <c r="J203" s="9">
        <v>79</v>
      </c>
      <c r="K203" s="9">
        <v>-295</v>
      </c>
      <c r="L203" s="9">
        <v>322</v>
      </c>
      <c r="M203" s="9">
        <v>488</v>
      </c>
      <c r="N203" s="9">
        <v>-1</v>
      </c>
      <c r="O203" s="23"/>
    </row>
    <row r="204" spans="1:32" x14ac:dyDescent="0.3">
      <c r="A204" s="6" t="s">
        <v>19</v>
      </c>
      <c r="B204" s="6" t="s">
        <v>22</v>
      </c>
      <c r="C204" s="7" t="s">
        <v>23</v>
      </c>
      <c r="D204" s="7" t="s">
        <v>2007</v>
      </c>
      <c r="E204" s="8">
        <v>43059</v>
      </c>
      <c r="F204" s="12"/>
      <c r="G204" s="12"/>
      <c r="H204" s="12"/>
      <c r="I204" s="9">
        <f>VLOOKUP(B204,'2019'!A:M,12,FALSE)</f>
        <v>2111</v>
      </c>
      <c r="J204" s="9">
        <f>VLOOKUP(B204,'2020'!B:G,3,FALSE)</f>
        <v>2190</v>
      </c>
      <c r="K204" s="9">
        <f>VLOOKUP(B204,'2021'!B:G,3,FALSE)</f>
        <v>1895</v>
      </c>
      <c r="L204" s="9">
        <f>VLOOKUP(B204,'2022'!B:N,11,FALSE)</f>
        <v>2217</v>
      </c>
      <c r="M204" s="9">
        <f>VLOOKUP(B204,'2023'!B:F,3,FALSE)</f>
        <v>2705</v>
      </c>
      <c r="N204" s="9">
        <f>VLOOKUP(B204,'YTD April'!A:H,3,FALSE)</f>
        <v>1649</v>
      </c>
      <c r="O204" s="23"/>
    </row>
    <row r="205" spans="1:32" x14ac:dyDescent="0.3">
      <c r="A205" s="6" t="s">
        <v>19</v>
      </c>
      <c r="B205" s="6" t="s">
        <v>22</v>
      </c>
      <c r="C205" s="7" t="s">
        <v>23</v>
      </c>
      <c r="D205" s="7" t="s">
        <v>2008</v>
      </c>
      <c r="E205" s="8">
        <v>43059</v>
      </c>
      <c r="F205" s="12"/>
      <c r="G205" s="12"/>
      <c r="H205" s="12"/>
      <c r="I205" s="183">
        <f t="shared" ref="I205:N205" si="50">+I203/I204</f>
        <v>-3.5528185693983895E-2</v>
      </c>
      <c r="J205" s="183">
        <f t="shared" si="50"/>
        <v>3.6073059360730596E-2</v>
      </c>
      <c r="K205" s="183">
        <f t="shared" si="50"/>
        <v>-0.15567282321899736</v>
      </c>
      <c r="L205" s="183">
        <f t="shared" si="50"/>
        <v>0.14524131709517366</v>
      </c>
      <c r="M205" s="183">
        <f t="shared" si="50"/>
        <v>0.18040665434380776</v>
      </c>
      <c r="N205" s="183">
        <f t="shared" si="50"/>
        <v>-6.0642813826561554E-4</v>
      </c>
      <c r="O205" s="23"/>
    </row>
    <row r="206" spans="1:32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</row>
    <row r="207" spans="1:32" x14ac:dyDescent="0.3">
      <c r="A207" s="6" t="s">
        <v>24</v>
      </c>
      <c r="B207" s="6" t="s">
        <v>99</v>
      </c>
      <c r="C207" s="7" t="s">
        <v>100</v>
      </c>
      <c r="D207" s="7" t="s">
        <v>2006</v>
      </c>
      <c r="E207" s="8">
        <v>43466</v>
      </c>
      <c r="F207" s="12"/>
      <c r="G207" s="12"/>
      <c r="H207" s="12"/>
      <c r="I207" s="12"/>
      <c r="J207" s="9">
        <v>54</v>
      </c>
      <c r="K207" s="9">
        <v>154</v>
      </c>
      <c r="L207" s="9">
        <v>-61</v>
      </c>
      <c r="M207" s="9">
        <v>-440</v>
      </c>
      <c r="N207" s="9">
        <v>-153</v>
      </c>
      <c r="O207" s="23"/>
      <c r="AC207" s="21"/>
      <c r="AD207" s="21"/>
      <c r="AE207" s="21"/>
      <c r="AF207" s="21"/>
    </row>
    <row r="208" spans="1:32" x14ac:dyDescent="0.3">
      <c r="A208" s="6" t="s">
        <v>24</v>
      </c>
      <c r="B208" s="6" t="s">
        <v>99</v>
      </c>
      <c r="C208" s="7" t="s">
        <v>100</v>
      </c>
      <c r="D208" s="7" t="s">
        <v>2007</v>
      </c>
      <c r="E208" s="8">
        <v>43466</v>
      </c>
      <c r="F208" s="12"/>
      <c r="G208" s="12"/>
      <c r="H208" s="12"/>
      <c r="I208" s="12"/>
      <c r="J208" s="9">
        <f>VLOOKUP(B208,'2020'!B:G,3,FALSE)</f>
        <v>1379</v>
      </c>
      <c r="K208" s="9">
        <f>VLOOKUP(B208,'2021'!B:G,3,FALSE)</f>
        <v>1985</v>
      </c>
      <c r="L208" s="9">
        <f>VLOOKUP(B208,'2022'!B:N,11,FALSE)</f>
        <v>2108</v>
      </c>
      <c r="M208" s="9">
        <f>VLOOKUP(B208,'2023'!B:F,3,FALSE)</f>
        <v>1678</v>
      </c>
      <c r="N208" s="9">
        <f>VLOOKUP(B208,'YTD April'!A:H,3,FALSE)</f>
        <v>958</v>
      </c>
      <c r="O208" s="23"/>
      <c r="AC208" s="21"/>
      <c r="AD208" s="21"/>
      <c r="AE208" s="21"/>
      <c r="AF208" s="21"/>
    </row>
    <row r="209" spans="1:15" x14ac:dyDescent="0.3">
      <c r="A209" s="6" t="s">
        <v>24</v>
      </c>
      <c r="B209" s="6" t="s">
        <v>99</v>
      </c>
      <c r="C209" s="7" t="s">
        <v>100</v>
      </c>
      <c r="D209" s="7" t="s">
        <v>2008</v>
      </c>
      <c r="E209" s="8">
        <v>43466</v>
      </c>
      <c r="F209" s="12"/>
      <c r="G209" s="12"/>
      <c r="H209" s="12"/>
      <c r="I209" s="12"/>
      <c r="J209" s="183">
        <f>+J207/J208</f>
        <v>3.9158810732414791E-2</v>
      </c>
      <c r="K209" s="183">
        <f>+K207/K208</f>
        <v>7.758186397984887E-2</v>
      </c>
      <c r="L209" s="183">
        <f>+L207/L208</f>
        <v>-2.8937381404174574E-2</v>
      </c>
      <c r="M209" s="183">
        <f>+M207/M208</f>
        <v>-0.26221692491060788</v>
      </c>
      <c r="N209" s="183">
        <f>+N207/N208</f>
        <v>-0.15970772442588727</v>
      </c>
      <c r="O209" s="23"/>
    </row>
    <row r="210" spans="1:15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spans="1:15" x14ac:dyDescent="0.3">
      <c r="A211" s="6" t="s">
        <v>24</v>
      </c>
      <c r="B211" s="6" t="s">
        <v>61</v>
      </c>
      <c r="C211" s="7" t="s">
        <v>62</v>
      </c>
      <c r="D211" s="7" t="s">
        <v>2006</v>
      </c>
      <c r="E211" s="8">
        <v>43586</v>
      </c>
      <c r="F211" s="12"/>
      <c r="G211" s="12"/>
      <c r="H211" s="12"/>
      <c r="I211" s="12"/>
      <c r="J211" s="9">
        <v>64</v>
      </c>
      <c r="K211" s="9">
        <v>325</v>
      </c>
      <c r="L211" s="9">
        <v>-153</v>
      </c>
      <c r="M211" s="9">
        <v>-301</v>
      </c>
      <c r="N211" s="9">
        <v>-62</v>
      </c>
      <c r="O211" s="23"/>
    </row>
    <row r="212" spans="1:15" x14ac:dyDescent="0.3">
      <c r="A212" s="6" t="s">
        <v>24</v>
      </c>
      <c r="B212" s="6" t="s">
        <v>61</v>
      </c>
      <c r="C212" s="7" t="s">
        <v>62</v>
      </c>
      <c r="D212" s="7" t="s">
        <v>2007</v>
      </c>
      <c r="E212" s="8">
        <v>43586</v>
      </c>
      <c r="F212" s="12"/>
      <c r="G212" s="12"/>
      <c r="H212" s="12"/>
      <c r="I212" s="12"/>
      <c r="J212" s="9">
        <f>VLOOKUP(B212,'2020'!B:G,3,FALSE)</f>
        <v>3444</v>
      </c>
      <c r="K212" s="9">
        <f>VLOOKUP(B212,'2021'!B:G,3,FALSE)</f>
        <v>3769</v>
      </c>
      <c r="L212" s="9">
        <f>VLOOKUP(B212,'2022'!B:N,11,FALSE)</f>
        <v>3718</v>
      </c>
      <c r="M212" s="9">
        <f>VLOOKUP(B212,'2023'!B:F,3,FALSE)</f>
        <v>3507</v>
      </c>
      <c r="N212" s="9">
        <f>VLOOKUP(B212,'YTD April'!A:H,3,FALSE)</f>
        <v>2042</v>
      </c>
      <c r="O212" s="23"/>
    </row>
    <row r="213" spans="1:15" x14ac:dyDescent="0.3">
      <c r="A213" s="6" t="s">
        <v>24</v>
      </c>
      <c r="B213" s="6" t="s">
        <v>61</v>
      </c>
      <c r="C213" s="7" t="s">
        <v>62</v>
      </c>
      <c r="D213" s="7" t="s">
        <v>2008</v>
      </c>
      <c r="E213" s="8">
        <v>43586</v>
      </c>
      <c r="F213" s="12"/>
      <c r="G213" s="12"/>
      <c r="H213" s="12"/>
      <c r="I213" s="12"/>
      <c r="J213" s="183">
        <f>+J211/J212</f>
        <v>1.8583042973286876E-2</v>
      </c>
      <c r="K213" s="183">
        <f>+K211/K212</f>
        <v>8.622976916954099E-2</v>
      </c>
      <c r="L213" s="183">
        <f>+L211/L212</f>
        <v>-4.1151156535771921E-2</v>
      </c>
      <c r="M213" s="183">
        <f>+M211/M212</f>
        <v>-8.5828343313373259E-2</v>
      </c>
      <c r="N213" s="183">
        <f>+N211/N212</f>
        <v>-3.0362389813907934E-2</v>
      </c>
      <c r="O213" s="23"/>
    </row>
    <row r="214" spans="1:15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spans="1:15" x14ac:dyDescent="0.3">
      <c r="A215" s="6" t="s">
        <v>19</v>
      </c>
      <c r="B215" s="6" t="s">
        <v>55</v>
      </c>
      <c r="C215" s="7" t="s">
        <v>56</v>
      </c>
      <c r="D215" s="7" t="s">
        <v>2006</v>
      </c>
      <c r="E215" s="8">
        <v>43586</v>
      </c>
      <c r="F215" s="12"/>
      <c r="G215" s="12"/>
      <c r="H215" s="12"/>
      <c r="I215" s="12"/>
      <c r="J215" s="9">
        <v>-170</v>
      </c>
      <c r="K215" s="9">
        <v>-73</v>
      </c>
      <c r="L215" s="9">
        <v>244</v>
      </c>
      <c r="M215" s="9">
        <v>-58</v>
      </c>
      <c r="N215" s="9">
        <v>-93</v>
      </c>
      <c r="O215" s="23"/>
    </row>
    <row r="216" spans="1:15" x14ac:dyDescent="0.3">
      <c r="A216" s="6" t="s">
        <v>19</v>
      </c>
      <c r="B216" s="6" t="s">
        <v>55</v>
      </c>
      <c r="C216" s="7" t="s">
        <v>56</v>
      </c>
      <c r="D216" s="7" t="s">
        <v>2007</v>
      </c>
      <c r="E216" s="8">
        <v>43586</v>
      </c>
      <c r="F216" s="12"/>
      <c r="G216" s="12"/>
      <c r="H216" s="12"/>
      <c r="I216" s="12"/>
      <c r="J216" s="9">
        <f>VLOOKUP(B216,'2020'!B:G,3,FALSE)</f>
        <v>2290</v>
      </c>
      <c r="K216" s="9">
        <f>VLOOKUP(B216,'2021'!B:G,3,FALSE)</f>
        <v>2217</v>
      </c>
      <c r="L216" s="9">
        <f>VLOOKUP(B216,'2022'!B:N,11,FALSE)</f>
        <v>2461</v>
      </c>
      <c r="M216" s="9">
        <f>VLOOKUP(B216,'2023'!B:F,3,FALSE)</f>
        <v>2402</v>
      </c>
      <c r="N216" s="9">
        <f>VLOOKUP(B216,'YTD April'!A:H,3,FALSE)</f>
        <v>1353</v>
      </c>
      <c r="O216" s="23"/>
    </row>
    <row r="217" spans="1:15" x14ac:dyDescent="0.3">
      <c r="A217" s="6" t="s">
        <v>19</v>
      </c>
      <c r="B217" s="6" t="s">
        <v>55</v>
      </c>
      <c r="C217" s="7" t="s">
        <v>56</v>
      </c>
      <c r="D217" s="7" t="s">
        <v>2008</v>
      </c>
      <c r="E217" s="8">
        <v>43586</v>
      </c>
      <c r="F217" s="12"/>
      <c r="G217" s="12"/>
      <c r="H217" s="12"/>
      <c r="I217" s="12"/>
      <c r="J217" s="183">
        <f>+J215/J216</f>
        <v>-7.4235807860262015E-2</v>
      </c>
      <c r="K217" s="183">
        <f>+K215/K216</f>
        <v>-3.2927379341452415E-2</v>
      </c>
      <c r="L217" s="183">
        <f>+L215/L216</f>
        <v>9.9146688338073954E-2</v>
      </c>
      <c r="M217" s="183">
        <f>+M215/M216</f>
        <v>-2.4146544546211492E-2</v>
      </c>
      <c r="N217" s="183">
        <f>+N215/N216</f>
        <v>-6.8736141906873618E-2</v>
      </c>
      <c r="O217" s="23"/>
    </row>
    <row r="218" spans="1:15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spans="1:15" x14ac:dyDescent="0.3">
      <c r="A219" s="6" t="s">
        <v>24</v>
      </c>
      <c r="B219" s="6" t="s">
        <v>147</v>
      </c>
      <c r="C219" s="7" t="s">
        <v>148</v>
      </c>
      <c r="D219" s="7" t="s">
        <v>2006</v>
      </c>
      <c r="E219" s="8">
        <v>43586</v>
      </c>
      <c r="F219" s="12"/>
      <c r="G219" s="12"/>
      <c r="H219" s="12"/>
      <c r="I219" s="12"/>
      <c r="J219" s="9">
        <v>-368</v>
      </c>
      <c r="K219" s="9">
        <v>46</v>
      </c>
      <c r="L219" s="9">
        <v>-12</v>
      </c>
      <c r="M219" s="9">
        <v>-470</v>
      </c>
      <c r="N219" s="9">
        <v>67</v>
      </c>
      <c r="O219" s="23"/>
    </row>
    <row r="220" spans="1:15" x14ac:dyDescent="0.3">
      <c r="A220" s="6" t="s">
        <v>24</v>
      </c>
      <c r="B220" s="6" t="s">
        <v>147</v>
      </c>
      <c r="C220" s="7" t="s">
        <v>148</v>
      </c>
      <c r="D220" s="7" t="s">
        <v>2007</v>
      </c>
      <c r="E220" s="8">
        <v>43586</v>
      </c>
      <c r="F220" s="12"/>
      <c r="G220" s="12"/>
      <c r="H220" s="12"/>
      <c r="I220" s="12"/>
      <c r="J220" s="9">
        <f>VLOOKUP(B220,'2020'!B:G,3,FALSE)</f>
        <v>2105</v>
      </c>
      <c r="K220" s="9">
        <f>VLOOKUP(B220,'2021'!B:G,3,FALSE)</f>
        <v>2119</v>
      </c>
      <c r="L220" s="9">
        <f>VLOOKUP(B220,'2022'!B:N,11,FALSE)</f>
        <v>2107</v>
      </c>
      <c r="M220" s="9">
        <f>VLOOKUP(B220,'2023'!B:F,3,FALSE)</f>
        <v>1637</v>
      </c>
      <c r="N220" s="9">
        <f>VLOOKUP(B220,'YTD April'!A:H,3,FALSE)</f>
        <v>1056</v>
      </c>
      <c r="O220" s="23"/>
    </row>
    <row r="221" spans="1:15" x14ac:dyDescent="0.3">
      <c r="A221" s="6" t="s">
        <v>24</v>
      </c>
      <c r="B221" s="6" t="s">
        <v>147</v>
      </c>
      <c r="C221" s="7" t="s">
        <v>148</v>
      </c>
      <c r="D221" s="7" t="s">
        <v>2008</v>
      </c>
      <c r="E221" s="8">
        <v>43586</v>
      </c>
      <c r="F221" s="12"/>
      <c r="G221" s="12"/>
      <c r="H221" s="12"/>
      <c r="I221" s="12"/>
      <c r="J221" s="183">
        <f>+J219/J220</f>
        <v>-0.17482185273159145</v>
      </c>
      <c r="K221" s="183">
        <f>+K219/K220</f>
        <v>2.1708352996696555E-2</v>
      </c>
      <c r="L221" s="183">
        <f>+L219/L220</f>
        <v>-5.6953013763644993E-3</v>
      </c>
      <c r="M221" s="183">
        <f>+M219/M220</f>
        <v>-0.28711056811240071</v>
      </c>
      <c r="N221" s="183">
        <f>+N219/N220</f>
        <v>6.3446969696969696E-2</v>
      </c>
      <c r="O221" s="23"/>
    </row>
    <row r="222" spans="1:15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</row>
    <row r="223" spans="1:15" x14ac:dyDescent="0.3">
      <c r="A223" s="6" t="s">
        <v>27</v>
      </c>
      <c r="B223" s="6" t="s">
        <v>149</v>
      </c>
      <c r="C223" s="7" t="s">
        <v>150</v>
      </c>
      <c r="D223" s="7" t="s">
        <v>2006</v>
      </c>
      <c r="E223" s="8">
        <v>43647</v>
      </c>
      <c r="F223" s="12"/>
      <c r="G223" s="12"/>
      <c r="H223" s="12"/>
      <c r="I223" s="12"/>
      <c r="J223" s="9">
        <v>-73</v>
      </c>
      <c r="K223" s="9">
        <v>288</v>
      </c>
      <c r="L223" s="9">
        <v>-316</v>
      </c>
      <c r="M223" s="9">
        <v>-670</v>
      </c>
      <c r="N223" s="9">
        <v>43</v>
      </c>
      <c r="O223" s="23"/>
    </row>
    <row r="224" spans="1:15" x14ac:dyDescent="0.3">
      <c r="A224" s="6" t="s">
        <v>27</v>
      </c>
      <c r="B224" s="6" t="s">
        <v>149</v>
      </c>
      <c r="C224" s="7" t="s">
        <v>150</v>
      </c>
      <c r="D224" s="7" t="s">
        <v>2007</v>
      </c>
      <c r="E224" s="8">
        <v>43647</v>
      </c>
      <c r="F224" s="12"/>
      <c r="G224" s="12"/>
      <c r="H224" s="12"/>
      <c r="I224" s="12"/>
      <c r="J224" s="9">
        <f>VLOOKUP(B224,'2020'!B:G,3,FALSE)</f>
        <v>3410</v>
      </c>
      <c r="K224" s="9">
        <f>VLOOKUP(B224,'2021'!B:G,3,FALSE)</f>
        <v>4085</v>
      </c>
      <c r="L224" s="9">
        <f>VLOOKUP(B224,'2022'!B:N,11,FALSE)</f>
        <v>3769</v>
      </c>
      <c r="M224" s="9">
        <f>VLOOKUP(B224,'2023'!B:F,3,FALSE)</f>
        <v>2634</v>
      </c>
      <c r="N224" s="9">
        <f>VLOOKUP(B224,'YTD April'!A:H,3,FALSE)</f>
        <v>1587</v>
      </c>
      <c r="O224" s="23"/>
    </row>
    <row r="225" spans="1:15" x14ac:dyDescent="0.3">
      <c r="A225" s="6" t="s">
        <v>27</v>
      </c>
      <c r="B225" s="6" t="s">
        <v>149</v>
      </c>
      <c r="C225" s="7" t="s">
        <v>150</v>
      </c>
      <c r="D225" s="7" t="s">
        <v>2008</v>
      </c>
      <c r="E225" s="8">
        <v>43647</v>
      </c>
      <c r="F225" s="12"/>
      <c r="G225" s="12"/>
      <c r="H225" s="12"/>
      <c r="I225" s="12"/>
      <c r="J225" s="183">
        <f>+J223/J224</f>
        <v>-2.1407624633431085E-2</v>
      </c>
      <c r="K225" s="183">
        <f>+K223/K224</f>
        <v>7.0501835985312122E-2</v>
      </c>
      <c r="L225" s="183">
        <f>+L223/L224</f>
        <v>-8.3841867869461392E-2</v>
      </c>
      <c r="M225" s="183">
        <f>+M223/M224</f>
        <v>-0.25436598329536825</v>
      </c>
      <c r="N225" s="183">
        <f>+N223/N224</f>
        <v>2.7095148078134845E-2</v>
      </c>
      <c r="O225" s="23"/>
    </row>
    <row r="226" spans="1:15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</row>
    <row r="227" spans="1:15" x14ac:dyDescent="0.3">
      <c r="A227" s="6" t="s">
        <v>63</v>
      </c>
      <c r="B227" s="6" t="s">
        <v>145</v>
      </c>
      <c r="C227" s="7" t="s">
        <v>146</v>
      </c>
      <c r="D227" s="7" t="s">
        <v>2006</v>
      </c>
      <c r="E227" s="8">
        <v>43647</v>
      </c>
      <c r="F227" s="12"/>
      <c r="G227" s="12"/>
      <c r="H227" s="12"/>
      <c r="I227" s="12"/>
      <c r="J227" s="9">
        <v>-285</v>
      </c>
      <c r="K227" s="9">
        <v>249</v>
      </c>
      <c r="L227" s="9">
        <v>-277</v>
      </c>
      <c r="M227" s="9">
        <v>-429</v>
      </c>
      <c r="N227" s="9">
        <v>1</v>
      </c>
      <c r="O227" s="23"/>
    </row>
    <row r="228" spans="1:15" x14ac:dyDescent="0.3">
      <c r="A228" s="6" t="s">
        <v>63</v>
      </c>
      <c r="B228" s="6" t="s">
        <v>145</v>
      </c>
      <c r="C228" s="7" t="s">
        <v>146</v>
      </c>
      <c r="D228" s="7" t="s">
        <v>2007</v>
      </c>
      <c r="E228" s="8">
        <v>43647</v>
      </c>
      <c r="F228" s="12"/>
      <c r="G228" s="12"/>
      <c r="H228" s="12"/>
      <c r="I228" s="12"/>
      <c r="J228" s="9">
        <f>VLOOKUP(B228,'2020'!B:G,3,FALSE)</f>
        <v>2951</v>
      </c>
      <c r="K228" s="9">
        <f>VLOOKUP(B228,'2021'!B:G,3,FALSE)</f>
        <v>3184</v>
      </c>
      <c r="L228" s="9">
        <f>VLOOKUP(B228,'2022'!B:N,11,FALSE)</f>
        <v>2905</v>
      </c>
      <c r="M228" s="9">
        <f>VLOOKUP(B228,'2023'!B:F,3,FALSE)</f>
        <v>2476</v>
      </c>
      <c r="N228" s="9">
        <f>VLOOKUP(B228,'YTD April'!A:H,3,FALSE)</f>
        <v>1483</v>
      </c>
      <c r="O228" s="23"/>
    </row>
    <row r="229" spans="1:15" x14ac:dyDescent="0.3">
      <c r="A229" s="6" t="s">
        <v>63</v>
      </c>
      <c r="B229" s="6" t="s">
        <v>145</v>
      </c>
      <c r="C229" s="7" t="s">
        <v>146</v>
      </c>
      <c r="D229" s="7" t="s">
        <v>2008</v>
      </c>
      <c r="E229" s="8">
        <v>43647</v>
      </c>
      <c r="F229" s="12"/>
      <c r="G229" s="12"/>
      <c r="H229" s="12"/>
      <c r="I229" s="12"/>
      <c r="J229" s="183">
        <f>+J227/J228</f>
        <v>-9.6577431379193487E-2</v>
      </c>
      <c r="K229" s="183">
        <f>+K227/K228</f>
        <v>7.8203517587939697E-2</v>
      </c>
      <c r="L229" s="183">
        <f>+L227/L228</f>
        <v>-9.5352839931153191E-2</v>
      </c>
      <c r="M229" s="183">
        <f>+M227/M228</f>
        <v>-0.17326332794830371</v>
      </c>
      <c r="N229" s="183">
        <f>+N227/N228</f>
        <v>6.7430883344571813E-4</v>
      </c>
      <c r="O229" s="23"/>
    </row>
    <row r="230" spans="1:15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</row>
    <row r="231" spans="1:15" x14ac:dyDescent="0.3">
      <c r="A231" s="6" t="s">
        <v>24</v>
      </c>
      <c r="B231" s="6" t="s">
        <v>51</v>
      </c>
      <c r="C231" s="7" t="s">
        <v>52</v>
      </c>
      <c r="D231" s="7" t="s">
        <v>2006</v>
      </c>
      <c r="E231" s="8">
        <v>43739</v>
      </c>
      <c r="F231" s="12"/>
      <c r="G231" s="12"/>
      <c r="H231" s="12"/>
      <c r="I231" s="12"/>
      <c r="J231" s="9">
        <v>187</v>
      </c>
      <c r="K231" s="9">
        <v>918</v>
      </c>
      <c r="L231" s="9">
        <v>-502</v>
      </c>
      <c r="M231" s="9">
        <v>-605</v>
      </c>
      <c r="N231" s="9">
        <v>-71</v>
      </c>
      <c r="O231" s="23"/>
    </row>
    <row r="232" spans="1:15" x14ac:dyDescent="0.3">
      <c r="A232" s="6" t="s">
        <v>24</v>
      </c>
      <c r="B232" s="6" t="s">
        <v>51</v>
      </c>
      <c r="C232" s="7" t="s">
        <v>52</v>
      </c>
      <c r="D232" s="7" t="s">
        <v>2007</v>
      </c>
      <c r="E232" s="8">
        <v>43739</v>
      </c>
      <c r="F232" s="12"/>
      <c r="G232" s="12"/>
      <c r="H232" s="12"/>
      <c r="I232" s="12"/>
      <c r="J232" s="9">
        <f>VLOOKUP(B232,'2020'!B:G,3,FALSE)</f>
        <v>3595</v>
      </c>
      <c r="K232" s="9">
        <f>VLOOKUP(B232,'2021'!B:G,3,FALSE)</f>
        <v>4193</v>
      </c>
      <c r="L232" s="9">
        <f>VLOOKUP(B232,'2022'!B:N,11,FALSE)</f>
        <v>3679</v>
      </c>
      <c r="M232" s="9">
        <f>VLOOKUP(B232,'2023'!B:F,3,FALSE)</f>
        <v>3224</v>
      </c>
      <c r="N232" s="9">
        <f>VLOOKUP(B232,'YTD April'!A:H,3,FALSE)</f>
        <v>1777</v>
      </c>
      <c r="O232" s="23"/>
    </row>
    <row r="233" spans="1:15" x14ac:dyDescent="0.3">
      <c r="A233" s="6" t="s">
        <v>24</v>
      </c>
      <c r="B233" s="6" t="s">
        <v>51</v>
      </c>
      <c r="C233" s="7" t="s">
        <v>52</v>
      </c>
      <c r="D233" s="7" t="s">
        <v>2008</v>
      </c>
      <c r="E233" s="8">
        <v>43739</v>
      </c>
      <c r="F233" s="12"/>
      <c r="G233" s="12"/>
      <c r="H233" s="12"/>
      <c r="I233" s="12"/>
      <c r="J233" s="183">
        <f>+J231/J232</f>
        <v>5.2016689847009738E-2</v>
      </c>
      <c r="K233" s="183">
        <f>+K231/K232</f>
        <v>0.21893632244216552</v>
      </c>
      <c r="L233" s="183">
        <f>+L231/L232</f>
        <v>-0.13645012231584669</v>
      </c>
      <c r="M233" s="183">
        <f>+M231/M232</f>
        <v>-0.18765508684863524</v>
      </c>
      <c r="N233" s="183">
        <f>+N231/N232</f>
        <v>-3.9954980303882948E-2</v>
      </c>
      <c r="O233" s="23"/>
    </row>
    <row r="234" spans="1:15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</row>
    <row r="235" spans="1:15" x14ac:dyDescent="0.3">
      <c r="A235" s="6" t="s">
        <v>24</v>
      </c>
      <c r="B235" s="6" t="s">
        <v>71</v>
      </c>
      <c r="C235" s="7" t="s">
        <v>72</v>
      </c>
      <c r="D235" s="7" t="s">
        <v>2006</v>
      </c>
      <c r="E235" s="8">
        <v>43922</v>
      </c>
      <c r="F235" s="12"/>
      <c r="G235" s="12"/>
      <c r="H235" s="12"/>
      <c r="I235" s="12"/>
      <c r="J235" s="12"/>
      <c r="K235" s="9">
        <v>344</v>
      </c>
      <c r="L235" s="9">
        <v>-129</v>
      </c>
      <c r="M235" s="9">
        <v>-328</v>
      </c>
      <c r="N235" s="9">
        <v>-143</v>
      </c>
      <c r="O235" s="23"/>
    </row>
    <row r="236" spans="1:15" x14ac:dyDescent="0.3">
      <c r="A236" s="6" t="s">
        <v>24</v>
      </c>
      <c r="B236" s="6" t="s">
        <v>71</v>
      </c>
      <c r="C236" s="7" t="s">
        <v>72</v>
      </c>
      <c r="D236" s="7" t="s">
        <v>2007</v>
      </c>
      <c r="E236" s="8">
        <v>43922</v>
      </c>
      <c r="F236" s="12"/>
      <c r="G236" s="12"/>
      <c r="H236" s="12"/>
      <c r="I236" s="12"/>
      <c r="J236" s="12"/>
      <c r="K236" s="9">
        <f>VLOOKUP(B236,'2021'!B:G,3,FALSE)</f>
        <v>3290</v>
      </c>
      <c r="L236" s="9">
        <f>VLOOKUP(B236,'2022'!B:N,11,FALSE)</f>
        <v>4329</v>
      </c>
      <c r="M236" s="9">
        <f>VLOOKUP(B236,'2023'!B:F,3,FALSE)</f>
        <v>4424</v>
      </c>
      <c r="N236" s="9">
        <f>VLOOKUP(B236,'YTD April'!A:H,3,FALSE)</f>
        <v>2418</v>
      </c>
      <c r="O236" s="23"/>
    </row>
    <row r="237" spans="1:15" x14ac:dyDescent="0.3">
      <c r="A237" s="6" t="s">
        <v>24</v>
      </c>
      <c r="B237" s="6" t="s">
        <v>71</v>
      </c>
      <c r="C237" s="7" t="s">
        <v>72</v>
      </c>
      <c r="D237" s="7" t="s">
        <v>2008</v>
      </c>
      <c r="E237" s="8">
        <v>43922</v>
      </c>
      <c r="F237" s="12"/>
      <c r="G237" s="12"/>
      <c r="H237" s="12"/>
      <c r="I237" s="12"/>
      <c r="J237" s="12"/>
      <c r="K237" s="183">
        <f>+K235/K236</f>
        <v>0.10455927051671733</v>
      </c>
      <c r="L237" s="183">
        <f>+L235/L236</f>
        <v>-2.9799029799029798E-2</v>
      </c>
      <c r="M237" s="183">
        <f>+M235/M236</f>
        <v>-7.4141048824593131E-2</v>
      </c>
      <c r="N237" s="183">
        <f>+N235/N236</f>
        <v>-5.9139784946236562E-2</v>
      </c>
      <c r="O237" s="23"/>
    </row>
    <row r="238" spans="1:15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spans="1:15" x14ac:dyDescent="0.3">
      <c r="A239" s="6" t="s">
        <v>7</v>
      </c>
      <c r="B239" s="19" t="s">
        <v>129</v>
      </c>
      <c r="C239" s="7" t="s">
        <v>130</v>
      </c>
      <c r="D239" s="7" t="s">
        <v>2006</v>
      </c>
      <c r="E239" s="8">
        <v>44105</v>
      </c>
      <c r="F239" s="12"/>
      <c r="G239" s="12"/>
      <c r="H239" s="12"/>
      <c r="I239" s="12"/>
      <c r="J239" s="12"/>
      <c r="K239" s="9">
        <v>871</v>
      </c>
      <c r="L239" s="9">
        <v>-277</v>
      </c>
      <c r="M239" s="9">
        <v>-687</v>
      </c>
      <c r="N239" s="9">
        <v>-335</v>
      </c>
      <c r="O239" s="23"/>
    </row>
    <row r="240" spans="1:15" x14ac:dyDescent="0.3">
      <c r="A240" s="6" t="s">
        <v>7</v>
      </c>
      <c r="B240" s="19" t="s">
        <v>129</v>
      </c>
      <c r="C240" s="7" t="s">
        <v>130</v>
      </c>
      <c r="D240" s="7" t="s">
        <v>2007</v>
      </c>
      <c r="E240" s="8">
        <v>44105</v>
      </c>
      <c r="F240" s="12"/>
      <c r="G240" s="12"/>
      <c r="H240" s="12"/>
      <c r="I240" s="12"/>
      <c r="J240" s="12"/>
      <c r="K240" s="9">
        <f>VLOOKUP(B240,'2021'!B:G,3,FALSE)</f>
        <v>5045</v>
      </c>
      <c r="L240" s="9">
        <f>VLOOKUP(B240,'2022'!B:N,11,FALSE)</f>
        <v>8866</v>
      </c>
      <c r="M240" s="9">
        <f>VLOOKUP(B240,'2023'!B:F,3,FALSE)</f>
        <v>6604</v>
      </c>
      <c r="N240" s="9">
        <f>VLOOKUP(B240,'YTD April'!A:H,3,FALSE)</f>
        <v>3678</v>
      </c>
      <c r="O240" s="23"/>
    </row>
    <row r="241" spans="1:15" x14ac:dyDescent="0.3">
      <c r="A241" s="6" t="s">
        <v>7</v>
      </c>
      <c r="B241" s="6" t="s">
        <v>129</v>
      </c>
      <c r="C241" s="7" t="s">
        <v>130</v>
      </c>
      <c r="D241" s="7" t="s">
        <v>2008</v>
      </c>
      <c r="E241" s="8">
        <v>44105</v>
      </c>
      <c r="F241" s="12"/>
      <c r="G241" s="12"/>
      <c r="H241" s="12"/>
      <c r="I241" s="12"/>
      <c r="J241" s="12"/>
      <c r="K241" s="183">
        <f>+K239/K240</f>
        <v>0.17264618434093162</v>
      </c>
      <c r="L241" s="183">
        <f>+L239/L240</f>
        <v>-3.1242950597789306E-2</v>
      </c>
      <c r="M241" s="183">
        <f>+M239/M240</f>
        <v>-0.10402786190187766</v>
      </c>
      <c r="N241" s="183">
        <f>+N239/N240</f>
        <v>-9.1082109842305595E-2</v>
      </c>
      <c r="O241" s="23"/>
    </row>
    <row r="242" spans="1:15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</row>
    <row r="243" spans="1:15" x14ac:dyDescent="0.3">
      <c r="A243" s="6" t="s">
        <v>27</v>
      </c>
      <c r="B243" s="6" t="s">
        <v>161</v>
      </c>
      <c r="C243" s="7" t="s">
        <v>162</v>
      </c>
      <c r="D243" s="7" t="s">
        <v>2006</v>
      </c>
      <c r="E243" s="8">
        <v>44291</v>
      </c>
      <c r="F243" s="12"/>
      <c r="G243" s="12"/>
      <c r="H243" s="12"/>
      <c r="I243" s="12"/>
      <c r="J243" s="12"/>
      <c r="K243" s="12"/>
      <c r="L243" s="9">
        <v>106</v>
      </c>
      <c r="M243" s="9">
        <v>-574</v>
      </c>
      <c r="N243" s="9">
        <v>-208</v>
      </c>
      <c r="O243" s="23"/>
    </row>
    <row r="244" spans="1:15" x14ac:dyDescent="0.3">
      <c r="A244" s="6" t="s">
        <v>27</v>
      </c>
      <c r="B244" s="6" t="s">
        <v>161</v>
      </c>
      <c r="C244" s="7" t="s">
        <v>162</v>
      </c>
      <c r="D244" s="7" t="s">
        <v>2007</v>
      </c>
      <c r="E244" s="8">
        <v>44291</v>
      </c>
      <c r="F244" s="12"/>
      <c r="G244" s="12"/>
      <c r="H244" s="12"/>
      <c r="I244" s="12"/>
      <c r="J244" s="12"/>
      <c r="K244" s="12"/>
      <c r="L244" s="9">
        <f>VLOOKUP(B244,'2022'!B:N,11,FALSE)</f>
        <v>4702</v>
      </c>
      <c r="M244" s="9">
        <f>VLOOKUP(B244,'2023'!B:F,3,FALSE)</f>
        <v>3817</v>
      </c>
      <c r="N244" s="9">
        <f>VLOOKUP(B244,'YTD April'!A:H,3,FALSE)</f>
        <v>2095</v>
      </c>
      <c r="O244" s="23"/>
    </row>
    <row r="245" spans="1:15" x14ac:dyDescent="0.3">
      <c r="A245" s="6" t="s">
        <v>27</v>
      </c>
      <c r="B245" s="6" t="s">
        <v>161</v>
      </c>
      <c r="C245" s="7" t="s">
        <v>162</v>
      </c>
      <c r="D245" s="7" t="s">
        <v>2008</v>
      </c>
      <c r="E245" s="8">
        <v>44291</v>
      </c>
      <c r="F245" s="12"/>
      <c r="G245" s="12"/>
      <c r="H245" s="12"/>
      <c r="I245" s="12"/>
      <c r="J245" s="12"/>
      <c r="K245" s="12"/>
      <c r="L245" s="183">
        <f>+L243/L244</f>
        <v>2.2543598468736707E-2</v>
      </c>
      <c r="M245" s="183">
        <f>+M243/M244</f>
        <v>-0.15037987948650772</v>
      </c>
      <c r="N245" s="183">
        <f>+N243/N244</f>
        <v>-9.9284009546539376E-2</v>
      </c>
      <c r="O245" s="23"/>
    </row>
    <row r="246" spans="1:15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spans="1:15" x14ac:dyDescent="0.3">
      <c r="A247" s="6" t="s">
        <v>63</v>
      </c>
      <c r="B247" s="6" t="s">
        <v>168</v>
      </c>
      <c r="C247" s="7" t="s">
        <v>169</v>
      </c>
      <c r="D247" s="7" t="s">
        <v>2006</v>
      </c>
      <c r="E247" s="8">
        <v>44298</v>
      </c>
      <c r="F247" s="12"/>
      <c r="G247" s="12"/>
      <c r="H247" s="12"/>
      <c r="I247" s="12"/>
      <c r="J247" s="12"/>
      <c r="K247" s="12"/>
      <c r="L247" s="9">
        <v>-83</v>
      </c>
      <c r="M247" s="9">
        <v>-463</v>
      </c>
      <c r="N247" s="9">
        <v>-261</v>
      </c>
      <c r="O247" s="23"/>
    </row>
    <row r="248" spans="1:15" x14ac:dyDescent="0.3">
      <c r="A248" s="6" t="s">
        <v>63</v>
      </c>
      <c r="B248" s="6" t="s">
        <v>168</v>
      </c>
      <c r="C248" s="7" t="s">
        <v>169</v>
      </c>
      <c r="D248" s="7" t="s">
        <v>2007</v>
      </c>
      <c r="E248" s="8">
        <v>44298</v>
      </c>
      <c r="F248" s="12"/>
      <c r="G248" s="12"/>
      <c r="H248" s="12"/>
      <c r="I248" s="12"/>
      <c r="J248" s="12"/>
      <c r="K248" s="12"/>
      <c r="L248" s="9">
        <f>VLOOKUP(B248,'2022'!B:N,11,FALSE)</f>
        <v>2857</v>
      </c>
      <c r="M248" s="9">
        <f>VLOOKUP(B248,'2023'!B:F,3,FALSE)</f>
        <v>2394</v>
      </c>
      <c r="N248" s="9">
        <f>VLOOKUP(B248,'YTD April'!A:H,3,FALSE)</f>
        <v>1402</v>
      </c>
      <c r="O248" s="23"/>
    </row>
    <row r="249" spans="1:15" x14ac:dyDescent="0.3">
      <c r="A249" s="6" t="s">
        <v>63</v>
      </c>
      <c r="B249" s="6" t="s">
        <v>168</v>
      </c>
      <c r="C249" s="7" t="s">
        <v>169</v>
      </c>
      <c r="D249" s="7" t="s">
        <v>2008</v>
      </c>
      <c r="E249" s="8">
        <v>44298</v>
      </c>
      <c r="F249" s="12"/>
      <c r="G249" s="12"/>
      <c r="H249" s="12"/>
      <c r="I249" s="12"/>
      <c r="J249" s="12"/>
      <c r="K249" s="12"/>
      <c r="L249" s="183">
        <f>+L247/L248</f>
        <v>-2.905145257262863E-2</v>
      </c>
      <c r="M249" s="183">
        <f>+M247/M248</f>
        <v>-0.1934001670843776</v>
      </c>
      <c r="N249" s="183">
        <f>+N247/N248</f>
        <v>-0.1861626248216833</v>
      </c>
      <c r="O249" s="23"/>
    </row>
    <row r="250" spans="1:15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</row>
    <row r="251" spans="1:15" x14ac:dyDescent="0.3">
      <c r="A251" s="6" t="s">
        <v>63</v>
      </c>
      <c r="B251" s="6" t="s">
        <v>138</v>
      </c>
      <c r="C251" s="7" t="s">
        <v>139</v>
      </c>
      <c r="D251" s="7" t="s">
        <v>2006</v>
      </c>
      <c r="E251" s="8">
        <v>44470</v>
      </c>
      <c r="F251" s="12"/>
      <c r="G251" s="12"/>
      <c r="H251" s="12"/>
      <c r="I251" s="12"/>
      <c r="J251" s="12"/>
      <c r="K251" s="12"/>
      <c r="L251" s="9">
        <v>94</v>
      </c>
      <c r="M251" s="9">
        <v>-167</v>
      </c>
      <c r="N251" s="9">
        <v>-340</v>
      </c>
      <c r="O251" s="23"/>
    </row>
    <row r="252" spans="1:15" x14ac:dyDescent="0.3">
      <c r="A252" s="6" t="s">
        <v>63</v>
      </c>
      <c r="B252" s="6" t="s">
        <v>138</v>
      </c>
      <c r="C252" s="7" t="s">
        <v>139</v>
      </c>
      <c r="D252" s="7" t="s">
        <v>2007</v>
      </c>
      <c r="E252" s="8">
        <v>44470</v>
      </c>
      <c r="F252" s="12"/>
      <c r="G252" s="12"/>
      <c r="H252" s="12"/>
      <c r="I252" s="12"/>
      <c r="J252" s="12"/>
      <c r="K252" s="12"/>
      <c r="L252" s="9">
        <f>VLOOKUP(B252,'2022'!B:N,11,FALSE)</f>
        <v>2291</v>
      </c>
      <c r="M252" s="9">
        <f>VLOOKUP(B252,'2023'!B:F,3,FALSE)</f>
        <v>2623</v>
      </c>
      <c r="N252" s="9">
        <f>VLOOKUP(B252,'YTD April'!A:H,3,FALSE)</f>
        <v>2552</v>
      </c>
      <c r="O252" s="23"/>
    </row>
    <row r="253" spans="1:15" x14ac:dyDescent="0.3">
      <c r="A253" s="6" t="s">
        <v>63</v>
      </c>
      <c r="B253" s="6" t="s">
        <v>138</v>
      </c>
      <c r="C253" s="7" t="s">
        <v>139</v>
      </c>
      <c r="D253" s="7" t="s">
        <v>2008</v>
      </c>
      <c r="E253" s="8">
        <v>44470</v>
      </c>
      <c r="F253" s="12"/>
      <c r="G253" s="12"/>
      <c r="H253" s="12"/>
      <c r="I253" s="12"/>
      <c r="J253" s="12"/>
      <c r="K253" s="12"/>
      <c r="L253" s="183">
        <f>+L251/L252</f>
        <v>4.1030117852466172E-2</v>
      </c>
      <c r="M253" s="183">
        <f>+M251/M252</f>
        <v>-6.3667556233320627E-2</v>
      </c>
      <c r="N253" s="183">
        <f>+N251/N252</f>
        <v>-0.13322884012539185</v>
      </c>
      <c r="O253" s="23"/>
    </row>
    <row r="254" spans="1:15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</row>
    <row r="255" spans="1:15" x14ac:dyDescent="0.3">
      <c r="A255" s="6" t="s">
        <v>14</v>
      </c>
      <c r="B255" s="19" t="s">
        <v>176</v>
      </c>
      <c r="C255" s="7" t="s">
        <v>177</v>
      </c>
      <c r="D255" s="7" t="s">
        <v>2006</v>
      </c>
      <c r="E255" s="8">
        <v>44470</v>
      </c>
      <c r="F255" s="12"/>
      <c r="G255" s="12"/>
      <c r="H255" s="12"/>
      <c r="I255" s="12"/>
      <c r="J255" s="12"/>
      <c r="K255" s="12"/>
      <c r="L255" s="9">
        <v>-975</v>
      </c>
      <c r="M255" s="9">
        <v>-997</v>
      </c>
      <c r="N255" s="9">
        <v>-283</v>
      </c>
      <c r="O255" s="23"/>
    </row>
    <row r="256" spans="1:15" x14ac:dyDescent="0.3">
      <c r="A256" s="6" t="s">
        <v>14</v>
      </c>
      <c r="B256" s="19" t="s">
        <v>176</v>
      </c>
      <c r="C256" s="7" t="s">
        <v>177</v>
      </c>
      <c r="D256" s="7" t="s">
        <v>2007</v>
      </c>
      <c r="E256" s="8">
        <v>44470</v>
      </c>
      <c r="F256" s="12"/>
      <c r="G256" s="12"/>
      <c r="H256" s="12"/>
      <c r="I256" s="12"/>
      <c r="J256" s="12"/>
      <c r="K256" s="12"/>
      <c r="L256" s="9">
        <f>VLOOKUP(B256,'2022'!B:N,11,FALSE)</f>
        <v>4254</v>
      </c>
      <c r="M256" s="9">
        <f>VLOOKUP(B256,'2023'!B:F,3,FALSE)</f>
        <v>3797</v>
      </c>
      <c r="N256" s="9">
        <f>VLOOKUP(B256,'YTD April'!A:H,3,FALSE)</f>
        <v>2079</v>
      </c>
      <c r="O256" s="23"/>
    </row>
    <row r="257" spans="1:32" x14ac:dyDescent="0.3">
      <c r="A257" s="6" t="s">
        <v>14</v>
      </c>
      <c r="B257" s="6" t="s">
        <v>176</v>
      </c>
      <c r="C257" s="7" t="s">
        <v>177</v>
      </c>
      <c r="D257" s="7" t="s">
        <v>2008</v>
      </c>
      <c r="E257" s="8">
        <v>44470</v>
      </c>
      <c r="F257" s="12"/>
      <c r="G257" s="12"/>
      <c r="H257" s="12"/>
      <c r="I257" s="12"/>
      <c r="J257" s="12"/>
      <c r="K257" s="12"/>
      <c r="L257" s="183">
        <f>+L255/L256</f>
        <v>-0.22919605077574048</v>
      </c>
      <c r="M257" s="183">
        <f>+M255/M256</f>
        <v>-0.26257571767184618</v>
      </c>
      <c r="N257" s="183">
        <f>+N255/N256</f>
        <v>-0.13612313612313612</v>
      </c>
      <c r="O257" s="23"/>
    </row>
    <row r="258" spans="1:32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</row>
    <row r="259" spans="1:32" x14ac:dyDescent="0.3">
      <c r="A259" s="6" t="s">
        <v>63</v>
      </c>
      <c r="B259" s="19" t="s">
        <v>174</v>
      </c>
      <c r="C259" s="7" t="s">
        <v>175</v>
      </c>
      <c r="D259" s="7" t="s">
        <v>2006</v>
      </c>
      <c r="E259" s="8">
        <v>44562</v>
      </c>
      <c r="F259" s="12"/>
      <c r="G259" s="12"/>
      <c r="H259" s="12"/>
      <c r="I259" s="12"/>
      <c r="J259" s="12"/>
      <c r="K259" s="12"/>
      <c r="L259" s="12"/>
      <c r="M259" s="9">
        <v>-578</v>
      </c>
      <c r="N259" s="9">
        <v>-579</v>
      </c>
      <c r="O259" s="23"/>
    </row>
    <row r="260" spans="1:32" x14ac:dyDescent="0.3">
      <c r="A260" s="6" t="s">
        <v>63</v>
      </c>
      <c r="B260" s="19" t="s">
        <v>174</v>
      </c>
      <c r="C260" s="7" t="s">
        <v>175</v>
      </c>
      <c r="D260" s="7" t="s">
        <v>2007</v>
      </c>
      <c r="E260" s="8">
        <v>44562</v>
      </c>
      <c r="F260" s="12"/>
      <c r="G260" s="12"/>
      <c r="H260" s="12"/>
      <c r="I260" s="12"/>
      <c r="J260" s="12"/>
      <c r="K260" s="12"/>
      <c r="L260" s="12"/>
      <c r="M260" s="9">
        <f>VLOOKUP(B260,'2023'!B:F,3,FALSE)</f>
        <v>2203</v>
      </c>
      <c r="N260" s="9">
        <f>VLOOKUP(B260,'YTD April'!A:H,3,FALSE)</f>
        <v>1920</v>
      </c>
      <c r="O260" s="23"/>
    </row>
    <row r="261" spans="1:32" x14ac:dyDescent="0.3">
      <c r="A261" s="6" t="s">
        <v>63</v>
      </c>
      <c r="B261" s="6" t="s">
        <v>174</v>
      </c>
      <c r="C261" s="7" t="s">
        <v>175</v>
      </c>
      <c r="D261" s="7" t="s">
        <v>2008</v>
      </c>
      <c r="E261" s="8">
        <v>44562</v>
      </c>
      <c r="F261" s="12"/>
      <c r="G261" s="12"/>
      <c r="H261" s="12"/>
      <c r="I261" s="12"/>
      <c r="J261" s="12"/>
      <c r="K261" s="12"/>
      <c r="L261" s="12"/>
      <c r="M261" s="183">
        <f>+M259/M260</f>
        <v>-0.26236949614162508</v>
      </c>
      <c r="N261" s="183">
        <f>+N259/N260</f>
        <v>-0.30156250000000001</v>
      </c>
      <c r="O261" s="23"/>
    </row>
    <row r="262" spans="1:32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</row>
    <row r="263" spans="1:32" x14ac:dyDescent="0.3">
      <c r="A263" s="6" t="s">
        <v>24</v>
      </c>
      <c r="B263" s="19" t="s">
        <v>172</v>
      </c>
      <c r="C263" s="7" t="s">
        <v>173</v>
      </c>
      <c r="D263" s="7" t="s">
        <v>2006</v>
      </c>
      <c r="E263" s="8">
        <v>44596</v>
      </c>
      <c r="F263" s="12"/>
      <c r="G263" s="12"/>
      <c r="H263" s="12"/>
      <c r="I263" s="12"/>
      <c r="J263" s="12"/>
      <c r="K263" s="12"/>
      <c r="L263" s="12"/>
      <c r="M263" s="9">
        <v>-139</v>
      </c>
      <c r="N263" s="9">
        <v>-486</v>
      </c>
      <c r="O263" s="23"/>
    </row>
    <row r="264" spans="1:32" s="21" customFormat="1" x14ac:dyDescent="0.3">
      <c r="A264" s="6" t="s">
        <v>24</v>
      </c>
      <c r="B264" s="19" t="s">
        <v>172</v>
      </c>
      <c r="C264" s="7" t="s">
        <v>173</v>
      </c>
      <c r="D264" s="7" t="s">
        <v>2007</v>
      </c>
      <c r="E264" s="8">
        <v>44596</v>
      </c>
      <c r="F264" s="12"/>
      <c r="G264" s="12"/>
      <c r="H264" s="12"/>
      <c r="I264" s="12"/>
      <c r="J264" s="12"/>
      <c r="K264" s="12"/>
      <c r="L264" s="12"/>
      <c r="M264" s="9">
        <f>VLOOKUP(B264,'2023'!B:F,3,FALSE)</f>
        <v>5390</v>
      </c>
      <c r="N264" s="9">
        <f>VLOOKUP(B264,'YTD April'!A:H,3,FALSE)</f>
        <v>2833</v>
      </c>
      <c r="O264" s="2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3">
      <c r="A265" s="6" t="s">
        <v>24</v>
      </c>
      <c r="B265" s="6" t="s">
        <v>172</v>
      </c>
      <c r="C265" s="7" t="s">
        <v>173</v>
      </c>
      <c r="D265" s="7" t="s">
        <v>2008</v>
      </c>
      <c r="E265" s="8">
        <v>44596</v>
      </c>
      <c r="F265" s="12"/>
      <c r="G265" s="12"/>
      <c r="H265" s="12"/>
      <c r="I265" s="12"/>
      <c r="J265" s="12"/>
      <c r="K265" s="12"/>
      <c r="L265" s="12"/>
      <c r="M265" s="183">
        <f>+M263/M264</f>
        <v>-2.5788497217068645E-2</v>
      </c>
      <c r="N265" s="183">
        <f>+N263/N264</f>
        <v>-0.17154959406989057</v>
      </c>
      <c r="O265" s="23"/>
    </row>
    <row r="266" spans="1:32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</row>
    <row r="267" spans="1:32" x14ac:dyDescent="0.3">
      <c r="A267" s="6" t="s">
        <v>19</v>
      </c>
      <c r="B267" s="19" t="s">
        <v>34</v>
      </c>
      <c r="C267" s="7" t="s">
        <v>35</v>
      </c>
      <c r="D267" s="7" t="s">
        <v>2006</v>
      </c>
      <c r="E267" s="8">
        <v>44743</v>
      </c>
      <c r="F267" s="12"/>
      <c r="G267" s="12"/>
      <c r="H267" s="12"/>
      <c r="I267" s="12"/>
      <c r="J267" s="12"/>
      <c r="K267" s="12"/>
      <c r="L267" s="12"/>
      <c r="M267" s="9">
        <v>95</v>
      </c>
      <c r="N267" s="9">
        <v>52</v>
      </c>
      <c r="O267" s="23"/>
    </row>
    <row r="268" spans="1:32" x14ac:dyDescent="0.3">
      <c r="A268" s="6" t="s">
        <v>19</v>
      </c>
      <c r="B268" s="19" t="s">
        <v>34</v>
      </c>
      <c r="C268" s="7" t="s">
        <v>35</v>
      </c>
      <c r="D268" s="7" t="s">
        <v>2007</v>
      </c>
      <c r="E268" s="8">
        <v>44743</v>
      </c>
      <c r="F268" s="12"/>
      <c r="G268" s="12"/>
      <c r="H268" s="12"/>
      <c r="I268" s="12"/>
      <c r="J268" s="12"/>
      <c r="K268" s="12"/>
      <c r="L268" s="12"/>
      <c r="M268" s="9">
        <f>VLOOKUP(B268,'2023'!B:F,3,FALSE)</f>
        <v>2940</v>
      </c>
      <c r="N268" s="9">
        <f>VLOOKUP(B268,'YTD April'!A:H,3,FALSE)</f>
        <v>1727</v>
      </c>
      <c r="O268" s="23"/>
    </row>
    <row r="269" spans="1:32" x14ac:dyDescent="0.3">
      <c r="A269" s="6" t="s">
        <v>19</v>
      </c>
      <c r="B269" s="6" t="s">
        <v>34</v>
      </c>
      <c r="C269" s="7" t="s">
        <v>35</v>
      </c>
      <c r="D269" s="7" t="s">
        <v>2008</v>
      </c>
      <c r="E269" s="8">
        <v>44743</v>
      </c>
      <c r="F269" s="12"/>
      <c r="G269" s="12"/>
      <c r="H269" s="12"/>
      <c r="I269" s="12"/>
      <c r="J269" s="12"/>
      <c r="K269" s="12"/>
      <c r="L269" s="12"/>
      <c r="M269" s="183">
        <f>+M267/M268</f>
        <v>3.2312925170068028E-2</v>
      </c>
      <c r="N269" s="183">
        <f>+N267/N268</f>
        <v>3.0110017371163866E-2</v>
      </c>
      <c r="O269" s="23"/>
    </row>
    <row r="270" spans="1:32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</row>
    <row r="271" spans="1:32" x14ac:dyDescent="0.3">
      <c r="A271" s="6" t="s">
        <v>14</v>
      </c>
      <c r="B271" s="19" t="s">
        <v>166</v>
      </c>
      <c r="C271" s="7" t="s">
        <v>167</v>
      </c>
      <c r="D271" s="7" t="s">
        <v>2006</v>
      </c>
      <c r="E271" s="8">
        <v>44835</v>
      </c>
      <c r="F271" s="12"/>
      <c r="G271" s="12"/>
      <c r="H271" s="12"/>
      <c r="I271" s="12"/>
      <c r="J271" s="12"/>
      <c r="K271" s="12"/>
      <c r="L271" s="12"/>
      <c r="M271" s="9">
        <v>-442</v>
      </c>
      <c r="N271" s="9">
        <v>18</v>
      </c>
      <c r="O271" s="23"/>
    </row>
    <row r="272" spans="1:32" x14ac:dyDescent="0.3">
      <c r="A272" s="6" t="s">
        <v>14</v>
      </c>
      <c r="B272" s="19" t="s">
        <v>166</v>
      </c>
      <c r="C272" s="7" t="s">
        <v>167</v>
      </c>
      <c r="D272" s="7" t="s">
        <v>2007</v>
      </c>
      <c r="E272" s="8">
        <v>44835</v>
      </c>
      <c r="F272" s="12"/>
      <c r="G272" s="12"/>
      <c r="H272" s="12"/>
      <c r="I272" s="12"/>
      <c r="J272" s="12"/>
      <c r="K272" s="12"/>
      <c r="L272" s="12"/>
      <c r="M272" s="9">
        <f>VLOOKUP(B272,'2023'!B:F,3,FALSE)</f>
        <v>3253</v>
      </c>
      <c r="N272" s="9">
        <f>VLOOKUP(B272,'YTD April'!A:H,3,FALSE)</f>
        <v>2334</v>
      </c>
      <c r="O272" s="23"/>
    </row>
    <row r="273" spans="1:15" x14ac:dyDescent="0.3">
      <c r="A273" s="6" t="s">
        <v>14</v>
      </c>
      <c r="B273" s="6" t="s">
        <v>166</v>
      </c>
      <c r="C273" s="7" t="s">
        <v>167</v>
      </c>
      <c r="D273" s="7" t="s">
        <v>2008</v>
      </c>
      <c r="E273" s="8">
        <v>44835</v>
      </c>
      <c r="F273" s="12"/>
      <c r="G273" s="12"/>
      <c r="H273" s="12"/>
      <c r="I273" s="12"/>
      <c r="J273" s="12"/>
      <c r="K273" s="12"/>
      <c r="L273" s="12"/>
      <c r="M273" s="183">
        <f>+M271/M272</f>
        <v>-0.13587457731324931</v>
      </c>
      <c r="N273" s="183">
        <f>+N271/N272</f>
        <v>7.7120822622107968E-3</v>
      </c>
      <c r="O273" s="23"/>
    </row>
    <row r="274" spans="1:15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</row>
    <row r="275" spans="1:15" x14ac:dyDescent="0.3">
      <c r="A275" s="6" t="s">
        <v>46</v>
      </c>
      <c r="B275" s="6" t="s">
        <v>47</v>
      </c>
      <c r="C275" s="7" t="s">
        <v>48</v>
      </c>
      <c r="D275" s="7" t="s">
        <v>2006</v>
      </c>
      <c r="E275" s="8">
        <v>44927</v>
      </c>
      <c r="F275" s="12"/>
      <c r="G275" s="12"/>
      <c r="H275" s="12"/>
      <c r="I275" s="12"/>
      <c r="J275" s="12"/>
      <c r="K275" s="12"/>
      <c r="L275" s="12"/>
      <c r="M275" s="12"/>
      <c r="N275" s="9">
        <v>8</v>
      </c>
      <c r="O275" s="23"/>
    </row>
    <row r="276" spans="1:15" x14ac:dyDescent="0.3">
      <c r="A276" s="6" t="s">
        <v>46</v>
      </c>
      <c r="B276" s="6" t="s">
        <v>47</v>
      </c>
      <c r="C276" s="7" t="s">
        <v>48</v>
      </c>
      <c r="D276" s="7" t="s">
        <v>2007</v>
      </c>
      <c r="E276" s="8">
        <v>44927</v>
      </c>
      <c r="F276" s="12"/>
      <c r="G276" s="12"/>
      <c r="H276" s="12"/>
      <c r="I276" s="12"/>
      <c r="J276" s="12"/>
      <c r="K276" s="12"/>
      <c r="L276" s="12"/>
      <c r="M276" s="12"/>
      <c r="N276" s="9">
        <f>VLOOKUP(B276,'YTD April'!A:H,3,FALSE)</f>
        <v>1701</v>
      </c>
      <c r="O276" s="23"/>
    </row>
    <row r="277" spans="1:15" x14ac:dyDescent="0.3">
      <c r="A277" s="6" t="s">
        <v>46</v>
      </c>
      <c r="B277" s="6" t="s">
        <v>47</v>
      </c>
      <c r="C277" s="7" t="s">
        <v>48</v>
      </c>
      <c r="D277" s="7" t="s">
        <v>2008</v>
      </c>
      <c r="E277" s="8">
        <v>44927</v>
      </c>
      <c r="F277" s="12"/>
      <c r="G277" s="12"/>
      <c r="H277" s="12"/>
      <c r="I277" s="12"/>
      <c r="J277" s="12"/>
      <c r="K277" s="12"/>
      <c r="L277" s="12"/>
      <c r="M277" s="12"/>
      <c r="N277" s="183">
        <f>+N275/N276</f>
        <v>4.7031158142269254E-3</v>
      </c>
      <c r="O277" s="23"/>
    </row>
    <row r="278" spans="1:15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spans="1:15" x14ac:dyDescent="0.3">
      <c r="A279" s="6" t="s">
        <v>46</v>
      </c>
      <c r="B279" s="6" t="s">
        <v>136</v>
      </c>
      <c r="C279" s="7" t="s">
        <v>137</v>
      </c>
      <c r="D279" s="7" t="s">
        <v>2006</v>
      </c>
      <c r="E279" s="8">
        <v>44927</v>
      </c>
      <c r="F279" s="12"/>
      <c r="G279" s="12"/>
      <c r="H279" s="12"/>
      <c r="I279" s="12"/>
      <c r="J279" s="12"/>
      <c r="K279" s="12"/>
      <c r="L279" s="12"/>
      <c r="M279" s="12"/>
      <c r="N279" s="9">
        <v>-127</v>
      </c>
      <c r="O279" s="23"/>
    </row>
    <row r="280" spans="1:15" x14ac:dyDescent="0.3">
      <c r="A280" s="6" t="s">
        <v>46</v>
      </c>
      <c r="B280" s="6" t="s">
        <v>136</v>
      </c>
      <c r="C280" s="7" t="s">
        <v>137</v>
      </c>
      <c r="D280" s="7" t="s">
        <v>2007</v>
      </c>
      <c r="E280" s="8">
        <v>44927</v>
      </c>
      <c r="F280" s="12"/>
      <c r="G280" s="12"/>
      <c r="H280" s="12"/>
      <c r="I280" s="12"/>
      <c r="J280" s="12"/>
      <c r="K280" s="12"/>
      <c r="L280" s="12"/>
      <c r="M280" s="12"/>
      <c r="N280" s="9">
        <f>VLOOKUP(B280,'YTD April'!A:H,3,FALSE)</f>
        <v>2050</v>
      </c>
      <c r="O280" s="23"/>
    </row>
    <row r="281" spans="1:15" x14ac:dyDescent="0.3">
      <c r="A281" s="6" t="s">
        <v>46</v>
      </c>
      <c r="B281" s="6" t="s">
        <v>136</v>
      </c>
      <c r="C281" s="7" t="s">
        <v>137</v>
      </c>
      <c r="D281" s="7" t="s">
        <v>2008</v>
      </c>
      <c r="E281" s="8">
        <v>44927</v>
      </c>
      <c r="F281" s="12"/>
      <c r="G281" s="12"/>
      <c r="H281" s="12"/>
      <c r="I281" s="12"/>
      <c r="J281" s="12"/>
      <c r="K281" s="12"/>
      <c r="L281" s="12"/>
      <c r="M281" s="12"/>
      <c r="N281" s="183">
        <f>+N279/N280</f>
        <v>-6.1951219512195121E-2</v>
      </c>
      <c r="O281" s="23"/>
    </row>
    <row r="282" spans="1:15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spans="1:15" x14ac:dyDescent="0.3">
      <c r="A283" s="6" t="s">
        <v>14</v>
      </c>
      <c r="B283" s="6" t="s">
        <v>91</v>
      </c>
      <c r="C283" s="7" t="s">
        <v>92</v>
      </c>
      <c r="D283" s="7" t="s">
        <v>2006</v>
      </c>
      <c r="E283" s="8">
        <v>45139</v>
      </c>
      <c r="F283" s="12"/>
      <c r="G283" s="12"/>
      <c r="H283" s="12"/>
      <c r="I283" s="12"/>
      <c r="J283" s="12"/>
      <c r="K283" s="12"/>
      <c r="L283" s="12"/>
      <c r="M283" s="12"/>
      <c r="N283" s="9">
        <v>-31</v>
      </c>
      <c r="O283" s="23"/>
    </row>
    <row r="284" spans="1:15" x14ac:dyDescent="0.3">
      <c r="A284" s="6" t="s">
        <v>14</v>
      </c>
      <c r="B284" s="6" t="s">
        <v>91</v>
      </c>
      <c r="C284" s="7" t="s">
        <v>92</v>
      </c>
      <c r="D284" s="7" t="s">
        <v>2007</v>
      </c>
      <c r="E284" s="8">
        <v>45139</v>
      </c>
      <c r="F284" s="12"/>
      <c r="G284" s="12"/>
      <c r="H284" s="12"/>
      <c r="I284" s="12"/>
      <c r="J284" s="12"/>
      <c r="K284" s="12"/>
      <c r="L284" s="12"/>
      <c r="M284" s="12"/>
      <c r="N284" s="9">
        <f>VLOOKUP(B284,'YTD April'!A:H,3,FALSE)</f>
        <v>2187</v>
      </c>
      <c r="O284" s="23"/>
    </row>
    <row r="285" spans="1:15" x14ac:dyDescent="0.3">
      <c r="A285" s="6" t="s">
        <v>14</v>
      </c>
      <c r="B285" s="6" t="s">
        <v>91</v>
      </c>
      <c r="C285" s="7" t="s">
        <v>92</v>
      </c>
      <c r="D285" s="7" t="s">
        <v>2008</v>
      </c>
      <c r="E285" s="8">
        <v>45139</v>
      </c>
      <c r="F285" s="12"/>
      <c r="G285" s="12"/>
      <c r="H285" s="12"/>
      <c r="I285" s="12"/>
      <c r="J285" s="12"/>
      <c r="K285" s="12"/>
      <c r="L285" s="12"/>
      <c r="M285" s="12"/>
      <c r="N285" s="183">
        <f>+N283/N284</f>
        <v>-1.4174668495656149E-2</v>
      </c>
      <c r="O285" s="23"/>
    </row>
    <row r="286" spans="1:15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spans="1:15" x14ac:dyDescent="0.3">
      <c r="A287" s="6" t="s">
        <v>14</v>
      </c>
      <c r="B287" s="6" t="s">
        <v>87</v>
      </c>
      <c r="C287" s="7" t="s">
        <v>88</v>
      </c>
      <c r="D287" s="7" t="s">
        <v>2006</v>
      </c>
      <c r="E287" s="8">
        <v>45170</v>
      </c>
      <c r="F287" s="12"/>
      <c r="G287" s="12"/>
      <c r="H287" s="12"/>
      <c r="I287" s="12"/>
      <c r="J287" s="12"/>
      <c r="K287" s="12"/>
      <c r="L287" s="12"/>
      <c r="M287" s="12"/>
      <c r="N287" s="9">
        <v>-73</v>
      </c>
      <c r="O287" s="23"/>
    </row>
    <row r="288" spans="1:15" x14ac:dyDescent="0.3">
      <c r="A288" s="6" t="s">
        <v>14</v>
      </c>
      <c r="B288" s="6" t="s">
        <v>87</v>
      </c>
      <c r="C288" s="7" t="s">
        <v>88</v>
      </c>
      <c r="D288" s="7" t="s">
        <v>2007</v>
      </c>
      <c r="E288" s="8">
        <v>45170</v>
      </c>
      <c r="F288" s="12"/>
      <c r="G288" s="12"/>
      <c r="H288" s="12"/>
      <c r="I288" s="12"/>
      <c r="J288" s="12"/>
      <c r="K288" s="12"/>
      <c r="L288" s="12"/>
      <c r="M288" s="12"/>
      <c r="N288" s="9">
        <f>VLOOKUP(B288,'YTD April'!A:H,3,FALSE)</f>
        <v>2256</v>
      </c>
      <c r="O288" s="23"/>
    </row>
    <row r="289" spans="1:15" x14ac:dyDescent="0.3">
      <c r="A289" s="6" t="s">
        <v>14</v>
      </c>
      <c r="B289" s="6" t="s">
        <v>87</v>
      </c>
      <c r="C289" s="7" t="s">
        <v>88</v>
      </c>
      <c r="D289" s="7" t="s">
        <v>2008</v>
      </c>
      <c r="E289" s="8">
        <v>45170</v>
      </c>
      <c r="F289" s="12"/>
      <c r="G289" s="12"/>
      <c r="H289" s="12"/>
      <c r="I289" s="12"/>
      <c r="J289" s="12"/>
      <c r="K289" s="12"/>
      <c r="L289" s="12"/>
      <c r="M289" s="12"/>
      <c r="N289" s="183">
        <f>+N287/N288</f>
        <v>-3.2358156028368792E-2</v>
      </c>
      <c r="O289" s="23"/>
    </row>
    <row r="290" spans="1:15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spans="1:15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</row>
    <row r="292" spans="1:15" x14ac:dyDescent="0.3">
      <c r="A292" s="6" t="s">
        <v>24</v>
      </c>
      <c r="B292" s="19" t="s">
        <v>78</v>
      </c>
      <c r="C292" s="7" t="s">
        <v>79</v>
      </c>
      <c r="D292" s="7" t="s">
        <v>2006</v>
      </c>
      <c r="E292" s="8">
        <v>38353</v>
      </c>
      <c r="F292" s="17">
        <v>330</v>
      </c>
      <c r="G292" s="17">
        <v>-29</v>
      </c>
      <c r="H292" s="17">
        <v>147</v>
      </c>
      <c r="I292" s="17">
        <v>-291</v>
      </c>
      <c r="J292" s="9">
        <v>54</v>
      </c>
      <c r="K292" s="9">
        <v>984</v>
      </c>
      <c r="L292" s="9">
        <v>-1043</v>
      </c>
      <c r="M292" s="9">
        <v>-485</v>
      </c>
      <c r="N292" s="9">
        <v>-229</v>
      </c>
      <c r="O292" s="23"/>
    </row>
    <row r="293" spans="1:15" x14ac:dyDescent="0.3">
      <c r="A293" s="6" t="s">
        <v>24</v>
      </c>
      <c r="B293" s="19" t="s">
        <v>78</v>
      </c>
      <c r="C293" s="7" t="s">
        <v>79</v>
      </c>
      <c r="D293" s="7" t="s">
        <v>2007</v>
      </c>
      <c r="E293" s="8">
        <v>38353</v>
      </c>
      <c r="F293" s="9">
        <f>VLOOKUP("HZ",'2016'!B:F,3,FALSE)</f>
        <v>1076</v>
      </c>
      <c r="G293" s="9">
        <f>VLOOKUP("HZ",'2017'!B:F,3,FALSE)</f>
        <v>1380</v>
      </c>
      <c r="H293" s="9">
        <f>VLOOKUP("HZ",'2018'!B:R,3,FALSE)</f>
        <v>1642</v>
      </c>
      <c r="I293" s="9">
        <f>VLOOKUP("HK",'2019'!A:M,12,FALSE)</f>
        <v>3074</v>
      </c>
      <c r="J293" s="9">
        <f>VLOOKUP(B293,'2020'!B:G,3,FALSE)</f>
        <v>4078</v>
      </c>
      <c r="K293" s="9">
        <f>VLOOKUP(B293,'2021'!B:G,3,FALSE)</f>
        <v>4850</v>
      </c>
      <c r="L293" s="9">
        <f>VLOOKUP(B293,'2022'!B:N,11,FALSE)</f>
        <v>5314</v>
      </c>
      <c r="M293" s="9">
        <f>VLOOKUP(B293,'2023'!B:F,3,FALSE)</f>
        <v>4709</v>
      </c>
      <c r="N293" s="9">
        <f>VLOOKUP(B293,'YTD April'!A:H,3,FALSE)</f>
        <v>2523</v>
      </c>
    </row>
    <row r="294" spans="1:15" x14ac:dyDescent="0.3">
      <c r="A294" s="6" t="s">
        <v>24</v>
      </c>
      <c r="B294" s="19" t="s">
        <v>78</v>
      </c>
      <c r="C294" s="7" t="s">
        <v>79</v>
      </c>
      <c r="D294" s="7" t="s">
        <v>2008</v>
      </c>
      <c r="E294" s="8">
        <v>38353</v>
      </c>
      <c r="F294" s="183">
        <f t="shared" ref="F294:N294" si="51">+F292/F293</f>
        <v>0.30669144981412638</v>
      </c>
      <c r="G294" s="183">
        <f t="shared" si="51"/>
        <v>-2.1014492753623187E-2</v>
      </c>
      <c r="H294" s="183">
        <f t="shared" si="51"/>
        <v>8.9524969549330091E-2</v>
      </c>
      <c r="I294" s="183">
        <f t="shared" si="51"/>
        <v>-9.4664931685100845E-2</v>
      </c>
      <c r="J294" s="183">
        <f t="shared" si="51"/>
        <v>1.3241785188818049E-2</v>
      </c>
      <c r="K294" s="183">
        <f t="shared" si="51"/>
        <v>0.20288659793814434</v>
      </c>
      <c r="L294" s="183">
        <f t="shared" si="51"/>
        <v>-0.19627399322544223</v>
      </c>
      <c r="M294" s="183">
        <f t="shared" si="51"/>
        <v>-0.10299426629857719</v>
      </c>
      <c r="N294" s="183">
        <f t="shared" si="51"/>
        <v>-9.0764962346413E-2</v>
      </c>
    </row>
    <row r="296" spans="1:15" x14ac:dyDescent="0.3">
      <c r="A296" s="6" t="s">
        <v>63</v>
      </c>
      <c r="B296" s="6" t="s">
        <v>133</v>
      </c>
      <c r="C296" s="7" t="s">
        <v>134</v>
      </c>
      <c r="D296" s="7" t="s">
        <v>2006</v>
      </c>
      <c r="E296" s="8">
        <v>40299</v>
      </c>
      <c r="F296" s="20">
        <v>142</v>
      </c>
      <c r="G296" s="20">
        <v>61</v>
      </c>
      <c r="H296" s="20">
        <v>149</v>
      </c>
      <c r="I296" s="20">
        <v>-211</v>
      </c>
      <c r="J296" s="9">
        <v>678</v>
      </c>
      <c r="K296" s="9">
        <v>-667</v>
      </c>
      <c r="L296" s="9">
        <v>-491</v>
      </c>
      <c r="M296" s="9">
        <v>-619</v>
      </c>
      <c r="N296" s="9">
        <v>-230</v>
      </c>
      <c r="O296" s="23"/>
    </row>
    <row r="297" spans="1:15" x14ac:dyDescent="0.3">
      <c r="A297" s="6" t="s">
        <v>63</v>
      </c>
      <c r="B297" s="6" t="s">
        <v>133</v>
      </c>
      <c r="C297" s="7" t="s">
        <v>134</v>
      </c>
      <c r="D297" s="7" t="s">
        <v>2007</v>
      </c>
      <c r="E297" s="8">
        <v>38353</v>
      </c>
      <c r="F297" s="9">
        <f>VLOOKUP(B297,'2016'!B:D,3,FALSE)</f>
        <v>821</v>
      </c>
      <c r="G297" s="9">
        <f>VLOOKUP(B297,'2017 Growth Markets'!A:E,3,FALSE)</f>
        <v>1016</v>
      </c>
      <c r="H297" s="9">
        <f>VLOOKUP(B297,'2018 Growth Markets'!A:F,3,FALSE)</f>
        <v>1954</v>
      </c>
      <c r="I297" s="9">
        <f>VLOOKUP("ZQ",'2019'!A:M,12,FALSE)+VLOOKUP("ZQB",'2019'!A:M,12,FALSE)</f>
        <v>1927</v>
      </c>
      <c r="J297" s="9">
        <f>VLOOKUP(B297,'2020'!B:G,3,FALSE)</f>
        <v>3881</v>
      </c>
      <c r="K297" s="9">
        <f>VLOOKUP(B297,'2021'!B:G,3,FALSE)</f>
        <v>3832</v>
      </c>
      <c r="L297" s="9">
        <f>VLOOKUP(B297,'2022'!B:N,11,FALSE)</f>
        <v>3288</v>
      </c>
      <c r="M297" s="9">
        <f>VLOOKUP(B297,'2023'!B:F,3,FALSE)</f>
        <v>2726</v>
      </c>
      <c r="N297" s="9">
        <f>VLOOKUP(B297,'YTD April'!A:H,3,FALSE)</f>
        <v>1403</v>
      </c>
    </row>
    <row r="298" spans="1:15" x14ac:dyDescent="0.3">
      <c r="A298" s="6" t="s">
        <v>63</v>
      </c>
      <c r="B298" s="6" t="s">
        <v>133</v>
      </c>
      <c r="C298" s="7" t="s">
        <v>134</v>
      </c>
      <c r="D298" s="7" t="s">
        <v>2008</v>
      </c>
      <c r="E298" s="8">
        <v>38353</v>
      </c>
      <c r="F298" s="183">
        <f t="shared" ref="F298:N298" si="52">+F296/F297</f>
        <v>0.17295980511571254</v>
      </c>
      <c r="G298" s="183">
        <f t="shared" si="52"/>
        <v>6.0039370078740155E-2</v>
      </c>
      <c r="H298" s="183">
        <f t="shared" si="52"/>
        <v>7.6253838280450362E-2</v>
      </c>
      <c r="I298" s="183">
        <f t="shared" si="52"/>
        <v>-0.10949662688116243</v>
      </c>
      <c r="J298" s="183">
        <f t="shared" si="52"/>
        <v>0.17469724297861375</v>
      </c>
      <c r="K298" s="183">
        <f t="shared" si="52"/>
        <v>-0.17406054279749478</v>
      </c>
      <c r="L298" s="183">
        <f t="shared" si="52"/>
        <v>-0.149330900243309</v>
      </c>
      <c r="M298" s="183">
        <f t="shared" si="52"/>
        <v>-0.22707263389581805</v>
      </c>
      <c r="N298" s="183">
        <f t="shared" si="52"/>
        <v>-0.16393442622950818</v>
      </c>
    </row>
    <row r="300" spans="1:15" x14ac:dyDescent="0.3">
      <c r="A300" s="6" t="s">
        <v>46</v>
      </c>
      <c r="B300" s="6" t="s">
        <v>69</v>
      </c>
      <c r="C300" s="7" t="s">
        <v>70</v>
      </c>
      <c r="D300" s="7" t="s">
        <v>2006</v>
      </c>
      <c r="E300" s="8">
        <v>38930</v>
      </c>
      <c r="F300" s="9">
        <v>-98</v>
      </c>
      <c r="G300" s="9">
        <v>-132</v>
      </c>
      <c r="H300" s="9">
        <v>116</v>
      </c>
      <c r="I300" s="20">
        <v>-306</v>
      </c>
      <c r="J300" s="9">
        <v>-223</v>
      </c>
      <c r="K300" s="9">
        <v>866</v>
      </c>
      <c r="L300" s="9">
        <v>-507</v>
      </c>
      <c r="M300" s="9">
        <v>-500</v>
      </c>
      <c r="N300" s="9">
        <v>62</v>
      </c>
      <c r="O300" s="23"/>
    </row>
    <row r="301" spans="1:15" x14ac:dyDescent="0.3">
      <c r="A301" s="6" t="s">
        <v>46</v>
      </c>
      <c r="B301" s="6" t="s">
        <v>69</v>
      </c>
      <c r="C301" s="7" t="s">
        <v>70</v>
      </c>
      <c r="D301" s="7" t="s">
        <v>2007</v>
      </c>
      <c r="E301" s="8">
        <v>38930</v>
      </c>
      <c r="F301" s="9">
        <f>VLOOKUP("AJ",'2016'!B:F,3,FALSE)</f>
        <v>3223</v>
      </c>
      <c r="G301" s="9">
        <f>VLOOKUP("AJ",'2017'!B:F,3,FALSE)</f>
        <v>3084</v>
      </c>
      <c r="H301" s="9">
        <f>VLOOKUP("AJ",'2018'!B:R,3,FALSE)</f>
        <v>3200</v>
      </c>
      <c r="I301" s="9">
        <f>VLOOKUP("ZV",'2019'!A:M,12,FALSE)+VLOOKUP("ZVC",'2019'!A:M,12,FALSE)</f>
        <v>2825</v>
      </c>
      <c r="J301" s="9">
        <f>VLOOKUP(B301,'2020'!B:G,3,FALSE)</f>
        <v>3131</v>
      </c>
      <c r="K301" s="9">
        <f>VLOOKUP(B301,'2021'!B:G,3,FALSE)</f>
        <v>3887</v>
      </c>
      <c r="L301" s="9">
        <f>VLOOKUP(B301,'2022'!B:N,11,FALSE)</f>
        <v>3579</v>
      </c>
      <c r="M301" s="9">
        <f>VLOOKUP(B301,'2023'!B:F,3,FALSE)</f>
        <v>3274</v>
      </c>
      <c r="N301" s="9">
        <f>VLOOKUP(B301,'YTD April'!A:H,3,FALSE)</f>
        <v>1945</v>
      </c>
    </row>
    <row r="302" spans="1:15" x14ac:dyDescent="0.3">
      <c r="A302" s="6" t="s">
        <v>46</v>
      </c>
      <c r="B302" s="6" t="s">
        <v>69</v>
      </c>
      <c r="C302" s="7" t="s">
        <v>70</v>
      </c>
      <c r="D302" s="7" t="s">
        <v>2008</v>
      </c>
      <c r="E302" s="8">
        <v>38930</v>
      </c>
      <c r="F302" s="183">
        <f t="shared" ref="F302:N302" si="53">+F300/F301</f>
        <v>-3.0406453614644741E-2</v>
      </c>
      <c r="G302" s="183">
        <f t="shared" si="53"/>
        <v>-4.2801556420233464E-2</v>
      </c>
      <c r="H302" s="183">
        <f t="shared" si="53"/>
        <v>3.6249999999999998E-2</v>
      </c>
      <c r="I302" s="183">
        <f t="shared" si="53"/>
        <v>-0.10831858407079646</v>
      </c>
      <c r="J302" s="183">
        <f t="shared" si="53"/>
        <v>-7.122325135739381E-2</v>
      </c>
      <c r="K302" s="183">
        <f t="shared" si="53"/>
        <v>0.22279392847954721</v>
      </c>
      <c r="L302" s="183">
        <f t="shared" si="53"/>
        <v>-0.14165968147527241</v>
      </c>
      <c r="M302" s="183">
        <f t="shared" si="53"/>
        <v>-0.15271838729383017</v>
      </c>
      <c r="N302" s="183">
        <f t="shared" si="53"/>
        <v>3.1876606683804626E-2</v>
      </c>
    </row>
    <row r="304" spans="1:15" x14ac:dyDescent="0.3">
      <c r="A304" s="6" t="s">
        <v>46</v>
      </c>
      <c r="B304" s="6" t="s">
        <v>125</v>
      </c>
      <c r="C304" s="7" t="s">
        <v>126</v>
      </c>
      <c r="D304" s="7" t="s">
        <v>2006</v>
      </c>
      <c r="E304" s="8">
        <v>41183</v>
      </c>
      <c r="F304" s="9">
        <v>4</v>
      </c>
      <c r="G304" s="9">
        <v>78</v>
      </c>
      <c r="H304" s="20">
        <v>-207</v>
      </c>
      <c r="I304" s="20">
        <v>-3</v>
      </c>
      <c r="J304" s="9">
        <v>-206</v>
      </c>
      <c r="K304" s="9">
        <v>209</v>
      </c>
      <c r="L304" s="9">
        <v>-489</v>
      </c>
      <c r="M304" s="9">
        <v>-220</v>
      </c>
      <c r="N304" s="9">
        <v>-116</v>
      </c>
      <c r="O304" s="23"/>
    </row>
    <row r="305" spans="1:15" x14ac:dyDescent="0.3">
      <c r="A305" s="6" t="s">
        <v>46</v>
      </c>
      <c r="B305" s="6" t="s">
        <v>125</v>
      </c>
      <c r="C305" s="7" t="s">
        <v>126</v>
      </c>
      <c r="D305" s="7" t="s">
        <v>2007</v>
      </c>
      <c r="E305" s="8">
        <v>41183</v>
      </c>
      <c r="F305" s="9">
        <f>VLOOKUP("HA",'2016'!B:F,3,FALSE)</f>
        <v>2788</v>
      </c>
      <c r="G305" s="9">
        <f>VLOOKUP("HA",'2017'!B:F,3,FALSE)</f>
        <v>2854</v>
      </c>
      <c r="H305" s="9">
        <f>VLOOKUP(B305,'2018 Growth Markets'!A:F,3,FALSE)</f>
        <v>1510</v>
      </c>
      <c r="I305" s="9">
        <f>VLOOKUP("ZT",'2019'!A:M,12,FALSE)+VLOOKUP("ZTC",'2019'!A:M,12,FALSE)</f>
        <v>2335</v>
      </c>
      <c r="J305" s="9">
        <f>VLOOKUP(B305,'2020'!B:G,3,FALSE)</f>
        <v>3639</v>
      </c>
      <c r="K305" s="9">
        <f>VLOOKUP(B305,'2021'!B:G,3,FALSE)</f>
        <v>3614</v>
      </c>
      <c r="L305" s="9">
        <f>VLOOKUP(B305,'2022'!B:N,11,FALSE)</f>
        <v>3128</v>
      </c>
      <c r="M305" s="9">
        <f>VLOOKUP(B305,'2023'!B:F,3,FALSE)</f>
        <v>3318</v>
      </c>
      <c r="N305" s="9">
        <f>VLOOKUP(B305,'YTD April'!A:H,3,FALSE)</f>
        <v>1981</v>
      </c>
    </row>
    <row r="306" spans="1:15" x14ac:dyDescent="0.3">
      <c r="A306" s="6" t="s">
        <v>46</v>
      </c>
      <c r="B306" s="6" t="s">
        <v>125</v>
      </c>
      <c r="C306" s="7" t="s">
        <v>126</v>
      </c>
      <c r="D306" s="7" t="s">
        <v>2008</v>
      </c>
      <c r="E306" s="8">
        <v>41183</v>
      </c>
      <c r="F306" s="183">
        <f t="shared" ref="F306:N306" si="54">+F304/F305</f>
        <v>1.4347202295552368E-3</v>
      </c>
      <c r="G306" s="183">
        <f t="shared" si="54"/>
        <v>2.7330063069376315E-2</v>
      </c>
      <c r="H306" s="183">
        <f t="shared" si="54"/>
        <v>-0.13708609271523178</v>
      </c>
      <c r="I306" s="183">
        <f t="shared" si="54"/>
        <v>-1.2847965738758029E-3</v>
      </c>
      <c r="J306" s="183">
        <f t="shared" si="54"/>
        <v>-5.6608958505083816E-2</v>
      </c>
      <c r="K306" s="183">
        <f t="shared" si="54"/>
        <v>5.7830658550083014E-2</v>
      </c>
      <c r="L306" s="183">
        <f t="shared" si="54"/>
        <v>-0.1563299232736573</v>
      </c>
      <c r="M306" s="183">
        <f t="shared" si="54"/>
        <v>-6.6305003013863772E-2</v>
      </c>
      <c r="N306" s="183">
        <f t="shared" si="54"/>
        <v>-5.8556284704694601E-2</v>
      </c>
    </row>
    <row r="308" spans="1:15" x14ac:dyDescent="0.3">
      <c r="A308" s="6" t="s">
        <v>14</v>
      </c>
      <c r="B308" s="6" t="s">
        <v>123</v>
      </c>
      <c r="C308" s="7" t="s">
        <v>124</v>
      </c>
      <c r="D308" s="7" t="s">
        <v>2006</v>
      </c>
      <c r="E308" s="8">
        <v>40153</v>
      </c>
      <c r="F308" s="9">
        <v>-332</v>
      </c>
      <c r="G308" s="9">
        <v>81</v>
      </c>
      <c r="H308" s="20">
        <v>74</v>
      </c>
      <c r="I308" s="20">
        <v>-2</v>
      </c>
      <c r="J308" s="9">
        <v>48</v>
      </c>
      <c r="K308" s="9">
        <v>169</v>
      </c>
      <c r="L308" s="9">
        <v>-382</v>
      </c>
      <c r="M308" s="9">
        <v>-496</v>
      </c>
      <c r="N308" s="9">
        <v>-140</v>
      </c>
      <c r="O308" s="23"/>
    </row>
    <row r="309" spans="1:15" x14ac:dyDescent="0.3">
      <c r="A309" s="6" t="s">
        <v>14</v>
      </c>
      <c r="B309" s="6" t="s">
        <v>123</v>
      </c>
      <c r="C309" s="7" t="s">
        <v>124</v>
      </c>
      <c r="D309" s="7" t="s">
        <v>2007</v>
      </c>
      <c r="E309" s="8">
        <v>40153</v>
      </c>
      <c r="F309" s="9">
        <f>VLOOKUP("DU",'2016'!B:F,3,FALSE)</f>
        <v>2865</v>
      </c>
      <c r="G309" s="9">
        <f>VLOOKUP("DU",'2017'!B:F,3,FALSE)</f>
        <v>2672</v>
      </c>
      <c r="H309" s="9">
        <f>VLOOKUP(B309,'2018 Growth Markets'!A:F,3,FALSE)</f>
        <v>2418</v>
      </c>
      <c r="I309" s="9">
        <f>VLOOKUP("ZE",'2019'!A:M,12,FALSE)+VLOOKUP("ZEC",'2019'!A:M,12,FALSE)</f>
        <v>3264</v>
      </c>
      <c r="J309" s="9">
        <f>VLOOKUP(B309,'2020'!B:G,3,FALSE)</f>
        <v>2941</v>
      </c>
      <c r="K309" s="9">
        <f>VLOOKUP(B309,'2021'!B:G,3,FALSE)</f>
        <v>3044</v>
      </c>
      <c r="L309" s="9">
        <f>VLOOKUP(B309,'2022'!B:N,11,FALSE)</f>
        <v>2662</v>
      </c>
      <c r="M309" s="9">
        <f>VLOOKUP(B309,'2023'!B:F,3,FALSE)</f>
        <v>3545</v>
      </c>
      <c r="N309" s="9">
        <f>VLOOKUP(B309,'YTD April'!A:H,3,FALSE)</f>
        <v>2046</v>
      </c>
    </row>
    <row r="310" spans="1:15" x14ac:dyDescent="0.3">
      <c r="A310" s="6" t="s">
        <v>14</v>
      </c>
      <c r="B310" s="6" t="s">
        <v>123</v>
      </c>
      <c r="C310" s="7" t="s">
        <v>124</v>
      </c>
      <c r="D310" s="7" t="s">
        <v>2008</v>
      </c>
      <c r="E310" s="8">
        <v>40153</v>
      </c>
      <c r="F310" s="183">
        <f t="shared" ref="F310:N310" si="55">+F308/F309</f>
        <v>-0.11588132635253054</v>
      </c>
      <c r="G310" s="183">
        <f t="shared" si="55"/>
        <v>3.031437125748503E-2</v>
      </c>
      <c r="H310" s="183">
        <f t="shared" si="55"/>
        <v>3.0603804797353185E-2</v>
      </c>
      <c r="I310" s="183">
        <f t="shared" si="55"/>
        <v>-6.1274509803921568E-4</v>
      </c>
      <c r="J310" s="183">
        <f t="shared" si="55"/>
        <v>1.6320979258755527E-2</v>
      </c>
      <c r="K310" s="183">
        <f t="shared" si="55"/>
        <v>5.5519053876478319E-2</v>
      </c>
      <c r="L310" s="183">
        <f t="shared" si="55"/>
        <v>-0.14350112697220135</v>
      </c>
      <c r="M310" s="183">
        <f t="shared" si="55"/>
        <v>-0.13991537376586741</v>
      </c>
      <c r="N310" s="183">
        <f t="shared" si="55"/>
        <v>-6.8426197458455518E-2</v>
      </c>
    </row>
    <row r="312" spans="1:15" x14ac:dyDescent="0.3">
      <c r="A312" s="13" t="s">
        <v>14</v>
      </c>
      <c r="B312" s="14" t="s">
        <v>17</v>
      </c>
      <c r="C312" s="15" t="s">
        <v>18</v>
      </c>
      <c r="D312" s="7" t="s">
        <v>2006</v>
      </c>
      <c r="E312" s="16">
        <v>44686</v>
      </c>
      <c r="F312" s="17">
        <v>339</v>
      </c>
      <c r="G312" s="17">
        <v>106</v>
      </c>
      <c r="H312" s="17">
        <v>376</v>
      </c>
      <c r="I312" s="17">
        <v>17</v>
      </c>
      <c r="J312" s="12"/>
      <c r="K312" s="12"/>
      <c r="L312" s="12"/>
      <c r="M312" s="9">
        <v>-476</v>
      </c>
      <c r="N312" s="9">
        <v>411</v>
      </c>
      <c r="O312" s="23"/>
    </row>
    <row r="313" spans="1:15" x14ac:dyDescent="0.3">
      <c r="A313" s="13" t="s">
        <v>14</v>
      </c>
      <c r="B313" s="14" t="s">
        <v>17</v>
      </c>
      <c r="C313" s="15" t="s">
        <v>18</v>
      </c>
      <c r="D313" s="7" t="s">
        <v>2007</v>
      </c>
      <c r="E313" s="16">
        <v>44686</v>
      </c>
      <c r="F313" s="9">
        <f>VLOOKUP("25",'2016'!B:F,3,FALSE)</f>
        <v>3404</v>
      </c>
      <c r="G313" s="9">
        <f>VLOOKUP("25",'2017'!B:F,3,FALSE)</f>
        <v>3332</v>
      </c>
      <c r="H313" s="9">
        <f>VLOOKUP("25",'2018'!B:R,3,FALSE)</f>
        <v>3196</v>
      </c>
      <c r="I313" s="9">
        <f>VLOOKUP("25",'2019'!A:M,12,FALSE)</f>
        <v>3371</v>
      </c>
      <c r="J313" s="12"/>
      <c r="K313" s="12"/>
      <c r="L313" s="12"/>
      <c r="M313" s="9">
        <f>VLOOKUP(B313,'2023'!B:F,3,FALSE)</f>
        <v>3348</v>
      </c>
      <c r="N313" s="9">
        <f>VLOOKUP(B313,'YTD April'!A:H,3,FALSE)</f>
        <v>2214</v>
      </c>
    </row>
    <row r="314" spans="1:15" x14ac:dyDescent="0.3">
      <c r="A314" s="13" t="s">
        <v>14</v>
      </c>
      <c r="B314" s="14" t="s">
        <v>17</v>
      </c>
      <c r="C314" s="15" t="s">
        <v>18</v>
      </c>
      <c r="D314" s="7" t="s">
        <v>2008</v>
      </c>
      <c r="E314" s="16">
        <v>44686</v>
      </c>
      <c r="F314" s="183">
        <f>+F312/F313</f>
        <v>9.958871915393655E-2</v>
      </c>
      <c r="G314" s="183">
        <f>+G312/G313</f>
        <v>3.1812725090036013E-2</v>
      </c>
      <c r="H314" s="183">
        <f>+H312/H313</f>
        <v>0.11764705882352941</v>
      </c>
      <c r="I314" s="183">
        <f>+I312/I313</f>
        <v>5.0430139424503112E-3</v>
      </c>
      <c r="J314" s="12"/>
      <c r="K314" s="12"/>
      <c r="L314" s="12"/>
      <c r="M314" s="183">
        <f>+M312/M313</f>
        <v>-0.14217443249701314</v>
      </c>
      <c r="N314" s="183">
        <f>+N312/N313</f>
        <v>0.1856368563685637</v>
      </c>
    </row>
    <row r="316" spans="1:15" x14ac:dyDescent="0.3">
      <c r="A316" s="6" t="s">
        <v>24</v>
      </c>
      <c r="B316" s="6" t="s">
        <v>59</v>
      </c>
      <c r="C316" s="7" t="s">
        <v>60</v>
      </c>
      <c r="D316" s="7" t="s">
        <v>2006</v>
      </c>
      <c r="E316" s="8">
        <v>42278</v>
      </c>
      <c r="F316" s="9">
        <v>-268</v>
      </c>
      <c r="G316" s="9">
        <v>-90</v>
      </c>
      <c r="H316" s="9">
        <v>-259</v>
      </c>
      <c r="I316" s="20">
        <v>47</v>
      </c>
      <c r="J316" s="9">
        <v>653</v>
      </c>
      <c r="K316" s="9">
        <v>780</v>
      </c>
      <c r="L316" s="9">
        <v>-520</v>
      </c>
      <c r="M316" s="9">
        <v>-731</v>
      </c>
      <c r="N316" s="9">
        <v>-194</v>
      </c>
      <c r="O316" s="23"/>
    </row>
    <row r="317" spans="1:15" x14ac:dyDescent="0.3">
      <c r="A317" s="6" t="s">
        <v>24</v>
      </c>
      <c r="B317" s="6" t="s">
        <v>59</v>
      </c>
      <c r="C317" s="7" t="s">
        <v>60</v>
      </c>
      <c r="D317" s="7" t="s">
        <v>2007</v>
      </c>
      <c r="E317" s="8">
        <v>42278</v>
      </c>
      <c r="F317" s="9">
        <f>VLOOKUP("HN",'2016'!B:F,3,FALSE)</f>
        <v>3027</v>
      </c>
      <c r="G317" s="9">
        <f>VLOOKUP("HN",'2017'!B:F,3,FALSE)</f>
        <v>2978</v>
      </c>
      <c r="H317" s="9">
        <f>VLOOKUP("HN",'2018'!B:R,3,FALSE)</f>
        <v>2872</v>
      </c>
      <c r="I317" s="9">
        <f>VLOOKUP("WA",'2019'!A:M,12,FALSE)+VLOOKUP("WAC",'2019'!A:M,12,FALSE)</f>
        <v>1656</v>
      </c>
      <c r="J317" s="9">
        <f>VLOOKUP(B317,'2020'!B:G,3,FALSE)</f>
        <v>4472</v>
      </c>
      <c r="K317" s="9">
        <f>VLOOKUP(B317,'2021'!B:G,3,FALSE)</f>
        <v>5237</v>
      </c>
      <c r="L317" s="9">
        <f>VLOOKUP(B317,'2022'!B:N,11,FALSE)</f>
        <v>4735</v>
      </c>
      <c r="M317" s="9">
        <f>VLOOKUP(B317,'2023'!B:F,3,FALSE)</f>
        <v>3946</v>
      </c>
      <c r="N317" s="9">
        <f>VLOOKUP(B317,'YTD April'!A:H,3,FALSE)</f>
        <v>2180</v>
      </c>
    </row>
    <row r="318" spans="1:15" x14ac:dyDescent="0.3">
      <c r="A318" s="6" t="s">
        <v>24</v>
      </c>
      <c r="B318" s="6" t="s">
        <v>59</v>
      </c>
      <c r="C318" s="7" t="s">
        <v>60</v>
      </c>
      <c r="D318" s="7" t="s">
        <v>2008</v>
      </c>
      <c r="E318" s="8">
        <v>42278</v>
      </c>
      <c r="F318" s="183">
        <f t="shared" ref="F318:N318" si="56">+F316/F317</f>
        <v>-8.8536504790221335E-2</v>
      </c>
      <c r="G318" s="183">
        <f t="shared" si="56"/>
        <v>-3.0221625251846879E-2</v>
      </c>
      <c r="H318" s="183">
        <f t="shared" si="56"/>
        <v>-9.0181058495821725E-2</v>
      </c>
      <c r="I318" s="183">
        <f t="shared" si="56"/>
        <v>2.8381642512077296E-2</v>
      </c>
      <c r="J318" s="183">
        <f t="shared" si="56"/>
        <v>0.14601967799642218</v>
      </c>
      <c r="K318" s="183">
        <f t="shared" si="56"/>
        <v>0.14894023295780026</v>
      </c>
      <c r="L318" s="183">
        <f t="shared" si="56"/>
        <v>-0.10982048574445617</v>
      </c>
      <c r="M318" s="183">
        <f t="shared" si="56"/>
        <v>-0.18525088697415104</v>
      </c>
      <c r="N318" s="183">
        <f t="shared" si="56"/>
        <v>-8.8990825688073399E-2</v>
      </c>
    </row>
  </sheetData>
  <sortState xmlns:xlrd2="http://schemas.microsoft.com/office/spreadsheetml/2017/richdata2" ref="A15:AF288">
    <sortCondition ref="E15:E288"/>
    <sortCondition ref="C15:C288"/>
  </sortState>
  <mergeCells count="1">
    <mergeCell ref="F1:N1"/>
  </mergeCells>
  <pageMargins left="0.7" right="0.7" top="0.75" bottom="0.75" header="0.3" footer="0.3"/>
  <pageSetup paperSize="17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AC19-071F-4BBE-BB40-BB61279CBEC9}">
  <dimension ref="A1:G138"/>
  <sheetViews>
    <sheetView topLeftCell="A66" workbookViewId="0">
      <selection activeCell="D79" sqref="D79"/>
    </sheetView>
  </sheetViews>
  <sheetFormatPr defaultRowHeight="14.4" x14ac:dyDescent="0.3"/>
  <cols>
    <col min="1" max="7" width="19.88671875" customWidth="1"/>
  </cols>
  <sheetData>
    <row r="1" spans="1:7" ht="15" customHeight="1" x14ac:dyDescent="0.3">
      <c r="A1" s="64" t="s">
        <v>1729</v>
      </c>
      <c r="B1" s="64"/>
    </row>
    <row r="2" spans="1:7" ht="15" customHeight="1" x14ac:dyDescent="0.3">
      <c r="A2" s="210" t="s">
        <v>1730</v>
      </c>
      <c r="B2" s="210"/>
      <c r="C2" s="210"/>
      <c r="D2" s="210"/>
      <c r="E2" s="210"/>
      <c r="F2" s="210"/>
      <c r="G2" s="210"/>
    </row>
    <row r="3" spans="1:7" ht="15" customHeight="1" x14ac:dyDescent="0.3"/>
    <row r="4" spans="1:7" ht="15" customHeight="1" x14ac:dyDescent="0.3">
      <c r="A4" s="25" t="s">
        <v>181</v>
      </c>
      <c r="B4" s="25"/>
      <c r="C4" s="33"/>
      <c r="D4" s="26" t="s">
        <v>1731</v>
      </c>
      <c r="E4" s="26" t="s">
        <v>1731</v>
      </c>
      <c r="F4" s="26" t="s">
        <v>1731</v>
      </c>
    </row>
    <row r="5" spans="1:7" ht="15" customHeight="1" x14ac:dyDescent="0.3">
      <c r="A5" s="32"/>
      <c r="B5" s="32"/>
      <c r="C5" s="32"/>
      <c r="D5" s="26" t="s">
        <v>182</v>
      </c>
      <c r="E5" s="26" t="s">
        <v>183</v>
      </c>
      <c r="F5" s="26" t="s">
        <v>1727</v>
      </c>
    </row>
    <row r="6" spans="1:7" ht="15" customHeight="1" x14ac:dyDescent="0.3">
      <c r="A6" s="27" t="s">
        <v>1470</v>
      </c>
      <c r="B6" s="27" t="s">
        <v>563</v>
      </c>
      <c r="C6" s="27" t="s">
        <v>562</v>
      </c>
      <c r="D6" s="28">
        <v>2134</v>
      </c>
      <c r="E6" s="28">
        <v>2279</v>
      </c>
      <c r="F6" s="28">
        <v>-145</v>
      </c>
    </row>
    <row r="7" spans="1:7" ht="15" customHeight="1" x14ac:dyDescent="0.3">
      <c r="A7" s="35"/>
      <c r="B7" s="27" t="s">
        <v>352</v>
      </c>
      <c r="C7" s="27" t="s">
        <v>215</v>
      </c>
      <c r="D7" s="28">
        <v>5063</v>
      </c>
      <c r="E7" s="28">
        <v>4945</v>
      </c>
      <c r="F7" s="28">
        <v>118</v>
      </c>
    </row>
    <row r="8" spans="1:7" ht="15" customHeight="1" x14ac:dyDescent="0.3">
      <c r="A8" s="35"/>
      <c r="B8" s="27" t="s">
        <v>10</v>
      </c>
      <c r="C8" s="27" t="s">
        <v>217</v>
      </c>
      <c r="D8" s="28">
        <v>5942</v>
      </c>
      <c r="E8" s="28">
        <v>5762</v>
      </c>
      <c r="F8" s="28">
        <v>180</v>
      </c>
    </row>
    <row r="9" spans="1:7" ht="15" customHeight="1" x14ac:dyDescent="0.3">
      <c r="A9" s="35"/>
      <c r="B9" s="27" t="s">
        <v>361</v>
      </c>
      <c r="C9" s="27" t="s">
        <v>240</v>
      </c>
      <c r="D9" s="28">
        <v>5284</v>
      </c>
      <c r="E9" s="28">
        <v>5138</v>
      </c>
      <c r="F9" s="28">
        <v>146</v>
      </c>
    </row>
    <row r="10" spans="1:7" ht="15" customHeight="1" x14ac:dyDescent="0.3">
      <c r="A10" s="35"/>
      <c r="B10" s="27" t="s">
        <v>97</v>
      </c>
      <c r="C10" s="27" t="s">
        <v>247</v>
      </c>
      <c r="D10" s="28">
        <v>3568</v>
      </c>
      <c r="E10" s="28">
        <v>3653</v>
      </c>
      <c r="F10" s="28">
        <v>-85</v>
      </c>
    </row>
    <row r="11" spans="1:7" ht="15" customHeight="1" x14ac:dyDescent="0.3">
      <c r="A11" s="35"/>
      <c r="B11" s="27" t="s">
        <v>91</v>
      </c>
      <c r="C11" s="27" t="s">
        <v>1417</v>
      </c>
      <c r="D11" s="28">
        <v>2920</v>
      </c>
      <c r="E11" s="28">
        <v>2836</v>
      </c>
      <c r="F11" s="28">
        <v>84</v>
      </c>
    </row>
    <row r="12" spans="1:7" ht="15" customHeight="1" x14ac:dyDescent="0.3">
      <c r="A12" s="35"/>
      <c r="B12" s="27" t="s">
        <v>375</v>
      </c>
      <c r="C12" s="27" t="s">
        <v>280</v>
      </c>
      <c r="D12" s="28">
        <v>5131</v>
      </c>
      <c r="E12" s="28">
        <v>4883</v>
      </c>
      <c r="F12" s="28">
        <v>248</v>
      </c>
    </row>
    <row r="13" spans="1:7" ht="15" customHeight="1" x14ac:dyDescent="0.3">
      <c r="A13" s="35"/>
      <c r="B13" s="27" t="s">
        <v>138</v>
      </c>
      <c r="C13" s="27" t="s">
        <v>1379</v>
      </c>
      <c r="D13" s="28">
        <v>5278</v>
      </c>
      <c r="E13" s="28">
        <v>5385</v>
      </c>
      <c r="F13" s="28">
        <v>-107</v>
      </c>
    </row>
    <row r="14" spans="1:7" ht="15" customHeight="1" x14ac:dyDescent="0.3">
      <c r="A14" s="35"/>
      <c r="B14" s="27" t="s">
        <v>64</v>
      </c>
      <c r="C14" s="27" t="s">
        <v>326</v>
      </c>
      <c r="D14" s="28">
        <v>4466</v>
      </c>
      <c r="E14" s="28">
        <v>4347</v>
      </c>
      <c r="F14" s="28">
        <v>119</v>
      </c>
    </row>
    <row r="15" spans="1:7" ht="15" customHeight="1" x14ac:dyDescent="0.3">
      <c r="A15" s="35"/>
      <c r="B15" s="27" t="s">
        <v>166</v>
      </c>
      <c r="C15" s="65" t="s">
        <v>1590</v>
      </c>
      <c r="D15" s="28">
        <v>3139</v>
      </c>
      <c r="E15" s="28">
        <v>3305</v>
      </c>
      <c r="F15" s="28">
        <v>-166</v>
      </c>
      <c r="G15" t="s">
        <v>1732</v>
      </c>
    </row>
    <row r="16" spans="1:7" ht="15" customHeight="1" x14ac:dyDescent="0.3">
      <c r="A16" s="35"/>
      <c r="B16" s="27" t="s">
        <v>123</v>
      </c>
      <c r="C16" s="27" t="s">
        <v>331</v>
      </c>
      <c r="D16" s="28">
        <v>2941</v>
      </c>
      <c r="E16" s="28">
        <v>2893</v>
      </c>
      <c r="F16" s="28">
        <v>48</v>
      </c>
    </row>
    <row r="17" spans="1:7" ht="15" customHeight="1" x14ac:dyDescent="0.3">
      <c r="A17" s="35"/>
      <c r="B17" s="40"/>
      <c r="C17" s="36" t="s">
        <v>1470</v>
      </c>
      <c r="D17" s="37">
        <v>45866</v>
      </c>
      <c r="E17" s="37">
        <v>45426</v>
      </c>
      <c r="F17" s="37">
        <v>440</v>
      </c>
    </row>
    <row r="18" spans="1:7" ht="15" customHeight="1" x14ac:dyDescent="0.3">
      <c r="A18" s="27" t="s">
        <v>1495</v>
      </c>
      <c r="B18" s="27" t="s">
        <v>164</v>
      </c>
      <c r="C18" s="27" t="s">
        <v>197</v>
      </c>
      <c r="D18" s="28">
        <v>4448</v>
      </c>
      <c r="E18" s="28">
        <v>4245</v>
      </c>
      <c r="F18" s="28">
        <v>203</v>
      </c>
    </row>
    <row r="19" spans="1:7" ht="15" customHeight="1" x14ac:dyDescent="0.3">
      <c r="A19" s="35"/>
      <c r="B19" s="27" t="s">
        <v>121</v>
      </c>
      <c r="C19" s="27" t="s">
        <v>208</v>
      </c>
      <c r="D19" s="28">
        <v>3746</v>
      </c>
      <c r="E19" s="28">
        <v>3967</v>
      </c>
      <c r="F19" s="28">
        <v>-221</v>
      </c>
    </row>
    <row r="20" spans="1:7" ht="15" customHeight="1" x14ac:dyDescent="0.3">
      <c r="A20" s="35"/>
      <c r="B20" s="27" t="s">
        <v>47</v>
      </c>
      <c r="C20" s="65" t="s">
        <v>1596</v>
      </c>
      <c r="D20" s="28">
        <v>2393</v>
      </c>
      <c r="E20" s="28">
        <v>2694</v>
      </c>
      <c r="F20" s="28">
        <v>-301</v>
      </c>
      <c r="G20" t="s">
        <v>1732</v>
      </c>
    </row>
    <row r="21" spans="1:7" ht="15" customHeight="1" x14ac:dyDescent="0.3">
      <c r="A21" s="35"/>
      <c r="B21" s="27" t="s">
        <v>153</v>
      </c>
      <c r="C21" s="27" t="s">
        <v>212</v>
      </c>
      <c r="D21" s="28">
        <v>3978</v>
      </c>
      <c r="E21" s="28">
        <v>4460</v>
      </c>
      <c r="F21" s="28">
        <v>-482</v>
      </c>
    </row>
    <row r="22" spans="1:7" ht="15" customHeight="1" x14ac:dyDescent="0.3">
      <c r="A22" s="35"/>
      <c r="B22" s="27" t="s">
        <v>84</v>
      </c>
      <c r="C22" s="27" t="s">
        <v>416</v>
      </c>
      <c r="D22" s="28">
        <v>3322</v>
      </c>
      <c r="E22" s="28">
        <v>3395</v>
      </c>
      <c r="F22" s="28">
        <v>-73</v>
      </c>
    </row>
    <row r="23" spans="1:7" ht="15" customHeight="1" x14ac:dyDescent="0.3">
      <c r="A23" s="35"/>
      <c r="B23" s="27" t="s">
        <v>161</v>
      </c>
      <c r="C23" s="27" t="s">
        <v>754</v>
      </c>
      <c r="D23" s="28">
        <v>5024</v>
      </c>
      <c r="E23" s="28">
        <v>5029</v>
      </c>
      <c r="F23" s="28">
        <v>-5</v>
      </c>
    </row>
    <row r="24" spans="1:7" ht="15" customHeight="1" x14ac:dyDescent="0.3">
      <c r="A24" s="35"/>
      <c r="B24" s="27" t="s">
        <v>355</v>
      </c>
      <c r="C24" s="27" t="s">
        <v>417</v>
      </c>
      <c r="D24" s="28">
        <v>2216</v>
      </c>
      <c r="E24" s="28">
        <v>2141</v>
      </c>
      <c r="F24" s="28">
        <v>75</v>
      </c>
    </row>
    <row r="25" spans="1:7" ht="15" customHeight="1" x14ac:dyDescent="0.3">
      <c r="A25" s="35"/>
      <c r="B25" s="27" t="s">
        <v>912</v>
      </c>
      <c r="C25" s="27" t="s">
        <v>911</v>
      </c>
      <c r="D25" s="28">
        <v>4757</v>
      </c>
      <c r="E25" s="28">
        <v>4419</v>
      </c>
      <c r="F25" s="28">
        <v>338</v>
      </c>
    </row>
    <row r="26" spans="1:7" ht="15" customHeight="1" x14ac:dyDescent="0.3">
      <c r="A26" s="35"/>
      <c r="B26" s="27" t="s">
        <v>1033</v>
      </c>
      <c r="C26" s="27" t="s">
        <v>1425</v>
      </c>
      <c r="D26" s="28">
        <v>1509</v>
      </c>
      <c r="E26" s="28">
        <v>1580</v>
      </c>
      <c r="F26" s="28">
        <v>-71</v>
      </c>
    </row>
    <row r="27" spans="1:7" ht="15" customHeight="1" x14ac:dyDescent="0.3">
      <c r="A27" s="35"/>
      <c r="B27" s="27" t="s">
        <v>1065</v>
      </c>
      <c r="C27" s="27" t="s">
        <v>1064</v>
      </c>
      <c r="D27" s="28">
        <v>2223</v>
      </c>
      <c r="E27" s="28">
        <v>2106</v>
      </c>
      <c r="F27" s="28">
        <v>117</v>
      </c>
    </row>
    <row r="28" spans="1:7" ht="15" customHeight="1" x14ac:dyDescent="0.3">
      <c r="A28" s="35"/>
      <c r="B28" s="40"/>
      <c r="C28" s="36" t="s">
        <v>1495</v>
      </c>
      <c r="D28" s="37">
        <v>33616</v>
      </c>
      <c r="E28" s="37">
        <v>34036</v>
      </c>
      <c r="F28" s="37">
        <v>-420</v>
      </c>
    </row>
    <row r="29" spans="1:7" ht="15" customHeight="1" x14ac:dyDescent="0.3">
      <c r="A29" s="27" t="s">
        <v>1497</v>
      </c>
      <c r="B29" s="27" t="s">
        <v>107</v>
      </c>
      <c r="C29" s="27" t="s">
        <v>185</v>
      </c>
      <c r="D29" s="28">
        <v>4116</v>
      </c>
      <c r="E29" s="28">
        <v>4370</v>
      </c>
      <c r="F29" s="28">
        <v>-254</v>
      </c>
    </row>
    <row r="30" spans="1:7" ht="15" customHeight="1" x14ac:dyDescent="0.3">
      <c r="A30" s="35"/>
      <c r="B30" s="27" t="s">
        <v>627</v>
      </c>
      <c r="C30" s="27" t="s">
        <v>626</v>
      </c>
      <c r="D30" s="28">
        <v>3924</v>
      </c>
      <c r="E30" s="28">
        <v>3917</v>
      </c>
      <c r="F30" s="28">
        <v>7</v>
      </c>
    </row>
    <row r="31" spans="1:7" ht="15" customHeight="1" x14ac:dyDescent="0.3">
      <c r="A31" s="35"/>
      <c r="B31" s="27" t="s">
        <v>127</v>
      </c>
      <c r="C31" s="27" t="s">
        <v>220</v>
      </c>
      <c r="D31" s="28">
        <v>3593</v>
      </c>
      <c r="E31" s="28">
        <v>3470</v>
      </c>
      <c r="F31" s="28">
        <v>123</v>
      </c>
    </row>
    <row r="32" spans="1:7" ht="15" customHeight="1" x14ac:dyDescent="0.3">
      <c r="A32" s="35"/>
      <c r="B32" s="27" t="s">
        <v>85</v>
      </c>
      <c r="C32" s="27" t="s">
        <v>241</v>
      </c>
      <c r="D32" s="28">
        <v>4222</v>
      </c>
      <c r="E32" s="28">
        <v>4131</v>
      </c>
      <c r="F32" s="28">
        <v>91</v>
      </c>
    </row>
    <row r="33" spans="1:6" ht="15" customHeight="1" x14ac:dyDescent="0.3">
      <c r="A33" s="35"/>
      <c r="B33" s="27"/>
      <c r="C33" s="27"/>
      <c r="D33" s="28"/>
      <c r="E33" s="28"/>
      <c r="F33" s="28"/>
    </row>
    <row r="34" spans="1:6" ht="15" customHeight="1" x14ac:dyDescent="0.3">
      <c r="A34" s="35"/>
      <c r="B34" s="27" t="s">
        <v>115</v>
      </c>
      <c r="C34" s="27" t="s">
        <v>269</v>
      </c>
      <c r="D34" s="28">
        <v>4114</v>
      </c>
      <c r="E34" s="28">
        <v>4120</v>
      </c>
      <c r="F34" s="28">
        <v>-6</v>
      </c>
    </row>
    <row r="35" spans="1:6" ht="15" customHeight="1" x14ac:dyDescent="0.3">
      <c r="A35" s="35"/>
      <c r="B35" s="27" t="s">
        <v>163</v>
      </c>
      <c r="C35" s="27" t="s">
        <v>997</v>
      </c>
      <c r="D35" s="28">
        <v>4448</v>
      </c>
      <c r="E35" s="28">
        <v>4550</v>
      </c>
      <c r="F35" s="28">
        <v>-102</v>
      </c>
    </row>
    <row r="36" spans="1:6" ht="15" customHeight="1" x14ac:dyDescent="0.3">
      <c r="A36" s="35"/>
      <c r="B36" s="27" t="s">
        <v>376</v>
      </c>
      <c r="C36" s="27" t="s">
        <v>1580</v>
      </c>
      <c r="D36" s="28">
        <v>82</v>
      </c>
      <c r="E36" s="28">
        <v>76</v>
      </c>
      <c r="F36" s="28">
        <v>6</v>
      </c>
    </row>
    <row r="37" spans="1:6" ht="15" customHeight="1" x14ac:dyDescent="0.3">
      <c r="A37" s="35"/>
      <c r="B37" s="27" t="s">
        <v>111</v>
      </c>
      <c r="C37" s="27" t="s">
        <v>315</v>
      </c>
      <c r="D37" s="28">
        <v>3782</v>
      </c>
      <c r="E37" s="28">
        <v>3897</v>
      </c>
      <c r="F37" s="28">
        <v>-115</v>
      </c>
    </row>
    <row r="38" spans="1:6" ht="15" customHeight="1" x14ac:dyDescent="0.3">
      <c r="A38" s="35"/>
      <c r="B38" s="27" t="s">
        <v>109</v>
      </c>
      <c r="C38" s="27" t="s">
        <v>325</v>
      </c>
      <c r="D38" s="28">
        <v>4926</v>
      </c>
      <c r="E38" s="28">
        <v>5202</v>
      </c>
      <c r="F38" s="28">
        <v>-276</v>
      </c>
    </row>
    <row r="39" spans="1:6" ht="15" customHeight="1" x14ac:dyDescent="0.3">
      <c r="A39" s="35"/>
      <c r="B39" s="27" t="s">
        <v>170</v>
      </c>
      <c r="C39" s="27" t="s">
        <v>329</v>
      </c>
      <c r="D39" s="28">
        <v>2664</v>
      </c>
      <c r="E39" s="28">
        <v>2904</v>
      </c>
      <c r="F39" s="28">
        <v>-240</v>
      </c>
    </row>
    <row r="40" spans="1:6" ht="15" customHeight="1" x14ac:dyDescent="0.3">
      <c r="A40" s="35"/>
      <c r="B40" s="27" t="s">
        <v>1051</v>
      </c>
      <c r="C40" s="27" t="s">
        <v>1050</v>
      </c>
      <c r="D40" s="28">
        <v>2164</v>
      </c>
      <c r="E40" s="28">
        <v>2511</v>
      </c>
      <c r="F40" s="28">
        <v>-347</v>
      </c>
    </row>
    <row r="41" spans="1:6" ht="15" customHeight="1" x14ac:dyDescent="0.3">
      <c r="A41" s="35"/>
      <c r="B41" s="27" t="s">
        <v>69</v>
      </c>
      <c r="C41" s="27" t="s">
        <v>335</v>
      </c>
      <c r="D41" s="28">
        <v>3131</v>
      </c>
      <c r="E41" s="28">
        <v>3354</v>
      </c>
      <c r="F41" s="28">
        <v>-223</v>
      </c>
    </row>
    <row r="42" spans="1:6" ht="15" customHeight="1" x14ac:dyDescent="0.3">
      <c r="A42" s="35"/>
      <c r="B42" s="40"/>
      <c r="C42" s="36" t="s">
        <v>1497</v>
      </c>
      <c r="D42" s="37">
        <v>41167</v>
      </c>
      <c r="E42" s="37">
        <v>42502</v>
      </c>
      <c r="F42" s="37">
        <v>-1335</v>
      </c>
    </row>
    <row r="43" spans="1:6" ht="15" customHeight="1" x14ac:dyDescent="0.3">
      <c r="A43" s="27" t="s">
        <v>1499</v>
      </c>
      <c r="B43" s="27" t="s">
        <v>488</v>
      </c>
      <c r="C43" s="27" t="s">
        <v>487</v>
      </c>
      <c r="D43" s="28">
        <v>3539</v>
      </c>
      <c r="E43" s="28">
        <v>3034</v>
      </c>
      <c r="F43" s="28">
        <v>505</v>
      </c>
    </row>
    <row r="44" spans="1:6" ht="15" customHeight="1" x14ac:dyDescent="0.3">
      <c r="A44" s="35"/>
      <c r="B44" s="27" t="s">
        <v>129</v>
      </c>
      <c r="C44" s="27" t="s">
        <v>195</v>
      </c>
      <c r="D44" s="28">
        <v>1273</v>
      </c>
      <c r="E44" s="28">
        <v>1189</v>
      </c>
      <c r="F44" s="28">
        <v>84</v>
      </c>
    </row>
    <row r="45" spans="1:6" ht="15" customHeight="1" x14ac:dyDescent="0.3">
      <c r="A45" s="35"/>
      <c r="B45" s="27" t="s">
        <v>344</v>
      </c>
      <c r="C45" s="27" t="s">
        <v>196</v>
      </c>
      <c r="D45" s="28">
        <v>54</v>
      </c>
      <c r="E45" s="28">
        <v>139</v>
      </c>
      <c r="F45" s="28">
        <v>-85</v>
      </c>
    </row>
    <row r="46" spans="1:6" ht="15" customHeight="1" x14ac:dyDescent="0.3">
      <c r="A46" s="35"/>
      <c r="B46" s="27" t="s">
        <v>103</v>
      </c>
      <c r="C46" s="27" t="s">
        <v>204</v>
      </c>
      <c r="D46" s="28">
        <v>6420</v>
      </c>
      <c r="E46" s="28">
        <v>5963</v>
      </c>
      <c r="F46" s="28">
        <v>457</v>
      </c>
    </row>
    <row r="47" spans="1:6" ht="15" customHeight="1" x14ac:dyDescent="0.3">
      <c r="A47" s="35"/>
      <c r="B47" s="27" t="s">
        <v>809</v>
      </c>
      <c r="C47" s="27" t="s">
        <v>808</v>
      </c>
      <c r="D47" s="28">
        <v>1856</v>
      </c>
      <c r="E47" s="28">
        <v>1970</v>
      </c>
      <c r="F47" s="28">
        <v>-114</v>
      </c>
    </row>
    <row r="48" spans="1:6" ht="15" customHeight="1" x14ac:dyDescent="0.3">
      <c r="A48" s="35"/>
      <c r="B48" s="27" t="s">
        <v>151</v>
      </c>
      <c r="C48" s="27" t="s">
        <v>251</v>
      </c>
      <c r="D48" s="28">
        <v>2403</v>
      </c>
      <c r="E48" s="28">
        <v>2848</v>
      </c>
      <c r="F48" s="28">
        <v>-445</v>
      </c>
    </row>
    <row r="49" spans="1:7" ht="15" customHeight="1" x14ac:dyDescent="0.3">
      <c r="A49" s="35"/>
      <c r="B49" s="27" t="s">
        <v>364</v>
      </c>
      <c r="C49" s="27" t="s">
        <v>909</v>
      </c>
      <c r="D49" s="28">
        <v>2763</v>
      </c>
      <c r="E49" s="28">
        <v>2617</v>
      </c>
      <c r="F49" s="28">
        <v>146</v>
      </c>
    </row>
    <row r="50" spans="1:7" ht="15" customHeight="1" x14ac:dyDescent="0.3">
      <c r="A50" s="35"/>
      <c r="B50" s="27" t="s">
        <v>82</v>
      </c>
      <c r="C50" s="27" t="s">
        <v>261</v>
      </c>
      <c r="D50" s="28">
        <v>4606</v>
      </c>
      <c r="E50" s="28">
        <v>4601</v>
      </c>
      <c r="F50" s="28">
        <v>5</v>
      </c>
    </row>
    <row r="51" spans="1:7" ht="15" customHeight="1" x14ac:dyDescent="0.3">
      <c r="A51" s="35"/>
      <c r="B51" s="27" t="s">
        <v>1334</v>
      </c>
      <c r="C51" s="27" t="s">
        <v>1333</v>
      </c>
      <c r="D51" s="28">
        <v>58</v>
      </c>
      <c r="E51" s="28">
        <v>213</v>
      </c>
      <c r="F51" s="28">
        <v>-155</v>
      </c>
    </row>
    <row r="52" spans="1:7" ht="15" customHeight="1" x14ac:dyDescent="0.3">
      <c r="A52" s="35"/>
      <c r="B52" s="27" t="s">
        <v>970</v>
      </c>
      <c r="C52" s="27" t="s">
        <v>1236</v>
      </c>
      <c r="D52" s="28">
        <v>3334</v>
      </c>
      <c r="E52" s="28">
        <v>3132</v>
      </c>
      <c r="F52" s="28">
        <v>202</v>
      </c>
    </row>
    <row r="53" spans="1:7" ht="15" customHeight="1" x14ac:dyDescent="0.3">
      <c r="A53" s="35"/>
      <c r="B53" s="27" t="s">
        <v>80</v>
      </c>
      <c r="C53" s="27" t="s">
        <v>272</v>
      </c>
      <c r="D53" s="28">
        <v>4745</v>
      </c>
      <c r="E53" s="28">
        <v>4578</v>
      </c>
      <c r="F53" s="28">
        <v>167</v>
      </c>
    </row>
    <row r="54" spans="1:7" ht="15" customHeight="1" x14ac:dyDescent="0.3">
      <c r="A54" s="35"/>
      <c r="B54" s="27" t="s">
        <v>369</v>
      </c>
      <c r="C54" s="27" t="s">
        <v>273</v>
      </c>
      <c r="D54" s="28">
        <v>96</v>
      </c>
      <c r="E54" s="28">
        <v>461</v>
      </c>
      <c r="F54" s="28">
        <v>-365</v>
      </c>
    </row>
    <row r="55" spans="1:7" ht="15" customHeight="1" x14ac:dyDescent="0.3">
      <c r="A55" s="35"/>
      <c r="B55" s="27" t="s">
        <v>1035</v>
      </c>
      <c r="C55" s="27" t="s">
        <v>1271</v>
      </c>
      <c r="D55" s="28">
        <v>1848</v>
      </c>
      <c r="E55" s="28">
        <v>2095</v>
      </c>
      <c r="F55" s="28">
        <v>-247</v>
      </c>
    </row>
    <row r="56" spans="1:7" ht="15" customHeight="1" x14ac:dyDescent="0.3">
      <c r="A56" s="35"/>
      <c r="B56" s="27" t="s">
        <v>125</v>
      </c>
      <c r="C56" s="27" t="s">
        <v>334</v>
      </c>
      <c r="D56" s="28">
        <v>3639</v>
      </c>
      <c r="E56" s="28">
        <v>3845</v>
      </c>
      <c r="F56" s="28">
        <v>-206</v>
      </c>
    </row>
    <row r="57" spans="1:7" ht="15" customHeight="1" x14ac:dyDescent="0.3">
      <c r="A57" s="35"/>
      <c r="B57" s="40"/>
      <c r="C57" s="36" t="s">
        <v>1499</v>
      </c>
      <c r="D57" s="37">
        <v>36634</v>
      </c>
      <c r="E57" s="37">
        <v>36685</v>
      </c>
      <c r="F57" s="37">
        <v>-51</v>
      </c>
    </row>
    <row r="58" spans="1:7" ht="15" customHeight="1" x14ac:dyDescent="0.3">
      <c r="A58" s="27" t="s">
        <v>1472</v>
      </c>
      <c r="B58" s="27" t="s">
        <v>15</v>
      </c>
      <c r="C58" s="27" t="s">
        <v>191</v>
      </c>
      <c r="D58" s="28">
        <v>3810</v>
      </c>
      <c r="E58" s="28">
        <v>3440</v>
      </c>
      <c r="F58" s="28">
        <v>370</v>
      </c>
    </row>
    <row r="59" spans="1:7" ht="15" customHeight="1" x14ac:dyDescent="0.3">
      <c r="A59" s="35"/>
      <c r="B59" s="27" t="s">
        <v>40</v>
      </c>
      <c r="C59" s="27" t="s">
        <v>199</v>
      </c>
      <c r="D59" s="28">
        <v>4095</v>
      </c>
      <c r="E59" s="28">
        <v>3406</v>
      </c>
      <c r="F59" s="28">
        <v>689</v>
      </c>
    </row>
    <row r="60" spans="1:7" ht="15" customHeight="1" x14ac:dyDescent="0.3">
      <c r="A60" s="35"/>
      <c r="B60" s="27" t="s">
        <v>346</v>
      </c>
      <c r="C60" s="27" t="s">
        <v>597</v>
      </c>
      <c r="D60" s="28">
        <v>5116</v>
      </c>
      <c r="E60" s="28">
        <v>5029</v>
      </c>
      <c r="F60" s="28">
        <v>87</v>
      </c>
    </row>
    <row r="61" spans="1:7" ht="15" customHeight="1" x14ac:dyDescent="0.3">
      <c r="A61" s="35"/>
      <c r="B61" s="27" t="s">
        <v>44</v>
      </c>
      <c r="C61" s="27" t="s">
        <v>216</v>
      </c>
      <c r="D61" s="28">
        <v>4159</v>
      </c>
      <c r="E61" s="28">
        <v>3839</v>
      </c>
      <c r="F61" s="28">
        <v>320</v>
      </c>
    </row>
    <row r="62" spans="1:7" ht="15" customHeight="1" x14ac:dyDescent="0.3">
      <c r="A62" s="35"/>
      <c r="B62" s="27" t="s">
        <v>176</v>
      </c>
      <c r="C62" s="65" t="s">
        <v>1589</v>
      </c>
      <c r="D62" s="28">
        <v>3507</v>
      </c>
      <c r="E62" s="28">
        <v>3532</v>
      </c>
      <c r="F62" s="28">
        <v>-25</v>
      </c>
      <c r="G62" t="s">
        <v>1732</v>
      </c>
    </row>
    <row r="63" spans="1:7" ht="15" customHeight="1" x14ac:dyDescent="0.3">
      <c r="A63" s="35"/>
      <c r="B63" s="27" t="s">
        <v>136</v>
      </c>
      <c r="C63" s="27" t="s">
        <v>1416</v>
      </c>
      <c r="D63" s="28">
        <v>3425</v>
      </c>
      <c r="E63" s="28">
        <v>3480</v>
      </c>
      <c r="F63" s="28">
        <v>-55</v>
      </c>
    </row>
    <row r="64" spans="1:7" ht="15" customHeight="1" x14ac:dyDescent="0.3">
      <c r="A64" s="35"/>
      <c r="B64" s="27" t="s">
        <v>42</v>
      </c>
      <c r="C64" s="27" t="s">
        <v>267</v>
      </c>
      <c r="D64" s="28">
        <v>5129</v>
      </c>
      <c r="E64" s="28">
        <v>5033</v>
      </c>
      <c r="F64" s="28">
        <v>96</v>
      </c>
    </row>
    <row r="65" spans="1:6" ht="15" customHeight="1" x14ac:dyDescent="0.3">
      <c r="A65" s="35"/>
      <c r="B65" s="27" t="s">
        <v>368</v>
      </c>
      <c r="C65" s="27" t="s">
        <v>268</v>
      </c>
      <c r="D65" s="28">
        <v>500</v>
      </c>
      <c r="E65" s="28">
        <v>648</v>
      </c>
      <c r="F65" s="28">
        <v>-148</v>
      </c>
    </row>
    <row r="66" spans="1:6" ht="15" customHeight="1" x14ac:dyDescent="0.3">
      <c r="A66" s="35"/>
      <c r="B66" s="27" t="s">
        <v>8</v>
      </c>
      <c r="C66" s="27" t="s">
        <v>288</v>
      </c>
      <c r="D66" s="28">
        <v>5030</v>
      </c>
      <c r="E66" s="28">
        <v>4702</v>
      </c>
      <c r="F66" s="28">
        <v>328</v>
      </c>
    </row>
    <row r="67" spans="1:6" ht="15" customHeight="1" x14ac:dyDescent="0.3">
      <c r="A67" s="35"/>
      <c r="B67" s="27" t="s">
        <v>1006</v>
      </c>
      <c r="C67" s="27" t="s">
        <v>1005</v>
      </c>
      <c r="D67" s="28">
        <v>969</v>
      </c>
      <c r="E67" s="28">
        <v>951</v>
      </c>
      <c r="F67" s="28">
        <v>18</v>
      </c>
    </row>
    <row r="68" spans="1:6" ht="15" customHeight="1" x14ac:dyDescent="0.3">
      <c r="A68" s="35"/>
      <c r="B68" s="27" t="s">
        <v>53</v>
      </c>
      <c r="C68" s="27" t="s">
        <v>324</v>
      </c>
      <c r="D68" s="28">
        <v>5421</v>
      </c>
      <c r="E68" s="28">
        <v>5159</v>
      </c>
      <c r="F68" s="28">
        <v>262</v>
      </c>
    </row>
    <row r="69" spans="1:6" ht="15" customHeight="1" x14ac:dyDescent="0.3">
      <c r="A69" s="35"/>
      <c r="B69" s="27" t="s">
        <v>1307</v>
      </c>
      <c r="C69" s="27" t="s">
        <v>1313</v>
      </c>
      <c r="D69" s="28">
        <v>2676</v>
      </c>
      <c r="E69" s="28">
        <v>2655</v>
      </c>
      <c r="F69" s="28">
        <v>21</v>
      </c>
    </row>
    <row r="70" spans="1:6" ht="15" customHeight="1" x14ac:dyDescent="0.3">
      <c r="A70" s="35"/>
      <c r="B70" s="40"/>
      <c r="C70" s="36" t="s">
        <v>1472</v>
      </c>
      <c r="D70" s="37">
        <v>43837</v>
      </c>
      <c r="E70" s="37">
        <v>41874</v>
      </c>
      <c r="F70" s="37">
        <v>1963</v>
      </c>
    </row>
    <row r="71" spans="1:6" ht="15" customHeight="1" x14ac:dyDescent="0.3">
      <c r="A71" s="27" t="s">
        <v>1466</v>
      </c>
      <c r="B71" s="27" t="s">
        <v>174</v>
      </c>
      <c r="C71" s="27" t="s">
        <v>1356</v>
      </c>
      <c r="D71" s="28">
        <v>3787</v>
      </c>
      <c r="E71" s="28">
        <v>3415</v>
      </c>
      <c r="F71" s="28">
        <v>372</v>
      </c>
    </row>
    <row r="72" spans="1:6" ht="15" customHeight="1" x14ac:dyDescent="0.3">
      <c r="A72" s="35"/>
      <c r="B72" s="27" t="s">
        <v>341</v>
      </c>
      <c r="C72" s="27" t="s">
        <v>1583</v>
      </c>
      <c r="D72" s="28">
        <v>19</v>
      </c>
      <c r="E72" s="28">
        <v>126</v>
      </c>
      <c r="F72" s="28">
        <v>-107</v>
      </c>
    </row>
    <row r="73" spans="1:6" ht="15" customHeight="1" x14ac:dyDescent="0.3">
      <c r="A73" s="35"/>
      <c r="B73" s="27" t="s">
        <v>527</v>
      </c>
      <c r="C73" s="27" t="s">
        <v>526</v>
      </c>
      <c r="D73" s="28">
        <v>4503</v>
      </c>
      <c r="E73" s="28">
        <v>4588</v>
      </c>
      <c r="F73" s="28">
        <v>-85</v>
      </c>
    </row>
    <row r="74" spans="1:6" ht="15" customHeight="1" x14ac:dyDescent="0.3">
      <c r="A74" s="35"/>
      <c r="B74" s="27" t="s">
        <v>119</v>
      </c>
      <c r="C74" s="27" t="s">
        <v>201</v>
      </c>
      <c r="D74" s="28">
        <v>3902</v>
      </c>
      <c r="E74" s="28">
        <v>3741</v>
      </c>
      <c r="F74" s="28">
        <v>161</v>
      </c>
    </row>
    <row r="75" spans="1:6" ht="15" customHeight="1" x14ac:dyDescent="0.3">
      <c r="A75" s="35"/>
      <c r="B75" s="27" t="s">
        <v>1579</v>
      </c>
      <c r="C75" s="27" t="s">
        <v>1578</v>
      </c>
      <c r="D75" s="28">
        <v>17</v>
      </c>
      <c r="E75" s="28">
        <v>37</v>
      </c>
      <c r="F75" s="28">
        <v>-20</v>
      </c>
    </row>
    <row r="76" spans="1:6" ht="15" customHeight="1" x14ac:dyDescent="0.3">
      <c r="A76" s="35"/>
      <c r="B76" s="27" t="s">
        <v>717</v>
      </c>
      <c r="C76" s="27" t="s">
        <v>716</v>
      </c>
      <c r="D76" s="28">
        <v>4216</v>
      </c>
      <c r="E76" s="28">
        <v>3929</v>
      </c>
      <c r="F76" s="28">
        <v>287</v>
      </c>
    </row>
    <row r="77" spans="1:6" ht="15" customHeight="1" x14ac:dyDescent="0.3">
      <c r="A77" s="35"/>
      <c r="B77" s="27" t="s">
        <v>354</v>
      </c>
      <c r="C77" s="27" t="s">
        <v>225</v>
      </c>
      <c r="D77" s="28">
        <v>1208</v>
      </c>
      <c r="E77" s="28">
        <v>1085</v>
      </c>
      <c r="F77" s="28">
        <v>123</v>
      </c>
    </row>
    <row r="78" spans="1:6" ht="15" customHeight="1" x14ac:dyDescent="0.3">
      <c r="A78" s="35"/>
      <c r="B78" s="27" t="s">
        <v>105</v>
      </c>
      <c r="C78" s="27" t="s">
        <v>228</v>
      </c>
      <c r="D78" s="28">
        <v>4359</v>
      </c>
      <c r="E78" s="28">
        <v>4316</v>
      </c>
      <c r="F78" s="28">
        <v>43</v>
      </c>
    </row>
    <row r="79" spans="1:6" ht="15" customHeight="1" x14ac:dyDescent="0.3">
      <c r="A79" s="35"/>
      <c r="B79" s="27" t="s">
        <v>74</v>
      </c>
      <c r="C79" s="27" t="s">
        <v>243</v>
      </c>
      <c r="D79" s="28">
        <v>3492</v>
      </c>
      <c r="E79" s="28">
        <v>3044</v>
      </c>
      <c r="F79" s="28">
        <v>448</v>
      </c>
    </row>
    <row r="80" spans="1:6" ht="15" customHeight="1" x14ac:dyDescent="0.3">
      <c r="A80" s="35"/>
      <c r="B80" s="27" t="s">
        <v>1547</v>
      </c>
      <c r="C80" s="27" t="s">
        <v>1546</v>
      </c>
      <c r="D80" s="28">
        <v>0</v>
      </c>
      <c r="E80" s="28">
        <v>156</v>
      </c>
      <c r="F80" s="28">
        <v>-156</v>
      </c>
    </row>
    <row r="81" spans="1:6" ht="15" customHeight="1" x14ac:dyDescent="0.3">
      <c r="A81" s="35"/>
      <c r="B81" s="27" t="s">
        <v>113</v>
      </c>
      <c r="C81" s="27" t="s">
        <v>244</v>
      </c>
      <c r="D81" s="28">
        <v>2783</v>
      </c>
      <c r="E81" s="28">
        <v>2594</v>
      </c>
      <c r="F81" s="28">
        <v>189</v>
      </c>
    </row>
    <row r="82" spans="1:6" ht="15" customHeight="1" x14ac:dyDescent="0.3">
      <c r="A82" s="35"/>
      <c r="B82" s="27" t="s">
        <v>363</v>
      </c>
      <c r="C82" s="27" t="s">
        <v>245</v>
      </c>
      <c r="D82" s="28">
        <v>0</v>
      </c>
      <c r="E82" s="28">
        <v>0</v>
      </c>
      <c r="F82" s="28">
        <v>0</v>
      </c>
    </row>
    <row r="83" spans="1:6" ht="15" customHeight="1" x14ac:dyDescent="0.3">
      <c r="A83" s="35"/>
      <c r="B83" s="27" t="s">
        <v>168</v>
      </c>
      <c r="C83" s="27" t="s">
        <v>1318</v>
      </c>
      <c r="D83" s="28">
        <v>3131</v>
      </c>
      <c r="E83" s="28">
        <v>3059</v>
      </c>
      <c r="F83" s="28">
        <v>72</v>
      </c>
    </row>
    <row r="84" spans="1:6" ht="15" customHeight="1" x14ac:dyDescent="0.3">
      <c r="A84" s="35"/>
      <c r="B84" s="27" t="s">
        <v>1049</v>
      </c>
      <c r="C84" s="27" t="s">
        <v>1408</v>
      </c>
      <c r="D84" s="28">
        <v>2637</v>
      </c>
      <c r="E84" s="28">
        <v>2563</v>
      </c>
      <c r="F84" s="28">
        <v>74</v>
      </c>
    </row>
    <row r="85" spans="1:6" ht="15" customHeight="1" x14ac:dyDescent="0.3">
      <c r="A85" s="35"/>
      <c r="B85" s="27" t="s">
        <v>133</v>
      </c>
      <c r="C85" s="27" t="s">
        <v>333</v>
      </c>
      <c r="D85" s="28">
        <v>3881</v>
      </c>
      <c r="E85" s="28">
        <v>3203</v>
      </c>
      <c r="F85" s="28">
        <v>678</v>
      </c>
    </row>
    <row r="86" spans="1:6" ht="15" customHeight="1" x14ac:dyDescent="0.3">
      <c r="A86" s="35"/>
      <c r="B86" s="40"/>
      <c r="C86" s="36" t="s">
        <v>1466</v>
      </c>
      <c r="D86" s="37">
        <v>37935</v>
      </c>
      <c r="E86" s="37">
        <v>35856</v>
      </c>
      <c r="F86" s="37">
        <v>2079</v>
      </c>
    </row>
    <row r="87" spans="1:6" ht="15" customHeight="1" x14ac:dyDescent="0.3">
      <c r="A87" s="27" t="s">
        <v>1474</v>
      </c>
      <c r="B87" s="27" t="s">
        <v>67</v>
      </c>
      <c r="C87" s="27" t="s">
        <v>190</v>
      </c>
      <c r="D87" s="28">
        <v>3560</v>
      </c>
      <c r="E87" s="28">
        <v>3740</v>
      </c>
      <c r="F87" s="28">
        <v>-180</v>
      </c>
    </row>
    <row r="88" spans="1:6" ht="15" customHeight="1" x14ac:dyDescent="0.3">
      <c r="A88" s="35"/>
      <c r="B88" s="27" t="s">
        <v>141</v>
      </c>
      <c r="C88" s="27" t="s">
        <v>202</v>
      </c>
      <c r="D88" s="28">
        <v>7053</v>
      </c>
      <c r="E88" s="28">
        <v>7028</v>
      </c>
      <c r="F88" s="28">
        <v>25</v>
      </c>
    </row>
    <row r="89" spans="1:6" ht="15" customHeight="1" x14ac:dyDescent="0.3">
      <c r="A89" s="35"/>
      <c r="B89" s="27" t="s">
        <v>155</v>
      </c>
      <c r="C89" s="27" t="s">
        <v>219</v>
      </c>
      <c r="D89" s="28">
        <v>4705</v>
      </c>
      <c r="E89" s="28">
        <v>4523</v>
      </c>
      <c r="F89" s="28">
        <v>182</v>
      </c>
    </row>
    <row r="90" spans="1:6" ht="15" customHeight="1" x14ac:dyDescent="0.3">
      <c r="A90" s="35"/>
      <c r="B90" s="27" t="s">
        <v>66</v>
      </c>
      <c r="C90" s="27" t="s">
        <v>434</v>
      </c>
      <c r="D90" s="28">
        <v>4368</v>
      </c>
      <c r="E90" s="28">
        <v>4859</v>
      </c>
      <c r="F90" s="28">
        <v>-491</v>
      </c>
    </row>
    <row r="91" spans="1:6" ht="15" customHeight="1" x14ac:dyDescent="0.3">
      <c r="A91" s="35"/>
      <c r="B91" s="27" t="s">
        <v>93</v>
      </c>
      <c r="C91" s="27" t="s">
        <v>231</v>
      </c>
      <c r="D91" s="28">
        <v>4093</v>
      </c>
      <c r="E91" s="28">
        <v>3835</v>
      </c>
      <c r="F91" s="28">
        <v>258</v>
      </c>
    </row>
    <row r="92" spans="1:6" ht="15" customHeight="1" x14ac:dyDescent="0.3">
      <c r="A92" s="35"/>
      <c r="B92" s="27" t="s">
        <v>57</v>
      </c>
      <c r="C92" s="27" t="s">
        <v>233</v>
      </c>
      <c r="D92" s="28">
        <v>4591</v>
      </c>
      <c r="E92" s="28">
        <v>4709</v>
      </c>
      <c r="F92" s="28">
        <v>-118</v>
      </c>
    </row>
    <row r="93" spans="1:6" ht="15" customHeight="1" x14ac:dyDescent="0.3">
      <c r="A93" s="35"/>
      <c r="B93" s="27" t="s">
        <v>1594</v>
      </c>
      <c r="C93" s="27" t="s">
        <v>421</v>
      </c>
      <c r="D93" s="28">
        <v>0</v>
      </c>
      <c r="E93" s="28">
        <v>0</v>
      </c>
      <c r="F93" s="28">
        <v>0</v>
      </c>
    </row>
    <row r="94" spans="1:6" ht="15" customHeight="1" x14ac:dyDescent="0.3">
      <c r="A94" s="35"/>
      <c r="B94" s="27" t="s">
        <v>117</v>
      </c>
      <c r="C94" s="27" t="s">
        <v>279</v>
      </c>
      <c r="D94" s="28">
        <v>5176</v>
      </c>
      <c r="E94" s="28">
        <v>4936</v>
      </c>
      <c r="F94" s="28">
        <v>240</v>
      </c>
    </row>
    <row r="95" spans="1:6" ht="15" customHeight="1" x14ac:dyDescent="0.3">
      <c r="A95" s="35"/>
      <c r="B95" s="27" t="s">
        <v>101</v>
      </c>
      <c r="C95" s="27" t="s">
        <v>286</v>
      </c>
      <c r="D95" s="28">
        <v>4575</v>
      </c>
      <c r="E95" s="28">
        <v>4244</v>
      </c>
      <c r="F95" s="28">
        <v>331</v>
      </c>
    </row>
    <row r="96" spans="1:6" ht="15" customHeight="1" x14ac:dyDescent="0.3">
      <c r="A96" s="35"/>
      <c r="B96" s="27" t="s">
        <v>12</v>
      </c>
      <c r="C96" s="27" t="s">
        <v>289</v>
      </c>
      <c r="D96" s="28">
        <v>5538</v>
      </c>
      <c r="E96" s="28">
        <v>5162</v>
      </c>
      <c r="F96" s="28">
        <v>376</v>
      </c>
    </row>
    <row r="97" spans="1:7" ht="15" customHeight="1" x14ac:dyDescent="0.3">
      <c r="A97" s="35"/>
      <c r="B97" s="27" t="s">
        <v>1438</v>
      </c>
      <c r="C97" s="27" t="s">
        <v>1588</v>
      </c>
      <c r="D97" s="28">
        <v>786</v>
      </c>
      <c r="E97" s="28">
        <v>773</v>
      </c>
      <c r="F97" s="28">
        <v>13</v>
      </c>
    </row>
    <row r="98" spans="1:7" ht="15" customHeight="1" x14ac:dyDescent="0.3">
      <c r="A98" s="35"/>
      <c r="B98" s="27" t="s">
        <v>87</v>
      </c>
      <c r="C98" s="27" t="s">
        <v>1460</v>
      </c>
      <c r="D98" s="28">
        <v>4345</v>
      </c>
      <c r="E98" s="28">
        <v>3930</v>
      </c>
      <c r="F98" s="28">
        <v>415</v>
      </c>
    </row>
    <row r="99" spans="1:7" ht="15" customHeight="1" x14ac:dyDescent="0.3">
      <c r="A99" s="35"/>
      <c r="B99" s="27" t="s">
        <v>17</v>
      </c>
      <c r="C99" s="27" t="s">
        <v>1462</v>
      </c>
      <c r="D99" s="28">
        <v>4534</v>
      </c>
      <c r="E99" s="28">
        <v>4068</v>
      </c>
      <c r="F99" s="28">
        <v>466</v>
      </c>
    </row>
    <row r="100" spans="1:7" ht="15" customHeight="1" x14ac:dyDescent="0.3">
      <c r="A100" s="35"/>
      <c r="B100" s="40"/>
      <c r="C100" s="36" t="s">
        <v>1474</v>
      </c>
      <c r="D100" s="37">
        <v>53324</v>
      </c>
      <c r="E100" s="37">
        <v>51807</v>
      </c>
      <c r="F100" s="37">
        <v>1517</v>
      </c>
    </row>
    <row r="101" spans="1:7" ht="15" customHeight="1" x14ac:dyDescent="0.3">
      <c r="A101" s="27" t="s">
        <v>1476</v>
      </c>
      <c r="B101" s="27" t="s">
        <v>78</v>
      </c>
      <c r="C101" s="27" t="s">
        <v>193</v>
      </c>
      <c r="D101" s="28">
        <v>4078</v>
      </c>
      <c r="E101" s="28">
        <v>4024</v>
      </c>
      <c r="F101" s="28">
        <v>54</v>
      </c>
    </row>
    <row r="102" spans="1:7" ht="15" customHeight="1" x14ac:dyDescent="0.3">
      <c r="A102" s="35"/>
      <c r="B102" s="27" t="s">
        <v>71</v>
      </c>
      <c r="C102" s="65" t="s">
        <v>200</v>
      </c>
      <c r="D102" s="28">
        <v>2645</v>
      </c>
      <c r="E102" s="28">
        <v>2566</v>
      </c>
      <c r="F102" s="28">
        <v>79</v>
      </c>
      <c r="G102" t="s">
        <v>1732</v>
      </c>
    </row>
    <row r="103" spans="1:7" ht="15" customHeight="1" x14ac:dyDescent="0.3">
      <c r="A103" s="35"/>
      <c r="B103" s="27" t="s">
        <v>28</v>
      </c>
      <c r="C103" s="27" t="s">
        <v>248</v>
      </c>
      <c r="D103" s="28">
        <v>5087</v>
      </c>
      <c r="E103" s="28">
        <v>4937</v>
      </c>
      <c r="F103" s="28">
        <v>150</v>
      </c>
    </row>
    <row r="104" spans="1:7" ht="15" customHeight="1" x14ac:dyDescent="0.3">
      <c r="A104" s="35"/>
      <c r="B104" s="27" t="s">
        <v>59</v>
      </c>
      <c r="C104" s="65" t="s">
        <v>250</v>
      </c>
      <c r="D104" s="28">
        <v>4472</v>
      </c>
      <c r="E104" s="28">
        <v>3819</v>
      </c>
      <c r="F104" s="28">
        <v>653</v>
      </c>
      <c r="G104" t="s">
        <v>1732</v>
      </c>
    </row>
    <row r="105" spans="1:7" ht="15" customHeight="1" x14ac:dyDescent="0.3">
      <c r="A105" s="35"/>
      <c r="B105" s="27" t="s">
        <v>894</v>
      </c>
      <c r="C105" s="27" t="s">
        <v>1396</v>
      </c>
      <c r="D105" s="28">
        <v>4692</v>
      </c>
      <c r="E105" s="28">
        <v>4370</v>
      </c>
      <c r="F105" s="28">
        <v>322</v>
      </c>
    </row>
    <row r="106" spans="1:7" ht="15" customHeight="1" x14ac:dyDescent="0.3">
      <c r="A106" s="35"/>
      <c r="B106" s="27" t="s">
        <v>902</v>
      </c>
      <c r="C106" s="27" t="s">
        <v>1123</v>
      </c>
      <c r="D106" s="28">
        <v>2612</v>
      </c>
      <c r="E106" s="28">
        <v>2477</v>
      </c>
      <c r="F106" s="28">
        <v>135</v>
      </c>
    </row>
    <row r="107" spans="1:7" ht="15" customHeight="1" x14ac:dyDescent="0.3">
      <c r="A107" s="35"/>
      <c r="B107" s="27" t="s">
        <v>906</v>
      </c>
      <c r="C107" s="27" t="s">
        <v>1595</v>
      </c>
      <c r="D107" s="28">
        <v>0</v>
      </c>
      <c r="E107" s="28">
        <v>0</v>
      </c>
      <c r="F107" s="28">
        <v>0</v>
      </c>
    </row>
    <row r="108" spans="1:7" ht="15" customHeight="1" x14ac:dyDescent="0.3">
      <c r="A108" s="35"/>
      <c r="B108" s="27" t="s">
        <v>1099</v>
      </c>
      <c r="C108" s="27" t="s">
        <v>1098</v>
      </c>
      <c r="D108" s="28">
        <v>4665</v>
      </c>
      <c r="E108" s="28">
        <v>4465</v>
      </c>
      <c r="F108" s="28">
        <v>200</v>
      </c>
    </row>
    <row r="109" spans="1:7" ht="15" customHeight="1" x14ac:dyDescent="0.3">
      <c r="A109" s="35"/>
      <c r="B109" s="27" t="s">
        <v>1021</v>
      </c>
      <c r="C109" s="27" t="s">
        <v>1020</v>
      </c>
      <c r="D109" s="28">
        <v>6190</v>
      </c>
      <c r="E109" s="28">
        <v>6079</v>
      </c>
      <c r="F109" s="28">
        <v>111</v>
      </c>
    </row>
    <row r="110" spans="1:7" ht="15" customHeight="1" x14ac:dyDescent="0.3">
      <c r="A110" s="35"/>
      <c r="B110" s="27" t="s">
        <v>51</v>
      </c>
      <c r="C110" s="27" t="s">
        <v>321</v>
      </c>
      <c r="D110" s="28">
        <v>3595</v>
      </c>
      <c r="E110" s="28">
        <v>3408</v>
      </c>
      <c r="F110" s="28">
        <v>187</v>
      </c>
    </row>
    <row r="111" spans="1:7" ht="15" customHeight="1" x14ac:dyDescent="0.3">
      <c r="A111" s="35"/>
      <c r="B111" s="27" t="s">
        <v>406</v>
      </c>
      <c r="C111" s="27" t="s">
        <v>323</v>
      </c>
      <c r="D111" s="28">
        <v>588</v>
      </c>
      <c r="E111" s="28">
        <v>700</v>
      </c>
      <c r="F111" s="28">
        <v>-112</v>
      </c>
    </row>
    <row r="112" spans="1:7" ht="15" customHeight="1" x14ac:dyDescent="0.3">
      <c r="A112" s="35"/>
      <c r="B112" s="27" t="s">
        <v>159</v>
      </c>
      <c r="C112" s="27" t="s">
        <v>328</v>
      </c>
      <c r="D112" s="28">
        <v>6087</v>
      </c>
      <c r="E112" s="28">
        <v>5723</v>
      </c>
      <c r="F112" s="28">
        <v>364</v>
      </c>
    </row>
    <row r="113" spans="1:7" ht="15" customHeight="1" x14ac:dyDescent="0.3">
      <c r="A113" s="35"/>
      <c r="B113" s="40"/>
      <c r="C113" s="36" t="s">
        <v>1476</v>
      </c>
      <c r="D113" s="37">
        <v>44711</v>
      </c>
      <c r="E113" s="37">
        <v>42568</v>
      </c>
      <c r="F113" s="37">
        <v>2143</v>
      </c>
    </row>
    <row r="114" spans="1:7" ht="15" customHeight="1" x14ac:dyDescent="0.3">
      <c r="A114" s="27" t="s">
        <v>1478</v>
      </c>
      <c r="B114" s="27" t="s">
        <v>76</v>
      </c>
      <c r="C114" s="27" t="s">
        <v>206</v>
      </c>
      <c r="D114" s="28">
        <v>2783</v>
      </c>
      <c r="E114" s="28">
        <v>2973</v>
      </c>
      <c r="F114" s="28">
        <v>-190</v>
      </c>
    </row>
    <row r="115" spans="1:7" ht="15" customHeight="1" x14ac:dyDescent="0.3">
      <c r="A115" s="35"/>
      <c r="B115" s="27" t="s">
        <v>25</v>
      </c>
      <c r="C115" s="27" t="s">
        <v>221</v>
      </c>
      <c r="D115" s="28">
        <v>2399</v>
      </c>
      <c r="E115" s="28">
        <v>2442</v>
      </c>
      <c r="F115" s="28">
        <v>-43</v>
      </c>
    </row>
    <row r="116" spans="1:7" ht="15" customHeight="1" x14ac:dyDescent="0.3">
      <c r="A116" s="35"/>
      <c r="B116" s="27" t="s">
        <v>147</v>
      </c>
      <c r="C116" s="27" t="s">
        <v>223</v>
      </c>
      <c r="D116" s="28">
        <v>2105</v>
      </c>
      <c r="E116" s="28">
        <v>2473</v>
      </c>
      <c r="F116" s="28">
        <v>-368</v>
      </c>
    </row>
    <row r="117" spans="1:7" ht="15" customHeight="1" x14ac:dyDescent="0.3">
      <c r="A117" s="35"/>
      <c r="B117" s="27" t="s">
        <v>49</v>
      </c>
      <c r="C117" s="27" t="s">
        <v>255</v>
      </c>
      <c r="D117" s="28">
        <v>2947</v>
      </c>
      <c r="E117" s="28">
        <v>2824</v>
      </c>
      <c r="F117" s="28">
        <v>123</v>
      </c>
    </row>
    <row r="118" spans="1:7" ht="15" customHeight="1" x14ac:dyDescent="0.3">
      <c r="A118" s="35"/>
      <c r="B118" s="27" t="s">
        <v>38</v>
      </c>
      <c r="C118" s="27" t="s">
        <v>257</v>
      </c>
      <c r="D118" s="28">
        <v>2668</v>
      </c>
      <c r="E118" s="28">
        <v>2846</v>
      </c>
      <c r="F118" s="28">
        <v>-178</v>
      </c>
    </row>
    <row r="119" spans="1:7" ht="15" customHeight="1" x14ac:dyDescent="0.3">
      <c r="A119" s="35"/>
      <c r="B119" s="27" t="s">
        <v>36</v>
      </c>
      <c r="C119" s="27" t="s">
        <v>258</v>
      </c>
      <c r="D119" s="28">
        <v>1685</v>
      </c>
      <c r="E119" s="28">
        <v>1556</v>
      </c>
      <c r="F119" s="28">
        <v>129</v>
      </c>
    </row>
    <row r="120" spans="1:7" ht="15" customHeight="1" x14ac:dyDescent="0.3">
      <c r="A120" s="35"/>
      <c r="B120" s="27" t="s">
        <v>61</v>
      </c>
      <c r="C120" s="27" t="s">
        <v>259</v>
      </c>
      <c r="D120" s="28">
        <v>3444</v>
      </c>
      <c r="E120" s="28">
        <v>3380</v>
      </c>
      <c r="F120" s="28">
        <v>64</v>
      </c>
    </row>
    <row r="121" spans="1:7" ht="15" customHeight="1" x14ac:dyDescent="0.3">
      <c r="A121" s="35"/>
      <c r="B121" s="27" t="s">
        <v>89</v>
      </c>
      <c r="C121" s="27" t="s">
        <v>260</v>
      </c>
      <c r="D121" s="28">
        <v>3977</v>
      </c>
      <c r="E121" s="28">
        <v>4122</v>
      </c>
      <c r="F121" s="28">
        <v>-145</v>
      </c>
    </row>
    <row r="122" spans="1:7" ht="15" customHeight="1" x14ac:dyDescent="0.3">
      <c r="A122" s="35"/>
      <c r="B122" s="27" t="s">
        <v>149</v>
      </c>
      <c r="C122" s="27" t="s">
        <v>262</v>
      </c>
      <c r="D122" s="28">
        <v>3410</v>
      </c>
      <c r="E122" s="28">
        <v>3483</v>
      </c>
      <c r="F122" s="28">
        <v>-73</v>
      </c>
    </row>
    <row r="123" spans="1:7" ht="15" customHeight="1" x14ac:dyDescent="0.3">
      <c r="A123" s="35"/>
      <c r="B123" s="27" t="s">
        <v>34</v>
      </c>
      <c r="C123" s="65" t="s">
        <v>1597</v>
      </c>
      <c r="D123" s="28">
        <v>2737</v>
      </c>
      <c r="E123" s="28">
        <v>3369</v>
      </c>
      <c r="F123" s="28">
        <v>-632</v>
      </c>
      <c r="G123" t="s">
        <v>1732</v>
      </c>
    </row>
    <row r="124" spans="1:7" ht="15" customHeight="1" x14ac:dyDescent="0.3">
      <c r="A124" s="35"/>
      <c r="B124" s="27" t="s">
        <v>99</v>
      </c>
      <c r="C124" s="27" t="s">
        <v>336</v>
      </c>
      <c r="D124" s="28">
        <v>1379</v>
      </c>
      <c r="E124" s="28">
        <v>1325</v>
      </c>
      <c r="F124" s="28">
        <v>54</v>
      </c>
    </row>
    <row r="125" spans="1:7" ht="15" customHeight="1" x14ac:dyDescent="0.3">
      <c r="A125" s="35"/>
      <c r="B125" s="40"/>
      <c r="C125" s="36" t="s">
        <v>1478</v>
      </c>
      <c r="D125" s="37">
        <v>29534</v>
      </c>
      <c r="E125" s="37">
        <v>30793</v>
      </c>
      <c r="F125" s="37">
        <v>-1259</v>
      </c>
    </row>
    <row r="126" spans="1:7" ht="15" customHeight="1" x14ac:dyDescent="0.3">
      <c r="A126" s="27" t="s">
        <v>1480</v>
      </c>
      <c r="B126" s="27" t="s">
        <v>131</v>
      </c>
      <c r="C126" s="27" t="s">
        <v>189</v>
      </c>
      <c r="D126" s="28">
        <v>2769</v>
      </c>
      <c r="E126" s="28">
        <v>3039</v>
      </c>
      <c r="F126" s="28">
        <v>-270</v>
      </c>
    </row>
    <row r="127" spans="1:7" ht="15" customHeight="1" x14ac:dyDescent="0.3">
      <c r="A127" s="35"/>
      <c r="B127" s="27" t="s">
        <v>22</v>
      </c>
      <c r="C127" s="27" t="s">
        <v>214</v>
      </c>
      <c r="D127" s="28">
        <v>2190</v>
      </c>
      <c r="E127" s="28">
        <v>2111</v>
      </c>
      <c r="F127" s="28">
        <v>79</v>
      </c>
    </row>
    <row r="128" spans="1:7" ht="15" customHeight="1" x14ac:dyDescent="0.3">
      <c r="A128" s="35"/>
      <c r="B128" s="27" t="s">
        <v>135</v>
      </c>
      <c r="C128" s="27" t="s">
        <v>726</v>
      </c>
      <c r="D128" s="28">
        <v>2488</v>
      </c>
      <c r="E128" s="28">
        <v>3000</v>
      </c>
      <c r="F128" s="28">
        <v>-512</v>
      </c>
    </row>
    <row r="129" spans="1:6" ht="15" customHeight="1" x14ac:dyDescent="0.3">
      <c r="A129" s="35"/>
      <c r="B129" s="27" t="s">
        <v>32</v>
      </c>
      <c r="C129" s="27" t="s">
        <v>234</v>
      </c>
      <c r="D129" s="28">
        <v>3061</v>
      </c>
      <c r="E129" s="28">
        <v>2836</v>
      </c>
      <c r="F129" s="28">
        <v>225</v>
      </c>
    </row>
    <row r="130" spans="1:6" ht="15" customHeight="1" x14ac:dyDescent="0.3">
      <c r="A130" s="35"/>
      <c r="B130" s="27" t="s">
        <v>30</v>
      </c>
      <c r="C130" s="27" t="s">
        <v>235</v>
      </c>
      <c r="D130" s="28">
        <v>4047</v>
      </c>
      <c r="E130" s="28">
        <v>4031</v>
      </c>
      <c r="F130" s="28">
        <v>16</v>
      </c>
    </row>
    <row r="131" spans="1:6" ht="15" customHeight="1" x14ac:dyDescent="0.3">
      <c r="A131" s="35"/>
      <c r="B131" s="27" t="s">
        <v>157</v>
      </c>
      <c r="C131" s="27" t="s">
        <v>249</v>
      </c>
      <c r="D131" s="28">
        <v>3852</v>
      </c>
      <c r="E131" s="28">
        <v>3855</v>
      </c>
      <c r="F131" s="28">
        <v>-3</v>
      </c>
    </row>
    <row r="132" spans="1:6" ht="15" customHeight="1" x14ac:dyDescent="0.3">
      <c r="A132" s="35"/>
      <c r="B132" s="27" t="s">
        <v>20</v>
      </c>
      <c r="C132" s="27" t="s">
        <v>253</v>
      </c>
      <c r="D132" s="28">
        <v>4436</v>
      </c>
      <c r="E132" s="28">
        <v>4093</v>
      </c>
      <c r="F132" s="28">
        <v>343</v>
      </c>
    </row>
    <row r="133" spans="1:6" ht="15" customHeight="1" x14ac:dyDescent="0.3">
      <c r="A133" s="35"/>
      <c r="B133" s="27" t="s">
        <v>55</v>
      </c>
      <c r="C133" s="27" t="s">
        <v>254</v>
      </c>
      <c r="D133" s="28">
        <v>2290</v>
      </c>
      <c r="E133" s="28">
        <v>2460</v>
      </c>
      <c r="F133" s="28">
        <v>-170</v>
      </c>
    </row>
    <row r="134" spans="1:6" ht="15" customHeight="1" x14ac:dyDescent="0.3">
      <c r="A134" s="35"/>
      <c r="B134" s="27" t="s">
        <v>95</v>
      </c>
      <c r="C134" s="27" t="s">
        <v>266</v>
      </c>
      <c r="D134" s="28">
        <v>699</v>
      </c>
      <c r="E134" s="28">
        <v>1043</v>
      </c>
      <c r="F134" s="28">
        <v>-344</v>
      </c>
    </row>
    <row r="135" spans="1:6" ht="15" customHeight="1" x14ac:dyDescent="0.3">
      <c r="A135" s="35"/>
      <c r="B135" s="27" t="s">
        <v>143</v>
      </c>
      <c r="C135" s="27" t="s">
        <v>282</v>
      </c>
      <c r="D135" s="28">
        <v>2970</v>
      </c>
      <c r="E135" s="28">
        <v>3139</v>
      </c>
      <c r="F135" s="28">
        <v>-169</v>
      </c>
    </row>
    <row r="136" spans="1:6" ht="15" customHeight="1" x14ac:dyDescent="0.3">
      <c r="A136" s="35"/>
      <c r="B136" s="27" t="s">
        <v>145</v>
      </c>
      <c r="C136" s="27" t="s">
        <v>320</v>
      </c>
      <c r="D136" s="28">
        <v>2951</v>
      </c>
      <c r="E136" s="28">
        <v>3236</v>
      </c>
      <c r="F136" s="28">
        <v>-285</v>
      </c>
    </row>
    <row r="137" spans="1:6" ht="15" customHeight="1" x14ac:dyDescent="0.3">
      <c r="A137" s="35"/>
      <c r="B137" s="40"/>
      <c r="C137" s="36" t="s">
        <v>1480</v>
      </c>
      <c r="D137" s="37">
        <v>31753</v>
      </c>
      <c r="E137" s="37">
        <v>32843</v>
      </c>
      <c r="F137" s="37">
        <v>-1090</v>
      </c>
    </row>
    <row r="138" spans="1:6" ht="15" customHeight="1" x14ac:dyDescent="0.3">
      <c r="A138" s="31" t="s">
        <v>339</v>
      </c>
      <c r="B138" s="31"/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Summary (Ranking SAE)</vt:lpstr>
      <vt:lpstr>Summary (Ranking AE)</vt:lpstr>
      <vt:lpstr>Summary (unit growth)</vt:lpstr>
      <vt:lpstr>YTD April</vt:lpstr>
      <vt:lpstr>2023</vt:lpstr>
      <vt:lpstr>2022</vt:lpstr>
      <vt:lpstr>2021</vt:lpstr>
      <vt:lpstr>Summary (combined)</vt:lpstr>
      <vt:lpstr>2020</vt:lpstr>
      <vt:lpstr>2019</vt:lpstr>
      <vt:lpstr>2018</vt:lpstr>
      <vt:lpstr>2018 Growth Markets</vt:lpstr>
      <vt:lpstr>2017</vt:lpstr>
      <vt:lpstr>2017 Growth Markets</vt:lpstr>
      <vt:lpstr>Summary (ranking)</vt:lpstr>
      <vt:lpstr>Summary (ranking) (2)</vt:lpstr>
      <vt:lpstr>Summary (ranking AE) old</vt:lpstr>
      <vt:lpstr>Summary (ranking SAE) old</vt:lpstr>
      <vt:lpstr>Summary (ranking AE v2) done</vt:lpstr>
      <vt:lpstr>2016</vt:lpstr>
      <vt:lpstr>TY Lookup</vt:lpstr>
      <vt:lpstr>'2017 Growth Markets'!Print_Area</vt:lpstr>
      <vt:lpstr>'2019'!Print_Titles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Durham, Gregory S.</dc:creator>
  <cp:lastModifiedBy>Parson, Carl</cp:lastModifiedBy>
  <dcterms:created xsi:type="dcterms:W3CDTF">2024-05-29T18:20:54Z</dcterms:created>
  <dcterms:modified xsi:type="dcterms:W3CDTF">2024-08-02T12:55:35Z</dcterms:modified>
</cp:coreProperties>
</file>