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enue Model 1" sheetId="1" r:id="rId4"/>
    <sheet state="visible" name="Revenue Model 2" sheetId="2" r:id="rId5"/>
    <sheet state="visible" name="Revenue Model 3" sheetId="3" r:id="rId6"/>
    <sheet state="visible" name="Valuation" sheetId="4" r:id="rId7"/>
  </sheets>
  <definedNames/>
  <calcPr/>
</workbook>
</file>

<file path=xl/sharedStrings.xml><?xml version="1.0" encoding="utf-8"?>
<sst xmlns="http://schemas.openxmlformats.org/spreadsheetml/2006/main" count="165" uniqueCount="40">
  <si>
    <t>Revenue From Transaction Fee</t>
  </si>
  <si>
    <t>Assumption Of Total Customers</t>
  </si>
  <si>
    <t>Transactions Per Month</t>
  </si>
  <si>
    <t>Transactions Per Year</t>
  </si>
  <si>
    <t>Fee Per Transaction</t>
  </si>
  <si>
    <t>Avg. Spend</t>
  </si>
  <si>
    <t>Avg. Spend (Adjusted For Inflation)</t>
  </si>
  <si>
    <t>Revenue P.A. ($)</t>
  </si>
  <si>
    <t>Year 1</t>
  </si>
  <si>
    <t>Year 2</t>
  </si>
  <si>
    <t>Year 3</t>
  </si>
  <si>
    <t>Year 4</t>
  </si>
  <si>
    <t>Year 5</t>
  </si>
  <si>
    <t>Revenue From Premium Subscriptions</t>
  </si>
  <si>
    <t>Premium Subscibers</t>
  </si>
  <si>
    <t>Cost Of Subscription</t>
  </si>
  <si>
    <t>Annual Cost</t>
  </si>
  <si>
    <t>Revenue From Advertisement &amp; Sponsorship</t>
  </si>
  <si>
    <t>Ad Revenue Per User</t>
  </si>
  <si>
    <t>Total Predicted 
Annual Return</t>
  </si>
  <si>
    <t>Amt ($)</t>
  </si>
  <si>
    <t>Valuation of Revenue Model 1</t>
  </si>
  <si>
    <t>Year</t>
  </si>
  <si>
    <t>Total Predicted Annual Revenue</t>
  </si>
  <si>
    <t>Revenue Multiple</t>
  </si>
  <si>
    <t>Valuation</t>
  </si>
  <si>
    <t>Discount Rate</t>
  </si>
  <si>
    <t>Discounted Valuation</t>
  </si>
  <si>
    <t>Notes</t>
  </si>
  <si>
    <t>Discount Rate Calculation</t>
  </si>
  <si>
    <t>Risk-Free Rate</t>
  </si>
  <si>
    <t>ERP</t>
  </si>
  <si>
    <t>Industry Risk Premium</t>
  </si>
  <si>
    <t>Present Valuation</t>
  </si>
  <si>
    <t>Company Specific Risk Premium</t>
  </si>
  <si>
    <t>Beta</t>
  </si>
  <si>
    <t>Valuation of Revenue Model 2</t>
  </si>
  <si>
    <t xml:space="preserve">Discount Rate </t>
  </si>
  <si>
    <t>Valuation of Revenue Model 3</t>
  </si>
  <si>
    <t>Average Present 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</si>
</sst>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6">
    <font>
      <sz val="10.0"/>
      <color rgb="FF000000"/>
      <name val="Arial"/>
      <scheme val="minor"/>
    </font>
    <font>
      <b/>
      <i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ill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0" fillId="0" fontId="4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6" fillId="0" fontId="4" numFmtId="164" xfId="0" applyBorder="1" applyFont="1" applyNumberFormat="1"/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9" fillId="0" fontId="4" numFmtId="164" xfId="0" applyBorder="1" applyFont="1" applyNumberFormat="1"/>
    <xf borderId="1" fillId="0" fontId="4" numFmtId="0" xfId="0" applyBorder="1" applyFont="1"/>
    <xf borderId="2" fillId="0" fontId="4" numFmtId="0" xfId="0" applyBorder="1" applyFont="1"/>
    <xf borderId="3" fillId="0" fontId="4" numFmtId="164" xfId="0" applyBorder="1" applyFont="1" applyNumberFormat="1"/>
    <xf borderId="1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1" fillId="0" fontId="3" numFmtId="164" xfId="0" applyAlignment="1" applyBorder="1" applyFont="1" applyNumberFormat="1">
      <alignment horizontal="center" readingOrder="0"/>
    </xf>
    <xf borderId="12" fillId="0" fontId="4" numFmtId="0" xfId="0" applyAlignment="1" applyBorder="1" applyFont="1">
      <alignment readingOrder="0"/>
    </xf>
    <xf borderId="10" fillId="0" fontId="4" numFmtId="10" xfId="0" applyAlignment="1" applyBorder="1" applyFont="1" applyNumberFormat="1">
      <alignment readingOrder="0"/>
    </xf>
    <xf borderId="10" fillId="0" fontId="4" numFmtId="164" xfId="0" applyAlignment="1" applyBorder="1" applyFont="1" applyNumberFormat="1">
      <alignment readingOrder="0"/>
    </xf>
    <xf borderId="10" fillId="0" fontId="4" numFmtId="164" xfId="0" applyBorder="1" applyFont="1" applyNumberFormat="1"/>
    <xf borderId="11" fillId="0" fontId="4" numFmtId="164" xfId="0" applyBorder="1" applyFont="1" applyNumberFormat="1"/>
    <xf borderId="8" fillId="0" fontId="4" numFmtId="4" xfId="0" applyAlignment="1" applyBorder="1" applyFont="1" applyNumberFormat="1">
      <alignment readingOrder="0"/>
    </xf>
    <xf borderId="0" fillId="0" fontId="4" numFmtId="0" xfId="0" applyAlignment="1" applyFont="1">
      <alignment horizontal="center" readingOrder="0"/>
    </xf>
    <xf borderId="13" fillId="0" fontId="4" numFmtId="0" xfId="0" applyBorder="1" applyFont="1"/>
    <xf borderId="3" fillId="0" fontId="1" numFmtId="0" xfId="0" applyAlignment="1" applyBorder="1" applyFont="1">
      <alignment horizontal="center" readingOrder="0"/>
    </xf>
    <xf borderId="0" fillId="0" fontId="5" numFmtId="4" xfId="0" applyAlignment="1" applyFont="1" applyNumberFormat="1">
      <alignment horizontal="right" vertical="bottom"/>
    </xf>
    <xf borderId="0" fillId="0" fontId="4" numFmtId="4" xfId="0" applyFont="1" applyNumberFormat="1"/>
    <xf borderId="8" fillId="0" fontId="4" numFmtId="4" xfId="0" applyBorder="1" applyFont="1" applyNumberFormat="1"/>
    <xf borderId="0" fillId="0" fontId="4" numFmtId="9" xfId="0" applyAlignment="1" applyFont="1" applyNumberFormat="1">
      <alignment readingOrder="0"/>
    </xf>
    <xf borderId="6" fillId="0" fontId="4" numFmtId="10" xfId="0" applyAlignment="1" applyBorder="1" applyFont="1" applyNumberForma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164" xfId="0" applyAlignment="1" applyBorder="1" applyFont="1" applyNumberFormat="1">
      <alignment horizontal="center"/>
    </xf>
    <xf borderId="9" fillId="0" fontId="4" numFmtId="4" xfId="0" applyAlignment="1" applyBorder="1" applyFont="1" applyNumberFormat="1">
      <alignment readingOrder="0"/>
    </xf>
    <xf borderId="5" fillId="0" fontId="4" numFmtId="0" xfId="0" applyBorder="1" applyFont="1"/>
    <xf borderId="6" fillId="0" fontId="4" numFmtId="0" xfId="0" applyBorder="1" applyFont="1"/>
    <xf borderId="3" fillId="0" fontId="1" numFmtId="10" xfId="0" applyAlignment="1" applyBorder="1" applyFont="1" applyNumberFormat="1">
      <alignment horizontal="center"/>
    </xf>
    <xf borderId="1" fillId="3" fontId="1" numFmtId="0" xfId="0" applyAlignment="1" applyBorder="1" applyFill="1" applyFont="1">
      <alignment horizontal="center" readingOrder="0"/>
    </xf>
    <xf borderId="3" fillId="3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Amt ($) vs. Total Predicted 
Annual Return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Model 1'!$E$33:$E$37</c:f>
            </c:strRef>
          </c:cat>
          <c:val>
            <c:numRef>
              <c:f>'Revenue Model 1'!$F$33:$F$37</c:f>
              <c:numCache/>
            </c:numRef>
          </c:val>
        </c:ser>
        <c:axId val="789239759"/>
        <c:axId val="1590385267"/>
      </c:barChart>
      <c:catAx>
        <c:axId val="78923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Predicted 
Annual Return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385267"/>
      </c:catAx>
      <c:valAx>
        <c:axId val="1590385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239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'Revenue Model 1'!$H$23:$H$25</c:f>
            </c:strRef>
          </c:cat>
          <c:val>
            <c:numRef>
              <c:f>'Revenue Model 1'!$I$23:$I$25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Amt ($) vs. Total Predicted 
Annual Return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Model 2'!$E$33:$E$37</c:f>
            </c:strRef>
          </c:cat>
          <c:val>
            <c:numRef>
              <c:f>'Revenue Model 2'!$F$33:$F$37</c:f>
              <c:numCache/>
            </c:numRef>
          </c:val>
        </c:ser>
        <c:axId val="84649662"/>
        <c:axId val="1506313131"/>
      </c:barChart>
      <c:catAx>
        <c:axId val="84649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Predicted 
Annual Return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313131"/>
      </c:catAx>
      <c:valAx>
        <c:axId val="1506313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49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'Revenue Model 2'!$G$23:$G$25</c:f>
            </c:strRef>
          </c:cat>
          <c:val>
            <c:numRef>
              <c:f>'Revenue Model 2'!$H$23:$H$25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Amt ($) vs. Total Predicted 
Annual Return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'Revenue Model 3'!$E$33:$E$37</c:f>
            </c:strRef>
          </c:cat>
          <c:val>
            <c:numRef>
              <c:f>'Revenue Model 3'!$F$33:$F$37</c:f>
              <c:numCache/>
            </c:numRef>
          </c:val>
        </c:ser>
        <c:axId val="75324300"/>
        <c:axId val="1308076097"/>
      </c:barChart>
      <c:catAx>
        <c:axId val="75324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Predicted 
Annual Return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076097"/>
      </c:catAx>
      <c:valAx>
        <c:axId val="1308076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24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'Revenue Model 3'!$G$23:$G$25</c:f>
            </c:strRef>
          </c:cat>
          <c:val>
            <c:numRef>
              <c:f>'Revenue Model 3'!$H$23:$H$25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Valuation!$F$32:$F$34</c:f>
            </c:strRef>
          </c:cat>
          <c:val>
            <c:numRef>
              <c:f>Valuation!$G$32:$G$34</c:f>
              <c:numCache/>
            </c:numRef>
          </c:val>
        </c:ser>
        <c:axId val="1196472220"/>
        <c:axId val="1541424202"/>
      </c:barChart>
      <c:catAx>
        <c:axId val="1196472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424202"/>
      </c:catAx>
      <c:valAx>
        <c:axId val="1541424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472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31</xdr:row>
      <xdr:rowOff>9525</xdr:rowOff>
    </xdr:from>
    <xdr:ext cx="3962400" cy="2438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17</xdr:row>
      <xdr:rowOff>104775</xdr:rowOff>
    </xdr:from>
    <xdr:ext cx="3648075" cy="2257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31</xdr:row>
      <xdr:rowOff>9525</xdr:rowOff>
    </xdr:from>
    <xdr:ext cx="44672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895350</xdr:colOff>
      <xdr:row>19</xdr:row>
      <xdr:rowOff>38100</xdr:rowOff>
    </xdr:from>
    <xdr:ext cx="4600575" cy="2047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371475</xdr:colOff>
      <xdr:row>31</xdr:row>
      <xdr:rowOff>0</xdr:rowOff>
    </xdr:from>
    <xdr:ext cx="4714875" cy="2914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1066800</xdr:colOff>
      <xdr:row>19</xdr:row>
      <xdr:rowOff>57150</xdr:rowOff>
    </xdr:from>
    <xdr:ext cx="4676775" cy="2047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809625</xdr:colOff>
      <xdr:row>29</xdr:row>
      <xdr:rowOff>190500</xdr:rowOff>
    </xdr:from>
    <xdr:ext cx="5619750" cy="23050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15.5"/>
    <col customWidth="1" min="4" max="4" width="20.63"/>
    <col customWidth="1" min="5" max="5" width="21.5"/>
    <col customWidth="1" min="6" max="6" width="17.13"/>
    <col customWidth="1" min="7" max="7" width="17.88"/>
    <col customWidth="1" min="8" max="8" width="31.75"/>
    <col customWidth="1" min="9" max="9" width="16.0"/>
  </cols>
  <sheetData>
    <row r="2">
      <c r="B2" s="1" t="s">
        <v>0</v>
      </c>
      <c r="C2" s="2"/>
      <c r="D2" s="2"/>
      <c r="E2" s="2"/>
      <c r="F2" s="2"/>
      <c r="G2" s="2"/>
      <c r="H2" s="2"/>
      <c r="I2" s="3"/>
    </row>
    <row r="3">
      <c r="B3" s="4" t="s">
        <v>1</v>
      </c>
      <c r="C3" s="3"/>
      <c r="D3" s="5" t="s">
        <v>2</v>
      </c>
      <c r="E3" s="5" t="s">
        <v>3</v>
      </c>
      <c r="F3" s="5" t="s">
        <v>4</v>
      </c>
      <c r="G3" s="6" t="s">
        <v>5</v>
      </c>
      <c r="H3" s="5" t="s">
        <v>6</v>
      </c>
      <c r="I3" s="7" t="s">
        <v>7</v>
      </c>
    </row>
    <row r="4">
      <c r="B4" s="8" t="s">
        <v>8</v>
      </c>
      <c r="C4" s="9">
        <v>1.0E7</v>
      </c>
      <c r="D4" s="10">
        <v>3.0</v>
      </c>
      <c r="E4" s="10">
        <f t="shared" ref="E4:E8" si="1">D4*12</f>
        <v>36</v>
      </c>
      <c r="F4" s="11">
        <v>0.001</v>
      </c>
      <c r="G4" s="12">
        <v>5.0</v>
      </c>
      <c r="H4" s="13">
        <f t="shared" ref="H4:H8" si="2">G4*1.03</f>
        <v>5.15</v>
      </c>
      <c r="I4" s="14">
        <f t="shared" ref="I4:I8" si="3">C4*E4*H4*F4</f>
        <v>1854000</v>
      </c>
    </row>
    <row r="5">
      <c r="B5" s="8" t="s">
        <v>9</v>
      </c>
      <c r="C5" s="9">
        <f t="shared" ref="C5:C8" si="4">C4*2</f>
        <v>20000000</v>
      </c>
      <c r="D5" s="10">
        <v>5.0</v>
      </c>
      <c r="E5" s="10">
        <f t="shared" si="1"/>
        <v>60</v>
      </c>
      <c r="F5" s="11">
        <v>0.001</v>
      </c>
      <c r="G5" s="12">
        <f t="shared" ref="G5:G8" si="5">G4*1.1</f>
        <v>5.5</v>
      </c>
      <c r="H5" s="13">
        <f t="shared" si="2"/>
        <v>5.665</v>
      </c>
      <c r="I5" s="14">
        <f t="shared" si="3"/>
        <v>6798000</v>
      </c>
    </row>
    <row r="6">
      <c r="B6" s="8" t="s">
        <v>10</v>
      </c>
      <c r="C6" s="9">
        <f t="shared" si="4"/>
        <v>40000000</v>
      </c>
      <c r="D6" s="10">
        <v>7.0</v>
      </c>
      <c r="E6" s="10">
        <f t="shared" si="1"/>
        <v>84</v>
      </c>
      <c r="F6" s="11">
        <v>0.001</v>
      </c>
      <c r="G6" s="12">
        <f t="shared" si="5"/>
        <v>6.05</v>
      </c>
      <c r="H6" s="13">
        <f t="shared" si="2"/>
        <v>6.2315</v>
      </c>
      <c r="I6" s="14">
        <f t="shared" si="3"/>
        <v>20937840</v>
      </c>
    </row>
    <row r="7">
      <c r="B7" s="8" t="s">
        <v>11</v>
      </c>
      <c r="C7" s="9">
        <f t="shared" si="4"/>
        <v>80000000</v>
      </c>
      <c r="D7" s="10">
        <v>9.0</v>
      </c>
      <c r="E7" s="10">
        <f t="shared" si="1"/>
        <v>108</v>
      </c>
      <c r="F7" s="11">
        <v>0.001</v>
      </c>
      <c r="G7" s="12">
        <f t="shared" si="5"/>
        <v>6.655</v>
      </c>
      <c r="H7" s="13">
        <f t="shared" si="2"/>
        <v>6.85465</v>
      </c>
      <c r="I7" s="14">
        <f t="shared" si="3"/>
        <v>59224176</v>
      </c>
    </row>
    <row r="8">
      <c r="B8" s="15" t="s">
        <v>12</v>
      </c>
      <c r="C8" s="9">
        <f t="shared" si="4"/>
        <v>160000000</v>
      </c>
      <c r="D8" s="16">
        <v>15.0</v>
      </c>
      <c r="E8" s="16">
        <f t="shared" si="1"/>
        <v>180</v>
      </c>
      <c r="F8" s="11">
        <v>0.001</v>
      </c>
      <c r="G8" s="12">
        <f t="shared" si="5"/>
        <v>7.3205</v>
      </c>
      <c r="H8" s="13">
        <f t="shared" si="2"/>
        <v>7.540115</v>
      </c>
      <c r="I8" s="17">
        <f t="shared" si="3"/>
        <v>217155312</v>
      </c>
    </row>
    <row r="9">
      <c r="B9" s="18"/>
      <c r="C9" s="19"/>
      <c r="D9" s="19"/>
      <c r="E9" s="19"/>
      <c r="F9" s="19"/>
      <c r="G9" s="19"/>
      <c r="H9" s="19"/>
      <c r="I9" s="20">
        <f>SUM(I4:I8)</f>
        <v>305969328</v>
      </c>
    </row>
    <row r="12">
      <c r="B12" s="1" t="s">
        <v>13</v>
      </c>
      <c r="C12" s="2"/>
      <c r="D12" s="2"/>
      <c r="E12" s="2"/>
      <c r="F12" s="2"/>
      <c r="G12" s="3"/>
    </row>
    <row r="13">
      <c r="B13" s="21" t="s">
        <v>1</v>
      </c>
      <c r="C13" s="2"/>
      <c r="D13" s="6" t="s">
        <v>14</v>
      </c>
      <c r="E13" s="22" t="s">
        <v>15</v>
      </c>
      <c r="F13" s="22" t="s">
        <v>16</v>
      </c>
      <c r="G13" s="23" t="s">
        <v>7</v>
      </c>
    </row>
    <row r="14">
      <c r="B14" s="24" t="s">
        <v>8</v>
      </c>
      <c r="C14" s="9">
        <v>1.0E7</v>
      </c>
      <c r="D14" s="25">
        <v>0.08</v>
      </c>
      <c r="E14" s="26">
        <v>10.0</v>
      </c>
      <c r="F14" s="27">
        <f t="shared" ref="F14:F18" si="6">E14*12</f>
        <v>120</v>
      </c>
      <c r="G14" s="28">
        <f t="shared" ref="G14:G18" si="7">C14*D14*F14</f>
        <v>96000000</v>
      </c>
    </row>
    <row r="15">
      <c r="B15" s="8" t="s">
        <v>9</v>
      </c>
      <c r="C15" s="9">
        <v>2.0E7</v>
      </c>
      <c r="D15" s="11">
        <v>0.08</v>
      </c>
      <c r="E15" s="12">
        <v>10.0</v>
      </c>
      <c r="F15" s="13">
        <f t="shared" si="6"/>
        <v>120</v>
      </c>
      <c r="G15" s="14">
        <f t="shared" si="7"/>
        <v>192000000</v>
      </c>
    </row>
    <row r="16">
      <c r="B16" s="8" t="s">
        <v>10</v>
      </c>
      <c r="C16" s="9">
        <v>4.0E7</v>
      </c>
      <c r="D16" s="11">
        <v>0.08</v>
      </c>
      <c r="E16" s="12">
        <v>10.0</v>
      </c>
      <c r="F16" s="13">
        <f t="shared" si="6"/>
        <v>120</v>
      </c>
      <c r="G16" s="14">
        <f t="shared" si="7"/>
        <v>384000000</v>
      </c>
    </row>
    <row r="17">
      <c r="B17" s="8" t="s">
        <v>11</v>
      </c>
      <c r="C17" s="9">
        <v>8.0E7</v>
      </c>
      <c r="D17" s="11">
        <v>0.08</v>
      </c>
      <c r="E17" s="12">
        <v>10.0</v>
      </c>
      <c r="F17" s="13">
        <f t="shared" si="6"/>
        <v>120</v>
      </c>
      <c r="G17" s="14">
        <f t="shared" si="7"/>
        <v>768000000</v>
      </c>
    </row>
    <row r="18">
      <c r="B18" s="8" t="s">
        <v>12</v>
      </c>
      <c r="C18" s="29">
        <v>1.6E8</v>
      </c>
      <c r="D18" s="11">
        <v>0.08</v>
      </c>
      <c r="E18" s="12">
        <v>10.0</v>
      </c>
      <c r="F18" s="13">
        <f t="shared" si="6"/>
        <v>120</v>
      </c>
      <c r="G18" s="14">
        <f t="shared" si="7"/>
        <v>1536000000</v>
      </c>
    </row>
    <row r="19">
      <c r="B19" s="18"/>
      <c r="C19" s="19"/>
      <c r="D19" s="19"/>
      <c r="E19" s="19"/>
      <c r="F19" s="19"/>
      <c r="G19" s="20">
        <f>SUM(G14:G18)</f>
        <v>2976000000</v>
      </c>
    </row>
    <row r="22">
      <c r="B22" s="1" t="s">
        <v>17</v>
      </c>
      <c r="C22" s="2"/>
      <c r="D22" s="2"/>
      <c r="E22" s="3"/>
      <c r="G22" s="30"/>
    </row>
    <row r="23">
      <c r="B23" s="21" t="s">
        <v>1</v>
      </c>
      <c r="C23" s="2"/>
      <c r="D23" s="6" t="s">
        <v>18</v>
      </c>
      <c r="E23" s="7" t="s">
        <v>7</v>
      </c>
      <c r="H23" s="10" t="s">
        <v>17</v>
      </c>
      <c r="I23" s="13">
        <v>6.2E8</v>
      </c>
    </row>
    <row r="24">
      <c r="B24" s="24" t="s">
        <v>8</v>
      </c>
      <c r="C24" s="9">
        <v>1.0E7</v>
      </c>
      <c r="D24" s="12">
        <v>2.0</v>
      </c>
      <c r="E24" s="14">
        <f t="shared" ref="E24:E28" si="8">C24*D24</f>
        <v>20000000</v>
      </c>
      <c r="H24" s="10" t="s">
        <v>13</v>
      </c>
      <c r="I24" s="13">
        <v>2.976E9</v>
      </c>
    </row>
    <row r="25">
      <c r="B25" s="8" t="s">
        <v>9</v>
      </c>
      <c r="C25" s="9">
        <v>2.0E7</v>
      </c>
      <c r="D25" s="12">
        <v>2.0</v>
      </c>
      <c r="E25" s="14">
        <f t="shared" si="8"/>
        <v>40000000</v>
      </c>
      <c r="H25" s="10" t="s">
        <v>0</v>
      </c>
      <c r="I25" s="13">
        <v>3.0596932800000006E8</v>
      </c>
    </row>
    <row r="26">
      <c r="B26" s="8" t="s">
        <v>10</v>
      </c>
      <c r="C26" s="9">
        <v>4.0E7</v>
      </c>
      <c r="D26" s="12">
        <v>2.0</v>
      </c>
      <c r="E26" s="14">
        <f t="shared" si="8"/>
        <v>80000000</v>
      </c>
    </row>
    <row r="27">
      <c r="B27" s="8" t="s">
        <v>11</v>
      </c>
      <c r="C27" s="9">
        <v>8.0E7</v>
      </c>
      <c r="D27" s="12">
        <v>2.0</v>
      </c>
      <c r="E27" s="14">
        <f t="shared" si="8"/>
        <v>160000000</v>
      </c>
    </row>
    <row r="28">
      <c r="B28" s="15" t="s">
        <v>12</v>
      </c>
      <c r="C28" s="29">
        <v>1.6E8</v>
      </c>
      <c r="D28" s="12">
        <v>2.0</v>
      </c>
      <c r="E28" s="17">
        <f t="shared" si="8"/>
        <v>320000000</v>
      </c>
    </row>
    <row r="29">
      <c r="B29" s="18"/>
      <c r="C29" s="19"/>
      <c r="D29" s="19"/>
      <c r="E29" s="20">
        <f>SUM(E24:E28)</f>
        <v>620000000</v>
      </c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2">
      <c r="E32" s="1" t="s">
        <v>19</v>
      </c>
      <c r="F32" s="32" t="s">
        <v>20</v>
      </c>
    </row>
    <row r="33">
      <c r="E33" s="8" t="s">
        <v>8</v>
      </c>
      <c r="F33" s="14">
        <f t="shared" ref="F33:F37" si="9">I4+G14+E24</f>
        <v>117854000</v>
      </c>
    </row>
    <row r="34">
      <c r="E34" s="8" t="s">
        <v>9</v>
      </c>
      <c r="F34" s="14">
        <f t="shared" si="9"/>
        <v>238798000</v>
      </c>
    </row>
    <row r="35">
      <c r="E35" s="8" t="s">
        <v>10</v>
      </c>
      <c r="F35" s="14">
        <f t="shared" si="9"/>
        <v>484937840</v>
      </c>
    </row>
    <row r="36">
      <c r="E36" s="8" t="s">
        <v>11</v>
      </c>
      <c r="F36" s="14">
        <f t="shared" si="9"/>
        <v>987224176</v>
      </c>
    </row>
    <row r="37">
      <c r="E37" s="15" t="s">
        <v>12</v>
      </c>
      <c r="F37" s="17">
        <f t="shared" si="9"/>
        <v>2073155312</v>
      </c>
    </row>
  </sheetData>
  <mergeCells count="7">
    <mergeCell ref="B2:I2"/>
    <mergeCell ref="B3:C3"/>
    <mergeCell ref="B12:G12"/>
    <mergeCell ref="B13:C13"/>
    <mergeCell ref="B22:E22"/>
    <mergeCell ref="G22:I22"/>
    <mergeCell ref="B23:C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15.5"/>
    <col customWidth="1" min="4" max="4" width="20.63"/>
    <col customWidth="1" min="5" max="5" width="21.5"/>
    <col customWidth="1" min="6" max="6" width="17.13"/>
    <col customWidth="1" min="7" max="7" width="17.88"/>
    <col customWidth="1" min="8" max="8" width="31.75"/>
    <col customWidth="1" min="9" max="9" width="16.88"/>
  </cols>
  <sheetData>
    <row r="2">
      <c r="B2" s="1" t="s">
        <v>0</v>
      </c>
      <c r="C2" s="2"/>
      <c r="D2" s="2"/>
      <c r="E2" s="2"/>
      <c r="F2" s="2"/>
      <c r="G2" s="2"/>
      <c r="H2" s="2"/>
      <c r="I2" s="3"/>
    </row>
    <row r="3">
      <c r="B3" s="4" t="s">
        <v>1</v>
      </c>
      <c r="C3" s="3"/>
      <c r="D3" s="5" t="s">
        <v>2</v>
      </c>
      <c r="E3" s="5" t="s">
        <v>3</v>
      </c>
      <c r="F3" s="5" t="s">
        <v>4</v>
      </c>
      <c r="G3" s="6" t="s">
        <v>5</v>
      </c>
      <c r="H3" s="5" t="s">
        <v>6</v>
      </c>
      <c r="I3" s="7" t="s">
        <v>7</v>
      </c>
    </row>
    <row r="4">
      <c r="B4" s="8" t="s">
        <v>8</v>
      </c>
      <c r="C4" s="9">
        <v>1.0E7</v>
      </c>
      <c r="D4" s="10">
        <v>3.0</v>
      </c>
      <c r="E4" s="10">
        <f t="shared" ref="E4:E8" si="1">D4*12</f>
        <v>36</v>
      </c>
      <c r="F4" s="11">
        <v>0.001</v>
      </c>
      <c r="G4" s="12">
        <v>5.0</v>
      </c>
      <c r="I4" s="14">
        <f>C4*E4*G4*F4</f>
        <v>1800000</v>
      </c>
    </row>
    <row r="5">
      <c r="B5" s="8" t="s">
        <v>9</v>
      </c>
      <c r="C5" s="9">
        <f t="shared" ref="C5:C8" si="2">C4*1.6</f>
        <v>16000000</v>
      </c>
      <c r="D5" s="10">
        <v>5.0</v>
      </c>
      <c r="E5" s="10">
        <f t="shared" si="1"/>
        <v>60</v>
      </c>
      <c r="F5" s="11">
        <v>0.001</v>
      </c>
      <c r="G5" s="12">
        <f t="shared" ref="G5:G8" si="3">G4*1.07</f>
        <v>5.35</v>
      </c>
      <c r="H5" s="13">
        <f t="shared" ref="H5:H8" si="4">G5*1.03</f>
        <v>5.5105</v>
      </c>
      <c r="I5" s="14">
        <f t="shared" ref="I5:I8" si="5">C5*E5*H5*F5</f>
        <v>5290080</v>
      </c>
    </row>
    <row r="6">
      <c r="B6" s="8" t="s">
        <v>10</v>
      </c>
      <c r="C6" s="9">
        <f t="shared" si="2"/>
        <v>25600000</v>
      </c>
      <c r="D6" s="10">
        <v>7.0</v>
      </c>
      <c r="E6" s="10">
        <f t="shared" si="1"/>
        <v>84</v>
      </c>
      <c r="F6" s="11">
        <v>0.001</v>
      </c>
      <c r="G6" s="12">
        <f t="shared" si="3"/>
        <v>5.7245</v>
      </c>
      <c r="H6" s="13">
        <f t="shared" si="4"/>
        <v>5.896235</v>
      </c>
      <c r="I6" s="14">
        <f t="shared" si="5"/>
        <v>12679263.74</v>
      </c>
    </row>
    <row r="7">
      <c r="B7" s="8" t="s">
        <v>11</v>
      </c>
      <c r="C7" s="9">
        <f t="shared" si="2"/>
        <v>40960000</v>
      </c>
      <c r="D7" s="10">
        <v>9.0</v>
      </c>
      <c r="E7" s="10">
        <f t="shared" si="1"/>
        <v>108</v>
      </c>
      <c r="F7" s="11">
        <v>0.001</v>
      </c>
      <c r="G7" s="12">
        <f t="shared" si="3"/>
        <v>6.125215</v>
      </c>
      <c r="H7" s="13">
        <f t="shared" si="4"/>
        <v>6.30897145</v>
      </c>
      <c r="I7" s="14">
        <f t="shared" si="5"/>
        <v>27908870.82</v>
      </c>
    </row>
    <row r="8">
      <c r="B8" s="15" t="s">
        <v>12</v>
      </c>
      <c r="C8" s="9">
        <f t="shared" si="2"/>
        <v>65536000</v>
      </c>
      <c r="D8" s="16">
        <v>15.0</v>
      </c>
      <c r="E8" s="16">
        <f t="shared" si="1"/>
        <v>180</v>
      </c>
      <c r="F8" s="11">
        <v>0.001</v>
      </c>
      <c r="G8" s="12">
        <f t="shared" si="3"/>
        <v>6.55398005</v>
      </c>
      <c r="H8" s="13">
        <f t="shared" si="4"/>
        <v>6.750599452</v>
      </c>
      <c r="I8" s="17">
        <f t="shared" si="5"/>
        <v>79633311.42</v>
      </c>
    </row>
    <row r="9">
      <c r="B9" s="18"/>
      <c r="C9" s="19"/>
      <c r="D9" s="19"/>
      <c r="E9" s="19"/>
      <c r="F9" s="19"/>
      <c r="G9" s="19"/>
      <c r="H9" s="19"/>
      <c r="I9" s="20">
        <f>SUM(I4:I8)</f>
        <v>127311526</v>
      </c>
    </row>
    <row r="12">
      <c r="B12" s="1" t="s">
        <v>13</v>
      </c>
      <c r="C12" s="2"/>
      <c r="D12" s="2"/>
      <c r="E12" s="2"/>
      <c r="F12" s="2"/>
      <c r="G12" s="3"/>
    </row>
    <row r="13">
      <c r="B13" s="21" t="s">
        <v>1</v>
      </c>
      <c r="C13" s="2"/>
      <c r="D13" s="6" t="s">
        <v>14</v>
      </c>
      <c r="E13" s="22" t="s">
        <v>15</v>
      </c>
      <c r="F13" s="22" t="s">
        <v>16</v>
      </c>
      <c r="G13" s="23" t="s">
        <v>7</v>
      </c>
    </row>
    <row r="14">
      <c r="B14" s="24" t="s">
        <v>8</v>
      </c>
      <c r="C14" s="9">
        <v>1.0E7</v>
      </c>
      <c r="D14" s="25">
        <v>0.06</v>
      </c>
      <c r="E14" s="26">
        <v>10.0</v>
      </c>
      <c r="F14" s="27">
        <f t="shared" ref="F14:F18" si="6">E14*12</f>
        <v>120</v>
      </c>
      <c r="G14" s="28">
        <f t="shared" ref="G14:G18" si="7">C14*D14*F14</f>
        <v>72000000</v>
      </c>
    </row>
    <row r="15">
      <c r="B15" s="8" t="s">
        <v>9</v>
      </c>
      <c r="C15" s="9">
        <v>1.6E7</v>
      </c>
      <c r="D15" s="11">
        <v>0.06</v>
      </c>
      <c r="E15" s="12">
        <v>10.0</v>
      </c>
      <c r="F15" s="13">
        <f t="shared" si="6"/>
        <v>120</v>
      </c>
      <c r="G15" s="14">
        <f t="shared" si="7"/>
        <v>115200000</v>
      </c>
      <c r="H15" s="9"/>
    </row>
    <row r="16">
      <c r="B16" s="8" t="s">
        <v>10</v>
      </c>
      <c r="C16" s="9">
        <v>2.56E7</v>
      </c>
      <c r="D16" s="11">
        <v>0.06</v>
      </c>
      <c r="E16" s="12">
        <v>10.0</v>
      </c>
      <c r="F16" s="13">
        <f t="shared" si="6"/>
        <v>120</v>
      </c>
      <c r="G16" s="14">
        <f t="shared" si="7"/>
        <v>184320000</v>
      </c>
      <c r="H16" s="9"/>
    </row>
    <row r="17">
      <c r="B17" s="8" t="s">
        <v>11</v>
      </c>
      <c r="C17" s="9">
        <v>4.096E7</v>
      </c>
      <c r="D17" s="11">
        <v>0.06</v>
      </c>
      <c r="E17" s="12">
        <v>10.0</v>
      </c>
      <c r="F17" s="13">
        <f t="shared" si="6"/>
        <v>120</v>
      </c>
      <c r="G17" s="14">
        <f t="shared" si="7"/>
        <v>294912000</v>
      </c>
      <c r="H17" s="9"/>
    </row>
    <row r="18">
      <c r="B18" s="8" t="s">
        <v>12</v>
      </c>
      <c r="C18" s="29">
        <v>6.5536E7</v>
      </c>
      <c r="D18" s="11">
        <v>0.06</v>
      </c>
      <c r="E18" s="12">
        <v>10.0</v>
      </c>
      <c r="F18" s="13">
        <f t="shared" si="6"/>
        <v>120</v>
      </c>
      <c r="G18" s="14">
        <f t="shared" si="7"/>
        <v>471859200</v>
      </c>
      <c r="H18" s="9"/>
    </row>
    <row r="19">
      <c r="B19" s="18"/>
      <c r="C19" s="19"/>
      <c r="D19" s="19"/>
      <c r="E19" s="19"/>
      <c r="F19" s="19"/>
      <c r="G19" s="20">
        <f>SUM(G14:G18)</f>
        <v>1138291200</v>
      </c>
      <c r="H19" s="9"/>
    </row>
    <row r="22">
      <c r="B22" s="1" t="s">
        <v>17</v>
      </c>
      <c r="C22" s="2"/>
      <c r="D22" s="2"/>
      <c r="E22" s="3"/>
      <c r="G22" s="30"/>
    </row>
    <row r="23">
      <c r="B23" s="21" t="s">
        <v>1</v>
      </c>
      <c r="C23" s="2"/>
      <c r="D23" s="6" t="s">
        <v>18</v>
      </c>
      <c r="E23" s="7" t="s">
        <v>7</v>
      </c>
      <c r="G23" s="10" t="s">
        <v>17</v>
      </c>
      <c r="H23" s="13">
        <v>1.2731152598556677E8</v>
      </c>
    </row>
    <row r="24">
      <c r="B24" s="24" t="s">
        <v>8</v>
      </c>
      <c r="C24" s="9">
        <v>1.0E7</v>
      </c>
      <c r="D24" s="12">
        <v>1.5</v>
      </c>
      <c r="E24" s="14">
        <f t="shared" ref="E24:E28" si="8">C24*D24</f>
        <v>15000000</v>
      </c>
      <c r="G24" s="10" t="s">
        <v>13</v>
      </c>
      <c r="H24" s="13">
        <v>1.1382912E9</v>
      </c>
    </row>
    <row r="25">
      <c r="B25" s="8" t="s">
        <v>9</v>
      </c>
      <c r="C25" s="9">
        <v>1.6E7</v>
      </c>
      <c r="D25" s="12">
        <v>1.5</v>
      </c>
      <c r="E25" s="14">
        <f t="shared" si="8"/>
        <v>24000000</v>
      </c>
      <c r="G25" s="10" t="s">
        <v>0</v>
      </c>
      <c r="H25" s="13">
        <v>2.37144E8</v>
      </c>
    </row>
    <row r="26">
      <c r="B26" s="8" t="s">
        <v>10</v>
      </c>
      <c r="C26" s="9">
        <v>2.56E7</v>
      </c>
      <c r="D26" s="12">
        <v>1.5</v>
      </c>
      <c r="E26" s="14">
        <f t="shared" si="8"/>
        <v>38400000</v>
      </c>
    </row>
    <row r="27">
      <c r="B27" s="8" t="s">
        <v>11</v>
      </c>
      <c r="C27" s="9">
        <v>4.096E7</v>
      </c>
      <c r="D27" s="12">
        <v>1.5</v>
      </c>
      <c r="E27" s="14">
        <f t="shared" si="8"/>
        <v>61440000</v>
      </c>
    </row>
    <row r="28">
      <c r="B28" s="15" t="s">
        <v>12</v>
      </c>
      <c r="C28" s="29">
        <v>6.5536E7</v>
      </c>
      <c r="D28" s="12">
        <v>1.5</v>
      </c>
      <c r="E28" s="17">
        <f t="shared" si="8"/>
        <v>98304000</v>
      </c>
    </row>
    <row r="29">
      <c r="B29" s="18"/>
      <c r="C29" s="19"/>
      <c r="D29" s="19"/>
      <c r="E29" s="20">
        <f>SUM(E24:E28)</f>
        <v>237144000</v>
      </c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2">
      <c r="E32" s="1" t="s">
        <v>19</v>
      </c>
      <c r="F32" s="32" t="s">
        <v>20</v>
      </c>
    </row>
    <row r="33">
      <c r="E33" s="8" t="s">
        <v>8</v>
      </c>
      <c r="F33" s="14">
        <f t="shared" ref="F33:F37" si="9">I4+G14+E24</f>
        <v>88800000</v>
      </c>
    </row>
    <row r="34">
      <c r="E34" s="8" t="s">
        <v>9</v>
      </c>
      <c r="F34" s="14">
        <f t="shared" si="9"/>
        <v>144490080</v>
      </c>
    </row>
    <row r="35">
      <c r="E35" s="8" t="s">
        <v>10</v>
      </c>
      <c r="F35" s="14">
        <f t="shared" si="9"/>
        <v>235399263.7</v>
      </c>
    </row>
    <row r="36">
      <c r="E36" s="8" t="s">
        <v>11</v>
      </c>
      <c r="F36" s="14">
        <f t="shared" si="9"/>
        <v>384260870.8</v>
      </c>
    </row>
    <row r="37">
      <c r="E37" s="15" t="s">
        <v>12</v>
      </c>
      <c r="F37" s="17">
        <f t="shared" si="9"/>
        <v>649796511.4</v>
      </c>
    </row>
  </sheetData>
  <mergeCells count="7">
    <mergeCell ref="B2:I2"/>
    <mergeCell ref="B3:C3"/>
    <mergeCell ref="B12:G12"/>
    <mergeCell ref="B13:C13"/>
    <mergeCell ref="B22:E22"/>
    <mergeCell ref="G22:I22"/>
    <mergeCell ref="B23:C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15.5"/>
    <col customWidth="1" min="4" max="4" width="20.63"/>
    <col customWidth="1" min="5" max="5" width="21.5"/>
    <col customWidth="1" min="6" max="6" width="17.13"/>
    <col customWidth="1" min="7" max="7" width="17.88"/>
    <col customWidth="1" min="8" max="8" width="31.75"/>
    <col customWidth="1" min="9" max="9" width="16.88"/>
  </cols>
  <sheetData>
    <row r="2">
      <c r="B2" s="1" t="s">
        <v>0</v>
      </c>
      <c r="C2" s="2"/>
      <c r="D2" s="2"/>
      <c r="E2" s="2"/>
      <c r="F2" s="2"/>
      <c r="G2" s="2"/>
      <c r="H2" s="2"/>
      <c r="I2" s="3"/>
    </row>
    <row r="3">
      <c r="B3" s="4" t="s">
        <v>1</v>
      </c>
      <c r="C3" s="3"/>
      <c r="D3" s="5" t="s">
        <v>2</v>
      </c>
      <c r="E3" s="5" t="s">
        <v>3</v>
      </c>
      <c r="F3" s="5" t="s">
        <v>4</v>
      </c>
      <c r="G3" s="6" t="s">
        <v>5</v>
      </c>
      <c r="H3" s="5" t="s">
        <v>6</v>
      </c>
      <c r="I3" s="7" t="s">
        <v>7</v>
      </c>
    </row>
    <row r="4">
      <c r="B4" s="8" t="s">
        <v>8</v>
      </c>
      <c r="C4" s="33">
        <v>1.0E7</v>
      </c>
      <c r="D4" s="10">
        <v>3.0</v>
      </c>
      <c r="E4" s="10">
        <f t="shared" ref="E4:E8" si="1">D4*12</f>
        <v>36</v>
      </c>
      <c r="F4" s="11">
        <v>0.001</v>
      </c>
      <c r="G4" s="12">
        <v>5.0</v>
      </c>
      <c r="H4" s="13">
        <f t="shared" ref="H4:H8" si="2">G4*1.03</f>
        <v>5.15</v>
      </c>
      <c r="I4" s="14">
        <f t="shared" ref="I4:I8" si="3">C4*E4*H4*F4</f>
        <v>1854000</v>
      </c>
    </row>
    <row r="5">
      <c r="B5" s="8" t="s">
        <v>9</v>
      </c>
      <c r="C5" s="33">
        <f t="shared" ref="C5:C8" si="4">C4*1.2</f>
        <v>12000000</v>
      </c>
      <c r="D5" s="10">
        <v>5.0</v>
      </c>
      <c r="E5" s="10">
        <f t="shared" si="1"/>
        <v>60</v>
      </c>
      <c r="F5" s="11">
        <v>0.001</v>
      </c>
      <c r="G5" s="12">
        <f>G4*1.5</f>
        <v>7.5</v>
      </c>
      <c r="H5" s="13">
        <f t="shared" si="2"/>
        <v>7.725</v>
      </c>
      <c r="I5" s="14">
        <f t="shared" si="3"/>
        <v>5562000</v>
      </c>
    </row>
    <row r="6">
      <c r="B6" s="8" t="s">
        <v>10</v>
      </c>
      <c r="C6" s="33">
        <f t="shared" si="4"/>
        <v>14400000</v>
      </c>
      <c r="D6" s="10">
        <v>7.0</v>
      </c>
      <c r="E6" s="10">
        <f t="shared" si="1"/>
        <v>84</v>
      </c>
      <c r="F6" s="11">
        <v>0.001</v>
      </c>
      <c r="G6" s="12">
        <f t="shared" ref="G6:G8" si="5">G5*1.05</f>
        <v>7.875</v>
      </c>
      <c r="H6" s="13">
        <f t="shared" si="2"/>
        <v>8.11125</v>
      </c>
      <c r="I6" s="14">
        <f t="shared" si="3"/>
        <v>9811368</v>
      </c>
    </row>
    <row r="7">
      <c r="B7" s="8" t="s">
        <v>11</v>
      </c>
      <c r="C7" s="33">
        <f t="shared" si="4"/>
        <v>17280000</v>
      </c>
      <c r="D7" s="10">
        <v>9.0</v>
      </c>
      <c r="E7" s="10">
        <f t="shared" si="1"/>
        <v>108</v>
      </c>
      <c r="F7" s="11">
        <v>0.001</v>
      </c>
      <c r="G7" s="12">
        <f t="shared" si="5"/>
        <v>8.26875</v>
      </c>
      <c r="H7" s="13">
        <f t="shared" si="2"/>
        <v>8.5168125</v>
      </c>
      <c r="I7" s="14">
        <f t="shared" si="3"/>
        <v>15894416.16</v>
      </c>
    </row>
    <row r="8">
      <c r="B8" s="15" t="s">
        <v>12</v>
      </c>
      <c r="C8" s="33">
        <f t="shared" si="4"/>
        <v>20736000</v>
      </c>
      <c r="D8" s="16">
        <v>15.0</v>
      </c>
      <c r="E8" s="16">
        <f t="shared" si="1"/>
        <v>180</v>
      </c>
      <c r="F8" s="11">
        <v>0.001</v>
      </c>
      <c r="G8" s="12">
        <f t="shared" si="5"/>
        <v>8.6821875</v>
      </c>
      <c r="H8" s="13">
        <f t="shared" si="2"/>
        <v>8.942653125</v>
      </c>
      <c r="I8" s="17">
        <f t="shared" si="3"/>
        <v>33378273.94</v>
      </c>
    </row>
    <row r="9">
      <c r="B9" s="18"/>
      <c r="C9" s="19"/>
      <c r="D9" s="19"/>
      <c r="E9" s="19"/>
      <c r="F9" s="19"/>
      <c r="G9" s="19"/>
      <c r="H9" s="19"/>
      <c r="I9" s="20">
        <f>SUM(I4:I8)</f>
        <v>66500058.1</v>
      </c>
    </row>
    <row r="12">
      <c r="B12" s="1" t="s">
        <v>13</v>
      </c>
      <c r="C12" s="2"/>
      <c r="D12" s="2"/>
      <c r="E12" s="2"/>
      <c r="F12" s="2"/>
      <c r="G12" s="3"/>
    </row>
    <row r="13">
      <c r="B13" s="21" t="s">
        <v>1</v>
      </c>
      <c r="C13" s="2"/>
      <c r="D13" s="6" t="s">
        <v>14</v>
      </c>
      <c r="E13" s="22" t="s">
        <v>15</v>
      </c>
      <c r="F13" s="22" t="s">
        <v>16</v>
      </c>
      <c r="G13" s="23" t="s">
        <v>7</v>
      </c>
    </row>
    <row r="14">
      <c r="B14" s="24" t="s">
        <v>8</v>
      </c>
      <c r="C14" s="34">
        <v>1.0E7</v>
      </c>
      <c r="D14" s="25">
        <v>0.04</v>
      </c>
      <c r="E14" s="26">
        <v>10.0</v>
      </c>
      <c r="F14" s="27">
        <f t="shared" ref="F14:F18" si="6">E14*12</f>
        <v>120</v>
      </c>
      <c r="G14" s="28">
        <f t="shared" ref="G14:G18" si="7">C14*D14*F14</f>
        <v>48000000</v>
      </c>
    </row>
    <row r="15">
      <c r="B15" s="8" t="s">
        <v>9</v>
      </c>
      <c r="C15" s="34">
        <v>1.2E7</v>
      </c>
      <c r="D15" s="11">
        <v>0.04</v>
      </c>
      <c r="E15" s="12">
        <v>10.0</v>
      </c>
      <c r="F15" s="13">
        <f t="shared" si="6"/>
        <v>120</v>
      </c>
      <c r="G15" s="14">
        <f t="shared" si="7"/>
        <v>57600000</v>
      </c>
    </row>
    <row r="16">
      <c r="B16" s="8" t="s">
        <v>10</v>
      </c>
      <c r="C16" s="34">
        <v>1.44E7</v>
      </c>
      <c r="D16" s="11">
        <v>0.04</v>
      </c>
      <c r="E16" s="12">
        <v>15.0</v>
      </c>
      <c r="F16" s="13">
        <f t="shared" si="6"/>
        <v>180</v>
      </c>
      <c r="G16" s="14">
        <f t="shared" si="7"/>
        <v>103680000</v>
      </c>
    </row>
    <row r="17">
      <c r="B17" s="8" t="s">
        <v>11</v>
      </c>
      <c r="C17" s="34">
        <v>1.728E7</v>
      </c>
      <c r="D17" s="11">
        <v>0.04</v>
      </c>
      <c r="E17" s="12">
        <v>15.0</v>
      </c>
      <c r="F17" s="13">
        <f t="shared" si="6"/>
        <v>180</v>
      </c>
      <c r="G17" s="14">
        <f t="shared" si="7"/>
        <v>124416000</v>
      </c>
    </row>
    <row r="18">
      <c r="B18" s="8" t="s">
        <v>12</v>
      </c>
      <c r="C18" s="35">
        <v>2.0736E7</v>
      </c>
      <c r="D18" s="11">
        <v>0.04</v>
      </c>
      <c r="E18" s="12">
        <v>15.0</v>
      </c>
      <c r="F18" s="13">
        <f t="shared" si="6"/>
        <v>180</v>
      </c>
      <c r="G18" s="14">
        <f t="shared" si="7"/>
        <v>149299200</v>
      </c>
    </row>
    <row r="19">
      <c r="B19" s="18"/>
      <c r="C19" s="19"/>
      <c r="D19" s="19"/>
      <c r="E19" s="19"/>
      <c r="F19" s="19"/>
      <c r="G19" s="20">
        <f>SUM(G14:G18)</f>
        <v>482995200</v>
      </c>
    </row>
    <row r="22">
      <c r="B22" s="1" t="s">
        <v>17</v>
      </c>
      <c r="C22" s="2"/>
      <c r="D22" s="2"/>
      <c r="E22" s="3"/>
      <c r="G22" s="30"/>
    </row>
    <row r="23">
      <c r="B23" s="21" t="s">
        <v>1</v>
      </c>
      <c r="C23" s="2"/>
      <c r="D23" s="6" t="s">
        <v>18</v>
      </c>
      <c r="E23" s="7" t="s">
        <v>7</v>
      </c>
      <c r="G23" s="10" t="s">
        <v>17</v>
      </c>
      <c r="H23" s="13">
        <v>7.4416E7</v>
      </c>
    </row>
    <row r="24">
      <c r="B24" s="24" t="s">
        <v>8</v>
      </c>
      <c r="C24" s="34">
        <v>1.0E7</v>
      </c>
      <c r="D24" s="12">
        <v>1.0</v>
      </c>
      <c r="E24" s="14">
        <f t="shared" ref="E24:E28" si="8">C24*D24</f>
        <v>10000000</v>
      </c>
      <c r="G24" s="10" t="s">
        <v>13</v>
      </c>
      <c r="H24" s="13">
        <v>4.829952E8</v>
      </c>
    </row>
    <row r="25">
      <c r="B25" s="8" t="s">
        <v>9</v>
      </c>
      <c r="C25" s="34">
        <v>1.2E7</v>
      </c>
      <c r="D25" s="12">
        <v>1.0</v>
      </c>
      <c r="E25" s="14">
        <f t="shared" si="8"/>
        <v>12000000</v>
      </c>
      <c r="G25" s="10" t="s">
        <v>0</v>
      </c>
      <c r="H25" s="13">
        <v>6.6500058096E7</v>
      </c>
    </row>
    <row r="26">
      <c r="B26" s="8" t="s">
        <v>10</v>
      </c>
      <c r="C26" s="34">
        <v>1.44E7</v>
      </c>
      <c r="D26" s="12">
        <v>1.0</v>
      </c>
      <c r="E26" s="14">
        <f t="shared" si="8"/>
        <v>14400000</v>
      </c>
    </row>
    <row r="27">
      <c r="B27" s="8" t="s">
        <v>11</v>
      </c>
      <c r="C27" s="34">
        <v>1.728E7</v>
      </c>
      <c r="D27" s="12">
        <v>1.0</v>
      </c>
      <c r="E27" s="14">
        <f t="shared" si="8"/>
        <v>17280000</v>
      </c>
    </row>
    <row r="28">
      <c r="B28" s="15" t="s">
        <v>12</v>
      </c>
      <c r="C28" s="35">
        <v>2.0736E7</v>
      </c>
      <c r="D28" s="12">
        <v>1.0</v>
      </c>
      <c r="E28" s="17">
        <f t="shared" si="8"/>
        <v>20736000</v>
      </c>
    </row>
    <row r="29">
      <c r="B29" s="18"/>
      <c r="C29" s="19"/>
      <c r="D29" s="19"/>
      <c r="E29" s="20">
        <f>SUM(E24:E28)</f>
        <v>74416000</v>
      </c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2">
      <c r="E32" s="1" t="s">
        <v>19</v>
      </c>
      <c r="F32" s="32" t="s">
        <v>20</v>
      </c>
    </row>
    <row r="33">
      <c r="E33" s="8" t="s">
        <v>8</v>
      </c>
      <c r="F33" s="14">
        <f t="shared" ref="F33:F37" si="9">I4+G14+E24</f>
        <v>59854000</v>
      </c>
    </row>
    <row r="34">
      <c r="E34" s="8" t="s">
        <v>9</v>
      </c>
      <c r="F34" s="14">
        <f t="shared" si="9"/>
        <v>75162000</v>
      </c>
    </row>
    <row r="35">
      <c r="E35" s="8" t="s">
        <v>10</v>
      </c>
      <c r="F35" s="14">
        <f t="shared" si="9"/>
        <v>127891368</v>
      </c>
    </row>
    <row r="36">
      <c r="E36" s="8" t="s">
        <v>11</v>
      </c>
      <c r="F36" s="14">
        <f t="shared" si="9"/>
        <v>157590416.2</v>
      </c>
    </row>
    <row r="37">
      <c r="E37" s="15" t="s">
        <v>12</v>
      </c>
      <c r="F37" s="17">
        <f t="shared" si="9"/>
        <v>203413473.9</v>
      </c>
    </row>
  </sheetData>
  <mergeCells count="7">
    <mergeCell ref="B2:I2"/>
    <mergeCell ref="B3:C3"/>
    <mergeCell ref="B12:G12"/>
    <mergeCell ref="B13:C13"/>
    <mergeCell ref="B22:E22"/>
    <mergeCell ref="G22:I22"/>
    <mergeCell ref="B23:C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3" max="3" width="26.88"/>
    <col customWidth="1" min="4" max="4" width="17.88"/>
    <col customWidth="1" min="5" max="5" width="19.38"/>
    <col customWidth="1" min="6" max="6" width="16.13"/>
    <col customWidth="1" min="7" max="7" width="19.63"/>
    <col customWidth="1" min="8" max="8" width="8.88"/>
    <col customWidth="1" min="9" max="9" width="25.25"/>
  </cols>
  <sheetData>
    <row r="2">
      <c r="B2" s="1" t="s">
        <v>21</v>
      </c>
      <c r="C2" s="2"/>
      <c r="D2" s="2"/>
      <c r="E2" s="2"/>
      <c r="F2" s="2"/>
      <c r="G2" s="3"/>
    </row>
    <row r="3">
      <c r="B3" s="21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7" t="s">
        <v>27</v>
      </c>
    </row>
    <row r="4">
      <c r="B4" s="8">
        <v>1.0</v>
      </c>
      <c r="C4" s="13">
        <f>'Revenue Model 1'!F33</f>
        <v>117854000</v>
      </c>
      <c r="D4" s="10">
        <v>9.0</v>
      </c>
      <c r="E4" s="13">
        <f t="shared" ref="E4:E8" si="1">C4*D4</f>
        <v>1060686000</v>
      </c>
      <c r="F4" s="36">
        <v>0.16</v>
      </c>
      <c r="G4" s="14">
        <f>E4/((1.16)^1)</f>
        <v>914384482.8</v>
      </c>
      <c r="I4" s="1" t="s">
        <v>28</v>
      </c>
      <c r="J4" s="3"/>
    </row>
    <row r="5">
      <c r="B5" s="8">
        <v>2.0</v>
      </c>
      <c r="C5" s="13">
        <f>'Revenue Model 1'!F34</f>
        <v>238798000</v>
      </c>
      <c r="D5" s="10">
        <v>9.0</v>
      </c>
      <c r="E5" s="13">
        <f t="shared" si="1"/>
        <v>2149182000</v>
      </c>
      <c r="F5" s="36">
        <v>0.16</v>
      </c>
      <c r="G5" s="14">
        <f>E5/((1.16)^2)</f>
        <v>1597192331</v>
      </c>
      <c r="I5" s="1" t="s">
        <v>29</v>
      </c>
      <c r="J5" s="3"/>
    </row>
    <row r="6">
      <c r="B6" s="8">
        <v>3.0</v>
      </c>
      <c r="C6" s="13">
        <f>'Revenue Model 1'!F35</f>
        <v>484937840</v>
      </c>
      <c r="D6" s="10">
        <v>9.0</v>
      </c>
      <c r="E6" s="13">
        <f t="shared" si="1"/>
        <v>4364440560</v>
      </c>
      <c r="F6" s="36">
        <v>0.16</v>
      </c>
      <c r="G6" s="14">
        <f>E6/((1.16)^3)</f>
        <v>2796112335</v>
      </c>
      <c r="I6" s="8" t="s">
        <v>30</v>
      </c>
      <c r="J6" s="37">
        <v>0.035</v>
      </c>
    </row>
    <row r="7">
      <c r="B7" s="8">
        <v>4.0</v>
      </c>
      <c r="C7" s="13">
        <f>'Revenue Model 1'!F36</f>
        <v>987224176</v>
      </c>
      <c r="D7" s="10">
        <v>9.0</v>
      </c>
      <c r="E7" s="13">
        <f t="shared" si="1"/>
        <v>8885017584</v>
      </c>
      <c r="F7" s="36">
        <v>0.16</v>
      </c>
      <c r="G7" s="14">
        <f>E7/((1.16)^4)</f>
        <v>4907116116</v>
      </c>
      <c r="I7" s="8" t="s">
        <v>31</v>
      </c>
      <c r="J7" s="37">
        <v>0.05</v>
      </c>
    </row>
    <row r="8">
      <c r="B8" s="8">
        <v>5.0</v>
      </c>
      <c r="C8" s="13">
        <f>'Revenue Model 1'!F37</f>
        <v>2073155312</v>
      </c>
      <c r="D8" s="10">
        <v>9.0</v>
      </c>
      <c r="E8" s="13">
        <f t="shared" si="1"/>
        <v>18658397808</v>
      </c>
      <c r="F8" s="36">
        <v>0.16</v>
      </c>
      <c r="G8" s="14">
        <f>E8/((1.16)^5)</f>
        <v>8883506043</v>
      </c>
      <c r="I8" s="8" t="s">
        <v>32</v>
      </c>
      <c r="J8" s="37">
        <v>0.02</v>
      </c>
    </row>
    <row r="9">
      <c r="B9" s="18"/>
      <c r="C9" s="19"/>
      <c r="D9" s="19"/>
      <c r="E9" s="19"/>
      <c r="F9" s="38" t="s">
        <v>33</v>
      </c>
      <c r="G9" s="39">
        <f>SUM(G4:G8)</f>
        <v>19098311308</v>
      </c>
      <c r="I9" s="8" t="s">
        <v>34</v>
      </c>
      <c r="J9" s="37">
        <v>0.03</v>
      </c>
    </row>
    <row r="10">
      <c r="I10" s="15" t="s">
        <v>35</v>
      </c>
      <c r="J10" s="40">
        <v>1.5</v>
      </c>
    </row>
    <row r="11">
      <c r="I11" s="41"/>
      <c r="J11" s="42"/>
    </row>
    <row r="12">
      <c r="B12" s="1" t="s">
        <v>36</v>
      </c>
      <c r="C12" s="2"/>
      <c r="D12" s="2"/>
      <c r="E12" s="2"/>
      <c r="F12" s="2"/>
      <c r="G12" s="3"/>
      <c r="I12" s="1" t="s">
        <v>37</v>
      </c>
      <c r="J12" s="43">
        <f>J6+(J10*J7)+J8+J9</f>
        <v>0.16</v>
      </c>
    </row>
    <row r="13">
      <c r="B13" s="21" t="s">
        <v>22</v>
      </c>
      <c r="C13" s="5" t="s">
        <v>23</v>
      </c>
      <c r="D13" s="5" t="s">
        <v>24</v>
      </c>
      <c r="E13" s="5" t="s">
        <v>25</v>
      </c>
      <c r="F13" s="5" t="s">
        <v>26</v>
      </c>
      <c r="G13" s="7" t="s">
        <v>27</v>
      </c>
    </row>
    <row r="14">
      <c r="B14" s="8">
        <v>1.0</v>
      </c>
      <c r="C14" s="13">
        <f>'Revenue Model 2'!F33</f>
        <v>88800000</v>
      </c>
      <c r="D14" s="10">
        <v>7.0</v>
      </c>
      <c r="E14" s="13">
        <f t="shared" ref="E14:E18" si="2">C14*D14</f>
        <v>621600000</v>
      </c>
      <c r="F14" s="36">
        <v>0.16</v>
      </c>
      <c r="G14" s="14">
        <f>E14/((1.16)^1)</f>
        <v>535862069</v>
      </c>
    </row>
    <row r="15">
      <c r="B15" s="8">
        <v>2.0</v>
      </c>
      <c r="C15" s="13">
        <f>'Revenue Model 2'!F34</f>
        <v>144490080</v>
      </c>
      <c r="D15" s="10">
        <v>7.0</v>
      </c>
      <c r="E15" s="13">
        <f t="shared" si="2"/>
        <v>1011430560</v>
      </c>
      <c r="F15" s="36">
        <v>0.16</v>
      </c>
      <c r="G15" s="14">
        <f>E15/((1.16)^2)</f>
        <v>751657669.4</v>
      </c>
    </row>
    <row r="16">
      <c r="B16" s="8">
        <v>3.0</v>
      </c>
      <c r="C16" s="13">
        <f>'Revenue Model 2'!F35</f>
        <v>235399263.7</v>
      </c>
      <c r="D16" s="10">
        <v>7.0</v>
      </c>
      <c r="E16" s="13">
        <f t="shared" si="2"/>
        <v>1647794846</v>
      </c>
      <c r="F16" s="36">
        <v>0.16</v>
      </c>
      <c r="G16" s="14">
        <f>E16/((1.16)^3)</f>
        <v>1055672413</v>
      </c>
    </row>
    <row r="17">
      <c r="B17" s="8">
        <v>4.0</v>
      </c>
      <c r="C17" s="13">
        <f>'Revenue Model 2'!F36</f>
        <v>384260870.8</v>
      </c>
      <c r="D17" s="10">
        <v>7.0</v>
      </c>
      <c r="E17" s="13">
        <f t="shared" si="2"/>
        <v>2689826096</v>
      </c>
      <c r="F17" s="36">
        <v>0.16</v>
      </c>
      <c r="G17" s="14">
        <f>E17/((1.16)^4)</f>
        <v>1485567008</v>
      </c>
    </row>
    <row r="18">
      <c r="B18" s="8">
        <v>5.0</v>
      </c>
      <c r="C18" s="13">
        <f>'Revenue Model 2'!F37</f>
        <v>649796511.4</v>
      </c>
      <c r="D18" s="10">
        <v>7.0</v>
      </c>
      <c r="E18" s="13">
        <f t="shared" si="2"/>
        <v>4548575580</v>
      </c>
      <c r="F18" s="36">
        <v>0.16</v>
      </c>
      <c r="G18" s="14">
        <f>E18/((1.16)^5)</f>
        <v>2165636035</v>
      </c>
    </row>
    <row r="19">
      <c r="B19" s="18"/>
      <c r="C19" s="19"/>
      <c r="D19" s="19"/>
      <c r="E19" s="19"/>
      <c r="F19" s="38" t="s">
        <v>33</v>
      </c>
      <c r="G19" s="39">
        <f>SUM(G14:G18)</f>
        <v>5994395194</v>
      </c>
    </row>
    <row r="22">
      <c r="B22" s="1" t="s">
        <v>38</v>
      </c>
      <c r="C22" s="2"/>
      <c r="D22" s="2"/>
      <c r="E22" s="2"/>
      <c r="F22" s="2"/>
      <c r="G22" s="3"/>
    </row>
    <row r="23">
      <c r="B23" s="21" t="s">
        <v>22</v>
      </c>
      <c r="C23" s="5" t="s">
        <v>23</v>
      </c>
      <c r="D23" s="5" t="s">
        <v>24</v>
      </c>
      <c r="E23" s="5" t="s">
        <v>25</v>
      </c>
      <c r="F23" s="5" t="s">
        <v>26</v>
      </c>
      <c r="G23" s="7" t="s">
        <v>27</v>
      </c>
    </row>
    <row r="24">
      <c r="B24" s="8">
        <v>1.0</v>
      </c>
      <c r="C24" s="13">
        <f>'Revenue Model 3'!F33</f>
        <v>59854000</v>
      </c>
      <c r="D24" s="10">
        <v>5.0</v>
      </c>
      <c r="E24" s="13">
        <f t="shared" ref="E24:E28" si="3">C24*D24</f>
        <v>299270000</v>
      </c>
      <c r="F24" s="36">
        <v>0.16</v>
      </c>
      <c r="G24" s="14">
        <f>E24/((1.16)^1)</f>
        <v>257991379.3</v>
      </c>
    </row>
    <row r="25">
      <c r="B25" s="8">
        <v>2.0</v>
      </c>
      <c r="C25" s="13">
        <f>'Revenue Model 3'!F34</f>
        <v>75162000</v>
      </c>
      <c r="D25" s="10">
        <v>5.0</v>
      </c>
      <c r="E25" s="13">
        <f t="shared" si="3"/>
        <v>375810000</v>
      </c>
      <c r="F25" s="36">
        <v>0.16</v>
      </c>
      <c r="G25" s="14">
        <f>E25/((1.16)^2)</f>
        <v>279288049.9</v>
      </c>
    </row>
    <row r="26">
      <c r="B26" s="8">
        <v>3.0</v>
      </c>
      <c r="C26" s="13">
        <f>'Revenue Model 3'!F35</f>
        <v>127891368</v>
      </c>
      <c r="D26" s="10">
        <v>5.0</v>
      </c>
      <c r="E26" s="13">
        <f t="shared" si="3"/>
        <v>639456840</v>
      </c>
      <c r="F26" s="36">
        <v>0.16</v>
      </c>
      <c r="G26" s="14">
        <f>E26/((1.16)^3)</f>
        <v>409672931.4</v>
      </c>
    </row>
    <row r="27">
      <c r="B27" s="8">
        <v>4.0</v>
      </c>
      <c r="C27" s="13">
        <f>'Revenue Model 3'!F36</f>
        <v>157590416.2</v>
      </c>
      <c r="D27" s="10">
        <v>5.0</v>
      </c>
      <c r="E27" s="13">
        <f t="shared" si="3"/>
        <v>787952080.8</v>
      </c>
      <c r="F27" s="36">
        <v>0.16</v>
      </c>
      <c r="G27" s="14">
        <f>E27/((1.16)^4)</f>
        <v>435178919.8</v>
      </c>
    </row>
    <row r="28">
      <c r="B28" s="8">
        <v>5.0</v>
      </c>
      <c r="C28" s="13">
        <f>'Revenue Model 3'!F37</f>
        <v>203413473.9</v>
      </c>
      <c r="D28" s="10">
        <v>5.0</v>
      </c>
      <c r="E28" s="13">
        <f t="shared" si="3"/>
        <v>1017067370</v>
      </c>
      <c r="F28" s="36">
        <v>0.16</v>
      </c>
      <c r="G28" s="14">
        <f>E28/((1.16)^5)</f>
        <v>484239012.3</v>
      </c>
    </row>
    <row r="29">
      <c r="B29" s="18"/>
      <c r="C29" s="19"/>
      <c r="D29" s="19"/>
      <c r="E29" s="19"/>
      <c r="F29" s="38" t="s">
        <v>33</v>
      </c>
      <c r="G29" s="39">
        <f>SUM(G24:G28)</f>
        <v>1866370293</v>
      </c>
    </row>
    <row r="32">
      <c r="C32" s="44" t="s">
        <v>39</v>
      </c>
      <c r="D32" s="45">
        <f>AVERAGE(G29,G19,G9)</f>
        <v>8986358932</v>
      </c>
      <c r="F32" s="10" t="s">
        <v>21</v>
      </c>
      <c r="G32" s="13">
        <v>1.90983113081159E10</v>
      </c>
    </row>
    <row r="33">
      <c r="F33" s="10" t="s">
        <v>36</v>
      </c>
      <c r="G33" s="13">
        <v>5.994395193787458E9</v>
      </c>
    </row>
    <row r="34">
      <c r="F34" s="10" t="s">
        <v>38</v>
      </c>
      <c r="G34" s="13">
        <v>1.8663702927353683E9</v>
      </c>
    </row>
  </sheetData>
  <mergeCells count="5">
    <mergeCell ref="B2:G2"/>
    <mergeCell ref="I4:J4"/>
    <mergeCell ref="I5:J5"/>
    <mergeCell ref="B12:G12"/>
    <mergeCell ref="B22:G22"/>
  </mergeCells>
  <drawing r:id="rId1"/>
</worksheet>
</file>