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drawings/drawing2.xml" ContentType="application/vnd.openxmlformats-officedocument.drawing+xml"/>
  <Override PartName="/xl/tables/table4.xml" ContentType="application/vnd.openxmlformats-officedocument.spreadsheetml.table+xml"/>
  <Override PartName="/xl/charts/chartEx1.xml" ContentType="application/vnd.ms-office.chartex+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D:\Chandoo Excel Project\B-Pro\"/>
    </mc:Choice>
  </mc:AlternateContent>
  <xr:revisionPtr revIDLastSave="0" documentId="13_ncr:1_{AFC5D6E6-3B40-408C-B086-69ABBE0EEA3E}" xr6:coauthVersionLast="47" xr6:coauthVersionMax="47" xr10:uidLastSave="{00000000-0000-0000-0000-000000000000}"/>
  <bookViews>
    <workbookView xWindow="-108" yWindow="-108" windowWidth="23256" windowHeight="13896" firstSheet="7" activeTab="10" xr2:uid="{DC6E34D2-F077-4B6B-9C2B-008E3D0888F1}"/>
  </bookViews>
  <sheets>
    <sheet name="Sales_Data" sheetId="1" r:id="rId1"/>
    <sheet name="Statistics" sheetId="2" r:id="rId2"/>
    <sheet name="EDA" sheetId="3" r:id="rId3"/>
    <sheet name="SA using Formula" sheetId="4" r:id="rId4"/>
    <sheet name="SA using Pivot Table" sheetId="5" r:id="rId5"/>
    <sheet name="Top 5 Items" sheetId="6" r:id="rId6"/>
    <sheet name="Anomalies" sheetId="7" r:id="rId7"/>
    <sheet name="Best Sales Person by Country" sheetId="8" r:id="rId8"/>
    <sheet name="Profit Analysis" sheetId="9" r:id="rId9"/>
    <sheet name="Final Report" sheetId="10" r:id="rId10"/>
    <sheet name="Product Discontinue" sheetId="12" r:id="rId11"/>
  </sheets>
  <definedNames>
    <definedName name="_xlnm._FilterDatabase" localSheetId="2" hidden="1">EDA!#REF!</definedName>
    <definedName name="_xlnm._FilterDatabase" localSheetId="3" hidden="1">'SA using Formula'!$B$6:$E$12</definedName>
    <definedName name="_xlnm._FilterDatabase" localSheetId="4" hidden="1">'SA using Pivot Table'!#REF!</definedName>
    <definedName name="_xlchart.v1.0" hidden="1">Anomalies!$C$7:$C$306</definedName>
    <definedName name="_xlchart.v1.1" hidden="1">Anomalies!$E$7:$E$306</definedName>
    <definedName name="_xlcn.WorksheetConnection_ExcelDataAnalysis.xlsxdata1" hidden="1">Data[]</definedName>
    <definedName name="Slicer_Geography">#N/A</definedName>
    <definedName name="Slicer_Sales_Person">#N/A</definedName>
  </definedNames>
  <calcPr calcId="191029"/>
  <pivotCaches>
    <pivotCache cacheId="3" r:id="rId12"/>
    <pivotCache cacheId="79" r:id="rId13"/>
    <pivotCache cacheId="82" r:id="rId14"/>
    <pivotCache cacheId="136" r:id="rId15"/>
  </pivotCaches>
  <fileRecoveryPr repairLoad="1"/>
  <extLst>
    <ext xmlns:x14="http://schemas.microsoft.com/office/spreadsheetml/2009/9/main" uri="{876F7934-8845-4945-9796-88D515C7AA90}">
      <x14:pivotCaches>
        <pivotCache cacheId="75" r:id="rId16"/>
      </x14:pivotCaches>
    </ext>
    <ext xmlns:x14="http://schemas.microsoft.com/office/spreadsheetml/2009/9/main" uri="{BBE1A952-AA13-448e-AADC-164F8A28A991}">
      <x14:slicerCaches>
        <x14:slicerCache r:id="rId17"/>
        <x14:slicerCache r:id="rId1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ata" name="data" connection="WorksheetConnection_Excel Data Analysis.xlsx!data"/>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13" i="10" l="1"/>
  <c r="J14" i="10"/>
  <c r="J15" i="10"/>
  <c r="J16" i="10"/>
  <c r="J17" i="10"/>
  <c r="J18" i="10"/>
  <c r="J19" i="10"/>
  <c r="J20" i="10"/>
  <c r="J21" i="10"/>
  <c r="J12" i="10"/>
  <c r="I12" i="10"/>
  <c r="K12" i="10" s="1"/>
  <c r="I14" i="10"/>
  <c r="K14" i="10" s="1"/>
  <c r="I13" i="10"/>
  <c r="K13" i="10" s="1"/>
  <c r="I15" i="10"/>
  <c r="K15" i="10" s="1"/>
  <c r="I16" i="10"/>
  <c r="K16" i="10" s="1"/>
  <c r="I17" i="10"/>
  <c r="K17" i="10" s="1"/>
  <c r="I18" i="10"/>
  <c r="K18" i="10" s="1"/>
  <c r="I19" i="10"/>
  <c r="K19" i="10" s="1"/>
  <c r="I20" i="10"/>
  <c r="K20" i="10" s="1"/>
  <c r="I21" i="10"/>
  <c r="K21" i="10" s="1"/>
  <c r="E18" i="10"/>
  <c r="D18" i="10"/>
  <c r="E16" i="10"/>
  <c r="E15" i="10"/>
  <c r="D16" i="10"/>
  <c r="D15" i="10"/>
  <c r="E11" i="10"/>
  <c r="I8" i="1"/>
  <c r="I7"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D13" i="2"/>
  <c r="D11" i="2"/>
  <c r="D10" i="2"/>
  <c r="C11" i="2"/>
  <c r="C10" i="2"/>
  <c r="D8" i="2"/>
  <c r="D9" i="2"/>
  <c r="C9" i="2"/>
  <c r="C8" i="2"/>
  <c r="D7" i="2"/>
  <c r="C7" i="2"/>
  <c r="D6" i="2"/>
  <c r="C6" i="2"/>
  <c r="E17" i="10" l="1"/>
  <c r="D17" i="10"/>
  <c r="C9" i="4"/>
  <c r="D9" i="4" s="1"/>
  <c r="E9" i="4"/>
  <c r="C12" i="4"/>
  <c r="D12" i="4" s="1"/>
  <c r="C11" i="4"/>
  <c r="D11" i="4" s="1"/>
  <c r="C8" i="4"/>
  <c r="D8" i="4" s="1"/>
  <c r="C10" i="4"/>
  <c r="D10" i="4" s="1"/>
  <c r="E7" i="4"/>
  <c r="E12" i="4"/>
  <c r="E11" i="4"/>
  <c r="E8" i="4"/>
  <c r="E10" i="4"/>
  <c r="C7" i="4"/>
  <c r="D7" i="4"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BC3241C-3DE7-4AF3-B64C-113E31092E19}"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C106C7B4-1EC6-4308-BDAD-4104880382C4}" name="WorksheetConnection_Excel Data Analysis.xlsx!data" type="102" refreshedVersion="8" minRefreshableVersion="5">
    <extLst>
      <ext xmlns:x15="http://schemas.microsoft.com/office/spreadsheetml/2010/11/main" uri="{DE250136-89BD-433C-8126-D09CA5730AF9}">
        <x15:connection id="data" autoDelete="1">
          <x15:rangePr sourceName="_xlcn.WorksheetConnection_ExcelDataAnalysis.xlsxdata1"/>
        </x15:connection>
      </ext>
    </extLst>
  </connection>
</connections>
</file>

<file path=xl/sharedStrings.xml><?xml version="1.0" encoding="utf-8"?>
<sst xmlns="http://schemas.openxmlformats.org/spreadsheetml/2006/main" count="2907" uniqueCount="88">
  <si>
    <t xml:space="preserve">Excel Data Analysis </t>
  </si>
  <si>
    <t>Sales Person</t>
  </si>
  <si>
    <t>Geography</t>
  </si>
  <si>
    <t>Product</t>
  </si>
  <si>
    <t>Amount</t>
  </si>
  <si>
    <t>Units</t>
  </si>
  <si>
    <t>Ram Mahesh</t>
  </si>
  <si>
    <t>New Zealand</t>
  </si>
  <si>
    <t>70% Dark Bites</t>
  </si>
  <si>
    <t>Brien Boise</t>
  </si>
  <si>
    <t>USA</t>
  </si>
  <si>
    <t>Choco Coated Almonds</t>
  </si>
  <si>
    <t>Husein Augar</t>
  </si>
  <si>
    <t>Almond Choco</t>
  </si>
  <si>
    <t>Carla Molina</t>
  </si>
  <si>
    <t>Canada</t>
  </si>
  <si>
    <t>Drinking Coco</t>
  </si>
  <si>
    <t>Curtice Advani</t>
  </si>
  <si>
    <t>UK</t>
  </si>
  <si>
    <t>White Choc</t>
  </si>
  <si>
    <t>Peanut Butter Cubes</t>
  </si>
  <si>
    <t>Australia</t>
  </si>
  <si>
    <t>Smooth Sliky Salty</t>
  </si>
  <si>
    <t>After Nines</t>
  </si>
  <si>
    <t>Ches Bonnell</t>
  </si>
  <si>
    <t>50% Dark Bites</t>
  </si>
  <si>
    <t>Gigi Bohling</t>
  </si>
  <si>
    <t>Barr Faughny</t>
  </si>
  <si>
    <t>Gunar Cockshoot</t>
  </si>
  <si>
    <t>Eclairs</t>
  </si>
  <si>
    <t>Mint Chip Choco</t>
  </si>
  <si>
    <t>India</t>
  </si>
  <si>
    <t>Milk Bars</t>
  </si>
  <si>
    <t>Manuka Honey Choco</t>
  </si>
  <si>
    <t>Orange Choco</t>
  </si>
  <si>
    <t>Fruit &amp; Nut Bars</t>
  </si>
  <si>
    <t>Oby Sorrel</t>
  </si>
  <si>
    <t>99% Dark &amp; Pure</t>
  </si>
  <si>
    <t>Raspberry Choco</t>
  </si>
  <si>
    <t>85% Dark Bars</t>
  </si>
  <si>
    <t>Organic Choco Syrup</t>
  </si>
  <si>
    <t>Caramel Stuffed Bars</t>
  </si>
  <si>
    <t>Spicy Special Slims</t>
  </si>
  <si>
    <t>Baker's Choco Chips</t>
  </si>
  <si>
    <t>Quick Statistics</t>
  </si>
  <si>
    <t>Average</t>
  </si>
  <si>
    <t>Medium</t>
  </si>
  <si>
    <t>Min</t>
  </si>
  <si>
    <t>Max</t>
  </si>
  <si>
    <t>First Quartile</t>
  </si>
  <si>
    <t>Third Quartile</t>
  </si>
  <si>
    <t>Distinct count of products</t>
  </si>
  <si>
    <t>Exploratory Data Analysis (EDA) with Conditional Formatting</t>
  </si>
  <si>
    <t>Country</t>
  </si>
  <si>
    <t xml:space="preserve"> </t>
  </si>
  <si>
    <t>Row Labels</t>
  </si>
  <si>
    <t>Grand Total</t>
  </si>
  <si>
    <t>Sum of Amount</t>
  </si>
  <si>
    <t xml:space="preserve">                </t>
  </si>
  <si>
    <t>Total_Units</t>
  </si>
  <si>
    <t>Total_Amount</t>
  </si>
  <si>
    <t>Sales per Unit</t>
  </si>
  <si>
    <t>Top sales person</t>
  </si>
  <si>
    <t>Bottom sales person</t>
  </si>
  <si>
    <t>Cost per unit</t>
  </si>
  <si>
    <t>Cost</t>
  </si>
  <si>
    <t>Profit</t>
  </si>
  <si>
    <t>Select Country</t>
  </si>
  <si>
    <t>Quick Summary</t>
  </si>
  <si>
    <t xml:space="preserve">Total </t>
  </si>
  <si>
    <t>sales</t>
  </si>
  <si>
    <t>cost</t>
  </si>
  <si>
    <t>profit</t>
  </si>
  <si>
    <t>Quantity</t>
  </si>
  <si>
    <t>Number of transactions</t>
  </si>
  <si>
    <t>By Sales Person</t>
  </si>
  <si>
    <t>RT</t>
  </si>
  <si>
    <t>Which Products to Discontinue?</t>
  </si>
  <si>
    <t>Dynamic Country-Level Sales Report</t>
  </si>
  <si>
    <t>Profits by Product</t>
  </si>
  <si>
    <t>Best Sales Person by Country</t>
  </si>
  <si>
    <t>Are there any Anomalies in the Data</t>
  </si>
  <si>
    <t>Top 5 Products by $ per Unit</t>
  </si>
  <si>
    <t>Sales by Country using Pivot Table</t>
  </si>
  <si>
    <t>Sales by Country using Formula</t>
  </si>
  <si>
    <t>Sum of Cost</t>
  </si>
  <si>
    <t>Sum of Units</t>
  </si>
  <si>
    <t>Profit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</si>
</sst>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6" formatCode="&quot;$&quot;#,##0_);[Red]\(&quot;$&quot;#,##0\)"/>
    <numFmt numFmtId="8" formatCode="&quot;$&quot;#,##0.00_);[Red]\(&quot;$&quot;#,##0.00\)"/>
    <numFmt numFmtId="44" formatCode="_(&quot;$&quot;* #,##0.00_);_(&quot;$&quot;* \(#,##0.00\);_(&quot;$&quot;* &quot;-&quot;??_);_(@_)"/>
    <numFmt numFmtId="164" formatCode="&quot;$&quot;#,##0"/>
    <numFmt numFmtId="165" formatCode="\$#,##0.00;\(\$#,##0.00\);\$#,##0.00"/>
    <numFmt numFmtId="171" formatCode="\$#,##0;\(\$#,##0\);\$#,##0"/>
    <numFmt numFmtId="172" formatCode="0.0%;\-0.0%;0.0%"/>
  </numFmts>
  <fonts count="9" x14ac:knownFonts="1">
    <font>
      <sz val="11"/>
      <color theme="1"/>
      <name val="Calibri"/>
      <family val="2"/>
      <scheme val="minor"/>
    </font>
    <font>
      <sz val="11"/>
      <color theme="1"/>
      <name val="Calibri"/>
      <family val="2"/>
      <scheme val="minor"/>
    </font>
    <font>
      <b/>
      <sz val="11"/>
      <color theme="1"/>
      <name val="Calibri"/>
      <family val="2"/>
      <scheme val="minor"/>
    </font>
    <font>
      <sz val="28"/>
      <color theme="1"/>
      <name val="Segoe UI Light"/>
      <family val="2"/>
    </font>
    <font>
      <sz val="11"/>
      <color theme="0" tint="-0.499984740745262"/>
      <name val="Calibri"/>
      <family val="2"/>
      <scheme val="minor"/>
    </font>
    <font>
      <sz val="10"/>
      <color rgb="FF181818"/>
      <name val="Verdana"/>
      <family val="2"/>
    </font>
    <font>
      <b/>
      <sz val="12"/>
      <color theme="1"/>
      <name val="Calibri"/>
      <family val="2"/>
      <scheme val="minor"/>
    </font>
    <font>
      <sz val="12"/>
      <color theme="1"/>
      <name val="Calibri"/>
      <family val="2"/>
      <scheme val="minor"/>
    </font>
    <font>
      <b/>
      <sz val="14"/>
      <color theme="1"/>
      <name val="Wingdings 2"/>
      <family val="1"/>
      <charset val="2"/>
    </font>
  </fonts>
  <fills count="8">
    <fill>
      <patternFill patternType="none"/>
    </fill>
    <fill>
      <patternFill patternType="gray125"/>
    </fill>
    <fill>
      <patternFill patternType="solid">
        <fgColor theme="4"/>
        <bgColor indexed="64"/>
      </patternFill>
    </fill>
    <fill>
      <patternFill patternType="solid">
        <fgColor theme="2"/>
        <bgColor indexed="64"/>
      </patternFill>
    </fill>
    <fill>
      <patternFill patternType="solid">
        <fgColor theme="5" tint="0.39997558519241921"/>
        <bgColor indexed="64"/>
      </patternFill>
    </fill>
    <fill>
      <patternFill patternType="solid">
        <fgColor theme="0" tint="-0.14999847407452621"/>
        <bgColor indexed="64"/>
      </patternFill>
    </fill>
    <fill>
      <patternFill patternType="solid">
        <fgColor theme="4" tint="0.39997558519241921"/>
        <bgColor indexed="64"/>
      </patternFill>
    </fill>
    <fill>
      <patternFill patternType="solid">
        <fgColor theme="5" tint="0.59999389629810485"/>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right/>
      <top style="thin">
        <color theme="0" tint="-0.24994659260841701"/>
      </top>
      <bottom style="thin">
        <color theme="0" tint="-0.24994659260841701"/>
      </bottom>
      <diagonal/>
    </border>
    <border>
      <left/>
      <right/>
      <top/>
      <bottom style="thin">
        <color indexed="64"/>
      </bottom>
      <diagonal/>
    </border>
    <border>
      <left/>
      <right/>
      <top/>
      <bottom style="thin">
        <color theme="0" tint="-0.24994659260841701"/>
      </bottom>
      <diagonal/>
    </border>
  </borders>
  <cellStyleXfs count="2">
    <xf numFmtId="0" fontId="0" fillId="0" borderId="0"/>
    <xf numFmtId="44" fontId="1" fillId="0" borderId="0" applyFont="0" applyFill="0" applyBorder="0" applyAlignment="0" applyProtection="0"/>
  </cellStyleXfs>
  <cellXfs count="41">
    <xf numFmtId="0" fontId="0" fillId="0" borderId="0" xfId="0"/>
    <xf numFmtId="0" fontId="0" fillId="2" borderId="0" xfId="0" applyFill="1"/>
    <xf numFmtId="0" fontId="0" fillId="3" borderId="0" xfId="0" applyFill="1"/>
    <xf numFmtId="0" fontId="3" fillId="3" borderId="0" xfId="0" applyFont="1" applyFill="1" applyAlignment="1">
      <alignment vertical="center"/>
    </xf>
    <xf numFmtId="0" fontId="2" fillId="0" borderId="0" xfId="0" applyFont="1"/>
    <xf numFmtId="0" fontId="2" fillId="0" borderId="0" xfId="0" applyFont="1" applyAlignment="1">
      <alignment horizontal="right"/>
    </xf>
    <xf numFmtId="6" fontId="0" fillId="0" borderId="0" xfId="0" applyNumberFormat="1"/>
    <xf numFmtId="3" fontId="0" fillId="0" borderId="0" xfId="0" applyNumberFormat="1"/>
    <xf numFmtId="0" fontId="0" fillId="0" borderId="0" xfId="0" applyAlignment="1">
      <alignment horizontal="center" vertical="center"/>
    </xf>
    <xf numFmtId="0" fontId="0" fillId="4" borderId="0" xfId="0" applyFill="1"/>
    <xf numFmtId="0" fontId="0" fillId="0" borderId="1" xfId="0" applyBorder="1"/>
    <xf numFmtId="0" fontId="0" fillId="5" borderId="1" xfId="0" applyFill="1" applyBorder="1"/>
    <xf numFmtId="8" fontId="0" fillId="0" borderId="0" xfId="0" applyNumberFormat="1"/>
    <xf numFmtId="0" fontId="0" fillId="6" borderId="0" xfId="0" applyFill="1"/>
    <xf numFmtId="0" fontId="0" fillId="6" borderId="2" xfId="0" applyFill="1" applyBorder="1"/>
    <xf numFmtId="0" fontId="0" fillId="6" borderId="2" xfId="0" applyFill="1" applyBorder="1" applyAlignment="1">
      <alignment horizontal="right" vertical="center"/>
    </xf>
    <xf numFmtId="0" fontId="0" fillId="0" borderId="2" xfId="0" applyBorder="1"/>
    <xf numFmtId="6" fontId="0" fillId="0" borderId="2" xfId="0" applyNumberFormat="1" applyBorder="1"/>
    <xf numFmtId="3" fontId="4" fillId="0" borderId="2" xfId="0" applyNumberFormat="1" applyFont="1" applyBorder="1"/>
    <xf numFmtId="0" fontId="0" fillId="0" borderId="0" xfId="0" pivotButton="1"/>
    <xf numFmtId="0" fontId="0" fillId="0" borderId="0" xfId="0" applyAlignment="1">
      <alignment horizontal="left"/>
    </xf>
    <xf numFmtId="164" fontId="0" fillId="0" borderId="0" xfId="0" applyNumberFormat="1"/>
    <xf numFmtId="165" fontId="0" fillId="0" borderId="0" xfId="0" applyNumberFormat="1"/>
    <xf numFmtId="0" fontId="0" fillId="0" borderId="0" xfId="0" applyAlignment="1">
      <alignment horizontal="left" indent="1"/>
    </xf>
    <xf numFmtId="0" fontId="5" fillId="0" borderId="0" xfId="0" applyFont="1"/>
    <xf numFmtId="0" fontId="0" fillId="4" borderId="3" xfId="0" applyFill="1" applyBorder="1"/>
    <xf numFmtId="0" fontId="6" fillId="4" borderId="3" xfId="0" applyFont="1" applyFill="1" applyBorder="1"/>
    <xf numFmtId="0" fontId="0" fillId="7" borderId="4" xfId="0" applyFill="1" applyBorder="1"/>
    <xf numFmtId="0" fontId="8" fillId="7" borderId="0" xfId="0" applyFont="1" applyFill="1" applyAlignment="1">
      <alignment horizontal="center" vertical="center"/>
    </xf>
    <xf numFmtId="164" fontId="0" fillId="0" borderId="2" xfId="0" applyNumberFormat="1" applyBorder="1"/>
    <xf numFmtId="164" fontId="0" fillId="0" borderId="2" xfId="1" applyNumberFormat="1" applyFont="1" applyBorder="1"/>
    <xf numFmtId="1" fontId="0" fillId="0" borderId="2" xfId="0" applyNumberFormat="1" applyBorder="1"/>
    <xf numFmtId="0" fontId="0" fillId="0" borderId="0" xfId="0" applyAlignment="1">
      <alignment horizontal="center" vertical="center"/>
    </xf>
    <xf numFmtId="0" fontId="3" fillId="3" borderId="0" xfId="0" applyFont="1" applyFill="1" applyAlignment="1">
      <alignment horizontal="left" vertical="center"/>
    </xf>
    <xf numFmtId="0" fontId="0" fillId="0" borderId="0" xfId="0" applyAlignment="1">
      <alignment horizontal="left"/>
    </xf>
    <xf numFmtId="0" fontId="0" fillId="0" borderId="2" xfId="0" applyBorder="1" applyAlignment="1">
      <alignment horizontal="left"/>
    </xf>
    <xf numFmtId="0" fontId="6" fillId="4" borderId="3" xfId="0" applyFont="1" applyFill="1" applyBorder="1" applyAlignment="1">
      <alignment horizontal="left"/>
    </xf>
    <xf numFmtId="0" fontId="7" fillId="4" borderId="3" xfId="0" applyFont="1" applyFill="1" applyBorder="1" applyAlignment="1">
      <alignment horizontal="left"/>
    </xf>
    <xf numFmtId="0" fontId="0" fillId="0" borderId="0" xfId="0" applyNumberFormat="1"/>
    <xf numFmtId="171" fontId="0" fillId="0" borderId="0" xfId="0" applyNumberFormat="1"/>
    <xf numFmtId="172" fontId="0" fillId="0" borderId="0" xfId="0" applyNumberFormat="1"/>
  </cellXfs>
  <cellStyles count="2">
    <cellStyle name="Currency" xfId="1" builtinId="4"/>
    <cellStyle name="Normal" xfId="0" builtinId="0"/>
  </cellStyles>
  <dxfs count="90">
    <dxf>
      <numFmt numFmtId="164" formatCode="&quot;$&quot;#,##0"/>
    </dxf>
    <dxf>
      <numFmt numFmtId="171" formatCode="\$#,##0;\(\$#,##0\);\$#,##0"/>
    </dxf>
    <dxf>
      <numFmt numFmtId="164" formatCode="&quot;$&quot;#,##0"/>
    </dxf>
    <dxf>
      <numFmt numFmtId="171" formatCode="\$#,##0;\(\$#,##0\);\$#,##0"/>
    </dxf>
    <dxf>
      <numFmt numFmtId="164" formatCode="&quot;$&quot;#,##0"/>
    </dxf>
    <dxf>
      <numFmt numFmtId="171" formatCode="\$#,##0;\(\$#,##0\);\$#,##0"/>
    </dxf>
    <dxf>
      <numFmt numFmtId="164" formatCode="&quot;$&quot;#,##0"/>
    </dxf>
    <dxf>
      <numFmt numFmtId="171" formatCode="\$#,##0;\(\$#,##0\);\$#,##0"/>
    </dxf>
    <dxf>
      <numFmt numFmtId="164" formatCode="&quot;$&quot;#,##0"/>
    </dxf>
    <dxf>
      <numFmt numFmtId="171" formatCode="\$#,##0;\(\$#,##0\);\$#,##0"/>
    </dxf>
    <dxf>
      <numFmt numFmtId="164" formatCode="&quot;$&quot;#,##0"/>
    </dxf>
    <dxf>
      <numFmt numFmtId="171" formatCode="\$#,##0;\(\$#,##0\);\$#,##0"/>
    </dxf>
    <dxf>
      <numFmt numFmtId="164" formatCode="&quot;$&quot;#,##0"/>
    </dxf>
    <dxf>
      <numFmt numFmtId="171" formatCode="\$#,##0;\(\$#,##0\);\$#,##0"/>
    </dxf>
    <dxf>
      <numFmt numFmtId="164" formatCode="&quot;$&quot;#,##0"/>
    </dxf>
    <dxf>
      <numFmt numFmtId="171" formatCode="\$#,##0;\(\$#,##0\);\$#,##0"/>
    </dxf>
    <dxf>
      <numFmt numFmtId="164" formatCode="&quot;$&quot;#,##0"/>
    </dxf>
    <dxf>
      <numFmt numFmtId="171" formatCode="\$#,##0;\(\$#,##0\);\$#,##0"/>
    </dxf>
    <dxf>
      <numFmt numFmtId="164" formatCode="&quot;$&quot;#,##0"/>
    </dxf>
    <dxf>
      <numFmt numFmtId="171" formatCode="\$#,##0;\(\$#,##0\);\$#,##0"/>
    </dxf>
    <dxf>
      <numFmt numFmtId="164" formatCode="&quot;$&quot;#,##0"/>
    </dxf>
    <dxf>
      <numFmt numFmtId="171" formatCode="\$#,##0;\(\$#,##0\);\$#,##0"/>
    </dxf>
    <dxf>
      <numFmt numFmtId="164" formatCode="&quot;$&quot;#,##0"/>
    </dxf>
    <dxf>
      <numFmt numFmtId="171" formatCode="\$#,##0;\(\$#,##0\);\$#,##0"/>
    </dxf>
    <dxf>
      <numFmt numFmtId="164" formatCode="&quot;$&quot;#,##0"/>
    </dxf>
    <dxf>
      <numFmt numFmtId="171" formatCode="\$#,##0;\(\$#,##0\);\$#,##0"/>
    </dxf>
    <dxf>
      <numFmt numFmtId="164" formatCode="&quot;$&quot;#,##0"/>
    </dxf>
    <dxf>
      <numFmt numFmtId="171" formatCode="\$#,##0;\(\$#,##0\);\$#,##0"/>
    </dxf>
    <dxf>
      <numFmt numFmtId="164" formatCode="&quot;$&quot;#,##0"/>
    </dxf>
    <dxf>
      <numFmt numFmtId="171" formatCode="\$#,##0;\(\$#,##0\);\$#,##0"/>
    </dxf>
    <dxf>
      <numFmt numFmtId="164" formatCode="&quot;$&quot;#,##0"/>
    </dxf>
    <dxf>
      <numFmt numFmtId="171" formatCode="\$#,##0;\(\$#,##0\);\$#,##0"/>
    </dxf>
    <dxf>
      <numFmt numFmtId="164" formatCode="&quot;$&quot;#,##0"/>
    </dxf>
    <dxf>
      <numFmt numFmtId="171" formatCode="\$#,##0;\(\$#,##0\);\$#,##0"/>
    </dxf>
    <dxf>
      <numFmt numFmtId="164" formatCode="&quot;$&quot;#,##0"/>
    </dxf>
    <dxf>
      <numFmt numFmtId="171" formatCode="\$#,##0;\(\$#,##0\);\$#,##0"/>
    </dxf>
    <dxf>
      <numFmt numFmtId="164" formatCode="&quot;$&quot;#,##0"/>
    </dxf>
    <dxf>
      <numFmt numFmtId="171" formatCode="\$#,##0;\(\$#,##0\);\$#,##0"/>
    </dxf>
    <dxf>
      <numFmt numFmtId="164" formatCode="&quot;$&quot;#,##0"/>
    </dxf>
    <dxf>
      <numFmt numFmtId="171" formatCode="\$#,##0;\(\$#,##0\);\$#,##0"/>
    </dxf>
    <dxf>
      <numFmt numFmtId="164" formatCode="&quot;$&quot;#,##0"/>
    </dxf>
    <dxf>
      <numFmt numFmtId="171" formatCode="\$#,##0;\(\$#,##0\);\$#,##0"/>
    </dxf>
    <dxf>
      <numFmt numFmtId="164" formatCode="&quot;$&quot;#,##0"/>
    </dxf>
    <dxf>
      <numFmt numFmtId="171" formatCode="\$#,##0;\(\$#,##0\);\$#,##0"/>
    </dxf>
    <dxf>
      <numFmt numFmtId="164" formatCode="&quot;$&quot;#,##0"/>
    </dxf>
    <dxf>
      <numFmt numFmtId="171" formatCode="\$#,##0;\(\$#,##0\);\$#,##0"/>
    </dxf>
    <dxf>
      <numFmt numFmtId="164" formatCode="&quot;$&quot;#,##0"/>
    </dxf>
    <dxf>
      <numFmt numFmtId="171" formatCode="\$#,##0;\(\$#,##0\);\$#,##0"/>
    </dxf>
    <dxf>
      <numFmt numFmtId="164" formatCode="&quot;$&quot;#,##0"/>
    </dxf>
    <dxf>
      <numFmt numFmtId="171" formatCode="\$#,##0;\(\$#,##0\);\$#,##0"/>
    </dxf>
    <dxf>
      <numFmt numFmtId="164" formatCode="&quot;$&quot;#,##0"/>
    </dxf>
    <dxf>
      <numFmt numFmtId="171" formatCode="\$#,##0;\(\$#,##0\);\$#,##0"/>
    </dxf>
    <dxf>
      <numFmt numFmtId="164" formatCode="&quot;$&quot;#,##0"/>
    </dxf>
    <dxf>
      <numFmt numFmtId="171" formatCode="\$#,##0;\(\$#,##0\);\$#,##0"/>
    </dxf>
    <dxf>
      <numFmt numFmtId="164" formatCode="&quot;$&quot;#,##0"/>
    </dxf>
    <dxf>
      <numFmt numFmtId="171" formatCode="\$#,##0;\(\$#,##0\);\$#,##0"/>
    </dxf>
    <dxf>
      <numFmt numFmtId="164" formatCode="&quot;$&quot;#,##0"/>
    </dxf>
    <dxf>
      <numFmt numFmtId="171" formatCode="\$#,##0;\(\$#,##0\);\$#,##0"/>
    </dxf>
    <dxf>
      <numFmt numFmtId="164" formatCode="&quot;$&quot;#,##0"/>
    </dxf>
    <dxf>
      <numFmt numFmtId="171" formatCode="\$#,##0;\(\$#,##0\);\$#,##0"/>
    </dxf>
    <dxf>
      <numFmt numFmtId="164" formatCode="&quot;$&quot;#,##0"/>
    </dxf>
    <dxf>
      <numFmt numFmtId="171" formatCode="\$#,##0;\(\$#,##0\);\$#,##0"/>
    </dxf>
    <dxf>
      <numFmt numFmtId="164" formatCode="&quot;$&quot;#,##0"/>
    </dxf>
    <dxf>
      <numFmt numFmtId="171" formatCode="\$#,##0;\(\$#,##0\);\$#,##0"/>
    </dxf>
    <dxf>
      <numFmt numFmtId="164" formatCode="&quot;$&quot;#,##0"/>
    </dxf>
    <dxf>
      <numFmt numFmtId="171" formatCode="\$#,##0;\(\$#,##0\);\$#,##0"/>
    </dxf>
    <dxf>
      <numFmt numFmtId="164" formatCode="&quot;$&quot;#,##0"/>
    </dxf>
    <dxf>
      <numFmt numFmtId="171" formatCode="\$#,##0;\(\$#,##0\);\$#,##0"/>
    </dxf>
    <dxf>
      <numFmt numFmtId="164" formatCode="&quot;$&quot;#,##0"/>
    </dxf>
    <dxf>
      <numFmt numFmtId="171" formatCode="\$#,##0;\(\$#,##0\);\$#,##0"/>
    </dxf>
    <dxf>
      <numFmt numFmtId="170" formatCode="\$#,##0.0;\(\$#,##0.0\);\$#,##0.0"/>
    </dxf>
    <dxf>
      <numFmt numFmtId="164" formatCode="&quot;$&quot;#,##0"/>
    </dxf>
    <dxf>
      <numFmt numFmtId="170" formatCode="\$#,##0.0;\(\$#,##0.0\);\$#,##0.0"/>
    </dxf>
    <dxf>
      <numFmt numFmtId="164" formatCode="&quot;$&quot;#,##0"/>
    </dxf>
    <dxf>
      <numFmt numFmtId="169" formatCode="&quot;$&quot;#,##0.0"/>
    </dxf>
    <dxf>
      <numFmt numFmtId="168" formatCode="&quot;$&quot;#,##0.00"/>
    </dxf>
    <dxf>
      <font>
        <color rgb="FF9C0006"/>
      </font>
      <fill>
        <patternFill>
          <bgColor rgb="FFFFC7CE"/>
        </patternFill>
      </fill>
    </dxf>
    <dxf>
      <numFmt numFmtId="3" formatCode="#,##0"/>
    </dxf>
    <dxf>
      <numFmt numFmtId="10" formatCode="&quot;$&quot;#,##0_);[Red]\(&quot;$&quot;#,##0\)"/>
    </dxf>
    <dxf>
      <font>
        <b/>
        <i val="0"/>
        <strike val="0"/>
        <condense val="0"/>
        <extend val="0"/>
        <outline val="0"/>
        <shadow val="0"/>
        <u val="none"/>
        <vertAlign val="baseline"/>
        <sz val="11"/>
        <color theme="1"/>
        <name val="Calibri"/>
        <family val="2"/>
        <scheme val="minor"/>
      </font>
    </dxf>
    <dxf>
      <fill>
        <patternFill patternType="none">
          <bgColor auto="1"/>
        </patternFill>
      </fill>
    </dxf>
    <dxf>
      <numFmt numFmtId="3" formatCode="#,##0"/>
    </dxf>
    <dxf>
      <numFmt numFmtId="10" formatCode="&quot;$&quot;#,##0_);[Red]\(&quot;$&quot;#,##0\)"/>
    </dxf>
    <dxf>
      <font>
        <b/>
        <i val="0"/>
        <strike val="0"/>
        <condense val="0"/>
        <extend val="0"/>
        <outline val="0"/>
        <shadow val="0"/>
        <u val="none"/>
        <vertAlign val="baseline"/>
        <sz val="11"/>
        <color theme="1"/>
        <name val="Calibri"/>
        <family val="2"/>
        <scheme val="minor"/>
      </font>
    </dxf>
    <dxf>
      <numFmt numFmtId="12" formatCode="&quot;$&quot;#,##0.00_);[Red]\(&quot;$&quot;#,##0.00\)"/>
    </dxf>
    <dxf>
      <numFmt numFmtId="0" formatCode="General"/>
    </dxf>
    <dxf>
      <numFmt numFmtId="0" formatCode="General"/>
    </dxf>
    <dxf>
      <numFmt numFmtId="3" formatCode="#,##0"/>
    </dxf>
    <dxf>
      <numFmt numFmtId="10" formatCode="&quot;$&quot;#,##0_);[Red]\(&quot;$&quot;#,##0\)"/>
    </dxf>
    <dxf>
      <font>
        <b/>
        <i val="0"/>
        <strike val="0"/>
        <condense val="0"/>
        <extend val="0"/>
        <outline val="0"/>
        <shadow val="0"/>
        <u val="none"/>
        <vertAlign val="baseline"/>
        <sz val="11"/>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2.xml"/><Relationship Id="rId18" Type="http://schemas.microsoft.com/office/2007/relationships/slicerCache" Target="slicerCaches/slicerCache2.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microsoft.com/office/2007/relationships/slicerCache" Target="slicerCaches/slicerCache1.xml"/><Relationship Id="rId2" Type="http://schemas.openxmlformats.org/officeDocument/2006/relationships/worksheet" Target="worksheets/sheet2.xml"/><Relationship Id="rId16" Type="http://schemas.openxmlformats.org/officeDocument/2006/relationships/pivotCacheDefinition" Target="pivotCache/pivotCacheDefinition5.xml"/><Relationship Id="rId20" Type="http://schemas.openxmlformats.org/officeDocument/2006/relationships/connections" Target="connection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pivotCacheDefinition" Target="pivotCache/pivotCacheDefinition4.xml"/><Relationship Id="rId23" Type="http://schemas.openxmlformats.org/officeDocument/2006/relationships/powerPivotData" Target="model/item.data"/><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3.xml"/><Relationship Id="rId22" Type="http://schemas.openxmlformats.org/officeDocument/2006/relationships/sharedStrings" Target="sharedStrings.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_xlchart.v1.1</cx:f>
      </cx:numDim>
    </cx:data>
  </cx:chartData>
  <cx:chart>
    <cx:title pos="t" align="ctr" overlay="0"/>
    <cx:plotArea>
      <cx:plotAreaRegion>
        <cx:series layoutId="boxWhisker" uniqueId="{74BEA8FE-BC79-4B55-9282-F864DF4C58AB}">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2.xml.rels><?xml version="1.0" encoding="UTF-8" standalone="yes"?>
<Relationships xmlns="http://schemas.openxmlformats.org/package/2006/relationships"><Relationship Id="rId1"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editAs="oneCell">
    <xdr:from>
      <xdr:col>6</xdr:col>
      <xdr:colOff>28657</xdr:colOff>
      <xdr:row>4</xdr:row>
      <xdr:rowOff>182001</xdr:rowOff>
    </xdr:from>
    <xdr:to>
      <xdr:col>12</xdr:col>
      <xdr:colOff>249504</xdr:colOff>
      <xdr:row>18</xdr:row>
      <xdr:rowOff>10450</xdr:rowOff>
    </xdr:to>
    <mc:AlternateContent xmlns:mc="http://schemas.openxmlformats.org/markup-compatibility/2006" xmlns:a14="http://schemas.microsoft.com/office/drawing/2010/main">
      <mc:Choice Requires="a14">
        <xdr:graphicFrame macro="">
          <xdr:nvGraphicFramePr>
            <xdr:cNvPr id="3" name="Sales Person">
              <a:extLst>
                <a:ext uri="{FF2B5EF4-FFF2-40B4-BE49-F238E27FC236}">
                  <a16:creationId xmlns:a16="http://schemas.microsoft.com/office/drawing/2014/main" id="{50923173-A31C-980B-C145-667B4442C2A7}"/>
                </a:ext>
              </a:extLst>
            </xdr:cNvPr>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mlns="">
        <xdr:sp macro="" textlink="">
          <xdr:nvSpPr>
            <xdr:cNvPr id="0" name=""/>
            <xdr:cNvSpPr>
              <a:spLocks noTextEdit="1"/>
            </xdr:cNvSpPr>
          </xdr:nvSpPr>
          <xdr:spPr>
            <a:xfrm>
              <a:off x="4276976" y="1389063"/>
              <a:ext cx="3862263" cy="23774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6</xdr:col>
      <xdr:colOff>495300</xdr:colOff>
      <xdr:row>5</xdr:row>
      <xdr:rowOff>11430</xdr:rowOff>
    </xdr:from>
    <xdr:to>
      <xdr:col>14</xdr:col>
      <xdr:colOff>190500</xdr:colOff>
      <xdr:row>20</xdr:row>
      <xdr:rowOff>11430</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D2E578CD-3538-6935-2386-576DC7A1FBE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6233160" y="1405890"/>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8</xdr:col>
      <xdr:colOff>30480</xdr:colOff>
      <xdr:row>5</xdr:row>
      <xdr:rowOff>15241</xdr:rowOff>
    </xdr:from>
    <xdr:to>
      <xdr:col>11</xdr:col>
      <xdr:colOff>30480</xdr:colOff>
      <xdr:row>20</xdr:row>
      <xdr:rowOff>15241</xdr:rowOff>
    </xdr:to>
    <mc:AlternateContent xmlns:mc="http://schemas.openxmlformats.org/markup-compatibility/2006">
      <mc:Choice xmlns:a14="http://schemas.microsoft.com/office/drawing/2010/main" Requires="a14">
        <xdr:graphicFrame macro="">
          <xdr:nvGraphicFramePr>
            <xdr:cNvPr id="2" name="Geography">
              <a:extLst>
                <a:ext uri="{FF2B5EF4-FFF2-40B4-BE49-F238E27FC236}">
                  <a16:creationId xmlns:a16="http://schemas.microsoft.com/office/drawing/2014/main" id="{772CA4C2-B55F-FFAB-2846-20B085FBDE9E}"/>
                </a:ext>
              </a:extLst>
            </xdr:cNvPr>
            <xdr:cNvGraphicFramePr/>
          </xdr:nvGraphicFramePr>
          <xdr:xfrm>
            <a:off x="0" y="0"/>
            <a:ext cx="0" cy="0"/>
          </xdr:xfrm>
          <a:graphic>
            <a:graphicData uri="http://schemas.microsoft.com/office/drawing/2010/slicer">
              <sle:slicer xmlns:sle="http://schemas.microsoft.com/office/drawing/2010/slicer" name="Geography"/>
            </a:graphicData>
          </a:graphic>
        </xdr:graphicFrame>
      </mc:Choice>
      <mc:Fallback>
        <xdr:sp macro="" textlink="">
          <xdr:nvSpPr>
            <xdr:cNvPr id="0" name=""/>
            <xdr:cNvSpPr>
              <a:spLocks noTextEdit="1"/>
            </xdr:cNvSpPr>
          </xdr:nvSpPr>
          <xdr:spPr>
            <a:xfrm>
              <a:off x="6309360" y="1409701"/>
              <a:ext cx="1828800" cy="2743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rth Maheshwari" refreshedDate="45117.847214467591" createdVersion="8" refreshedVersion="8" minRefreshableVersion="3" recordCount="300" xr:uid="{15B21A83-E70F-417B-8C4C-FD6E6566AD88}">
  <cacheSource type="worksheet">
    <worksheetSource name="data"/>
  </cacheSource>
  <cacheFields count="5">
    <cacheField name="Sales Person" numFmtId="0">
      <sharedItems count="10">
        <s v="Ram Mahesh"/>
        <s v="Brien Boise"/>
        <s v="Husein Augar"/>
        <s v="Carla Molina"/>
        <s v="Curtice Advani"/>
        <s v="Ches Bonnell"/>
        <s v="Gigi Bohling"/>
        <s v="Barr Faughny"/>
        <s v="Gunar Cockshoot"/>
        <s v="Oby Sorrel"/>
      </sharedItems>
    </cacheField>
    <cacheField name="Geography" numFmtId="0">
      <sharedItems count="6">
        <s v="New Zealand"/>
        <s v="USA"/>
        <s v="Canada"/>
        <s v="UK"/>
        <s v="Australia"/>
        <s v="India"/>
      </sharedItems>
    </cacheField>
    <cacheField name="Product" numFmtId="0">
      <sharedItems/>
    </cacheField>
    <cacheField name="Amount" numFmtId="6">
      <sharedItems containsSemiMixedTypes="0" containsString="0" containsNumber="1" containsInteger="1" minValue="0" maxValue="16184"/>
    </cacheField>
    <cacheField name="Units" numFmtId="3">
      <sharedItems containsSemiMixedTypes="0" containsString="0" containsNumber="1" containsInteger="1" minValue="0" maxValue="525"/>
    </cacheField>
  </cacheFields>
  <extLst>
    <ext xmlns:x14="http://schemas.microsoft.com/office/spreadsheetml/2009/9/main" uri="{725AE2AE-9491-48be-B2B4-4EB974FC3084}">
      <x14:pivotCacheDefinition pivotCacheId="638870529"/>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arth Maheshwari" refreshedDate="45119.501033912034" backgroundQuery="1" createdVersion="8" refreshedVersion="8" minRefreshableVersion="3" recordCount="0" supportSubquery="1" supportAdvancedDrill="1" xr:uid="{2FBCE10D-DC6F-465E-928E-C415C0DB958E}">
  <cacheSource type="external" connectionId="1"/>
  <cacheFields count="2">
    <cacheField name="[data].[Product].[Product]" caption="Product" numFmtId="0" hierarchy="2" level="1">
      <sharedItems count="22">
        <s v="50% Dark Bites"/>
        <s v="70% Dark Bites"/>
        <s v="85% Dark Bars"/>
        <s v="99% Dark &amp; Pure"/>
        <s v="After Nines"/>
        <s v="Almond Choco"/>
        <s v="Baker's Choco Chips"/>
        <s v="Caramel Stuffed Bars"/>
        <s v="Choco Coated Almonds"/>
        <s v="Drinking Coco"/>
        <s v="Eclairs"/>
        <s v="Fruit &amp; Nut Bars"/>
        <s v="Manuka Honey Choco"/>
        <s v="Milk Bars"/>
        <s v="Mint Chip Choco"/>
        <s v="Orange Choco"/>
        <s v="Organic Choco Syrup"/>
        <s v="Peanut Butter Cubes"/>
        <s v="Raspberry Choco"/>
        <s v="Smooth Sliky Salty"/>
        <s v="Spicy Special Slims"/>
        <s v="White Choc"/>
      </sharedItems>
    </cacheField>
    <cacheField name="[Measures].[Profit]" caption="Profit" numFmtId="0" hierarchy="11" level="32767"/>
  </cacheFields>
  <cacheHierarchies count="15">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0" memberValueDatatype="130" unbalanced="0"/>
    <cacheHierarchy uniqueName="[data].[Product]" caption="Product" attribute="1" defaultMemberUniqueName="[data].[Product].[All]" allUniqueName="[data].[Product].[All]" dimensionUniqueName="[data]" displayFolder="" count="2" memberValueDatatype="130" unbalanced="0">
      <fieldsUsage count="2">
        <fieldUsage x="-1"/>
        <fieldUsage x="0"/>
      </fieldsUsage>
    </cacheHierarchy>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Measures].[Sum of Amount]" caption="Sum of Amount" measure="1" displayFolder="" measureGroup="data" count="0">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extLst>
        <ext xmlns:x15="http://schemas.microsoft.com/office/spreadsheetml/2010/11/main" uri="{B97F6D7D-B522-45F9-BDA1-12C45D357490}">
          <x15:cacheHierarchy aggregatedColumn="4"/>
        </ext>
      </extLst>
    </cacheHierarchy>
    <cacheHierarchy uniqueName="[Measures].[Sum of Cost]" caption="Sum of Cost" measure="1" displayFolder="" measureGroup="data" count="0">
      <extLst>
        <ext xmlns:x15="http://schemas.microsoft.com/office/spreadsheetml/2010/11/main" uri="{B97F6D7D-B522-45F9-BDA1-12C45D357490}">
          <x15:cacheHierarchy aggregatedColumn="6"/>
        </ext>
      </extLst>
    </cacheHierarchy>
    <cacheHierarchy uniqueName="[Measures].[Sales per Unit]" caption="Sales per Unit" measure="1" displayFolder="" measureGroup="data" count="0"/>
    <cacheHierarchy uniqueName="[Measures].[Profit]" caption="Profit" measure="1" displayFolder="" measureGroup="data" count="0" oneField="1">
      <fieldsUsage count="1">
        <fieldUsage x="1"/>
      </fieldsUsage>
    </cacheHierarchy>
    <cacheHierarchy uniqueName="[Measures].[Profit %]" caption="Profit %"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arth Maheshwari" refreshedDate="45119.501034953704" backgroundQuery="1" createdVersion="8" refreshedVersion="8" minRefreshableVersion="3" recordCount="0" supportSubquery="1" supportAdvancedDrill="1" xr:uid="{8C404272-D2B2-4A6E-803F-22E49481872B}">
  <cacheSource type="external" connectionId="1"/>
  <cacheFields count="2">
    <cacheField name="[data].[Product].[Product]" caption="Product" numFmtId="0" hierarchy="2" level="1">
      <sharedItems count="5">
        <s v="85% Dark Bars"/>
        <s v="After Nines"/>
        <s v="Baker's Choco Chips"/>
        <s v="Peanut Butter Cubes"/>
        <s v="Raspberry Choco"/>
      </sharedItems>
    </cacheField>
    <cacheField name="[Measures].[Sales per Unit]" caption="Sales per Unit" numFmtId="0" hierarchy="10" level="32767"/>
  </cacheFields>
  <cacheHierarchies count="15">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0" memberValueDatatype="130" unbalanced="0"/>
    <cacheHierarchy uniqueName="[data].[Product]" caption="Product" attribute="1" defaultMemberUniqueName="[data].[Product].[All]" allUniqueName="[data].[Product].[All]" dimensionUniqueName="[data]" displayFolder="" count="2" memberValueDatatype="130" unbalanced="0">
      <fieldsUsage count="2">
        <fieldUsage x="-1"/>
        <fieldUsage x="0"/>
      </fieldsUsage>
    </cacheHierarchy>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Measures].[Sum of Amount]" caption="Sum of Amount" measure="1" displayFolder="" measureGroup="data" count="0">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extLst>
        <ext xmlns:x15="http://schemas.microsoft.com/office/spreadsheetml/2010/11/main" uri="{B97F6D7D-B522-45F9-BDA1-12C45D357490}">
          <x15:cacheHierarchy aggregatedColumn="4"/>
        </ext>
      </extLst>
    </cacheHierarchy>
    <cacheHierarchy uniqueName="[Measures].[Sum of Cost]" caption="Sum of Cost" measure="1" displayFolder="" measureGroup="data" count="0">
      <extLst>
        <ext xmlns:x15="http://schemas.microsoft.com/office/spreadsheetml/2010/11/main" uri="{B97F6D7D-B522-45F9-BDA1-12C45D357490}">
          <x15:cacheHierarchy aggregatedColumn="6"/>
        </ext>
      </extLst>
    </cacheHierarchy>
    <cacheHierarchy uniqueName="[Measures].[Sales per Unit]" caption="Sales per Unit" measure="1" displayFolder="" measureGroup="data" count="0" oneField="1">
      <fieldsUsage count="1">
        <fieldUsage x="1"/>
      </fieldsUsage>
    </cacheHierarchy>
    <cacheHierarchy uniqueName="[Measures].[Profit]" caption="Profit" measure="1" displayFolder="" measureGroup="data" count="0"/>
    <cacheHierarchy uniqueName="[Measures].[Profit %]" caption="Profit %"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arth Maheshwari" refreshedDate="45119.519038888888" backgroundQuery="1" createdVersion="8" refreshedVersion="8" minRefreshableVersion="3" recordCount="0" supportSubquery="1" supportAdvancedDrill="1" xr:uid="{589510F6-7388-402C-AB51-F32033B9AB05}">
  <cacheSource type="external" connectionId="1"/>
  <cacheFields count="7">
    <cacheField name="[data].[Product].[Product]" caption="Product" numFmtId="0" hierarchy="2" level="1">
      <sharedItems count="22">
        <s v="50% Dark Bites"/>
        <s v="70% Dark Bites"/>
        <s v="85% Dark Bars"/>
        <s v="99% Dark &amp; Pure"/>
        <s v="After Nines"/>
        <s v="Almond Choco"/>
        <s v="Baker's Choco Chips"/>
        <s v="Caramel Stuffed Bars"/>
        <s v="Choco Coated Almonds"/>
        <s v="Drinking Coco"/>
        <s v="Eclairs"/>
        <s v="Fruit &amp; Nut Bars"/>
        <s v="Manuka Honey Choco"/>
        <s v="Milk Bars"/>
        <s v="Mint Chip Choco"/>
        <s v="Orange Choco"/>
        <s v="Organic Choco Syrup"/>
        <s v="Peanut Butter Cubes"/>
        <s v="Raspberry Choco"/>
        <s v="Smooth Sliky Salty"/>
        <s v="Spicy Special Slims"/>
        <s v="White Choc"/>
      </sharedItems>
    </cacheField>
    <cacheField name="[Measures].[Sum of Amount]" caption="Sum of Amount" numFmtId="0" hierarchy="7" level="32767"/>
    <cacheField name="[Measures].[Sum of Cost]" caption="Sum of Cost" numFmtId="0" hierarchy="9" level="32767"/>
    <cacheField name="[Measures].[Sum of Units]" caption="Sum of Units" numFmtId="0" hierarchy="8" level="32767"/>
    <cacheField name="[Measures].[Profit]" caption="Profit" numFmtId="0" hierarchy="11" level="32767"/>
    <cacheField name="[Measures].[Profit %]" caption="Profit %" numFmtId="0" hierarchy="12" level="32767"/>
    <cacheField name="[data].[Geography].[Geography]" caption="Geography" numFmtId="0" hierarchy="1" level="1">
      <sharedItems containsSemiMixedTypes="0" containsNonDate="0" containsString="0"/>
    </cacheField>
  </cacheFields>
  <cacheHierarchies count="15">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2" memberValueDatatype="130" unbalanced="0">
      <fieldsUsage count="2">
        <fieldUsage x="-1"/>
        <fieldUsage x="6"/>
      </fieldsUsage>
    </cacheHierarchy>
    <cacheHierarchy uniqueName="[data].[Product]" caption="Product" attribute="1" defaultMemberUniqueName="[data].[Product].[All]" allUniqueName="[data].[Product].[All]" dimensionUniqueName="[data]" displayFolder="" count="2" memberValueDatatype="130" unbalanced="0">
      <fieldsUsage count="2">
        <fieldUsage x="-1"/>
        <fieldUsage x="0"/>
      </fieldsUsage>
    </cacheHierarchy>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Measures].[Sum of Amount]" caption="Sum of Amount" measure="1" displayFolder="" measureGroup="data" count="0" oneField="1">
      <fieldsUsage count="1">
        <fieldUsage x="1"/>
      </fieldsUsage>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oneField="1">
      <fieldsUsage count="1">
        <fieldUsage x="3"/>
      </fieldsUsage>
      <extLst>
        <ext xmlns:x15="http://schemas.microsoft.com/office/spreadsheetml/2010/11/main" uri="{B97F6D7D-B522-45F9-BDA1-12C45D357490}">
          <x15:cacheHierarchy aggregatedColumn="4"/>
        </ext>
      </extLst>
    </cacheHierarchy>
    <cacheHierarchy uniqueName="[Measures].[Sum of Cost]" caption="Sum of Cost" measure="1" displayFolder="" measureGroup="data" count="0" oneField="1">
      <fieldsUsage count="1">
        <fieldUsage x="2"/>
      </fieldsUsage>
      <extLst>
        <ext xmlns:x15="http://schemas.microsoft.com/office/spreadsheetml/2010/11/main" uri="{B97F6D7D-B522-45F9-BDA1-12C45D357490}">
          <x15:cacheHierarchy aggregatedColumn="6"/>
        </ext>
      </extLst>
    </cacheHierarchy>
    <cacheHierarchy uniqueName="[Measures].[Sales per Unit]" caption="Sales per Unit" measure="1" displayFolder="" measureGroup="data" count="0"/>
    <cacheHierarchy uniqueName="[Measures].[Profit]" caption="Profit" measure="1" displayFolder="" measureGroup="data" count="0" oneField="1">
      <fieldsUsage count="1">
        <fieldUsage x="4"/>
      </fieldsUsage>
    </cacheHierarchy>
    <cacheHierarchy uniqueName="[Measures].[Profit %]" caption="Profit %" measure="1" displayFolder="" measureGroup="data" count="0" oneField="1">
      <fieldsUsage count="1">
        <fieldUsage x="5"/>
      </fieldsUsage>
    </cacheHierarchy>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arth Maheshwari" refreshedDate="45119.501030671294" backgroundQuery="1" createdVersion="3" refreshedVersion="8" minRefreshableVersion="3" recordCount="0" supportSubquery="1" supportAdvancedDrill="1" xr:uid="{2B4D48E7-C851-4F8A-B7EC-CEF7D479E7B3}">
  <cacheSource type="external" connectionId="1">
    <extLst>
      <ext xmlns:x14="http://schemas.microsoft.com/office/spreadsheetml/2009/9/main" uri="{F057638F-6D5F-4e77-A914-E7F072B9BCA8}">
        <x14:sourceConnection name="ThisWorkbookDataModel"/>
      </ext>
    </extLst>
  </cacheSource>
  <cacheFields count="0"/>
  <cacheHierarchies count="15">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2" memberValueDatatype="130" unbalanced="0"/>
    <cacheHierarchy uniqueName="[data].[Product]" caption="Product" attribute="1" defaultMemberUniqueName="[data].[Product].[All]" allUniqueName="[data].[Product].[All]" dimensionUniqueName="[data]" displayFolder="" count="0" memberValueDatatype="130" unbalanced="0"/>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Measures].[Sum of Amount]" caption="Sum of Amount" measure="1" displayFolder="" measureGroup="data" count="0">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extLst>
        <ext xmlns:x15="http://schemas.microsoft.com/office/spreadsheetml/2010/11/main" uri="{B97F6D7D-B522-45F9-BDA1-12C45D357490}">
          <x15:cacheHierarchy aggregatedColumn="4"/>
        </ext>
      </extLst>
    </cacheHierarchy>
    <cacheHierarchy uniqueName="[Measures].[Sum of Cost]" caption="Sum of Cost" measure="1" displayFolder="" measureGroup="data" count="0">
      <extLst>
        <ext xmlns:x15="http://schemas.microsoft.com/office/spreadsheetml/2010/11/main" uri="{B97F6D7D-B522-45F9-BDA1-12C45D357490}">
          <x15:cacheHierarchy aggregatedColumn="6"/>
        </ext>
      </extLst>
    </cacheHierarchy>
    <cacheHierarchy uniqueName="[Measures].[Sales per Unit]" caption="Sales per Unit" measure="1" displayFolder="" measureGroup="data" count="0"/>
    <cacheHierarchy uniqueName="[Measures].[Profit]" caption="Profit" measure="1" displayFolder="" measureGroup="data" count="0"/>
    <cacheHierarchy uniqueName="[Measures].[Profit %]" caption="Profit %"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860295874"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
  <r>
    <x v="0"/>
    <x v="0"/>
    <s v="70% Dark Bites"/>
    <n v="1624"/>
    <n v="114"/>
  </r>
  <r>
    <x v="1"/>
    <x v="1"/>
    <s v="Choco Coated Almonds"/>
    <n v="6706"/>
    <n v="459"/>
  </r>
  <r>
    <x v="2"/>
    <x v="1"/>
    <s v="Almond Choco"/>
    <n v="959"/>
    <n v="147"/>
  </r>
  <r>
    <x v="3"/>
    <x v="2"/>
    <s v="Drinking Coco"/>
    <n v="9632"/>
    <n v="288"/>
  </r>
  <r>
    <x v="4"/>
    <x v="3"/>
    <s v="White Choc"/>
    <n v="2100"/>
    <n v="414"/>
  </r>
  <r>
    <x v="0"/>
    <x v="1"/>
    <s v="Peanut Butter Cubes"/>
    <n v="8869"/>
    <n v="432"/>
  </r>
  <r>
    <x v="4"/>
    <x v="4"/>
    <s v="Smooth Sliky Salty"/>
    <n v="2681"/>
    <n v="54"/>
  </r>
  <r>
    <x v="1"/>
    <x v="1"/>
    <s v="After Nines"/>
    <n v="5012"/>
    <n v="210"/>
  </r>
  <r>
    <x v="5"/>
    <x v="4"/>
    <s v="50% Dark Bites"/>
    <n v="1281"/>
    <n v="75"/>
  </r>
  <r>
    <x v="6"/>
    <x v="0"/>
    <s v="50% Dark Bites"/>
    <n v="4991"/>
    <n v="12"/>
  </r>
  <r>
    <x v="7"/>
    <x v="3"/>
    <s v="White Choc"/>
    <n v="1785"/>
    <n v="462"/>
  </r>
  <r>
    <x v="8"/>
    <x v="0"/>
    <s v="Eclairs"/>
    <n v="3983"/>
    <n v="144"/>
  </r>
  <r>
    <x v="2"/>
    <x v="4"/>
    <s v="Mint Chip Choco"/>
    <n v="2646"/>
    <n v="120"/>
  </r>
  <r>
    <x v="7"/>
    <x v="5"/>
    <s v="Milk Bars"/>
    <n v="252"/>
    <n v="54"/>
  </r>
  <r>
    <x v="8"/>
    <x v="1"/>
    <s v="White Choc"/>
    <n v="2464"/>
    <n v="234"/>
  </r>
  <r>
    <x v="8"/>
    <x v="1"/>
    <s v="Manuka Honey Choco"/>
    <n v="2114"/>
    <n v="66"/>
  </r>
  <r>
    <x v="4"/>
    <x v="0"/>
    <s v="Smooth Sliky Salty"/>
    <n v="7693"/>
    <n v="87"/>
  </r>
  <r>
    <x v="6"/>
    <x v="5"/>
    <s v="Orange Choco"/>
    <n v="15610"/>
    <n v="339"/>
  </r>
  <r>
    <x v="3"/>
    <x v="5"/>
    <s v="After Nines"/>
    <n v="336"/>
    <n v="144"/>
  </r>
  <r>
    <x v="7"/>
    <x v="3"/>
    <s v="Orange Choco"/>
    <n v="9443"/>
    <n v="162"/>
  </r>
  <r>
    <x v="2"/>
    <x v="5"/>
    <s v="Fruit &amp; Nut Bars"/>
    <n v="8155"/>
    <n v="90"/>
  </r>
  <r>
    <x v="1"/>
    <x v="4"/>
    <s v="Fruit &amp; Nut Bars"/>
    <n v="1701"/>
    <n v="234"/>
  </r>
  <r>
    <x v="9"/>
    <x v="4"/>
    <s v="After Nines"/>
    <n v="2205"/>
    <n v="141"/>
  </r>
  <r>
    <x v="1"/>
    <x v="0"/>
    <s v="99% Dark &amp; Pure"/>
    <n v="1771"/>
    <n v="204"/>
  </r>
  <r>
    <x v="3"/>
    <x v="1"/>
    <s v="Raspberry Choco"/>
    <n v="2114"/>
    <n v="186"/>
  </r>
  <r>
    <x v="3"/>
    <x v="2"/>
    <s v="Milk Bars"/>
    <n v="10311"/>
    <n v="231"/>
  </r>
  <r>
    <x v="8"/>
    <x v="3"/>
    <s v="Mint Chip Choco"/>
    <n v="21"/>
    <n v="168"/>
  </r>
  <r>
    <x v="9"/>
    <x v="1"/>
    <s v="Orange Choco"/>
    <n v="1974"/>
    <n v="195"/>
  </r>
  <r>
    <x v="6"/>
    <x v="2"/>
    <s v="Fruit &amp; Nut Bars"/>
    <n v="6314"/>
    <n v="15"/>
  </r>
  <r>
    <x v="9"/>
    <x v="0"/>
    <s v="Fruit &amp; Nut Bars"/>
    <n v="4683"/>
    <n v="30"/>
  </r>
  <r>
    <x v="3"/>
    <x v="0"/>
    <s v="85% Dark Bars"/>
    <n v="6398"/>
    <n v="102"/>
  </r>
  <r>
    <x v="7"/>
    <x v="1"/>
    <s v="99% Dark &amp; Pure"/>
    <n v="553"/>
    <n v="15"/>
  </r>
  <r>
    <x v="1"/>
    <x v="3"/>
    <s v="70% Dark Bites"/>
    <n v="7021"/>
    <n v="183"/>
  </r>
  <r>
    <x v="0"/>
    <x v="3"/>
    <s v="After Nines"/>
    <n v="5817"/>
    <n v="12"/>
  </r>
  <r>
    <x v="3"/>
    <x v="3"/>
    <s v="50% Dark Bites"/>
    <n v="3976"/>
    <n v="72"/>
  </r>
  <r>
    <x v="4"/>
    <x v="4"/>
    <s v="Organic Choco Syrup"/>
    <n v="1134"/>
    <n v="282"/>
  </r>
  <r>
    <x v="7"/>
    <x v="3"/>
    <s v="Caramel Stuffed Bars"/>
    <n v="6027"/>
    <n v="144"/>
  </r>
  <r>
    <x v="4"/>
    <x v="0"/>
    <s v="Mint Chip Choco"/>
    <n v="1904"/>
    <n v="405"/>
  </r>
  <r>
    <x v="5"/>
    <x v="5"/>
    <s v="Choco Coated Almonds"/>
    <n v="3262"/>
    <n v="75"/>
  </r>
  <r>
    <x v="0"/>
    <x v="5"/>
    <s v="Organic Choco Syrup"/>
    <n v="2289"/>
    <n v="135"/>
  </r>
  <r>
    <x v="6"/>
    <x v="5"/>
    <s v="Organic Choco Syrup"/>
    <n v="6986"/>
    <n v="21"/>
  </r>
  <r>
    <x v="7"/>
    <x v="4"/>
    <s v="Fruit &amp; Nut Bars"/>
    <n v="4417"/>
    <n v="153"/>
  </r>
  <r>
    <x v="4"/>
    <x v="5"/>
    <s v="Raspberry Choco"/>
    <n v="1442"/>
    <n v="15"/>
  </r>
  <r>
    <x v="8"/>
    <x v="1"/>
    <s v="50% Dark Bites"/>
    <n v="2415"/>
    <n v="255"/>
  </r>
  <r>
    <x v="7"/>
    <x v="0"/>
    <s v="99% Dark &amp; Pure"/>
    <n v="238"/>
    <n v="18"/>
  </r>
  <r>
    <x v="4"/>
    <x v="0"/>
    <s v="Fruit &amp; Nut Bars"/>
    <n v="4949"/>
    <n v="189"/>
  </r>
  <r>
    <x v="6"/>
    <x v="4"/>
    <s v="Choco Coated Almonds"/>
    <n v="5075"/>
    <n v="21"/>
  </r>
  <r>
    <x v="8"/>
    <x v="2"/>
    <s v="Mint Chip Choco"/>
    <n v="9198"/>
    <n v="36"/>
  </r>
  <r>
    <x v="4"/>
    <x v="5"/>
    <s v="Manuka Honey Choco"/>
    <n v="3339"/>
    <n v="75"/>
  </r>
  <r>
    <x v="0"/>
    <x v="5"/>
    <s v="Eclairs"/>
    <n v="5019"/>
    <n v="156"/>
  </r>
  <r>
    <x v="6"/>
    <x v="2"/>
    <s v="Mint Chip Choco"/>
    <n v="16184"/>
    <n v="39"/>
  </r>
  <r>
    <x v="4"/>
    <x v="2"/>
    <s v="Spicy Special Slims"/>
    <n v="497"/>
    <n v="63"/>
  </r>
  <r>
    <x v="7"/>
    <x v="2"/>
    <s v="Manuka Honey Choco"/>
    <n v="8211"/>
    <n v="75"/>
  </r>
  <r>
    <x v="7"/>
    <x v="4"/>
    <s v="Caramel Stuffed Bars"/>
    <n v="6580"/>
    <n v="183"/>
  </r>
  <r>
    <x v="3"/>
    <x v="1"/>
    <s v="Milk Bars"/>
    <n v="4760"/>
    <n v="69"/>
  </r>
  <r>
    <x v="0"/>
    <x v="2"/>
    <s v="White Choc"/>
    <n v="5439"/>
    <n v="30"/>
  </r>
  <r>
    <x v="3"/>
    <x v="5"/>
    <s v="Eclairs"/>
    <n v="1463"/>
    <n v="39"/>
  </r>
  <r>
    <x v="8"/>
    <x v="5"/>
    <s v="Choco Coated Almonds"/>
    <n v="7777"/>
    <n v="504"/>
  </r>
  <r>
    <x v="2"/>
    <x v="0"/>
    <s v="Manuka Honey Choco"/>
    <n v="1085"/>
    <n v="273"/>
  </r>
  <r>
    <x v="6"/>
    <x v="0"/>
    <s v="Smooth Sliky Salty"/>
    <n v="182"/>
    <n v="48"/>
  </r>
  <r>
    <x v="4"/>
    <x v="5"/>
    <s v="Organic Choco Syrup"/>
    <n v="4242"/>
    <n v="207"/>
  </r>
  <r>
    <x v="4"/>
    <x v="2"/>
    <s v="Choco Coated Almonds"/>
    <n v="6118"/>
    <n v="9"/>
  </r>
  <r>
    <x v="9"/>
    <x v="2"/>
    <s v="Fruit &amp; Nut Bars"/>
    <n v="2317"/>
    <n v="261"/>
  </r>
  <r>
    <x v="4"/>
    <x v="4"/>
    <s v="Mint Chip Choco"/>
    <n v="938"/>
    <n v="6"/>
  </r>
  <r>
    <x v="1"/>
    <x v="0"/>
    <s v="Raspberry Choco"/>
    <n v="9709"/>
    <n v="30"/>
  </r>
  <r>
    <x v="5"/>
    <x v="5"/>
    <s v="Orange Choco"/>
    <n v="2205"/>
    <n v="138"/>
  </r>
  <r>
    <x v="5"/>
    <x v="0"/>
    <s v="Eclairs"/>
    <n v="4487"/>
    <n v="111"/>
  </r>
  <r>
    <x v="6"/>
    <x v="1"/>
    <s v="Drinking Coco"/>
    <n v="2415"/>
    <n v="15"/>
  </r>
  <r>
    <x v="0"/>
    <x v="5"/>
    <s v="99% Dark &amp; Pure"/>
    <n v="4018"/>
    <n v="162"/>
  </r>
  <r>
    <x v="6"/>
    <x v="5"/>
    <s v="99% Dark &amp; Pure"/>
    <n v="861"/>
    <n v="195"/>
  </r>
  <r>
    <x v="9"/>
    <x v="4"/>
    <s v="50% Dark Bites"/>
    <n v="5586"/>
    <n v="525"/>
  </r>
  <r>
    <x v="5"/>
    <x v="5"/>
    <s v="Peanut Butter Cubes"/>
    <n v="2226"/>
    <n v="48"/>
  </r>
  <r>
    <x v="2"/>
    <x v="5"/>
    <s v="Caramel Stuffed Bars"/>
    <n v="14329"/>
    <n v="150"/>
  </r>
  <r>
    <x v="2"/>
    <x v="5"/>
    <s v="Orange Choco"/>
    <n v="8463"/>
    <n v="492"/>
  </r>
  <r>
    <x v="6"/>
    <x v="5"/>
    <s v="Manuka Honey Choco"/>
    <n v="2891"/>
    <n v="102"/>
  </r>
  <r>
    <x v="8"/>
    <x v="2"/>
    <s v="Fruit &amp; Nut Bars"/>
    <n v="3773"/>
    <n v="165"/>
  </r>
  <r>
    <x v="3"/>
    <x v="2"/>
    <s v="Caramel Stuffed Bars"/>
    <n v="854"/>
    <n v="309"/>
  </r>
  <r>
    <x v="4"/>
    <x v="2"/>
    <s v="Eclairs"/>
    <n v="4970"/>
    <n v="156"/>
  </r>
  <r>
    <x v="2"/>
    <x v="1"/>
    <s v="Baker's Choco Chips"/>
    <n v="98"/>
    <n v="159"/>
  </r>
  <r>
    <x v="6"/>
    <x v="1"/>
    <s v="Raspberry Choco"/>
    <n v="13391"/>
    <n v="201"/>
  </r>
  <r>
    <x v="1"/>
    <x v="3"/>
    <s v="Smooth Sliky Salty"/>
    <n v="8890"/>
    <n v="210"/>
  </r>
  <r>
    <x v="7"/>
    <x v="4"/>
    <s v="Milk Bars"/>
    <n v="56"/>
    <n v="51"/>
  </r>
  <r>
    <x v="8"/>
    <x v="2"/>
    <s v="White Choc"/>
    <n v="3339"/>
    <n v="39"/>
  </r>
  <r>
    <x v="9"/>
    <x v="1"/>
    <s v="Drinking Coco"/>
    <n v="3808"/>
    <n v="279"/>
  </r>
  <r>
    <x v="9"/>
    <x v="4"/>
    <s v="Milk Bars"/>
    <n v="63"/>
    <n v="123"/>
  </r>
  <r>
    <x v="7"/>
    <x v="3"/>
    <s v="Organic Choco Syrup"/>
    <n v="7812"/>
    <n v="81"/>
  </r>
  <r>
    <x v="0"/>
    <x v="0"/>
    <s v="99% Dark &amp; Pure"/>
    <n v="7693"/>
    <n v="21"/>
  </r>
  <r>
    <x v="8"/>
    <x v="2"/>
    <s v="Caramel Stuffed Bars"/>
    <n v="973"/>
    <n v="162"/>
  </r>
  <r>
    <x v="9"/>
    <x v="1"/>
    <s v="Spicy Special Slims"/>
    <n v="567"/>
    <n v="228"/>
  </r>
  <r>
    <x v="9"/>
    <x v="2"/>
    <s v="Manuka Honey Choco"/>
    <n v="2471"/>
    <n v="342"/>
  </r>
  <r>
    <x v="6"/>
    <x v="4"/>
    <s v="Milk Bars"/>
    <n v="7189"/>
    <n v="54"/>
  </r>
  <r>
    <x v="3"/>
    <x v="1"/>
    <s v="Caramel Stuffed Bars"/>
    <n v="7455"/>
    <n v="216"/>
  </r>
  <r>
    <x v="8"/>
    <x v="5"/>
    <s v="Baker's Choco Chips"/>
    <n v="3108"/>
    <n v="54"/>
  </r>
  <r>
    <x v="4"/>
    <x v="4"/>
    <s v="White Choc"/>
    <n v="469"/>
    <n v="75"/>
  </r>
  <r>
    <x v="2"/>
    <x v="0"/>
    <s v="Fruit &amp; Nut Bars"/>
    <n v="2737"/>
    <n v="93"/>
  </r>
  <r>
    <x v="2"/>
    <x v="0"/>
    <s v="White Choc"/>
    <n v="4305"/>
    <n v="156"/>
  </r>
  <r>
    <x v="2"/>
    <x v="4"/>
    <s v="Eclairs"/>
    <n v="2408"/>
    <n v="9"/>
  </r>
  <r>
    <x v="8"/>
    <x v="2"/>
    <s v="99% Dark &amp; Pure"/>
    <n v="1281"/>
    <n v="18"/>
  </r>
  <r>
    <x v="0"/>
    <x v="1"/>
    <s v="Choco Coated Almonds"/>
    <n v="12348"/>
    <n v="234"/>
  </r>
  <r>
    <x v="8"/>
    <x v="5"/>
    <s v="Caramel Stuffed Bars"/>
    <n v="3689"/>
    <n v="312"/>
  </r>
  <r>
    <x v="5"/>
    <x v="2"/>
    <s v="99% Dark &amp; Pure"/>
    <n v="2870"/>
    <n v="300"/>
  </r>
  <r>
    <x v="7"/>
    <x v="2"/>
    <s v="Organic Choco Syrup"/>
    <n v="798"/>
    <n v="519"/>
  </r>
  <r>
    <x v="3"/>
    <x v="0"/>
    <s v="Spicy Special Slims"/>
    <n v="2933"/>
    <n v="9"/>
  </r>
  <r>
    <x v="6"/>
    <x v="1"/>
    <s v="Almond Choco"/>
    <n v="2744"/>
    <n v="9"/>
  </r>
  <r>
    <x v="0"/>
    <x v="2"/>
    <s v="Peanut Butter Cubes"/>
    <n v="9772"/>
    <n v="90"/>
  </r>
  <r>
    <x v="5"/>
    <x v="5"/>
    <s v="White Choc"/>
    <n v="1568"/>
    <n v="96"/>
  </r>
  <r>
    <x v="7"/>
    <x v="2"/>
    <s v="Mint Chip Choco"/>
    <n v="11417"/>
    <n v="21"/>
  </r>
  <r>
    <x v="0"/>
    <x v="5"/>
    <s v="Baker's Choco Chips"/>
    <n v="6748"/>
    <n v="48"/>
  </r>
  <r>
    <x v="9"/>
    <x v="2"/>
    <s v="Organic Choco Syrup"/>
    <n v="1407"/>
    <n v="72"/>
  </r>
  <r>
    <x v="1"/>
    <x v="1"/>
    <s v="Manuka Honey Choco"/>
    <n v="2023"/>
    <n v="168"/>
  </r>
  <r>
    <x v="6"/>
    <x v="3"/>
    <s v="Baker's Choco Chips"/>
    <n v="5236"/>
    <n v="51"/>
  </r>
  <r>
    <x v="3"/>
    <x v="2"/>
    <s v="99% Dark &amp; Pure"/>
    <n v="1925"/>
    <n v="192"/>
  </r>
  <r>
    <x v="5"/>
    <x v="0"/>
    <s v="50% Dark Bites"/>
    <n v="6608"/>
    <n v="225"/>
  </r>
  <r>
    <x v="4"/>
    <x v="5"/>
    <s v="Baker's Choco Chips"/>
    <n v="8008"/>
    <n v="456"/>
  </r>
  <r>
    <x v="9"/>
    <x v="5"/>
    <s v="White Choc"/>
    <n v="1428"/>
    <n v="93"/>
  </r>
  <r>
    <x v="4"/>
    <x v="5"/>
    <s v="Almond Choco"/>
    <n v="525"/>
    <n v="48"/>
  </r>
  <r>
    <x v="4"/>
    <x v="0"/>
    <s v="Drinking Coco"/>
    <n v="1505"/>
    <n v="102"/>
  </r>
  <r>
    <x v="5"/>
    <x v="1"/>
    <s v="70% Dark Bites"/>
    <n v="6755"/>
    <n v="252"/>
  </r>
  <r>
    <x v="7"/>
    <x v="0"/>
    <s v="Drinking Coco"/>
    <n v="11571"/>
    <n v="138"/>
  </r>
  <r>
    <x v="0"/>
    <x v="4"/>
    <s v="White Choc"/>
    <n v="2541"/>
    <n v="90"/>
  </r>
  <r>
    <x v="3"/>
    <x v="0"/>
    <s v="70% Dark Bites"/>
    <n v="1526"/>
    <n v="240"/>
  </r>
  <r>
    <x v="0"/>
    <x v="4"/>
    <s v="Almond Choco"/>
    <n v="6125"/>
    <n v="102"/>
  </r>
  <r>
    <x v="3"/>
    <x v="1"/>
    <s v="Organic Choco Syrup"/>
    <n v="847"/>
    <n v="129"/>
  </r>
  <r>
    <x v="1"/>
    <x v="1"/>
    <s v="Organic Choco Syrup"/>
    <n v="4753"/>
    <n v="300"/>
  </r>
  <r>
    <x v="4"/>
    <x v="4"/>
    <s v="Peanut Butter Cubes"/>
    <n v="959"/>
    <n v="135"/>
  </r>
  <r>
    <x v="5"/>
    <x v="1"/>
    <s v="85% Dark Bars"/>
    <n v="2793"/>
    <n v="114"/>
  </r>
  <r>
    <x v="5"/>
    <x v="1"/>
    <s v="50% Dark Bites"/>
    <n v="4606"/>
    <n v="63"/>
  </r>
  <r>
    <x v="5"/>
    <x v="2"/>
    <s v="Manuka Honey Choco"/>
    <n v="5551"/>
    <n v="252"/>
  </r>
  <r>
    <x v="9"/>
    <x v="2"/>
    <s v="Choco Coated Almonds"/>
    <n v="6657"/>
    <n v="303"/>
  </r>
  <r>
    <x v="5"/>
    <x v="3"/>
    <s v="Eclairs"/>
    <n v="4438"/>
    <n v="246"/>
  </r>
  <r>
    <x v="1"/>
    <x v="4"/>
    <s v="After Nines"/>
    <n v="168"/>
    <n v="84"/>
  </r>
  <r>
    <x v="5"/>
    <x v="5"/>
    <s v="Eclairs"/>
    <n v="7777"/>
    <n v="39"/>
  </r>
  <r>
    <x v="6"/>
    <x v="2"/>
    <s v="Eclairs"/>
    <n v="3339"/>
    <n v="348"/>
  </r>
  <r>
    <x v="5"/>
    <x v="0"/>
    <s v="Peanut Butter Cubes"/>
    <n v="6391"/>
    <n v="48"/>
  </r>
  <r>
    <x v="6"/>
    <x v="0"/>
    <s v="After Nines"/>
    <n v="518"/>
    <n v="75"/>
  </r>
  <r>
    <x v="5"/>
    <x v="4"/>
    <s v="Caramel Stuffed Bars"/>
    <n v="5677"/>
    <n v="258"/>
  </r>
  <r>
    <x v="4"/>
    <x v="3"/>
    <s v="Eclairs"/>
    <n v="6048"/>
    <n v="27"/>
  </r>
  <r>
    <x v="1"/>
    <x v="4"/>
    <s v="Choco Coated Almonds"/>
    <n v="3752"/>
    <n v="213"/>
  </r>
  <r>
    <x v="6"/>
    <x v="1"/>
    <s v="Manuka Honey Choco"/>
    <n v="4480"/>
    <n v="357"/>
  </r>
  <r>
    <x v="2"/>
    <x v="0"/>
    <s v="Almond Choco"/>
    <n v="259"/>
    <n v="207"/>
  </r>
  <r>
    <x v="1"/>
    <x v="0"/>
    <s v="70% Dark Bites"/>
    <n v="42"/>
    <n v="150"/>
  </r>
  <r>
    <x v="3"/>
    <x v="2"/>
    <s v="Baker's Choco Chips"/>
    <n v="98"/>
    <n v="204"/>
  </r>
  <r>
    <x v="5"/>
    <x v="1"/>
    <s v="Organic Choco Syrup"/>
    <n v="2478"/>
    <n v="21"/>
  </r>
  <r>
    <x v="3"/>
    <x v="5"/>
    <s v="Peanut Butter Cubes"/>
    <n v="7847"/>
    <n v="174"/>
  </r>
  <r>
    <x v="7"/>
    <x v="0"/>
    <s v="Eclairs"/>
    <n v="9926"/>
    <n v="201"/>
  </r>
  <r>
    <x v="1"/>
    <x v="4"/>
    <s v="Milk Bars"/>
    <n v="819"/>
    <n v="510"/>
  </r>
  <r>
    <x v="4"/>
    <x v="3"/>
    <s v="Manuka Honey Choco"/>
    <n v="3052"/>
    <n v="378"/>
  </r>
  <r>
    <x v="2"/>
    <x v="5"/>
    <s v="Spicy Special Slims"/>
    <n v="6832"/>
    <n v="27"/>
  </r>
  <r>
    <x v="7"/>
    <x v="3"/>
    <s v="Mint Chip Choco"/>
    <n v="2016"/>
    <n v="117"/>
  </r>
  <r>
    <x v="4"/>
    <x v="4"/>
    <s v="Spicy Special Slims"/>
    <n v="7322"/>
    <n v="36"/>
  </r>
  <r>
    <x v="1"/>
    <x v="1"/>
    <s v="Peanut Butter Cubes"/>
    <n v="357"/>
    <n v="126"/>
  </r>
  <r>
    <x v="2"/>
    <x v="3"/>
    <s v="White Choc"/>
    <n v="3192"/>
    <n v="72"/>
  </r>
  <r>
    <x v="5"/>
    <x v="2"/>
    <s v="After Nines"/>
    <n v="8435"/>
    <n v="42"/>
  </r>
  <r>
    <x v="0"/>
    <x v="3"/>
    <s v="Manuka Honey Choco"/>
    <n v="0"/>
    <n v="135"/>
  </r>
  <r>
    <x v="5"/>
    <x v="5"/>
    <s v="85% Dark Bars"/>
    <n v="8862"/>
    <n v="189"/>
  </r>
  <r>
    <x v="4"/>
    <x v="0"/>
    <s v="Caramel Stuffed Bars"/>
    <n v="3556"/>
    <n v="459"/>
  </r>
  <r>
    <x v="6"/>
    <x v="5"/>
    <s v="Raspberry Choco"/>
    <n v="7280"/>
    <n v="201"/>
  </r>
  <r>
    <x v="4"/>
    <x v="5"/>
    <s v="70% Dark Bites"/>
    <n v="3402"/>
    <n v="366"/>
  </r>
  <r>
    <x v="8"/>
    <x v="0"/>
    <s v="Manuka Honey Choco"/>
    <n v="4592"/>
    <n v="324"/>
  </r>
  <r>
    <x v="2"/>
    <x v="1"/>
    <s v="Raspberry Choco"/>
    <n v="7833"/>
    <n v="243"/>
  </r>
  <r>
    <x v="7"/>
    <x v="3"/>
    <s v="Spicy Special Slims"/>
    <n v="7651"/>
    <n v="213"/>
  </r>
  <r>
    <x v="0"/>
    <x v="1"/>
    <s v="70% Dark Bites"/>
    <n v="2275"/>
    <n v="447"/>
  </r>
  <r>
    <x v="0"/>
    <x v="4"/>
    <s v="Milk Bars"/>
    <n v="5670"/>
    <n v="297"/>
  </r>
  <r>
    <x v="5"/>
    <x v="1"/>
    <s v="Mint Chip Choco"/>
    <n v="2135"/>
    <n v="27"/>
  </r>
  <r>
    <x v="0"/>
    <x v="5"/>
    <s v="Fruit &amp; Nut Bars"/>
    <n v="2779"/>
    <n v="75"/>
  </r>
  <r>
    <x v="9"/>
    <x v="3"/>
    <s v="Peanut Butter Cubes"/>
    <n v="12950"/>
    <n v="30"/>
  </r>
  <r>
    <x v="5"/>
    <x v="2"/>
    <s v="Drinking Coco"/>
    <n v="2646"/>
    <n v="177"/>
  </r>
  <r>
    <x v="0"/>
    <x v="5"/>
    <s v="Peanut Butter Cubes"/>
    <n v="3794"/>
    <n v="159"/>
  </r>
  <r>
    <x v="8"/>
    <x v="1"/>
    <s v="Peanut Butter Cubes"/>
    <n v="819"/>
    <n v="306"/>
  </r>
  <r>
    <x v="8"/>
    <x v="5"/>
    <s v="Orange Choco"/>
    <n v="2583"/>
    <n v="18"/>
  </r>
  <r>
    <x v="5"/>
    <x v="1"/>
    <s v="99% Dark &amp; Pure"/>
    <n v="4585"/>
    <n v="240"/>
  </r>
  <r>
    <x v="6"/>
    <x v="5"/>
    <s v="Peanut Butter Cubes"/>
    <n v="1652"/>
    <n v="93"/>
  </r>
  <r>
    <x v="9"/>
    <x v="5"/>
    <s v="Baker's Choco Chips"/>
    <n v="4991"/>
    <n v="9"/>
  </r>
  <r>
    <x v="1"/>
    <x v="5"/>
    <s v="Mint Chip Choco"/>
    <n v="2009"/>
    <n v="219"/>
  </r>
  <r>
    <x v="7"/>
    <x v="3"/>
    <s v="After Nines"/>
    <n v="1568"/>
    <n v="141"/>
  </r>
  <r>
    <x v="3"/>
    <x v="0"/>
    <s v="Orange Choco"/>
    <n v="3388"/>
    <n v="123"/>
  </r>
  <r>
    <x v="0"/>
    <x v="4"/>
    <s v="85% Dark Bars"/>
    <n v="623"/>
    <n v="51"/>
  </r>
  <r>
    <x v="4"/>
    <x v="2"/>
    <s v="Almond Choco"/>
    <n v="10073"/>
    <n v="120"/>
  </r>
  <r>
    <x v="1"/>
    <x v="3"/>
    <s v="Baker's Choco Chips"/>
    <n v="1561"/>
    <n v="27"/>
  </r>
  <r>
    <x v="2"/>
    <x v="2"/>
    <s v="Organic Choco Syrup"/>
    <n v="11522"/>
    <n v="204"/>
  </r>
  <r>
    <x v="4"/>
    <x v="4"/>
    <s v="Milk Bars"/>
    <n v="2317"/>
    <n v="123"/>
  </r>
  <r>
    <x v="9"/>
    <x v="0"/>
    <s v="Caramel Stuffed Bars"/>
    <n v="3059"/>
    <n v="27"/>
  </r>
  <r>
    <x v="3"/>
    <x v="0"/>
    <s v="Baker's Choco Chips"/>
    <n v="2324"/>
    <n v="177"/>
  </r>
  <r>
    <x v="8"/>
    <x v="3"/>
    <s v="Baker's Choco Chips"/>
    <n v="4956"/>
    <n v="171"/>
  </r>
  <r>
    <x v="9"/>
    <x v="5"/>
    <s v="99% Dark &amp; Pure"/>
    <n v="5355"/>
    <n v="204"/>
  </r>
  <r>
    <x v="8"/>
    <x v="5"/>
    <s v="50% Dark Bites"/>
    <n v="7259"/>
    <n v="276"/>
  </r>
  <r>
    <x v="1"/>
    <x v="0"/>
    <s v="Baker's Choco Chips"/>
    <n v="6279"/>
    <n v="45"/>
  </r>
  <r>
    <x v="0"/>
    <x v="4"/>
    <s v="Manuka Honey Choco"/>
    <n v="2541"/>
    <n v="45"/>
  </r>
  <r>
    <x v="4"/>
    <x v="1"/>
    <s v="Organic Choco Syrup"/>
    <n v="3864"/>
    <n v="177"/>
  </r>
  <r>
    <x v="6"/>
    <x v="2"/>
    <s v="Milk Bars"/>
    <n v="6146"/>
    <n v="63"/>
  </r>
  <r>
    <x v="2"/>
    <x v="3"/>
    <s v="Drinking Coco"/>
    <n v="2639"/>
    <n v="204"/>
  </r>
  <r>
    <x v="1"/>
    <x v="0"/>
    <s v="After Nines"/>
    <n v="1890"/>
    <n v="195"/>
  </r>
  <r>
    <x v="5"/>
    <x v="5"/>
    <s v="50% Dark Bites"/>
    <n v="1932"/>
    <n v="369"/>
  </r>
  <r>
    <x v="8"/>
    <x v="5"/>
    <s v="White Choc"/>
    <n v="6300"/>
    <n v="42"/>
  </r>
  <r>
    <x v="4"/>
    <x v="0"/>
    <s v="70% Dark Bites"/>
    <n v="560"/>
    <n v="81"/>
  </r>
  <r>
    <x v="2"/>
    <x v="0"/>
    <s v="Baker's Choco Chips"/>
    <n v="2856"/>
    <n v="246"/>
  </r>
  <r>
    <x v="2"/>
    <x v="5"/>
    <s v="Eclairs"/>
    <n v="707"/>
    <n v="174"/>
  </r>
  <r>
    <x v="1"/>
    <x v="1"/>
    <s v="70% Dark Bites"/>
    <n v="3598"/>
    <n v="81"/>
  </r>
  <r>
    <x v="0"/>
    <x v="1"/>
    <s v="After Nines"/>
    <n v="6853"/>
    <n v="372"/>
  </r>
  <r>
    <x v="0"/>
    <x v="1"/>
    <s v="Mint Chip Choco"/>
    <n v="4725"/>
    <n v="174"/>
  </r>
  <r>
    <x v="3"/>
    <x v="2"/>
    <s v="Choco Coated Almonds"/>
    <n v="10304"/>
    <n v="84"/>
  </r>
  <r>
    <x v="3"/>
    <x v="5"/>
    <s v="Mint Chip Choco"/>
    <n v="1274"/>
    <n v="225"/>
  </r>
  <r>
    <x v="6"/>
    <x v="2"/>
    <s v="70% Dark Bites"/>
    <n v="1526"/>
    <n v="105"/>
  </r>
  <r>
    <x v="0"/>
    <x v="3"/>
    <s v="Caramel Stuffed Bars"/>
    <n v="3101"/>
    <n v="225"/>
  </r>
  <r>
    <x v="7"/>
    <x v="0"/>
    <s v="50% Dark Bites"/>
    <n v="1057"/>
    <n v="54"/>
  </r>
  <r>
    <x v="5"/>
    <x v="0"/>
    <s v="Baker's Choco Chips"/>
    <n v="5306"/>
    <n v="0"/>
  </r>
  <r>
    <x v="6"/>
    <x v="3"/>
    <s v="85% Dark Bars"/>
    <n v="4018"/>
    <n v="171"/>
  </r>
  <r>
    <x v="2"/>
    <x v="5"/>
    <s v="Mint Chip Choco"/>
    <n v="938"/>
    <n v="189"/>
  </r>
  <r>
    <x v="5"/>
    <x v="4"/>
    <s v="Drinking Coco"/>
    <n v="1778"/>
    <n v="270"/>
  </r>
  <r>
    <x v="4"/>
    <x v="3"/>
    <s v="70% Dark Bites"/>
    <n v="1638"/>
    <n v="63"/>
  </r>
  <r>
    <x v="3"/>
    <x v="4"/>
    <s v="White Choc"/>
    <n v="154"/>
    <n v="21"/>
  </r>
  <r>
    <x v="5"/>
    <x v="0"/>
    <s v="After Nines"/>
    <n v="9835"/>
    <n v="207"/>
  </r>
  <r>
    <x v="2"/>
    <x v="0"/>
    <s v="Orange Choco"/>
    <n v="7273"/>
    <n v="96"/>
  </r>
  <r>
    <x v="6"/>
    <x v="3"/>
    <s v="After Nines"/>
    <n v="6909"/>
    <n v="81"/>
  </r>
  <r>
    <x v="2"/>
    <x v="3"/>
    <s v="85% Dark Bars"/>
    <n v="3920"/>
    <n v="306"/>
  </r>
  <r>
    <x v="9"/>
    <x v="3"/>
    <s v="Spicy Special Slims"/>
    <n v="4858"/>
    <n v="279"/>
  </r>
  <r>
    <x v="7"/>
    <x v="4"/>
    <s v="Almond Choco"/>
    <n v="3549"/>
    <n v="3"/>
  </r>
  <r>
    <x v="5"/>
    <x v="3"/>
    <s v="Organic Choco Syrup"/>
    <n v="966"/>
    <n v="198"/>
  </r>
  <r>
    <x v="6"/>
    <x v="3"/>
    <s v="Drinking Coco"/>
    <n v="385"/>
    <n v="249"/>
  </r>
  <r>
    <x v="4"/>
    <x v="5"/>
    <s v="Mint Chip Choco"/>
    <n v="2219"/>
    <n v="75"/>
  </r>
  <r>
    <x v="2"/>
    <x v="2"/>
    <s v="Choco Coated Almonds"/>
    <n v="2954"/>
    <n v="189"/>
  </r>
  <r>
    <x v="5"/>
    <x v="2"/>
    <s v="Choco Coated Almonds"/>
    <n v="280"/>
    <n v="87"/>
  </r>
  <r>
    <x v="3"/>
    <x v="2"/>
    <s v="70% Dark Bites"/>
    <n v="6118"/>
    <n v="174"/>
  </r>
  <r>
    <x v="7"/>
    <x v="3"/>
    <s v="Raspberry Choco"/>
    <n v="4802"/>
    <n v="36"/>
  </r>
  <r>
    <x v="2"/>
    <x v="4"/>
    <s v="85% Dark Bars"/>
    <n v="4137"/>
    <n v="60"/>
  </r>
  <r>
    <x v="8"/>
    <x v="1"/>
    <s v="Fruit &amp; Nut Bars"/>
    <n v="2023"/>
    <n v="78"/>
  </r>
  <r>
    <x v="2"/>
    <x v="2"/>
    <s v="70% Dark Bites"/>
    <n v="9051"/>
    <n v="57"/>
  </r>
  <r>
    <x v="2"/>
    <x v="0"/>
    <s v="Caramel Stuffed Bars"/>
    <n v="2919"/>
    <n v="45"/>
  </r>
  <r>
    <x v="3"/>
    <x v="4"/>
    <s v="After Nines"/>
    <n v="5915"/>
    <n v="3"/>
  </r>
  <r>
    <x v="9"/>
    <x v="1"/>
    <s v="Raspberry Choco"/>
    <n v="2562"/>
    <n v="6"/>
  </r>
  <r>
    <x v="6"/>
    <x v="0"/>
    <s v="White Choc"/>
    <n v="8813"/>
    <n v="21"/>
  </r>
  <r>
    <x v="6"/>
    <x v="2"/>
    <s v="Drinking Coco"/>
    <n v="6111"/>
    <n v="3"/>
  </r>
  <r>
    <x v="1"/>
    <x v="5"/>
    <s v="Smooth Sliky Salty"/>
    <n v="3507"/>
    <n v="288"/>
  </r>
  <r>
    <x v="4"/>
    <x v="2"/>
    <s v="Milk Bars"/>
    <n v="4319"/>
    <n v="30"/>
  </r>
  <r>
    <x v="0"/>
    <x v="4"/>
    <s v="Baker's Choco Chips"/>
    <n v="609"/>
    <n v="87"/>
  </r>
  <r>
    <x v="0"/>
    <x v="3"/>
    <s v="Organic Choco Syrup"/>
    <n v="6370"/>
    <n v="30"/>
  </r>
  <r>
    <x v="6"/>
    <x v="4"/>
    <s v="99% Dark &amp; Pure"/>
    <n v="5474"/>
    <n v="168"/>
  </r>
  <r>
    <x v="0"/>
    <x v="2"/>
    <s v="Organic Choco Syrup"/>
    <n v="3164"/>
    <n v="306"/>
  </r>
  <r>
    <x v="4"/>
    <x v="1"/>
    <s v="Almond Choco"/>
    <n v="1302"/>
    <n v="402"/>
  </r>
  <r>
    <x v="8"/>
    <x v="0"/>
    <s v="Caramel Stuffed Bars"/>
    <n v="7308"/>
    <n v="327"/>
  </r>
  <r>
    <x v="0"/>
    <x v="0"/>
    <s v="Organic Choco Syrup"/>
    <n v="6132"/>
    <n v="93"/>
  </r>
  <r>
    <x v="9"/>
    <x v="1"/>
    <s v="50% Dark Bites"/>
    <n v="3472"/>
    <n v="96"/>
  </r>
  <r>
    <x v="1"/>
    <x v="3"/>
    <s v="Drinking Coco"/>
    <n v="9660"/>
    <n v="27"/>
  </r>
  <r>
    <x v="2"/>
    <x v="4"/>
    <s v="Baker's Choco Chips"/>
    <n v="2436"/>
    <n v="99"/>
  </r>
  <r>
    <x v="2"/>
    <x v="4"/>
    <s v="Peanut Butter Cubes"/>
    <n v="9506"/>
    <n v="87"/>
  </r>
  <r>
    <x v="9"/>
    <x v="0"/>
    <s v="Spicy Special Slims"/>
    <n v="245"/>
    <n v="288"/>
  </r>
  <r>
    <x v="1"/>
    <x v="1"/>
    <s v="Orange Choco"/>
    <n v="2702"/>
    <n v="363"/>
  </r>
  <r>
    <x v="9"/>
    <x v="5"/>
    <s v="Eclairs"/>
    <n v="700"/>
    <n v="87"/>
  </r>
  <r>
    <x v="4"/>
    <x v="5"/>
    <s v="Eclairs"/>
    <n v="3759"/>
    <n v="150"/>
  </r>
  <r>
    <x v="7"/>
    <x v="1"/>
    <s v="Eclairs"/>
    <n v="1589"/>
    <n v="303"/>
  </r>
  <r>
    <x v="5"/>
    <x v="1"/>
    <s v="Caramel Stuffed Bars"/>
    <n v="5194"/>
    <n v="288"/>
  </r>
  <r>
    <x v="9"/>
    <x v="2"/>
    <s v="Milk Bars"/>
    <n v="945"/>
    <n v="75"/>
  </r>
  <r>
    <x v="0"/>
    <x v="4"/>
    <s v="Smooth Sliky Salty"/>
    <n v="1988"/>
    <n v="39"/>
  </r>
  <r>
    <x v="4"/>
    <x v="5"/>
    <s v="Choco Coated Almonds"/>
    <n v="6734"/>
    <n v="123"/>
  </r>
  <r>
    <x v="0"/>
    <x v="2"/>
    <s v="Almond Choco"/>
    <n v="217"/>
    <n v="36"/>
  </r>
  <r>
    <x v="6"/>
    <x v="5"/>
    <s v="After Nines"/>
    <n v="6279"/>
    <n v="237"/>
  </r>
  <r>
    <x v="0"/>
    <x v="2"/>
    <s v="Milk Bars"/>
    <n v="4424"/>
    <n v="201"/>
  </r>
  <r>
    <x v="7"/>
    <x v="2"/>
    <s v="Eclairs"/>
    <n v="189"/>
    <n v="48"/>
  </r>
  <r>
    <x v="6"/>
    <x v="1"/>
    <s v="After Nines"/>
    <n v="490"/>
    <n v="84"/>
  </r>
  <r>
    <x v="1"/>
    <x v="0"/>
    <s v="Spicy Special Slims"/>
    <n v="434"/>
    <n v="87"/>
  </r>
  <r>
    <x v="5"/>
    <x v="4"/>
    <s v="70% Dark Bites"/>
    <n v="10129"/>
    <n v="312"/>
  </r>
  <r>
    <x v="8"/>
    <x v="3"/>
    <s v="Caramel Stuffed Bars"/>
    <n v="1652"/>
    <n v="102"/>
  </r>
  <r>
    <x v="1"/>
    <x v="4"/>
    <s v="Spicy Special Slims"/>
    <n v="6433"/>
    <n v="78"/>
  </r>
  <r>
    <x v="8"/>
    <x v="5"/>
    <s v="Fruit &amp; Nut Bars"/>
    <n v="2212"/>
    <n v="117"/>
  </r>
  <r>
    <x v="3"/>
    <x v="1"/>
    <s v="99% Dark &amp; Pure"/>
    <n v="609"/>
    <n v="99"/>
  </r>
  <r>
    <x v="0"/>
    <x v="1"/>
    <s v="85% Dark Bars"/>
    <n v="1638"/>
    <n v="48"/>
  </r>
  <r>
    <x v="5"/>
    <x v="5"/>
    <s v="Raspberry Choco"/>
    <n v="3829"/>
    <n v="24"/>
  </r>
  <r>
    <x v="0"/>
    <x v="3"/>
    <s v="Raspberry Choco"/>
    <n v="5775"/>
    <n v="42"/>
  </r>
  <r>
    <x v="4"/>
    <x v="1"/>
    <s v="Orange Choco"/>
    <n v="1071"/>
    <n v="270"/>
  </r>
  <r>
    <x v="1"/>
    <x v="2"/>
    <s v="Fruit &amp; Nut Bars"/>
    <n v="5019"/>
    <n v="150"/>
  </r>
  <r>
    <x v="7"/>
    <x v="0"/>
    <s v="Raspberry Choco"/>
    <n v="2863"/>
    <n v="42"/>
  </r>
  <r>
    <x v="0"/>
    <x v="1"/>
    <s v="Manuka Honey Choco"/>
    <n v="1617"/>
    <n v="126"/>
  </r>
  <r>
    <x v="4"/>
    <x v="0"/>
    <s v="Baker's Choco Chips"/>
    <n v="6818"/>
    <n v="6"/>
  </r>
  <r>
    <x v="8"/>
    <x v="1"/>
    <s v="Raspberry Choco"/>
    <n v="6657"/>
    <n v="276"/>
  </r>
  <r>
    <x v="8"/>
    <x v="5"/>
    <s v="Eclairs"/>
    <n v="2919"/>
    <n v="93"/>
  </r>
  <r>
    <x v="7"/>
    <x v="2"/>
    <s v="Smooth Sliky Salty"/>
    <n v="3094"/>
    <n v="246"/>
  </r>
  <r>
    <x v="4"/>
    <x v="3"/>
    <s v="85% Dark Bars"/>
    <n v="2989"/>
    <n v="3"/>
  </r>
  <r>
    <x v="1"/>
    <x v="4"/>
    <s v="Organic Choco Syrup"/>
    <n v="2268"/>
    <n v="63"/>
  </r>
  <r>
    <x v="6"/>
    <x v="1"/>
    <s v="Smooth Sliky Salty"/>
    <n v="4753"/>
    <n v="246"/>
  </r>
  <r>
    <x v="7"/>
    <x v="5"/>
    <s v="99% Dark &amp; Pure"/>
    <n v="7511"/>
    <n v="120"/>
  </r>
  <r>
    <x v="7"/>
    <x v="4"/>
    <s v="Smooth Sliky Salty"/>
    <n v="4326"/>
    <n v="348"/>
  </r>
  <r>
    <x v="3"/>
    <x v="5"/>
    <s v="Fruit &amp; Nut Bars"/>
    <n v="4935"/>
    <n v="126"/>
  </r>
  <r>
    <x v="4"/>
    <x v="1"/>
    <s v="70% Dark Bites"/>
    <n v="4781"/>
    <n v="123"/>
  </r>
  <r>
    <x v="6"/>
    <x v="4"/>
    <s v="White Choc"/>
    <n v="7483"/>
    <n v="45"/>
  </r>
  <r>
    <x v="9"/>
    <x v="4"/>
    <s v="Almond Choco"/>
    <n v="6860"/>
    <n v="126"/>
  </r>
  <r>
    <x v="0"/>
    <x v="0"/>
    <s v="Manuka Honey Choco"/>
    <n v="9002"/>
    <n v="72"/>
  </r>
  <r>
    <x v="4"/>
    <x v="2"/>
    <s v="Manuka Honey Choco"/>
    <n v="1400"/>
    <n v="135"/>
  </r>
  <r>
    <x v="9"/>
    <x v="5"/>
    <s v="After Nines"/>
    <n v="4053"/>
    <n v="24"/>
  </r>
  <r>
    <x v="5"/>
    <x v="2"/>
    <s v="Smooth Sliky Salty"/>
    <n v="2149"/>
    <n v="117"/>
  </r>
  <r>
    <x v="8"/>
    <x v="3"/>
    <s v="Manuka Honey Choco"/>
    <n v="3640"/>
    <n v="51"/>
  </r>
  <r>
    <x v="7"/>
    <x v="3"/>
    <s v="Fruit &amp; Nut Bars"/>
    <n v="630"/>
    <n v="36"/>
  </r>
  <r>
    <x v="2"/>
    <x v="1"/>
    <s v="Organic Choco Syrup"/>
    <n v="2429"/>
    <n v="144"/>
  </r>
  <r>
    <x v="2"/>
    <x v="2"/>
    <s v="White Choc"/>
    <n v="2142"/>
    <n v="114"/>
  </r>
  <r>
    <x v="5"/>
    <x v="0"/>
    <s v="70% Dark Bites"/>
    <n v="6454"/>
    <n v="54"/>
  </r>
  <r>
    <x v="5"/>
    <x v="0"/>
    <s v="Mint Chip Choco"/>
    <n v="4487"/>
    <n v="333"/>
  </r>
  <r>
    <x v="8"/>
    <x v="0"/>
    <s v="Almond Choco"/>
    <n v="938"/>
    <n v="366"/>
  </r>
  <r>
    <x v="8"/>
    <x v="4"/>
    <s v="Baker's Choco Chips"/>
    <n v="8841"/>
    <n v="303"/>
  </r>
  <r>
    <x v="7"/>
    <x v="3"/>
    <s v="Peanut Butter Cubes"/>
    <n v="4018"/>
    <n v="126"/>
  </r>
  <r>
    <x v="3"/>
    <x v="0"/>
    <s v="Raspberry Choco"/>
    <n v="714"/>
    <n v="231"/>
  </r>
  <r>
    <x v="2"/>
    <x v="4"/>
    <s v="White Choc"/>
    <n v="3850"/>
    <n v="10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2404833-1581-4416-87F6-6C81BCE81925}" name="PivotTable1" cacheId="3"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rowHeaderCaption="Country">
  <location ref="B6:E12" firstHeaderRow="0" firstDataRow="1" firstDataCol="1"/>
  <pivotFields count="5">
    <pivotField showAll="0">
      <items count="11">
        <item h="1" x="7"/>
        <item h="1" x="1"/>
        <item h="1" x="3"/>
        <item h="1" x="5"/>
        <item h="1" x="4"/>
        <item h="1" x="6"/>
        <item h="1" x="8"/>
        <item h="1" x="2"/>
        <item h="1" x="9"/>
        <item x="0"/>
        <item t="default"/>
      </items>
    </pivotField>
    <pivotField axis="axisRow" showAll="0" sortType="descending">
      <items count="7">
        <item x="4"/>
        <item x="2"/>
        <item x="5"/>
        <item x="0"/>
        <item x="3"/>
        <item x="1"/>
        <item t="default"/>
      </items>
      <autoSortScope>
        <pivotArea dataOnly="0" outline="0" fieldPosition="0">
          <references count="1">
            <reference field="4294967294" count="1" selected="0">
              <x v="0"/>
            </reference>
          </references>
        </pivotArea>
      </autoSortScope>
    </pivotField>
    <pivotField showAll="0"/>
    <pivotField dataField="1" numFmtId="6" showAll="0"/>
    <pivotField dataField="1" numFmtId="3" showAll="0"/>
  </pivotFields>
  <rowFields count="1">
    <field x="1"/>
  </rowFields>
  <rowItems count="6">
    <i>
      <x v="5"/>
    </i>
    <i>
      <x v="2"/>
    </i>
    <i>
      <x v="3"/>
    </i>
    <i>
      <x v="1"/>
    </i>
    <i>
      <x v="4"/>
    </i>
    <i>
      <x/>
    </i>
  </rowItems>
  <colFields count="1">
    <field x="-2"/>
  </colFields>
  <colItems count="3">
    <i>
      <x/>
    </i>
    <i i="1">
      <x v="1"/>
    </i>
    <i i="2">
      <x v="2"/>
    </i>
  </colItems>
  <dataFields count="3">
    <dataField name="Total_Amount" fld="3" baseField="1" baseItem="5"/>
    <dataField name="                " fld="3" baseField="1" baseItem="3"/>
    <dataField name="Total_Units" fld="4" baseField="1" baseItem="5"/>
  </dataFields>
  <formats count="1">
    <format dxfId="80">
      <pivotArea collapsedLevelsAreSubtotals="1" fieldPosition="0">
        <references count="2">
          <reference field="4294967294" count="1" selected="0">
            <x v="1"/>
          </reference>
          <reference field="1" count="0"/>
        </references>
      </pivotArea>
    </format>
  </formats>
  <conditionalFormats count="1">
    <conditionalFormat priority="1">
      <pivotAreas count="1">
        <pivotArea type="data" collapsedLevelsAreSubtotals="1" fieldPosition="0">
          <references count="2">
            <reference field="4294967294" count="1" selected="0">
              <x v="1"/>
            </reference>
            <reference field="1" count="6">
              <x v="0"/>
              <x v="1"/>
              <x v="2"/>
              <x v="3"/>
              <x v="4"/>
              <x v="5"/>
            </reference>
          </references>
        </pivotArea>
      </pivotAreas>
    </conditionalFormat>
  </conditionalFormats>
  <pivotTableStyleInfo name="PivotStyleDark3"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3A96669-C84D-4350-A14F-415629D1D756}" name="PivotTable2" cacheId="82"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rowHeaderCaption="Product">
  <location ref="B6:C11" firstHeaderRow="1" firstDataRow="1" firstDataCol="1"/>
  <pivotFields count="2">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5">
    <i>
      <x v="4"/>
    </i>
    <i>
      <x v="3"/>
    </i>
    <i>
      <x/>
    </i>
    <i>
      <x v="2"/>
    </i>
    <i>
      <x v="1"/>
    </i>
  </rowItems>
  <colItems count="1">
    <i/>
  </colItems>
  <dataFields count="1">
    <dataField fld="1" subtotal="count" baseField="0" baseItem="0"/>
  </dataFields>
  <pivotHierarchies count="1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caption="Sales per Unit"/>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10">
      <autoFilter ref="A1">
        <filterColumn colId="0">
          <top10 val="5" filterVal="5"/>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Excel Data Analysis.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3864A9B-D518-4F17-BF63-05EB40981FF1}" name="PivotTable3"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6:C19" firstHeaderRow="1" firstDataRow="1" firstDataCol="1"/>
  <pivotFields count="5">
    <pivotField axis="axisRow" showAll="0" measureFilter="1" defaultSubtotal="0">
      <items count="10">
        <item x="7"/>
        <item x="1"/>
        <item x="3"/>
        <item x="5"/>
        <item x="4"/>
        <item x="6"/>
        <item x="8"/>
        <item x="2"/>
        <item x="9"/>
        <item x="0"/>
      </items>
    </pivotField>
    <pivotField axis="axisRow" showAll="0" defaultSubtotal="0">
      <items count="6">
        <item x="4"/>
        <item x="2"/>
        <item x="5"/>
        <item x="0"/>
        <item x="3"/>
        <item x="1"/>
      </items>
    </pivotField>
    <pivotField showAll="0" defaultSubtotal="0"/>
    <pivotField dataField="1" numFmtId="6" showAll="0" defaultSubtotal="0"/>
    <pivotField numFmtId="3" showAll="0" defaultSubtotal="0"/>
  </pivotFields>
  <rowFields count="2">
    <field x="1"/>
    <field x="0"/>
  </rowFields>
  <rowItems count="13">
    <i>
      <x/>
    </i>
    <i r="1">
      <x v="5"/>
    </i>
    <i>
      <x v="1"/>
    </i>
    <i r="1">
      <x v="5"/>
    </i>
    <i>
      <x v="2"/>
    </i>
    <i r="1">
      <x v="5"/>
    </i>
    <i>
      <x v="3"/>
    </i>
    <i r="1">
      <x v="3"/>
    </i>
    <i>
      <x v="4"/>
    </i>
    <i r="1">
      <x/>
    </i>
    <i>
      <x v="5"/>
    </i>
    <i r="1">
      <x v="9"/>
    </i>
    <i t="grand">
      <x/>
    </i>
  </rowItems>
  <colItems count="1">
    <i/>
  </colItems>
  <dataFields count="1">
    <dataField name="Sum of Amount" fld="3" baseField="0" baseItem="0"/>
  </dataFields>
  <pivotTableStyleInfo name="PivotStyleLight16" showRowHeaders="1" showColHeaders="1" showRowStripes="0" showColStripes="0" showLastColumn="1"/>
  <filters count="1">
    <filter fld="0" type="count" evalOrder="-1" id="2"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9A16D78-89CA-4C6C-96F4-80EF727972B2}" name="PivotTable4"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G6:H19" firstHeaderRow="1" firstDataRow="1" firstDataCol="1"/>
  <pivotFields count="5">
    <pivotField axis="axisRow" showAll="0" measureFilter="1" defaultSubtotal="0">
      <items count="10">
        <item x="7"/>
        <item x="1"/>
        <item x="3"/>
        <item x="5"/>
        <item x="4"/>
        <item x="6"/>
        <item x="8"/>
        <item x="2"/>
        <item x="9"/>
        <item x="0"/>
      </items>
    </pivotField>
    <pivotField axis="axisRow" showAll="0" defaultSubtotal="0">
      <items count="6">
        <item x="4"/>
        <item x="2"/>
        <item x="5"/>
        <item x="0"/>
        <item x="3"/>
        <item x="1"/>
      </items>
    </pivotField>
    <pivotField showAll="0" defaultSubtotal="0"/>
    <pivotField dataField="1" numFmtId="6" showAll="0" defaultSubtotal="0"/>
    <pivotField numFmtId="3" showAll="0" defaultSubtotal="0"/>
  </pivotFields>
  <rowFields count="2">
    <field x="1"/>
    <field x="0"/>
  </rowFields>
  <rowItems count="13">
    <i>
      <x/>
    </i>
    <i r="1">
      <x v="2"/>
    </i>
    <i>
      <x v="1"/>
    </i>
    <i r="1">
      <x v="1"/>
    </i>
    <i>
      <x v="2"/>
    </i>
    <i r="1">
      <x v="1"/>
    </i>
    <i>
      <x v="3"/>
    </i>
    <i r="1">
      <x v="8"/>
    </i>
    <i>
      <x v="4"/>
    </i>
    <i r="1">
      <x v="2"/>
    </i>
    <i>
      <x v="5"/>
    </i>
    <i r="1">
      <x/>
    </i>
    <i t="grand">
      <x/>
    </i>
  </rowItems>
  <colItems count="1">
    <i/>
  </colItems>
  <dataFields count="1">
    <dataField name="Sum of Amount" fld="3" baseField="0" baseItem="0"/>
  </dataFields>
  <pivotTableStyleInfo name="PivotStyleLight16" showRowHeaders="1" showColHeaders="1" showRowStripes="0" showColStripes="0" showLastColumn="1"/>
  <filters count="1">
    <filter fld="0" type="count" evalOrder="-1" id="3" iMeasureFld="0">
      <autoFilter ref="A1">
        <filterColumn colId="0">
          <top10 top="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AC1BCA3-2AAF-4377-B176-7E18DBD1ED23}" name="PivotTable5" cacheId="7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Product">
  <location ref="B6:C29" firstHeaderRow="1" firstDataRow="1" firstDataCol="1"/>
  <pivotFields count="2">
    <pivotField axis="axisRow" allDrilled="1" subtotalTop="0" showAll="0" dataSourceSort="1" defaultSubtotal="0" defaultAttributeDrillState="1">
      <items count="22">
        <item x="0"/>
        <item x="1"/>
        <item x="2"/>
        <item x="3"/>
        <item x="4"/>
        <item x="5"/>
        <item x="6"/>
        <item x="7"/>
        <item x="8"/>
        <item x="9"/>
        <item x="10"/>
        <item x="11"/>
        <item x="12"/>
        <item x="13"/>
        <item x="14"/>
        <item x="15"/>
        <item x="16"/>
        <item x="17"/>
        <item x="18"/>
        <item x="19"/>
        <item x="20"/>
        <item x="21"/>
      </items>
    </pivotField>
    <pivotField dataField="1" subtotalTop="0" showAll="0" defaultSubtotal="0"/>
  </pivotFields>
  <rowFields count="1">
    <field x="0"/>
  </rowFields>
  <rowItems count="23">
    <i>
      <x/>
    </i>
    <i>
      <x v="1"/>
    </i>
    <i>
      <x v="2"/>
    </i>
    <i>
      <x v="3"/>
    </i>
    <i>
      <x v="4"/>
    </i>
    <i>
      <x v="5"/>
    </i>
    <i>
      <x v="6"/>
    </i>
    <i>
      <x v="7"/>
    </i>
    <i>
      <x v="8"/>
    </i>
    <i>
      <x v="9"/>
    </i>
    <i>
      <x v="10"/>
    </i>
    <i>
      <x v="11"/>
    </i>
    <i>
      <x v="12"/>
    </i>
    <i>
      <x v="13"/>
    </i>
    <i>
      <x v="14"/>
    </i>
    <i>
      <x v="15"/>
    </i>
    <i>
      <x v="16"/>
    </i>
    <i>
      <x v="17"/>
    </i>
    <i>
      <x v="18"/>
    </i>
    <i>
      <x v="19"/>
    </i>
    <i>
      <x v="20"/>
    </i>
    <i>
      <x v="21"/>
    </i>
    <i t="grand">
      <x/>
    </i>
  </rowItems>
  <colItems count="1">
    <i/>
  </colItems>
  <dataFields count="1">
    <dataField fld="1" subtotal="count" baseField="0" baseItem="0" numFmtId="164"/>
  </dataFields>
  <pivotHierarchies count="1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Excel Data Analysis.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D655E7B-465E-4F62-938C-AB46695DF76D}" name="PivotTable2" cacheId="136" applyNumberFormats="0" applyBorderFormats="0" applyFontFormats="0" applyPatternFormats="0" applyAlignmentFormats="0" applyWidthHeightFormats="1" dataCaption="Values" updatedVersion="8" minRefreshableVersion="3" useAutoFormatting="1" subtotalHiddenItems="1" colGrandTotals="0" itemPrintTitles="1" createdVersion="8" indent="0" outline="1" outlineData="1" multipleFieldFilters="0">
  <location ref="B6:G29" firstHeaderRow="0" firstDataRow="1" firstDataCol="1"/>
  <pivotFields count="7">
    <pivotField axis="axisRow" allDrilled="1" subtotalTop="0" showAll="0" sortType="ascending" defaultSubtotal="0" defaultAttributeDrillState="1">
      <items count="22">
        <item x="0"/>
        <item x="1"/>
        <item x="2"/>
        <item x="3"/>
        <item x="4"/>
        <item x="5"/>
        <item x="6"/>
        <item x="7"/>
        <item x="8"/>
        <item x="9"/>
        <item x="10"/>
        <item x="11"/>
        <item x="12"/>
        <item x="13"/>
        <item x="14"/>
        <item x="15"/>
        <item x="16"/>
        <item x="17"/>
        <item x="18"/>
        <item x="19"/>
        <item x="20"/>
        <item x="21"/>
      </items>
      <autoSortScope>
        <pivotArea dataOnly="0" outline="0" fieldPosition="0">
          <references count="1">
            <reference field="4294967294" count="1" selected="0">
              <x v="0"/>
            </reference>
          </references>
        </pivotArea>
      </autoSortScope>
    </pivotField>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23">
    <i>
      <x v="5"/>
    </i>
    <i>
      <x v="2"/>
    </i>
    <i>
      <x v="20"/>
    </i>
    <i>
      <x v="19"/>
    </i>
    <i>
      <x/>
    </i>
    <i>
      <x v="3"/>
    </i>
    <i>
      <x v="13"/>
    </i>
    <i>
      <x v="9"/>
    </i>
    <i>
      <x v="15"/>
    </i>
    <i>
      <x v="11"/>
    </i>
    <i>
      <x v="21"/>
    </i>
    <i>
      <x v="12"/>
    </i>
    <i>
      <x v="14"/>
    </i>
    <i>
      <x v="10"/>
    </i>
    <i>
      <x v="4"/>
    </i>
    <i>
      <x v="1"/>
    </i>
    <i>
      <x v="18"/>
    </i>
    <i>
      <x v="17"/>
    </i>
    <i>
      <x v="16"/>
    </i>
    <i>
      <x v="6"/>
    </i>
    <i>
      <x v="8"/>
    </i>
    <i>
      <x v="7"/>
    </i>
    <i t="grand">
      <x/>
    </i>
  </rowItems>
  <colFields count="1">
    <field x="-2"/>
  </colFields>
  <colItems count="5">
    <i>
      <x/>
    </i>
    <i i="1">
      <x v="1"/>
    </i>
    <i i="2">
      <x v="2"/>
    </i>
    <i i="3">
      <x v="3"/>
    </i>
    <i i="4">
      <x v="4"/>
    </i>
  </colItems>
  <dataFields count="5">
    <dataField name="Sum of Amount" fld="1" baseField="0" baseItem="0"/>
    <dataField name="Sum of Cost" fld="2" baseField="0" baseItem="0"/>
    <dataField name="Sum of Units" fld="3" baseField="0" baseItem="0"/>
    <dataField fld="4" subtotal="count" baseField="0" baseItem="0" numFmtId="171"/>
    <dataField fld="5" subtotal="count" baseField="0" baseItem="0"/>
  </dataFields>
  <formats count="2">
    <format dxfId="66">
      <pivotArea collapsedLevelsAreSubtotals="1" fieldPosition="0">
        <references count="2">
          <reference field="4294967294" count="2" selected="0">
            <x v="0"/>
            <x v="1"/>
          </reference>
          <reference field="0" count="0"/>
        </references>
      </pivotArea>
    </format>
    <format dxfId="67">
      <pivotArea outline="0" collapsedLevelsAreSubtotals="1" fieldPosition="0">
        <references count="1">
          <reference field="4294967294" count="1" selected="0">
            <x v="3"/>
          </reference>
        </references>
      </pivotArea>
    </format>
  </formats>
  <conditionalFormats count="1">
    <conditionalFormat priority="1">
      <pivotAreas count="1">
        <pivotArea type="data" outline="0" collapsedLevelsAreSubtotals="1" fieldPosition="0">
          <references count="1">
            <reference field="4294967294" count="1" selected="0">
              <x v="4"/>
            </reference>
          </references>
        </pivotArea>
      </pivotAreas>
    </conditionalFormat>
  </conditionalFormats>
  <pivotHierarchies count="15">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Excel Data Analysis.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Person" xr10:uid="{8E707DB2-F958-48CC-AFF0-795F1CC231D1}" sourceName="Sales Person">
  <pivotTables>
    <pivotTable tabId="5" name="PivotTable1"/>
  </pivotTables>
  <data>
    <tabular pivotCacheId="638870529">
      <items count="10">
        <i x="7"/>
        <i x="1"/>
        <i x="3"/>
        <i x="5"/>
        <i x="4"/>
        <i x="6"/>
        <i x="8"/>
        <i x="2"/>
        <i x="9"/>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ography" xr10:uid="{74DDE09C-FE1A-48CC-BEA2-AE2B535C8551}" sourceName="[data].[Geography]">
  <pivotTables>
    <pivotTable tabId="12" name="PivotTable2"/>
  </pivotTables>
  <data>
    <olap pivotCacheId="860295874">
      <levels count="2">
        <level uniqueName="[data].[Geography].[(All)]" sourceCaption="(All)" count="0"/>
        <level uniqueName="[data].[Geography].[Geography]" sourceCaption="Geography" count="6">
          <ranges>
            <range startItem="0">
              <i n="[data].[Geography].&amp;[Australia]" c="Australia"/>
              <i n="[data].[Geography].&amp;[Canada]" c="Canada"/>
              <i n="[data].[Geography].&amp;[India]" c="India"/>
              <i n="[data].[Geography].&amp;[New Zealand]" c="New Zealand"/>
              <i n="[data].[Geography].&amp;[UK]" c="UK"/>
              <i n="[data].[Geography].&amp;[USA]" c="USA"/>
            </range>
          </ranges>
        </level>
      </levels>
      <selections count="1">
        <selection n="[data].[Geography].[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Person" xr10:uid="{E1E95568-72B8-4F6B-81EE-CD345045FFE2}" cache="Slicer_Sales_Person" caption="Sales Person" columnCount="2" rowHeight="36576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ography" xr10:uid="{E9D76E72-538C-47FB-8AAB-52641ACD4C36}" cache="Slicer_Geography" caption="Geography" level="1" rowHeight="36576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2F20FAD-341C-4428-B338-CB1FE23699D4}" name="Data" displayName="Data" ref="C6:I306" totalsRowShown="0" headerRowDxfId="89">
  <tableColumns count="7">
    <tableColumn id="1" xr3:uid="{D00EA898-4FCA-459A-8292-6B39CE284CA3}" name="Sales Person"/>
    <tableColumn id="2" xr3:uid="{8792B70B-3D7B-4750-B178-68733CC68D7B}" name="Geography"/>
    <tableColumn id="3" xr3:uid="{7837C32E-7E25-47D4-A25A-9B962245B536}" name="Product"/>
    <tableColumn id="4" xr3:uid="{174E1BA2-5974-4751-A8EF-04C8F4F8FA6F}" name="Amount" dataDxfId="88"/>
    <tableColumn id="5" xr3:uid="{543EB937-0A6A-48A4-B396-4D5F1705F5B9}" name="Units" dataDxfId="87"/>
    <tableColumn id="6" xr3:uid="{9ADEBD61-507B-45B8-A78A-059E488502E9}" name="Cost per unit" dataDxfId="86">
      <calculatedColumnFormula>_xlfn.XLOOKUP(Data[[#This Row],[Product]],products[Product],products[Cost per unit])</calculatedColumnFormula>
    </tableColumn>
    <tableColumn id="7" xr3:uid="{F786DD21-18DD-4E64-83C1-433C64EE053E}" name="Cost" dataDxfId="85">
      <calculatedColumnFormula>Data[[#This Row],[Cost per unit]]*Data[[#This Row],[Units]]</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D129A88-8C2A-4439-B882-4DC0DF383F1E}" name="products" displayName="products" ref="M6:N28" totalsRowShown="0">
  <autoFilter ref="M6:N28" xr:uid="{3D129A88-8C2A-4439-B882-4DC0DF383F1E}"/>
  <tableColumns count="2">
    <tableColumn id="1" xr3:uid="{0A0037A4-50C1-4D02-AA03-2404BDC2DCF5}" name="Product"/>
    <tableColumn id="2" xr3:uid="{C2F5A719-A498-4B3E-8CE6-8E7E51D42C8F}" name="Cost per unit" dataDxfId="84"/>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3E4BD6D-B442-47CB-893B-AD8E23F7CBD8}" name="Data3" displayName="Data3" ref="B6:F306" totalsRowShown="0" headerRowDxfId="83">
  <autoFilter ref="B6:F306" xr:uid="{23E4BD6D-B442-47CB-893B-AD8E23F7CBD8}"/>
  <sortState xmlns:xlrd2="http://schemas.microsoft.com/office/spreadsheetml/2017/richdata2" ref="B7:F306">
    <sortCondition descending="1" ref="F6:F306"/>
  </sortState>
  <tableColumns count="5">
    <tableColumn id="1" xr3:uid="{DFD25280-2695-49E4-9DF3-350AC0306D96}" name="Sales Person"/>
    <tableColumn id="2" xr3:uid="{39FCBFC1-8EDB-4CCA-A58D-A816459CB728}" name="Geography"/>
    <tableColumn id="3" xr3:uid="{7D712328-D4C2-4A5D-AD86-D0603E22FE09}" name="Product"/>
    <tableColumn id="4" xr3:uid="{51A9B9B3-9194-4ACE-94E5-C4024CF78760}" name="Amount" dataDxfId="82"/>
    <tableColumn id="5" xr3:uid="{035278E4-10DD-489C-B80B-EE8315DF74DE}" name="Units" dataDxfId="81"/>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2F98CEC-430B-4DC1-88EF-D2E8EDCAA4B1}" name="Data4" displayName="Data4" ref="B6:F306" totalsRowShown="0" headerRowDxfId="79">
  <tableColumns count="5">
    <tableColumn id="1" xr3:uid="{01609484-DFDC-4111-8FA0-FAECFCD783FA}" name="Sales Person"/>
    <tableColumn id="2" xr3:uid="{BD963523-A201-4DCF-88FB-86D0868865B8}" name="Geography"/>
    <tableColumn id="3" xr3:uid="{CB4979AD-B3A6-4977-ADB3-8EF6342DFA64}" name="Product"/>
    <tableColumn id="4" xr3:uid="{4D0A2232-3690-4DDA-98B6-65919333ABC5}" name="Amount" dataDxfId="78"/>
    <tableColumn id="5" xr3:uid="{D67F056B-87A0-42FC-847E-6BCAB3C83D49}" name="Units" dataDxfId="77"/>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11.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ivotTable" Target="../pivotTables/pivotTable6.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C65A96-5A77-4EEC-8B00-AAB3DC4B9678}">
  <dimension ref="A1:N306"/>
  <sheetViews>
    <sheetView workbookViewId="0">
      <selection activeCell="I9" sqref="I9"/>
    </sheetView>
  </sheetViews>
  <sheetFormatPr defaultRowHeight="14.4" x14ac:dyDescent="0.3"/>
  <cols>
    <col min="1" max="1" width="2" customWidth="1"/>
    <col min="3" max="3" width="13.33203125" customWidth="1"/>
    <col min="4" max="4" width="12.109375" customWidth="1"/>
    <col min="5" max="5" width="20.21875" bestFit="1" customWidth="1"/>
    <col min="6" max="6" width="9.77734375" customWidth="1"/>
    <col min="7" max="7" width="7.21875" customWidth="1"/>
    <col min="8" max="8" width="11.6640625" bestFit="1" customWidth="1"/>
    <col min="10" max="10" width="20.21875" bestFit="1" customWidth="1"/>
    <col min="11" max="11" width="13.88671875" bestFit="1" customWidth="1"/>
    <col min="13" max="13" width="20.21875" bestFit="1" customWidth="1"/>
    <col min="14" max="14" width="13.88671875" bestFit="1" customWidth="1"/>
  </cols>
  <sheetData>
    <row r="1" spans="1:14" s="2" customFormat="1" ht="52.5" customHeight="1" x14ac:dyDescent="0.3">
      <c r="A1" s="1"/>
      <c r="C1" s="3" t="s">
        <v>0</v>
      </c>
    </row>
    <row r="6" spans="1:14" x14ac:dyDescent="0.3">
      <c r="C6" s="4" t="s">
        <v>1</v>
      </c>
      <c r="D6" s="4" t="s">
        <v>2</v>
      </c>
      <c r="E6" s="4" t="s">
        <v>3</v>
      </c>
      <c r="F6" s="5" t="s">
        <v>4</v>
      </c>
      <c r="G6" s="5" t="s">
        <v>5</v>
      </c>
      <c r="H6" s="4" t="s">
        <v>64</v>
      </c>
      <c r="I6" s="4" t="s">
        <v>65</v>
      </c>
      <c r="M6" t="s">
        <v>3</v>
      </c>
      <c r="N6" t="s">
        <v>64</v>
      </c>
    </row>
    <row r="7" spans="1:14" x14ac:dyDescent="0.3">
      <c r="C7" t="s">
        <v>6</v>
      </c>
      <c r="D7" t="s">
        <v>7</v>
      </c>
      <c r="E7" t="s">
        <v>8</v>
      </c>
      <c r="F7" s="6">
        <v>1624</v>
      </c>
      <c r="G7" s="7">
        <v>114</v>
      </c>
      <c r="H7">
        <f>_xlfn.XLOOKUP(Data[[#This Row],[Product]],products[Product],products[Cost per unit])</f>
        <v>14.49</v>
      </c>
      <c r="I7">
        <f>Data[[#This Row],[Cost per unit]]*Data[[#This Row],[Units]]</f>
        <v>1651.8600000000001</v>
      </c>
      <c r="M7" t="s">
        <v>32</v>
      </c>
      <c r="N7" s="12">
        <v>9.33</v>
      </c>
    </row>
    <row r="8" spans="1:14" x14ac:dyDescent="0.3">
      <c r="C8" t="s">
        <v>9</v>
      </c>
      <c r="D8" t="s">
        <v>10</v>
      </c>
      <c r="E8" t="s">
        <v>11</v>
      </c>
      <c r="F8" s="6">
        <v>6706</v>
      </c>
      <c r="G8" s="7">
        <v>459</v>
      </c>
      <c r="H8">
        <f>_xlfn.XLOOKUP(Data[[#This Row],[Product]],products[Product],products[Cost per unit])</f>
        <v>8.65</v>
      </c>
      <c r="I8">
        <f>Data[[#This Row],[Cost per unit]]*Data[[#This Row],[Units]]</f>
        <v>3970.3500000000004</v>
      </c>
      <c r="M8" t="s">
        <v>25</v>
      </c>
      <c r="N8" s="12">
        <v>11.7</v>
      </c>
    </row>
    <row r="9" spans="1:14" x14ac:dyDescent="0.3">
      <c r="C9" t="s">
        <v>12</v>
      </c>
      <c r="D9" t="s">
        <v>10</v>
      </c>
      <c r="E9" t="s">
        <v>13</v>
      </c>
      <c r="F9" s="6">
        <v>959</v>
      </c>
      <c r="G9" s="7">
        <v>147</v>
      </c>
      <c r="H9">
        <f>_xlfn.XLOOKUP(Data[[#This Row],[Product]],products[Product],products[Cost per unit])</f>
        <v>11.88</v>
      </c>
      <c r="I9">
        <f>Data[[#This Row],[Cost per unit]]*Data[[#This Row],[Units]]</f>
        <v>1746.3600000000001</v>
      </c>
      <c r="M9" t="s">
        <v>13</v>
      </c>
      <c r="N9" s="12">
        <v>11.88</v>
      </c>
    </row>
    <row r="10" spans="1:14" x14ac:dyDescent="0.3">
      <c r="C10" t="s">
        <v>14</v>
      </c>
      <c r="D10" t="s">
        <v>15</v>
      </c>
      <c r="E10" t="s">
        <v>16</v>
      </c>
      <c r="F10" s="6">
        <v>9632</v>
      </c>
      <c r="G10" s="7">
        <v>288</v>
      </c>
      <c r="H10">
        <f>_xlfn.XLOOKUP(Data[[#This Row],[Product]],products[Product],products[Cost per unit])</f>
        <v>6.47</v>
      </c>
      <c r="I10">
        <f>Data[[#This Row],[Cost per unit]]*Data[[#This Row],[Units]]</f>
        <v>1863.36</v>
      </c>
      <c r="M10" t="s">
        <v>38</v>
      </c>
      <c r="N10" s="12">
        <v>11.73</v>
      </c>
    </row>
    <row r="11" spans="1:14" x14ac:dyDescent="0.3">
      <c r="C11" t="s">
        <v>17</v>
      </c>
      <c r="D11" t="s">
        <v>18</v>
      </c>
      <c r="E11" t="s">
        <v>19</v>
      </c>
      <c r="F11" s="6">
        <v>2100</v>
      </c>
      <c r="G11" s="7">
        <v>414</v>
      </c>
      <c r="H11">
        <f>_xlfn.XLOOKUP(Data[[#This Row],[Product]],products[Product],products[Cost per unit])</f>
        <v>13.15</v>
      </c>
      <c r="I11">
        <f>Data[[#This Row],[Cost per unit]]*Data[[#This Row],[Units]]</f>
        <v>5444.1</v>
      </c>
      <c r="M11" t="s">
        <v>30</v>
      </c>
      <c r="N11" s="12">
        <v>8.7899999999999991</v>
      </c>
    </row>
    <row r="12" spans="1:14" x14ac:dyDescent="0.3">
      <c r="C12" t="s">
        <v>6</v>
      </c>
      <c r="D12" t="s">
        <v>10</v>
      </c>
      <c r="E12" t="s">
        <v>20</v>
      </c>
      <c r="F12" s="6">
        <v>8869</v>
      </c>
      <c r="G12" s="7">
        <v>432</v>
      </c>
      <c r="H12">
        <f>_xlfn.XLOOKUP(Data[[#This Row],[Product]],products[Product],products[Cost per unit])</f>
        <v>12.37</v>
      </c>
      <c r="I12">
        <f>Data[[#This Row],[Cost per unit]]*Data[[#This Row],[Units]]</f>
        <v>5343.8399999999992</v>
      </c>
      <c r="M12" t="s">
        <v>29</v>
      </c>
      <c r="N12" s="12">
        <v>3.11</v>
      </c>
    </row>
    <row r="13" spans="1:14" x14ac:dyDescent="0.3">
      <c r="C13" t="s">
        <v>17</v>
      </c>
      <c r="D13" t="s">
        <v>21</v>
      </c>
      <c r="E13" t="s">
        <v>22</v>
      </c>
      <c r="F13" s="6">
        <v>2681</v>
      </c>
      <c r="G13" s="7">
        <v>54</v>
      </c>
      <c r="H13">
        <f>_xlfn.XLOOKUP(Data[[#This Row],[Product]],products[Product],products[Cost per unit])</f>
        <v>5.79</v>
      </c>
      <c r="I13">
        <f>Data[[#This Row],[Cost per unit]]*Data[[#This Row],[Units]]</f>
        <v>312.66000000000003</v>
      </c>
      <c r="M13" t="s">
        <v>16</v>
      </c>
      <c r="N13" s="12">
        <v>6.47</v>
      </c>
    </row>
    <row r="14" spans="1:14" x14ac:dyDescent="0.3">
      <c r="C14" t="s">
        <v>9</v>
      </c>
      <c r="D14" t="s">
        <v>10</v>
      </c>
      <c r="E14" t="s">
        <v>23</v>
      </c>
      <c r="F14" s="6">
        <v>5012</v>
      </c>
      <c r="G14" s="7">
        <v>210</v>
      </c>
      <c r="H14">
        <f>_xlfn.XLOOKUP(Data[[#This Row],[Product]],products[Product],products[Cost per unit])</f>
        <v>9.77</v>
      </c>
      <c r="I14">
        <f>Data[[#This Row],[Cost per unit]]*Data[[#This Row],[Units]]</f>
        <v>2051.6999999999998</v>
      </c>
      <c r="M14" t="s">
        <v>37</v>
      </c>
      <c r="N14" s="12">
        <v>7.64</v>
      </c>
    </row>
    <row r="15" spans="1:14" x14ac:dyDescent="0.3">
      <c r="C15" t="s">
        <v>24</v>
      </c>
      <c r="D15" t="s">
        <v>21</v>
      </c>
      <c r="E15" t="s">
        <v>25</v>
      </c>
      <c r="F15" s="6">
        <v>1281</v>
      </c>
      <c r="G15" s="7">
        <v>75</v>
      </c>
      <c r="H15">
        <f>_xlfn.XLOOKUP(Data[[#This Row],[Product]],products[Product],products[Cost per unit])</f>
        <v>11.7</v>
      </c>
      <c r="I15">
        <f>Data[[#This Row],[Cost per unit]]*Data[[#This Row],[Units]]</f>
        <v>877.5</v>
      </c>
      <c r="M15" t="s">
        <v>34</v>
      </c>
      <c r="N15" s="12">
        <v>10.62</v>
      </c>
    </row>
    <row r="16" spans="1:14" x14ac:dyDescent="0.3">
      <c r="C16" t="s">
        <v>26</v>
      </c>
      <c r="D16" t="s">
        <v>7</v>
      </c>
      <c r="E16" t="s">
        <v>25</v>
      </c>
      <c r="F16" s="6">
        <v>4991</v>
      </c>
      <c r="G16" s="7">
        <v>12</v>
      </c>
      <c r="H16">
        <f>_xlfn.XLOOKUP(Data[[#This Row],[Product]],products[Product],products[Cost per unit])</f>
        <v>11.7</v>
      </c>
      <c r="I16">
        <f>Data[[#This Row],[Cost per unit]]*Data[[#This Row],[Units]]</f>
        <v>140.39999999999998</v>
      </c>
      <c r="M16" t="s">
        <v>42</v>
      </c>
      <c r="N16" s="12">
        <v>9</v>
      </c>
    </row>
    <row r="17" spans="3:14" x14ac:dyDescent="0.3">
      <c r="C17" t="s">
        <v>27</v>
      </c>
      <c r="D17" t="s">
        <v>18</v>
      </c>
      <c r="E17" t="s">
        <v>19</v>
      </c>
      <c r="F17" s="6">
        <v>1785</v>
      </c>
      <c r="G17" s="7">
        <v>462</v>
      </c>
      <c r="H17">
        <f>_xlfn.XLOOKUP(Data[[#This Row],[Product]],products[Product],products[Cost per unit])</f>
        <v>13.15</v>
      </c>
      <c r="I17">
        <f>Data[[#This Row],[Cost per unit]]*Data[[#This Row],[Units]]</f>
        <v>6075.3</v>
      </c>
      <c r="M17" t="s">
        <v>23</v>
      </c>
      <c r="N17" s="12">
        <v>9.77</v>
      </c>
    </row>
    <row r="18" spans="3:14" x14ac:dyDescent="0.3">
      <c r="C18" t="s">
        <v>28</v>
      </c>
      <c r="D18" t="s">
        <v>7</v>
      </c>
      <c r="E18" t="s">
        <v>29</v>
      </c>
      <c r="F18" s="6">
        <v>3983</v>
      </c>
      <c r="G18" s="7">
        <v>144</v>
      </c>
      <c r="H18">
        <f>_xlfn.XLOOKUP(Data[[#This Row],[Product]],products[Product],products[Cost per unit])</f>
        <v>3.11</v>
      </c>
      <c r="I18">
        <f>Data[[#This Row],[Cost per unit]]*Data[[#This Row],[Units]]</f>
        <v>447.84</v>
      </c>
      <c r="M18" t="s">
        <v>35</v>
      </c>
      <c r="N18" s="12">
        <v>6.49</v>
      </c>
    </row>
    <row r="19" spans="3:14" x14ac:dyDescent="0.3">
      <c r="C19" t="s">
        <v>12</v>
      </c>
      <c r="D19" t="s">
        <v>21</v>
      </c>
      <c r="E19" t="s">
        <v>30</v>
      </c>
      <c r="F19" s="6">
        <v>2646</v>
      </c>
      <c r="G19" s="7">
        <v>120</v>
      </c>
      <c r="H19">
        <f>_xlfn.XLOOKUP(Data[[#This Row],[Product]],products[Product],products[Cost per unit])</f>
        <v>8.7899999999999991</v>
      </c>
      <c r="I19">
        <f>Data[[#This Row],[Cost per unit]]*Data[[#This Row],[Units]]</f>
        <v>1054.8</v>
      </c>
      <c r="M19" t="s">
        <v>39</v>
      </c>
      <c r="N19" s="12">
        <v>4.97</v>
      </c>
    </row>
    <row r="20" spans="3:14" x14ac:dyDescent="0.3">
      <c r="C20" t="s">
        <v>27</v>
      </c>
      <c r="D20" t="s">
        <v>31</v>
      </c>
      <c r="E20" t="s">
        <v>32</v>
      </c>
      <c r="F20" s="6">
        <v>252</v>
      </c>
      <c r="G20" s="7">
        <v>54</v>
      </c>
      <c r="H20">
        <f>_xlfn.XLOOKUP(Data[[#This Row],[Product]],products[Product],products[Cost per unit])</f>
        <v>9.33</v>
      </c>
      <c r="I20">
        <f>Data[[#This Row],[Cost per unit]]*Data[[#This Row],[Units]]</f>
        <v>503.82</v>
      </c>
      <c r="M20" t="s">
        <v>19</v>
      </c>
      <c r="N20" s="12">
        <v>13.15</v>
      </c>
    </row>
    <row r="21" spans="3:14" x14ac:dyDescent="0.3">
      <c r="C21" t="s">
        <v>28</v>
      </c>
      <c r="D21" t="s">
        <v>10</v>
      </c>
      <c r="E21" t="s">
        <v>19</v>
      </c>
      <c r="F21" s="6">
        <v>2464</v>
      </c>
      <c r="G21" s="7">
        <v>234</v>
      </c>
      <c r="H21">
        <f>_xlfn.XLOOKUP(Data[[#This Row],[Product]],products[Product],products[Cost per unit])</f>
        <v>13.15</v>
      </c>
      <c r="I21">
        <f>Data[[#This Row],[Cost per unit]]*Data[[#This Row],[Units]]</f>
        <v>3077.1</v>
      </c>
      <c r="M21" t="s">
        <v>43</v>
      </c>
      <c r="N21" s="12">
        <v>5.6</v>
      </c>
    </row>
    <row r="22" spans="3:14" x14ac:dyDescent="0.3">
      <c r="C22" t="s">
        <v>28</v>
      </c>
      <c r="D22" t="s">
        <v>10</v>
      </c>
      <c r="E22" t="s">
        <v>33</v>
      </c>
      <c r="F22" s="6">
        <v>2114</v>
      </c>
      <c r="G22" s="7">
        <v>66</v>
      </c>
      <c r="H22">
        <f>_xlfn.XLOOKUP(Data[[#This Row],[Product]],products[Product],products[Cost per unit])</f>
        <v>7.16</v>
      </c>
      <c r="I22">
        <f>Data[[#This Row],[Cost per unit]]*Data[[#This Row],[Units]]</f>
        <v>472.56</v>
      </c>
      <c r="M22" t="s">
        <v>40</v>
      </c>
      <c r="N22" s="12">
        <v>16.73</v>
      </c>
    </row>
    <row r="23" spans="3:14" x14ac:dyDescent="0.3">
      <c r="C23" t="s">
        <v>17</v>
      </c>
      <c r="D23" t="s">
        <v>7</v>
      </c>
      <c r="E23" t="s">
        <v>22</v>
      </c>
      <c r="F23" s="6">
        <v>7693</v>
      </c>
      <c r="G23" s="7">
        <v>87</v>
      </c>
      <c r="H23">
        <f>_xlfn.XLOOKUP(Data[[#This Row],[Product]],products[Product],products[Cost per unit])</f>
        <v>5.79</v>
      </c>
      <c r="I23">
        <f>Data[[#This Row],[Cost per unit]]*Data[[#This Row],[Units]]</f>
        <v>503.73</v>
      </c>
      <c r="M23" t="s">
        <v>41</v>
      </c>
      <c r="N23" s="12">
        <v>10.38</v>
      </c>
    </row>
    <row r="24" spans="3:14" x14ac:dyDescent="0.3">
      <c r="C24" t="s">
        <v>26</v>
      </c>
      <c r="D24" t="s">
        <v>31</v>
      </c>
      <c r="E24" t="s">
        <v>34</v>
      </c>
      <c r="F24" s="6">
        <v>15610</v>
      </c>
      <c r="G24" s="7">
        <v>339</v>
      </c>
      <c r="H24">
        <f>_xlfn.XLOOKUP(Data[[#This Row],[Product]],products[Product],products[Cost per unit])</f>
        <v>10.62</v>
      </c>
      <c r="I24">
        <f>Data[[#This Row],[Cost per unit]]*Data[[#This Row],[Units]]</f>
        <v>3600.18</v>
      </c>
      <c r="M24" t="s">
        <v>33</v>
      </c>
      <c r="N24" s="12">
        <v>7.16</v>
      </c>
    </row>
    <row r="25" spans="3:14" x14ac:dyDescent="0.3">
      <c r="C25" t="s">
        <v>14</v>
      </c>
      <c r="D25" t="s">
        <v>31</v>
      </c>
      <c r="E25" t="s">
        <v>23</v>
      </c>
      <c r="F25" s="6">
        <v>336</v>
      </c>
      <c r="G25" s="7">
        <v>144</v>
      </c>
      <c r="H25">
        <f>_xlfn.XLOOKUP(Data[[#This Row],[Product]],products[Product],products[Cost per unit])</f>
        <v>9.77</v>
      </c>
      <c r="I25">
        <f>Data[[#This Row],[Cost per unit]]*Data[[#This Row],[Units]]</f>
        <v>1406.8799999999999</v>
      </c>
      <c r="M25" t="s">
        <v>8</v>
      </c>
      <c r="N25" s="12">
        <v>14.49</v>
      </c>
    </row>
    <row r="26" spans="3:14" x14ac:dyDescent="0.3">
      <c r="C26" t="s">
        <v>27</v>
      </c>
      <c r="D26" t="s">
        <v>18</v>
      </c>
      <c r="E26" t="s">
        <v>34</v>
      </c>
      <c r="F26" s="6">
        <v>9443</v>
      </c>
      <c r="G26" s="7">
        <v>162</v>
      </c>
      <c r="H26">
        <f>_xlfn.XLOOKUP(Data[[#This Row],[Product]],products[Product],products[Cost per unit])</f>
        <v>10.62</v>
      </c>
      <c r="I26">
        <f>Data[[#This Row],[Cost per unit]]*Data[[#This Row],[Units]]</f>
        <v>1720.4399999999998</v>
      </c>
      <c r="M26" t="s">
        <v>22</v>
      </c>
      <c r="N26" s="12">
        <v>5.79</v>
      </c>
    </row>
    <row r="27" spans="3:14" x14ac:dyDescent="0.3">
      <c r="C27" t="s">
        <v>12</v>
      </c>
      <c r="D27" t="s">
        <v>31</v>
      </c>
      <c r="E27" t="s">
        <v>35</v>
      </c>
      <c r="F27" s="6">
        <v>8155</v>
      </c>
      <c r="G27" s="7">
        <v>90</v>
      </c>
      <c r="H27">
        <f>_xlfn.XLOOKUP(Data[[#This Row],[Product]],products[Product],products[Cost per unit])</f>
        <v>6.49</v>
      </c>
      <c r="I27">
        <f>Data[[#This Row],[Cost per unit]]*Data[[#This Row],[Units]]</f>
        <v>584.1</v>
      </c>
      <c r="M27" t="s">
        <v>11</v>
      </c>
      <c r="N27" s="12">
        <v>8.65</v>
      </c>
    </row>
    <row r="28" spans="3:14" x14ac:dyDescent="0.3">
      <c r="C28" t="s">
        <v>9</v>
      </c>
      <c r="D28" t="s">
        <v>21</v>
      </c>
      <c r="E28" t="s">
        <v>35</v>
      </c>
      <c r="F28" s="6">
        <v>1701</v>
      </c>
      <c r="G28" s="7">
        <v>234</v>
      </c>
      <c r="H28">
        <f>_xlfn.XLOOKUP(Data[[#This Row],[Product]],products[Product],products[Cost per unit])</f>
        <v>6.49</v>
      </c>
      <c r="I28">
        <f>Data[[#This Row],[Cost per unit]]*Data[[#This Row],[Units]]</f>
        <v>1518.66</v>
      </c>
      <c r="M28" t="s">
        <v>20</v>
      </c>
      <c r="N28" s="12">
        <v>12.37</v>
      </c>
    </row>
    <row r="29" spans="3:14" x14ac:dyDescent="0.3">
      <c r="C29" t="s">
        <v>36</v>
      </c>
      <c r="D29" t="s">
        <v>21</v>
      </c>
      <c r="E29" t="s">
        <v>23</v>
      </c>
      <c r="F29" s="6">
        <v>2205</v>
      </c>
      <c r="G29" s="7">
        <v>141</v>
      </c>
      <c r="H29">
        <f>_xlfn.XLOOKUP(Data[[#This Row],[Product]],products[Product],products[Cost per unit])</f>
        <v>9.77</v>
      </c>
      <c r="I29">
        <f>Data[[#This Row],[Cost per unit]]*Data[[#This Row],[Units]]</f>
        <v>1377.57</v>
      </c>
    </row>
    <row r="30" spans="3:14" x14ac:dyDescent="0.3">
      <c r="C30" t="s">
        <v>9</v>
      </c>
      <c r="D30" t="s">
        <v>7</v>
      </c>
      <c r="E30" t="s">
        <v>37</v>
      </c>
      <c r="F30" s="6">
        <v>1771</v>
      </c>
      <c r="G30" s="7">
        <v>204</v>
      </c>
      <c r="H30">
        <f>_xlfn.XLOOKUP(Data[[#This Row],[Product]],products[Product],products[Cost per unit])</f>
        <v>7.64</v>
      </c>
      <c r="I30">
        <f>Data[[#This Row],[Cost per unit]]*Data[[#This Row],[Units]]</f>
        <v>1558.56</v>
      </c>
    </row>
    <row r="31" spans="3:14" x14ac:dyDescent="0.3">
      <c r="C31" t="s">
        <v>14</v>
      </c>
      <c r="D31" t="s">
        <v>10</v>
      </c>
      <c r="E31" t="s">
        <v>38</v>
      </c>
      <c r="F31" s="6">
        <v>2114</v>
      </c>
      <c r="G31" s="7">
        <v>186</v>
      </c>
      <c r="H31">
        <f>_xlfn.XLOOKUP(Data[[#This Row],[Product]],products[Product],products[Cost per unit])</f>
        <v>11.73</v>
      </c>
      <c r="I31">
        <f>Data[[#This Row],[Cost per unit]]*Data[[#This Row],[Units]]</f>
        <v>2181.7800000000002</v>
      </c>
    </row>
    <row r="32" spans="3:14" x14ac:dyDescent="0.3">
      <c r="C32" t="s">
        <v>14</v>
      </c>
      <c r="D32" t="s">
        <v>15</v>
      </c>
      <c r="E32" t="s">
        <v>32</v>
      </c>
      <c r="F32" s="6">
        <v>10311</v>
      </c>
      <c r="G32" s="7">
        <v>231</v>
      </c>
      <c r="H32">
        <f>_xlfn.XLOOKUP(Data[[#This Row],[Product]],products[Product],products[Cost per unit])</f>
        <v>9.33</v>
      </c>
      <c r="I32">
        <f>Data[[#This Row],[Cost per unit]]*Data[[#This Row],[Units]]</f>
        <v>2155.23</v>
      </c>
    </row>
    <row r="33" spans="3:9" x14ac:dyDescent="0.3">
      <c r="C33" t="s">
        <v>28</v>
      </c>
      <c r="D33" t="s">
        <v>18</v>
      </c>
      <c r="E33" t="s">
        <v>30</v>
      </c>
      <c r="F33" s="6">
        <v>21</v>
      </c>
      <c r="G33" s="7">
        <v>168</v>
      </c>
      <c r="H33">
        <f>_xlfn.XLOOKUP(Data[[#This Row],[Product]],products[Product],products[Cost per unit])</f>
        <v>8.7899999999999991</v>
      </c>
      <c r="I33">
        <f>Data[[#This Row],[Cost per unit]]*Data[[#This Row],[Units]]</f>
        <v>1476.7199999999998</v>
      </c>
    </row>
    <row r="34" spans="3:9" x14ac:dyDescent="0.3">
      <c r="C34" t="s">
        <v>36</v>
      </c>
      <c r="D34" t="s">
        <v>10</v>
      </c>
      <c r="E34" t="s">
        <v>34</v>
      </c>
      <c r="F34" s="6">
        <v>1974</v>
      </c>
      <c r="G34" s="7">
        <v>195</v>
      </c>
      <c r="H34">
        <f>_xlfn.XLOOKUP(Data[[#This Row],[Product]],products[Product],products[Cost per unit])</f>
        <v>10.62</v>
      </c>
      <c r="I34">
        <f>Data[[#This Row],[Cost per unit]]*Data[[#This Row],[Units]]</f>
        <v>2070.8999999999996</v>
      </c>
    </row>
    <row r="35" spans="3:9" x14ac:dyDescent="0.3">
      <c r="C35" t="s">
        <v>26</v>
      </c>
      <c r="D35" t="s">
        <v>15</v>
      </c>
      <c r="E35" t="s">
        <v>35</v>
      </c>
      <c r="F35" s="6">
        <v>6314</v>
      </c>
      <c r="G35" s="7">
        <v>15</v>
      </c>
      <c r="H35">
        <f>_xlfn.XLOOKUP(Data[[#This Row],[Product]],products[Product],products[Cost per unit])</f>
        <v>6.49</v>
      </c>
      <c r="I35">
        <f>Data[[#This Row],[Cost per unit]]*Data[[#This Row],[Units]]</f>
        <v>97.350000000000009</v>
      </c>
    </row>
    <row r="36" spans="3:9" x14ac:dyDescent="0.3">
      <c r="C36" t="s">
        <v>36</v>
      </c>
      <c r="D36" t="s">
        <v>7</v>
      </c>
      <c r="E36" t="s">
        <v>35</v>
      </c>
      <c r="F36" s="6">
        <v>4683</v>
      </c>
      <c r="G36" s="7">
        <v>30</v>
      </c>
      <c r="H36">
        <f>_xlfn.XLOOKUP(Data[[#This Row],[Product]],products[Product],products[Cost per unit])</f>
        <v>6.49</v>
      </c>
      <c r="I36">
        <f>Data[[#This Row],[Cost per unit]]*Data[[#This Row],[Units]]</f>
        <v>194.70000000000002</v>
      </c>
    </row>
    <row r="37" spans="3:9" x14ac:dyDescent="0.3">
      <c r="C37" t="s">
        <v>14</v>
      </c>
      <c r="D37" t="s">
        <v>7</v>
      </c>
      <c r="E37" t="s">
        <v>39</v>
      </c>
      <c r="F37" s="6">
        <v>6398</v>
      </c>
      <c r="G37" s="7">
        <v>102</v>
      </c>
      <c r="H37">
        <f>_xlfn.XLOOKUP(Data[[#This Row],[Product]],products[Product],products[Cost per unit])</f>
        <v>4.97</v>
      </c>
      <c r="I37">
        <f>Data[[#This Row],[Cost per unit]]*Data[[#This Row],[Units]]</f>
        <v>506.94</v>
      </c>
    </row>
    <row r="38" spans="3:9" x14ac:dyDescent="0.3">
      <c r="C38" t="s">
        <v>27</v>
      </c>
      <c r="D38" t="s">
        <v>10</v>
      </c>
      <c r="E38" t="s">
        <v>37</v>
      </c>
      <c r="F38" s="6">
        <v>553</v>
      </c>
      <c r="G38" s="7">
        <v>15</v>
      </c>
      <c r="H38">
        <f>_xlfn.XLOOKUP(Data[[#This Row],[Product]],products[Product],products[Cost per unit])</f>
        <v>7.64</v>
      </c>
      <c r="I38">
        <f>Data[[#This Row],[Cost per unit]]*Data[[#This Row],[Units]]</f>
        <v>114.6</v>
      </c>
    </row>
    <row r="39" spans="3:9" x14ac:dyDescent="0.3">
      <c r="C39" t="s">
        <v>9</v>
      </c>
      <c r="D39" t="s">
        <v>18</v>
      </c>
      <c r="E39" t="s">
        <v>8</v>
      </c>
      <c r="F39" s="6">
        <v>7021</v>
      </c>
      <c r="G39" s="7">
        <v>183</v>
      </c>
      <c r="H39">
        <f>_xlfn.XLOOKUP(Data[[#This Row],[Product]],products[Product],products[Cost per unit])</f>
        <v>14.49</v>
      </c>
      <c r="I39">
        <f>Data[[#This Row],[Cost per unit]]*Data[[#This Row],[Units]]</f>
        <v>2651.67</v>
      </c>
    </row>
    <row r="40" spans="3:9" x14ac:dyDescent="0.3">
      <c r="C40" t="s">
        <v>6</v>
      </c>
      <c r="D40" t="s">
        <v>18</v>
      </c>
      <c r="E40" t="s">
        <v>23</v>
      </c>
      <c r="F40" s="6">
        <v>5817</v>
      </c>
      <c r="G40" s="7">
        <v>12</v>
      </c>
      <c r="H40">
        <f>_xlfn.XLOOKUP(Data[[#This Row],[Product]],products[Product],products[Cost per unit])</f>
        <v>9.77</v>
      </c>
      <c r="I40">
        <f>Data[[#This Row],[Cost per unit]]*Data[[#This Row],[Units]]</f>
        <v>117.24</v>
      </c>
    </row>
    <row r="41" spans="3:9" x14ac:dyDescent="0.3">
      <c r="C41" t="s">
        <v>14</v>
      </c>
      <c r="D41" t="s">
        <v>18</v>
      </c>
      <c r="E41" t="s">
        <v>25</v>
      </c>
      <c r="F41" s="6">
        <v>3976</v>
      </c>
      <c r="G41" s="7">
        <v>72</v>
      </c>
      <c r="H41">
        <f>_xlfn.XLOOKUP(Data[[#This Row],[Product]],products[Product],products[Cost per unit])</f>
        <v>11.7</v>
      </c>
      <c r="I41">
        <f>Data[[#This Row],[Cost per unit]]*Data[[#This Row],[Units]]</f>
        <v>842.4</v>
      </c>
    </row>
    <row r="42" spans="3:9" x14ac:dyDescent="0.3">
      <c r="C42" t="s">
        <v>17</v>
      </c>
      <c r="D42" t="s">
        <v>21</v>
      </c>
      <c r="E42" t="s">
        <v>40</v>
      </c>
      <c r="F42" s="6">
        <v>1134</v>
      </c>
      <c r="G42" s="7">
        <v>282</v>
      </c>
      <c r="H42">
        <f>_xlfn.XLOOKUP(Data[[#This Row],[Product]],products[Product],products[Cost per unit])</f>
        <v>16.73</v>
      </c>
      <c r="I42">
        <f>Data[[#This Row],[Cost per unit]]*Data[[#This Row],[Units]]</f>
        <v>4717.8599999999997</v>
      </c>
    </row>
    <row r="43" spans="3:9" x14ac:dyDescent="0.3">
      <c r="C43" t="s">
        <v>27</v>
      </c>
      <c r="D43" t="s">
        <v>18</v>
      </c>
      <c r="E43" t="s">
        <v>41</v>
      </c>
      <c r="F43" s="6">
        <v>6027</v>
      </c>
      <c r="G43" s="7">
        <v>144</v>
      </c>
      <c r="H43">
        <f>_xlfn.XLOOKUP(Data[[#This Row],[Product]],products[Product],products[Cost per unit])</f>
        <v>10.38</v>
      </c>
      <c r="I43">
        <f>Data[[#This Row],[Cost per unit]]*Data[[#This Row],[Units]]</f>
        <v>1494.72</v>
      </c>
    </row>
    <row r="44" spans="3:9" x14ac:dyDescent="0.3">
      <c r="C44" t="s">
        <v>17</v>
      </c>
      <c r="D44" t="s">
        <v>7</v>
      </c>
      <c r="E44" t="s">
        <v>30</v>
      </c>
      <c r="F44" s="6">
        <v>1904</v>
      </c>
      <c r="G44" s="7">
        <v>405</v>
      </c>
      <c r="H44">
        <f>_xlfn.XLOOKUP(Data[[#This Row],[Product]],products[Product],products[Cost per unit])</f>
        <v>8.7899999999999991</v>
      </c>
      <c r="I44">
        <f>Data[[#This Row],[Cost per unit]]*Data[[#This Row],[Units]]</f>
        <v>3559.95</v>
      </c>
    </row>
    <row r="45" spans="3:9" x14ac:dyDescent="0.3">
      <c r="C45" t="s">
        <v>24</v>
      </c>
      <c r="D45" t="s">
        <v>31</v>
      </c>
      <c r="E45" t="s">
        <v>11</v>
      </c>
      <c r="F45" s="6">
        <v>3262</v>
      </c>
      <c r="G45" s="7">
        <v>75</v>
      </c>
      <c r="H45">
        <f>_xlfn.XLOOKUP(Data[[#This Row],[Product]],products[Product],products[Cost per unit])</f>
        <v>8.65</v>
      </c>
      <c r="I45">
        <f>Data[[#This Row],[Cost per unit]]*Data[[#This Row],[Units]]</f>
        <v>648.75</v>
      </c>
    </row>
    <row r="46" spans="3:9" x14ac:dyDescent="0.3">
      <c r="C46" t="s">
        <v>6</v>
      </c>
      <c r="D46" t="s">
        <v>31</v>
      </c>
      <c r="E46" t="s">
        <v>40</v>
      </c>
      <c r="F46" s="6">
        <v>2289</v>
      </c>
      <c r="G46" s="7">
        <v>135</v>
      </c>
      <c r="H46">
        <f>_xlfn.XLOOKUP(Data[[#This Row],[Product]],products[Product],products[Cost per unit])</f>
        <v>16.73</v>
      </c>
      <c r="I46">
        <f>Data[[#This Row],[Cost per unit]]*Data[[#This Row],[Units]]</f>
        <v>2258.5500000000002</v>
      </c>
    </row>
    <row r="47" spans="3:9" x14ac:dyDescent="0.3">
      <c r="C47" t="s">
        <v>26</v>
      </c>
      <c r="D47" t="s">
        <v>31</v>
      </c>
      <c r="E47" t="s">
        <v>40</v>
      </c>
      <c r="F47" s="6">
        <v>6986</v>
      </c>
      <c r="G47" s="7">
        <v>21</v>
      </c>
      <c r="H47">
        <f>_xlfn.XLOOKUP(Data[[#This Row],[Product]],products[Product],products[Cost per unit])</f>
        <v>16.73</v>
      </c>
      <c r="I47">
        <f>Data[[#This Row],[Cost per unit]]*Data[[#This Row],[Units]]</f>
        <v>351.33</v>
      </c>
    </row>
    <row r="48" spans="3:9" x14ac:dyDescent="0.3">
      <c r="C48" t="s">
        <v>27</v>
      </c>
      <c r="D48" t="s">
        <v>21</v>
      </c>
      <c r="E48" t="s">
        <v>35</v>
      </c>
      <c r="F48" s="6">
        <v>4417</v>
      </c>
      <c r="G48" s="7">
        <v>153</v>
      </c>
      <c r="H48">
        <f>_xlfn.XLOOKUP(Data[[#This Row],[Product]],products[Product],products[Cost per unit])</f>
        <v>6.49</v>
      </c>
      <c r="I48">
        <f>Data[[#This Row],[Cost per unit]]*Data[[#This Row],[Units]]</f>
        <v>992.97</v>
      </c>
    </row>
    <row r="49" spans="3:9" x14ac:dyDescent="0.3">
      <c r="C49" t="s">
        <v>17</v>
      </c>
      <c r="D49" t="s">
        <v>31</v>
      </c>
      <c r="E49" t="s">
        <v>38</v>
      </c>
      <c r="F49" s="6">
        <v>1442</v>
      </c>
      <c r="G49" s="7">
        <v>15</v>
      </c>
      <c r="H49">
        <f>_xlfn.XLOOKUP(Data[[#This Row],[Product]],products[Product],products[Cost per unit])</f>
        <v>11.73</v>
      </c>
      <c r="I49">
        <f>Data[[#This Row],[Cost per unit]]*Data[[#This Row],[Units]]</f>
        <v>175.95000000000002</v>
      </c>
    </row>
    <row r="50" spans="3:9" x14ac:dyDescent="0.3">
      <c r="C50" t="s">
        <v>28</v>
      </c>
      <c r="D50" t="s">
        <v>10</v>
      </c>
      <c r="E50" t="s">
        <v>25</v>
      </c>
      <c r="F50" s="6">
        <v>2415</v>
      </c>
      <c r="G50" s="7">
        <v>255</v>
      </c>
      <c r="H50">
        <f>_xlfn.XLOOKUP(Data[[#This Row],[Product]],products[Product],products[Cost per unit])</f>
        <v>11.7</v>
      </c>
      <c r="I50">
        <f>Data[[#This Row],[Cost per unit]]*Data[[#This Row],[Units]]</f>
        <v>2983.5</v>
      </c>
    </row>
    <row r="51" spans="3:9" x14ac:dyDescent="0.3">
      <c r="C51" t="s">
        <v>27</v>
      </c>
      <c r="D51" t="s">
        <v>7</v>
      </c>
      <c r="E51" t="s">
        <v>37</v>
      </c>
      <c r="F51" s="6">
        <v>238</v>
      </c>
      <c r="G51" s="7">
        <v>18</v>
      </c>
      <c r="H51">
        <f>_xlfn.XLOOKUP(Data[[#This Row],[Product]],products[Product],products[Cost per unit])</f>
        <v>7.64</v>
      </c>
      <c r="I51">
        <f>Data[[#This Row],[Cost per unit]]*Data[[#This Row],[Units]]</f>
        <v>137.51999999999998</v>
      </c>
    </row>
    <row r="52" spans="3:9" x14ac:dyDescent="0.3">
      <c r="C52" t="s">
        <v>17</v>
      </c>
      <c r="D52" t="s">
        <v>7</v>
      </c>
      <c r="E52" t="s">
        <v>35</v>
      </c>
      <c r="F52" s="6">
        <v>4949</v>
      </c>
      <c r="G52" s="7">
        <v>189</v>
      </c>
      <c r="H52">
        <f>_xlfn.XLOOKUP(Data[[#This Row],[Product]],products[Product],products[Cost per unit])</f>
        <v>6.49</v>
      </c>
      <c r="I52">
        <f>Data[[#This Row],[Cost per unit]]*Data[[#This Row],[Units]]</f>
        <v>1226.6100000000001</v>
      </c>
    </row>
    <row r="53" spans="3:9" x14ac:dyDescent="0.3">
      <c r="C53" t="s">
        <v>26</v>
      </c>
      <c r="D53" t="s">
        <v>21</v>
      </c>
      <c r="E53" t="s">
        <v>11</v>
      </c>
      <c r="F53" s="6">
        <v>5075</v>
      </c>
      <c r="G53" s="7">
        <v>21</v>
      </c>
      <c r="H53">
        <f>_xlfn.XLOOKUP(Data[[#This Row],[Product]],products[Product],products[Cost per unit])</f>
        <v>8.65</v>
      </c>
      <c r="I53">
        <f>Data[[#This Row],[Cost per unit]]*Data[[#This Row],[Units]]</f>
        <v>181.65</v>
      </c>
    </row>
    <row r="54" spans="3:9" x14ac:dyDescent="0.3">
      <c r="C54" t="s">
        <v>28</v>
      </c>
      <c r="D54" t="s">
        <v>15</v>
      </c>
      <c r="E54" t="s">
        <v>30</v>
      </c>
      <c r="F54" s="6">
        <v>9198</v>
      </c>
      <c r="G54" s="7">
        <v>36</v>
      </c>
      <c r="H54">
        <f>_xlfn.XLOOKUP(Data[[#This Row],[Product]],products[Product],products[Cost per unit])</f>
        <v>8.7899999999999991</v>
      </c>
      <c r="I54">
        <f>Data[[#This Row],[Cost per unit]]*Data[[#This Row],[Units]]</f>
        <v>316.43999999999994</v>
      </c>
    </row>
    <row r="55" spans="3:9" x14ac:dyDescent="0.3">
      <c r="C55" t="s">
        <v>17</v>
      </c>
      <c r="D55" t="s">
        <v>31</v>
      </c>
      <c r="E55" t="s">
        <v>33</v>
      </c>
      <c r="F55" s="6">
        <v>3339</v>
      </c>
      <c r="G55" s="7">
        <v>75</v>
      </c>
      <c r="H55">
        <f>_xlfn.XLOOKUP(Data[[#This Row],[Product]],products[Product],products[Cost per unit])</f>
        <v>7.16</v>
      </c>
      <c r="I55">
        <f>Data[[#This Row],[Cost per unit]]*Data[[#This Row],[Units]]</f>
        <v>537</v>
      </c>
    </row>
    <row r="56" spans="3:9" x14ac:dyDescent="0.3">
      <c r="C56" t="s">
        <v>6</v>
      </c>
      <c r="D56" t="s">
        <v>31</v>
      </c>
      <c r="E56" t="s">
        <v>29</v>
      </c>
      <c r="F56" s="6">
        <v>5019</v>
      </c>
      <c r="G56" s="7">
        <v>156</v>
      </c>
      <c r="H56">
        <f>_xlfn.XLOOKUP(Data[[#This Row],[Product]],products[Product],products[Cost per unit])</f>
        <v>3.11</v>
      </c>
      <c r="I56">
        <f>Data[[#This Row],[Cost per unit]]*Data[[#This Row],[Units]]</f>
        <v>485.15999999999997</v>
      </c>
    </row>
    <row r="57" spans="3:9" x14ac:dyDescent="0.3">
      <c r="C57" t="s">
        <v>26</v>
      </c>
      <c r="D57" t="s">
        <v>15</v>
      </c>
      <c r="E57" t="s">
        <v>30</v>
      </c>
      <c r="F57" s="6">
        <v>16184</v>
      </c>
      <c r="G57" s="7">
        <v>39</v>
      </c>
      <c r="H57">
        <f>_xlfn.XLOOKUP(Data[[#This Row],[Product]],products[Product],products[Cost per unit])</f>
        <v>8.7899999999999991</v>
      </c>
      <c r="I57">
        <f>Data[[#This Row],[Cost per unit]]*Data[[#This Row],[Units]]</f>
        <v>342.80999999999995</v>
      </c>
    </row>
    <row r="58" spans="3:9" x14ac:dyDescent="0.3">
      <c r="C58" t="s">
        <v>17</v>
      </c>
      <c r="D58" t="s">
        <v>15</v>
      </c>
      <c r="E58" t="s">
        <v>42</v>
      </c>
      <c r="F58" s="6">
        <v>497</v>
      </c>
      <c r="G58" s="7">
        <v>63</v>
      </c>
      <c r="H58">
        <f>_xlfn.XLOOKUP(Data[[#This Row],[Product]],products[Product],products[Cost per unit])</f>
        <v>9</v>
      </c>
      <c r="I58">
        <f>Data[[#This Row],[Cost per unit]]*Data[[#This Row],[Units]]</f>
        <v>567</v>
      </c>
    </row>
    <row r="59" spans="3:9" x14ac:dyDescent="0.3">
      <c r="C59" t="s">
        <v>27</v>
      </c>
      <c r="D59" t="s">
        <v>15</v>
      </c>
      <c r="E59" t="s">
        <v>33</v>
      </c>
      <c r="F59" s="6">
        <v>8211</v>
      </c>
      <c r="G59" s="7">
        <v>75</v>
      </c>
      <c r="H59">
        <f>_xlfn.XLOOKUP(Data[[#This Row],[Product]],products[Product],products[Cost per unit])</f>
        <v>7.16</v>
      </c>
      <c r="I59">
        <f>Data[[#This Row],[Cost per unit]]*Data[[#This Row],[Units]]</f>
        <v>537</v>
      </c>
    </row>
    <row r="60" spans="3:9" x14ac:dyDescent="0.3">
      <c r="C60" t="s">
        <v>27</v>
      </c>
      <c r="D60" t="s">
        <v>21</v>
      </c>
      <c r="E60" t="s">
        <v>41</v>
      </c>
      <c r="F60" s="6">
        <v>6580</v>
      </c>
      <c r="G60" s="7">
        <v>183</v>
      </c>
      <c r="H60">
        <f>_xlfn.XLOOKUP(Data[[#This Row],[Product]],products[Product],products[Cost per unit])</f>
        <v>10.38</v>
      </c>
      <c r="I60">
        <f>Data[[#This Row],[Cost per unit]]*Data[[#This Row],[Units]]</f>
        <v>1899.5400000000002</v>
      </c>
    </row>
    <row r="61" spans="3:9" x14ac:dyDescent="0.3">
      <c r="C61" t="s">
        <v>14</v>
      </c>
      <c r="D61" t="s">
        <v>10</v>
      </c>
      <c r="E61" t="s">
        <v>32</v>
      </c>
      <c r="F61" s="6">
        <v>4760</v>
      </c>
      <c r="G61" s="7">
        <v>69</v>
      </c>
      <c r="H61">
        <f>_xlfn.XLOOKUP(Data[[#This Row],[Product]],products[Product],products[Cost per unit])</f>
        <v>9.33</v>
      </c>
      <c r="I61">
        <f>Data[[#This Row],[Cost per unit]]*Data[[#This Row],[Units]]</f>
        <v>643.77</v>
      </c>
    </row>
    <row r="62" spans="3:9" x14ac:dyDescent="0.3">
      <c r="C62" t="s">
        <v>6</v>
      </c>
      <c r="D62" t="s">
        <v>15</v>
      </c>
      <c r="E62" t="s">
        <v>19</v>
      </c>
      <c r="F62" s="6">
        <v>5439</v>
      </c>
      <c r="G62" s="7">
        <v>30</v>
      </c>
      <c r="H62">
        <f>_xlfn.XLOOKUP(Data[[#This Row],[Product]],products[Product],products[Cost per unit])</f>
        <v>13.15</v>
      </c>
      <c r="I62">
        <f>Data[[#This Row],[Cost per unit]]*Data[[#This Row],[Units]]</f>
        <v>394.5</v>
      </c>
    </row>
    <row r="63" spans="3:9" x14ac:dyDescent="0.3">
      <c r="C63" t="s">
        <v>14</v>
      </c>
      <c r="D63" t="s">
        <v>31</v>
      </c>
      <c r="E63" t="s">
        <v>29</v>
      </c>
      <c r="F63" s="6">
        <v>1463</v>
      </c>
      <c r="G63" s="7">
        <v>39</v>
      </c>
      <c r="H63">
        <f>_xlfn.XLOOKUP(Data[[#This Row],[Product]],products[Product],products[Cost per unit])</f>
        <v>3.11</v>
      </c>
      <c r="I63">
        <f>Data[[#This Row],[Cost per unit]]*Data[[#This Row],[Units]]</f>
        <v>121.28999999999999</v>
      </c>
    </row>
    <row r="64" spans="3:9" x14ac:dyDescent="0.3">
      <c r="C64" t="s">
        <v>28</v>
      </c>
      <c r="D64" t="s">
        <v>31</v>
      </c>
      <c r="E64" t="s">
        <v>11</v>
      </c>
      <c r="F64" s="6">
        <v>7777</v>
      </c>
      <c r="G64" s="7">
        <v>504</v>
      </c>
      <c r="H64">
        <f>_xlfn.XLOOKUP(Data[[#This Row],[Product]],products[Product],products[Cost per unit])</f>
        <v>8.65</v>
      </c>
      <c r="I64">
        <f>Data[[#This Row],[Cost per unit]]*Data[[#This Row],[Units]]</f>
        <v>4359.6000000000004</v>
      </c>
    </row>
    <row r="65" spans="3:9" x14ac:dyDescent="0.3">
      <c r="C65" t="s">
        <v>12</v>
      </c>
      <c r="D65" t="s">
        <v>7</v>
      </c>
      <c r="E65" t="s">
        <v>33</v>
      </c>
      <c r="F65" s="6">
        <v>1085</v>
      </c>
      <c r="G65" s="7">
        <v>273</v>
      </c>
      <c r="H65">
        <f>_xlfn.XLOOKUP(Data[[#This Row],[Product]],products[Product],products[Cost per unit])</f>
        <v>7.16</v>
      </c>
      <c r="I65">
        <f>Data[[#This Row],[Cost per unit]]*Data[[#This Row],[Units]]</f>
        <v>1954.68</v>
      </c>
    </row>
    <row r="66" spans="3:9" x14ac:dyDescent="0.3">
      <c r="C66" t="s">
        <v>26</v>
      </c>
      <c r="D66" t="s">
        <v>7</v>
      </c>
      <c r="E66" t="s">
        <v>22</v>
      </c>
      <c r="F66" s="6">
        <v>182</v>
      </c>
      <c r="G66" s="7">
        <v>48</v>
      </c>
      <c r="H66">
        <f>_xlfn.XLOOKUP(Data[[#This Row],[Product]],products[Product],products[Cost per unit])</f>
        <v>5.79</v>
      </c>
      <c r="I66">
        <f>Data[[#This Row],[Cost per unit]]*Data[[#This Row],[Units]]</f>
        <v>277.92</v>
      </c>
    </row>
    <row r="67" spans="3:9" x14ac:dyDescent="0.3">
      <c r="C67" t="s">
        <v>17</v>
      </c>
      <c r="D67" t="s">
        <v>31</v>
      </c>
      <c r="E67" t="s">
        <v>40</v>
      </c>
      <c r="F67" s="6">
        <v>4242</v>
      </c>
      <c r="G67" s="7">
        <v>207</v>
      </c>
      <c r="H67">
        <f>_xlfn.XLOOKUP(Data[[#This Row],[Product]],products[Product],products[Cost per unit])</f>
        <v>16.73</v>
      </c>
      <c r="I67">
        <f>Data[[#This Row],[Cost per unit]]*Data[[#This Row],[Units]]</f>
        <v>3463.11</v>
      </c>
    </row>
    <row r="68" spans="3:9" x14ac:dyDescent="0.3">
      <c r="C68" t="s">
        <v>17</v>
      </c>
      <c r="D68" t="s">
        <v>15</v>
      </c>
      <c r="E68" t="s">
        <v>11</v>
      </c>
      <c r="F68" s="6">
        <v>6118</v>
      </c>
      <c r="G68" s="7">
        <v>9</v>
      </c>
      <c r="H68">
        <f>_xlfn.XLOOKUP(Data[[#This Row],[Product]],products[Product],products[Cost per unit])</f>
        <v>8.65</v>
      </c>
      <c r="I68">
        <f>Data[[#This Row],[Cost per unit]]*Data[[#This Row],[Units]]</f>
        <v>77.850000000000009</v>
      </c>
    </row>
    <row r="69" spans="3:9" x14ac:dyDescent="0.3">
      <c r="C69" t="s">
        <v>36</v>
      </c>
      <c r="D69" t="s">
        <v>15</v>
      </c>
      <c r="E69" t="s">
        <v>35</v>
      </c>
      <c r="F69" s="6">
        <v>2317</v>
      </c>
      <c r="G69" s="7">
        <v>261</v>
      </c>
      <c r="H69">
        <f>_xlfn.XLOOKUP(Data[[#This Row],[Product]],products[Product],products[Cost per unit])</f>
        <v>6.49</v>
      </c>
      <c r="I69">
        <f>Data[[#This Row],[Cost per unit]]*Data[[#This Row],[Units]]</f>
        <v>1693.89</v>
      </c>
    </row>
    <row r="70" spans="3:9" x14ac:dyDescent="0.3">
      <c r="C70" t="s">
        <v>17</v>
      </c>
      <c r="D70" t="s">
        <v>21</v>
      </c>
      <c r="E70" t="s">
        <v>30</v>
      </c>
      <c r="F70" s="6">
        <v>938</v>
      </c>
      <c r="G70" s="7">
        <v>6</v>
      </c>
      <c r="H70">
        <f>_xlfn.XLOOKUP(Data[[#This Row],[Product]],products[Product],products[Cost per unit])</f>
        <v>8.7899999999999991</v>
      </c>
      <c r="I70">
        <f>Data[[#This Row],[Cost per unit]]*Data[[#This Row],[Units]]</f>
        <v>52.739999999999995</v>
      </c>
    </row>
    <row r="71" spans="3:9" x14ac:dyDescent="0.3">
      <c r="C71" t="s">
        <v>9</v>
      </c>
      <c r="D71" t="s">
        <v>7</v>
      </c>
      <c r="E71" t="s">
        <v>38</v>
      </c>
      <c r="F71" s="6">
        <v>9709</v>
      </c>
      <c r="G71" s="7">
        <v>30</v>
      </c>
      <c r="H71">
        <f>_xlfn.XLOOKUP(Data[[#This Row],[Product]],products[Product],products[Cost per unit])</f>
        <v>11.73</v>
      </c>
      <c r="I71">
        <f>Data[[#This Row],[Cost per unit]]*Data[[#This Row],[Units]]</f>
        <v>351.90000000000003</v>
      </c>
    </row>
    <row r="72" spans="3:9" x14ac:dyDescent="0.3">
      <c r="C72" t="s">
        <v>24</v>
      </c>
      <c r="D72" t="s">
        <v>31</v>
      </c>
      <c r="E72" t="s">
        <v>34</v>
      </c>
      <c r="F72" s="6">
        <v>2205</v>
      </c>
      <c r="G72" s="7">
        <v>138</v>
      </c>
      <c r="H72">
        <f>_xlfn.XLOOKUP(Data[[#This Row],[Product]],products[Product],products[Cost per unit])</f>
        <v>10.62</v>
      </c>
      <c r="I72">
        <f>Data[[#This Row],[Cost per unit]]*Data[[#This Row],[Units]]</f>
        <v>1465.56</v>
      </c>
    </row>
    <row r="73" spans="3:9" x14ac:dyDescent="0.3">
      <c r="C73" t="s">
        <v>24</v>
      </c>
      <c r="D73" t="s">
        <v>7</v>
      </c>
      <c r="E73" t="s">
        <v>29</v>
      </c>
      <c r="F73" s="6">
        <v>4487</v>
      </c>
      <c r="G73" s="7">
        <v>111</v>
      </c>
      <c r="H73">
        <f>_xlfn.XLOOKUP(Data[[#This Row],[Product]],products[Product],products[Cost per unit])</f>
        <v>3.11</v>
      </c>
      <c r="I73">
        <f>Data[[#This Row],[Cost per unit]]*Data[[#This Row],[Units]]</f>
        <v>345.21</v>
      </c>
    </row>
    <row r="74" spans="3:9" x14ac:dyDescent="0.3">
      <c r="C74" t="s">
        <v>26</v>
      </c>
      <c r="D74" t="s">
        <v>10</v>
      </c>
      <c r="E74" t="s">
        <v>16</v>
      </c>
      <c r="F74" s="6">
        <v>2415</v>
      </c>
      <c r="G74" s="7">
        <v>15</v>
      </c>
      <c r="H74">
        <f>_xlfn.XLOOKUP(Data[[#This Row],[Product]],products[Product],products[Cost per unit])</f>
        <v>6.47</v>
      </c>
      <c r="I74">
        <f>Data[[#This Row],[Cost per unit]]*Data[[#This Row],[Units]]</f>
        <v>97.05</v>
      </c>
    </row>
    <row r="75" spans="3:9" x14ac:dyDescent="0.3">
      <c r="C75" t="s">
        <v>6</v>
      </c>
      <c r="D75" t="s">
        <v>31</v>
      </c>
      <c r="E75" t="s">
        <v>37</v>
      </c>
      <c r="F75" s="6">
        <v>4018</v>
      </c>
      <c r="G75" s="7">
        <v>162</v>
      </c>
      <c r="H75">
        <f>_xlfn.XLOOKUP(Data[[#This Row],[Product]],products[Product],products[Cost per unit])</f>
        <v>7.64</v>
      </c>
      <c r="I75">
        <f>Data[[#This Row],[Cost per unit]]*Data[[#This Row],[Units]]</f>
        <v>1237.6799999999998</v>
      </c>
    </row>
    <row r="76" spans="3:9" x14ac:dyDescent="0.3">
      <c r="C76" t="s">
        <v>26</v>
      </c>
      <c r="D76" t="s">
        <v>31</v>
      </c>
      <c r="E76" t="s">
        <v>37</v>
      </c>
      <c r="F76" s="6">
        <v>861</v>
      </c>
      <c r="G76" s="7">
        <v>195</v>
      </c>
      <c r="H76">
        <f>_xlfn.XLOOKUP(Data[[#This Row],[Product]],products[Product],products[Cost per unit])</f>
        <v>7.64</v>
      </c>
      <c r="I76">
        <f>Data[[#This Row],[Cost per unit]]*Data[[#This Row],[Units]]</f>
        <v>1489.8</v>
      </c>
    </row>
    <row r="77" spans="3:9" x14ac:dyDescent="0.3">
      <c r="C77" t="s">
        <v>36</v>
      </c>
      <c r="D77" t="s">
        <v>21</v>
      </c>
      <c r="E77" t="s">
        <v>25</v>
      </c>
      <c r="F77" s="6">
        <v>5586</v>
      </c>
      <c r="G77" s="7">
        <v>525</v>
      </c>
      <c r="H77">
        <f>_xlfn.XLOOKUP(Data[[#This Row],[Product]],products[Product],products[Cost per unit])</f>
        <v>11.7</v>
      </c>
      <c r="I77">
        <f>Data[[#This Row],[Cost per unit]]*Data[[#This Row],[Units]]</f>
        <v>6142.5</v>
      </c>
    </row>
    <row r="78" spans="3:9" x14ac:dyDescent="0.3">
      <c r="C78" t="s">
        <v>24</v>
      </c>
      <c r="D78" t="s">
        <v>31</v>
      </c>
      <c r="E78" t="s">
        <v>20</v>
      </c>
      <c r="F78" s="6">
        <v>2226</v>
      </c>
      <c r="G78" s="7">
        <v>48</v>
      </c>
      <c r="H78">
        <f>_xlfn.XLOOKUP(Data[[#This Row],[Product]],products[Product],products[Cost per unit])</f>
        <v>12.37</v>
      </c>
      <c r="I78">
        <f>Data[[#This Row],[Cost per unit]]*Data[[#This Row],[Units]]</f>
        <v>593.76</v>
      </c>
    </row>
    <row r="79" spans="3:9" x14ac:dyDescent="0.3">
      <c r="C79" t="s">
        <v>12</v>
      </c>
      <c r="D79" t="s">
        <v>31</v>
      </c>
      <c r="E79" t="s">
        <v>41</v>
      </c>
      <c r="F79" s="6">
        <v>14329</v>
      </c>
      <c r="G79" s="7">
        <v>150</v>
      </c>
      <c r="H79">
        <f>_xlfn.XLOOKUP(Data[[#This Row],[Product]],products[Product],products[Cost per unit])</f>
        <v>10.38</v>
      </c>
      <c r="I79">
        <f>Data[[#This Row],[Cost per unit]]*Data[[#This Row],[Units]]</f>
        <v>1557.0000000000002</v>
      </c>
    </row>
    <row r="80" spans="3:9" x14ac:dyDescent="0.3">
      <c r="C80" t="s">
        <v>12</v>
      </c>
      <c r="D80" t="s">
        <v>31</v>
      </c>
      <c r="E80" t="s">
        <v>34</v>
      </c>
      <c r="F80" s="6">
        <v>8463</v>
      </c>
      <c r="G80" s="7">
        <v>492</v>
      </c>
      <c r="H80">
        <f>_xlfn.XLOOKUP(Data[[#This Row],[Product]],products[Product],products[Cost per unit])</f>
        <v>10.62</v>
      </c>
      <c r="I80">
        <f>Data[[#This Row],[Cost per unit]]*Data[[#This Row],[Units]]</f>
        <v>5225.04</v>
      </c>
    </row>
    <row r="81" spans="3:9" x14ac:dyDescent="0.3">
      <c r="C81" t="s">
        <v>26</v>
      </c>
      <c r="D81" t="s">
        <v>31</v>
      </c>
      <c r="E81" t="s">
        <v>33</v>
      </c>
      <c r="F81" s="6">
        <v>2891</v>
      </c>
      <c r="G81" s="7">
        <v>102</v>
      </c>
      <c r="H81">
        <f>_xlfn.XLOOKUP(Data[[#This Row],[Product]],products[Product],products[Cost per unit])</f>
        <v>7.16</v>
      </c>
      <c r="I81">
        <f>Data[[#This Row],[Cost per unit]]*Data[[#This Row],[Units]]</f>
        <v>730.32</v>
      </c>
    </row>
    <row r="82" spans="3:9" x14ac:dyDescent="0.3">
      <c r="C82" t="s">
        <v>28</v>
      </c>
      <c r="D82" t="s">
        <v>15</v>
      </c>
      <c r="E82" t="s">
        <v>35</v>
      </c>
      <c r="F82" s="6">
        <v>3773</v>
      </c>
      <c r="G82" s="7">
        <v>165</v>
      </c>
      <c r="H82">
        <f>_xlfn.XLOOKUP(Data[[#This Row],[Product]],products[Product],products[Cost per unit])</f>
        <v>6.49</v>
      </c>
      <c r="I82">
        <f>Data[[#This Row],[Cost per unit]]*Data[[#This Row],[Units]]</f>
        <v>1070.8500000000001</v>
      </c>
    </row>
    <row r="83" spans="3:9" x14ac:dyDescent="0.3">
      <c r="C83" t="s">
        <v>14</v>
      </c>
      <c r="D83" t="s">
        <v>15</v>
      </c>
      <c r="E83" t="s">
        <v>41</v>
      </c>
      <c r="F83" s="6">
        <v>854</v>
      </c>
      <c r="G83" s="7">
        <v>309</v>
      </c>
      <c r="H83">
        <f>_xlfn.XLOOKUP(Data[[#This Row],[Product]],products[Product],products[Cost per unit])</f>
        <v>10.38</v>
      </c>
      <c r="I83">
        <f>Data[[#This Row],[Cost per unit]]*Data[[#This Row],[Units]]</f>
        <v>3207.42</v>
      </c>
    </row>
    <row r="84" spans="3:9" x14ac:dyDescent="0.3">
      <c r="C84" t="s">
        <v>17</v>
      </c>
      <c r="D84" t="s">
        <v>15</v>
      </c>
      <c r="E84" t="s">
        <v>29</v>
      </c>
      <c r="F84" s="6">
        <v>4970</v>
      </c>
      <c r="G84" s="7">
        <v>156</v>
      </c>
      <c r="H84">
        <f>_xlfn.XLOOKUP(Data[[#This Row],[Product]],products[Product],products[Cost per unit])</f>
        <v>3.11</v>
      </c>
      <c r="I84">
        <f>Data[[#This Row],[Cost per unit]]*Data[[#This Row],[Units]]</f>
        <v>485.15999999999997</v>
      </c>
    </row>
    <row r="85" spans="3:9" x14ac:dyDescent="0.3">
      <c r="C85" t="s">
        <v>12</v>
      </c>
      <c r="D85" t="s">
        <v>10</v>
      </c>
      <c r="E85" t="s">
        <v>43</v>
      </c>
      <c r="F85" s="6">
        <v>98</v>
      </c>
      <c r="G85" s="7">
        <v>159</v>
      </c>
      <c r="H85">
        <f>_xlfn.XLOOKUP(Data[[#This Row],[Product]],products[Product],products[Cost per unit])</f>
        <v>5.6</v>
      </c>
      <c r="I85">
        <f>Data[[#This Row],[Cost per unit]]*Data[[#This Row],[Units]]</f>
        <v>890.4</v>
      </c>
    </row>
    <row r="86" spans="3:9" x14ac:dyDescent="0.3">
      <c r="C86" t="s">
        <v>26</v>
      </c>
      <c r="D86" t="s">
        <v>10</v>
      </c>
      <c r="E86" t="s">
        <v>38</v>
      </c>
      <c r="F86" s="6">
        <v>13391</v>
      </c>
      <c r="G86" s="7">
        <v>201</v>
      </c>
      <c r="H86">
        <f>_xlfn.XLOOKUP(Data[[#This Row],[Product]],products[Product],products[Cost per unit])</f>
        <v>11.73</v>
      </c>
      <c r="I86">
        <f>Data[[#This Row],[Cost per unit]]*Data[[#This Row],[Units]]</f>
        <v>2357.73</v>
      </c>
    </row>
    <row r="87" spans="3:9" x14ac:dyDescent="0.3">
      <c r="C87" t="s">
        <v>9</v>
      </c>
      <c r="D87" t="s">
        <v>18</v>
      </c>
      <c r="E87" t="s">
        <v>22</v>
      </c>
      <c r="F87" s="6">
        <v>8890</v>
      </c>
      <c r="G87" s="7">
        <v>210</v>
      </c>
      <c r="H87">
        <f>_xlfn.XLOOKUP(Data[[#This Row],[Product]],products[Product],products[Cost per unit])</f>
        <v>5.79</v>
      </c>
      <c r="I87">
        <f>Data[[#This Row],[Cost per unit]]*Data[[#This Row],[Units]]</f>
        <v>1215.9000000000001</v>
      </c>
    </row>
    <row r="88" spans="3:9" x14ac:dyDescent="0.3">
      <c r="C88" t="s">
        <v>27</v>
      </c>
      <c r="D88" t="s">
        <v>21</v>
      </c>
      <c r="E88" t="s">
        <v>32</v>
      </c>
      <c r="F88" s="6">
        <v>56</v>
      </c>
      <c r="G88" s="7">
        <v>51</v>
      </c>
      <c r="H88">
        <f>_xlfn.XLOOKUP(Data[[#This Row],[Product]],products[Product],products[Cost per unit])</f>
        <v>9.33</v>
      </c>
      <c r="I88">
        <f>Data[[#This Row],[Cost per unit]]*Data[[#This Row],[Units]]</f>
        <v>475.83</v>
      </c>
    </row>
    <row r="89" spans="3:9" x14ac:dyDescent="0.3">
      <c r="C89" t="s">
        <v>28</v>
      </c>
      <c r="D89" t="s">
        <v>15</v>
      </c>
      <c r="E89" t="s">
        <v>19</v>
      </c>
      <c r="F89" s="6">
        <v>3339</v>
      </c>
      <c r="G89" s="7">
        <v>39</v>
      </c>
      <c r="H89">
        <f>_xlfn.XLOOKUP(Data[[#This Row],[Product]],products[Product],products[Cost per unit])</f>
        <v>13.15</v>
      </c>
      <c r="I89">
        <f>Data[[#This Row],[Cost per unit]]*Data[[#This Row],[Units]]</f>
        <v>512.85</v>
      </c>
    </row>
    <row r="90" spans="3:9" x14ac:dyDescent="0.3">
      <c r="C90" t="s">
        <v>36</v>
      </c>
      <c r="D90" t="s">
        <v>10</v>
      </c>
      <c r="E90" t="s">
        <v>16</v>
      </c>
      <c r="F90" s="6">
        <v>3808</v>
      </c>
      <c r="G90" s="7">
        <v>279</v>
      </c>
      <c r="H90">
        <f>_xlfn.XLOOKUP(Data[[#This Row],[Product]],products[Product],products[Cost per unit])</f>
        <v>6.47</v>
      </c>
      <c r="I90">
        <f>Data[[#This Row],[Cost per unit]]*Data[[#This Row],[Units]]</f>
        <v>1805.1299999999999</v>
      </c>
    </row>
    <row r="91" spans="3:9" x14ac:dyDescent="0.3">
      <c r="C91" t="s">
        <v>36</v>
      </c>
      <c r="D91" t="s">
        <v>21</v>
      </c>
      <c r="E91" t="s">
        <v>32</v>
      </c>
      <c r="F91" s="6">
        <v>63</v>
      </c>
      <c r="G91" s="7">
        <v>123</v>
      </c>
      <c r="H91">
        <f>_xlfn.XLOOKUP(Data[[#This Row],[Product]],products[Product],products[Cost per unit])</f>
        <v>9.33</v>
      </c>
      <c r="I91">
        <f>Data[[#This Row],[Cost per unit]]*Data[[#This Row],[Units]]</f>
        <v>1147.5899999999999</v>
      </c>
    </row>
    <row r="92" spans="3:9" x14ac:dyDescent="0.3">
      <c r="C92" t="s">
        <v>27</v>
      </c>
      <c r="D92" t="s">
        <v>18</v>
      </c>
      <c r="E92" t="s">
        <v>40</v>
      </c>
      <c r="F92" s="6">
        <v>7812</v>
      </c>
      <c r="G92" s="7">
        <v>81</v>
      </c>
      <c r="H92">
        <f>_xlfn.XLOOKUP(Data[[#This Row],[Product]],products[Product],products[Cost per unit])</f>
        <v>16.73</v>
      </c>
      <c r="I92">
        <f>Data[[#This Row],[Cost per unit]]*Data[[#This Row],[Units]]</f>
        <v>1355.13</v>
      </c>
    </row>
    <row r="93" spans="3:9" x14ac:dyDescent="0.3">
      <c r="C93" t="s">
        <v>6</v>
      </c>
      <c r="D93" t="s">
        <v>7</v>
      </c>
      <c r="E93" t="s">
        <v>37</v>
      </c>
      <c r="F93" s="6">
        <v>7693</v>
      </c>
      <c r="G93" s="7">
        <v>21</v>
      </c>
      <c r="H93">
        <f>_xlfn.XLOOKUP(Data[[#This Row],[Product]],products[Product],products[Cost per unit])</f>
        <v>7.64</v>
      </c>
      <c r="I93">
        <f>Data[[#This Row],[Cost per unit]]*Data[[#This Row],[Units]]</f>
        <v>160.44</v>
      </c>
    </row>
    <row r="94" spans="3:9" x14ac:dyDescent="0.3">
      <c r="C94" t="s">
        <v>28</v>
      </c>
      <c r="D94" t="s">
        <v>15</v>
      </c>
      <c r="E94" t="s">
        <v>41</v>
      </c>
      <c r="F94" s="6">
        <v>973</v>
      </c>
      <c r="G94" s="7">
        <v>162</v>
      </c>
      <c r="H94">
        <f>_xlfn.XLOOKUP(Data[[#This Row],[Product]],products[Product],products[Cost per unit])</f>
        <v>10.38</v>
      </c>
      <c r="I94">
        <f>Data[[#This Row],[Cost per unit]]*Data[[#This Row],[Units]]</f>
        <v>1681.5600000000002</v>
      </c>
    </row>
    <row r="95" spans="3:9" x14ac:dyDescent="0.3">
      <c r="C95" t="s">
        <v>36</v>
      </c>
      <c r="D95" t="s">
        <v>10</v>
      </c>
      <c r="E95" t="s">
        <v>42</v>
      </c>
      <c r="F95" s="6">
        <v>567</v>
      </c>
      <c r="G95" s="7">
        <v>228</v>
      </c>
      <c r="H95">
        <f>_xlfn.XLOOKUP(Data[[#This Row],[Product]],products[Product],products[Cost per unit])</f>
        <v>9</v>
      </c>
      <c r="I95">
        <f>Data[[#This Row],[Cost per unit]]*Data[[#This Row],[Units]]</f>
        <v>2052</v>
      </c>
    </row>
    <row r="96" spans="3:9" x14ac:dyDescent="0.3">
      <c r="C96" t="s">
        <v>36</v>
      </c>
      <c r="D96" t="s">
        <v>15</v>
      </c>
      <c r="E96" t="s">
        <v>33</v>
      </c>
      <c r="F96" s="6">
        <v>2471</v>
      </c>
      <c r="G96" s="7">
        <v>342</v>
      </c>
      <c r="H96">
        <f>_xlfn.XLOOKUP(Data[[#This Row],[Product]],products[Product],products[Cost per unit])</f>
        <v>7.16</v>
      </c>
      <c r="I96">
        <f>Data[[#This Row],[Cost per unit]]*Data[[#This Row],[Units]]</f>
        <v>2448.7200000000003</v>
      </c>
    </row>
    <row r="97" spans="3:9" x14ac:dyDescent="0.3">
      <c r="C97" t="s">
        <v>26</v>
      </c>
      <c r="D97" t="s">
        <v>21</v>
      </c>
      <c r="E97" t="s">
        <v>32</v>
      </c>
      <c r="F97" s="6">
        <v>7189</v>
      </c>
      <c r="G97" s="7">
        <v>54</v>
      </c>
      <c r="H97">
        <f>_xlfn.XLOOKUP(Data[[#This Row],[Product]],products[Product],products[Cost per unit])</f>
        <v>9.33</v>
      </c>
      <c r="I97">
        <f>Data[[#This Row],[Cost per unit]]*Data[[#This Row],[Units]]</f>
        <v>503.82</v>
      </c>
    </row>
    <row r="98" spans="3:9" x14ac:dyDescent="0.3">
      <c r="C98" t="s">
        <v>14</v>
      </c>
      <c r="D98" t="s">
        <v>10</v>
      </c>
      <c r="E98" t="s">
        <v>41</v>
      </c>
      <c r="F98" s="6">
        <v>7455</v>
      </c>
      <c r="G98" s="7">
        <v>216</v>
      </c>
      <c r="H98">
        <f>_xlfn.XLOOKUP(Data[[#This Row],[Product]],products[Product],products[Cost per unit])</f>
        <v>10.38</v>
      </c>
      <c r="I98">
        <f>Data[[#This Row],[Cost per unit]]*Data[[#This Row],[Units]]</f>
        <v>2242.0800000000004</v>
      </c>
    </row>
    <row r="99" spans="3:9" x14ac:dyDescent="0.3">
      <c r="C99" t="s">
        <v>28</v>
      </c>
      <c r="D99" t="s">
        <v>31</v>
      </c>
      <c r="E99" t="s">
        <v>43</v>
      </c>
      <c r="F99" s="6">
        <v>3108</v>
      </c>
      <c r="G99" s="7">
        <v>54</v>
      </c>
      <c r="H99">
        <f>_xlfn.XLOOKUP(Data[[#This Row],[Product]],products[Product],products[Cost per unit])</f>
        <v>5.6</v>
      </c>
      <c r="I99">
        <f>Data[[#This Row],[Cost per unit]]*Data[[#This Row],[Units]]</f>
        <v>302.39999999999998</v>
      </c>
    </row>
    <row r="100" spans="3:9" x14ac:dyDescent="0.3">
      <c r="C100" t="s">
        <v>17</v>
      </c>
      <c r="D100" t="s">
        <v>21</v>
      </c>
      <c r="E100" t="s">
        <v>19</v>
      </c>
      <c r="F100" s="6">
        <v>469</v>
      </c>
      <c r="G100" s="7">
        <v>75</v>
      </c>
      <c r="H100">
        <f>_xlfn.XLOOKUP(Data[[#This Row],[Product]],products[Product],products[Cost per unit])</f>
        <v>13.15</v>
      </c>
      <c r="I100">
        <f>Data[[#This Row],[Cost per unit]]*Data[[#This Row],[Units]]</f>
        <v>986.25</v>
      </c>
    </row>
    <row r="101" spans="3:9" x14ac:dyDescent="0.3">
      <c r="C101" t="s">
        <v>12</v>
      </c>
      <c r="D101" t="s">
        <v>7</v>
      </c>
      <c r="E101" t="s">
        <v>35</v>
      </c>
      <c r="F101" s="6">
        <v>2737</v>
      </c>
      <c r="G101" s="7">
        <v>93</v>
      </c>
      <c r="H101">
        <f>_xlfn.XLOOKUP(Data[[#This Row],[Product]],products[Product],products[Cost per unit])</f>
        <v>6.49</v>
      </c>
      <c r="I101">
        <f>Data[[#This Row],[Cost per unit]]*Data[[#This Row],[Units]]</f>
        <v>603.57000000000005</v>
      </c>
    </row>
    <row r="102" spans="3:9" x14ac:dyDescent="0.3">
      <c r="C102" t="s">
        <v>12</v>
      </c>
      <c r="D102" t="s">
        <v>7</v>
      </c>
      <c r="E102" t="s">
        <v>19</v>
      </c>
      <c r="F102" s="6">
        <v>4305</v>
      </c>
      <c r="G102" s="7">
        <v>156</v>
      </c>
      <c r="H102">
        <f>_xlfn.XLOOKUP(Data[[#This Row],[Product]],products[Product],products[Cost per unit])</f>
        <v>13.15</v>
      </c>
      <c r="I102">
        <f>Data[[#This Row],[Cost per unit]]*Data[[#This Row],[Units]]</f>
        <v>2051.4</v>
      </c>
    </row>
    <row r="103" spans="3:9" x14ac:dyDescent="0.3">
      <c r="C103" t="s">
        <v>12</v>
      </c>
      <c r="D103" t="s">
        <v>21</v>
      </c>
      <c r="E103" t="s">
        <v>29</v>
      </c>
      <c r="F103" s="6">
        <v>2408</v>
      </c>
      <c r="G103" s="7">
        <v>9</v>
      </c>
      <c r="H103">
        <f>_xlfn.XLOOKUP(Data[[#This Row],[Product]],products[Product],products[Cost per unit])</f>
        <v>3.11</v>
      </c>
      <c r="I103">
        <f>Data[[#This Row],[Cost per unit]]*Data[[#This Row],[Units]]</f>
        <v>27.99</v>
      </c>
    </row>
    <row r="104" spans="3:9" x14ac:dyDescent="0.3">
      <c r="C104" t="s">
        <v>28</v>
      </c>
      <c r="D104" t="s">
        <v>15</v>
      </c>
      <c r="E104" t="s">
        <v>37</v>
      </c>
      <c r="F104" s="6">
        <v>1281</v>
      </c>
      <c r="G104" s="7">
        <v>18</v>
      </c>
      <c r="H104">
        <f>_xlfn.XLOOKUP(Data[[#This Row],[Product]],products[Product],products[Cost per unit])</f>
        <v>7.64</v>
      </c>
      <c r="I104">
        <f>Data[[#This Row],[Cost per unit]]*Data[[#This Row],[Units]]</f>
        <v>137.51999999999998</v>
      </c>
    </row>
    <row r="105" spans="3:9" x14ac:dyDescent="0.3">
      <c r="C105" t="s">
        <v>6</v>
      </c>
      <c r="D105" t="s">
        <v>10</v>
      </c>
      <c r="E105" t="s">
        <v>11</v>
      </c>
      <c r="F105" s="6">
        <v>12348</v>
      </c>
      <c r="G105" s="7">
        <v>234</v>
      </c>
      <c r="H105">
        <f>_xlfn.XLOOKUP(Data[[#This Row],[Product]],products[Product],products[Cost per unit])</f>
        <v>8.65</v>
      </c>
      <c r="I105">
        <f>Data[[#This Row],[Cost per unit]]*Data[[#This Row],[Units]]</f>
        <v>2024.1000000000001</v>
      </c>
    </row>
    <row r="106" spans="3:9" x14ac:dyDescent="0.3">
      <c r="C106" t="s">
        <v>28</v>
      </c>
      <c r="D106" t="s">
        <v>31</v>
      </c>
      <c r="E106" t="s">
        <v>41</v>
      </c>
      <c r="F106" s="6">
        <v>3689</v>
      </c>
      <c r="G106" s="7">
        <v>312</v>
      </c>
      <c r="H106">
        <f>_xlfn.XLOOKUP(Data[[#This Row],[Product]],products[Product],products[Cost per unit])</f>
        <v>10.38</v>
      </c>
      <c r="I106">
        <f>Data[[#This Row],[Cost per unit]]*Data[[#This Row],[Units]]</f>
        <v>3238.5600000000004</v>
      </c>
    </row>
    <row r="107" spans="3:9" x14ac:dyDescent="0.3">
      <c r="C107" t="s">
        <v>24</v>
      </c>
      <c r="D107" t="s">
        <v>15</v>
      </c>
      <c r="E107" t="s">
        <v>37</v>
      </c>
      <c r="F107" s="6">
        <v>2870</v>
      </c>
      <c r="G107" s="7">
        <v>300</v>
      </c>
      <c r="H107">
        <f>_xlfn.XLOOKUP(Data[[#This Row],[Product]],products[Product],products[Cost per unit])</f>
        <v>7.64</v>
      </c>
      <c r="I107">
        <f>Data[[#This Row],[Cost per unit]]*Data[[#This Row],[Units]]</f>
        <v>2292</v>
      </c>
    </row>
    <row r="108" spans="3:9" x14ac:dyDescent="0.3">
      <c r="C108" t="s">
        <v>27</v>
      </c>
      <c r="D108" t="s">
        <v>15</v>
      </c>
      <c r="E108" t="s">
        <v>40</v>
      </c>
      <c r="F108" s="6">
        <v>798</v>
      </c>
      <c r="G108" s="7">
        <v>519</v>
      </c>
      <c r="H108">
        <f>_xlfn.XLOOKUP(Data[[#This Row],[Product]],products[Product],products[Cost per unit])</f>
        <v>16.73</v>
      </c>
      <c r="I108">
        <f>Data[[#This Row],[Cost per unit]]*Data[[#This Row],[Units]]</f>
        <v>8682.8700000000008</v>
      </c>
    </row>
    <row r="109" spans="3:9" x14ac:dyDescent="0.3">
      <c r="C109" t="s">
        <v>14</v>
      </c>
      <c r="D109" t="s">
        <v>7</v>
      </c>
      <c r="E109" t="s">
        <v>42</v>
      </c>
      <c r="F109" s="6">
        <v>2933</v>
      </c>
      <c r="G109" s="7">
        <v>9</v>
      </c>
      <c r="H109">
        <f>_xlfn.XLOOKUP(Data[[#This Row],[Product]],products[Product],products[Cost per unit])</f>
        <v>9</v>
      </c>
      <c r="I109">
        <f>Data[[#This Row],[Cost per unit]]*Data[[#This Row],[Units]]</f>
        <v>81</v>
      </c>
    </row>
    <row r="110" spans="3:9" x14ac:dyDescent="0.3">
      <c r="C110" t="s">
        <v>26</v>
      </c>
      <c r="D110" t="s">
        <v>10</v>
      </c>
      <c r="E110" t="s">
        <v>13</v>
      </c>
      <c r="F110" s="6">
        <v>2744</v>
      </c>
      <c r="G110" s="7">
        <v>9</v>
      </c>
      <c r="H110">
        <f>_xlfn.XLOOKUP(Data[[#This Row],[Product]],products[Product],products[Cost per unit])</f>
        <v>11.88</v>
      </c>
      <c r="I110">
        <f>Data[[#This Row],[Cost per unit]]*Data[[#This Row],[Units]]</f>
        <v>106.92</v>
      </c>
    </row>
    <row r="111" spans="3:9" x14ac:dyDescent="0.3">
      <c r="C111" t="s">
        <v>6</v>
      </c>
      <c r="D111" t="s">
        <v>15</v>
      </c>
      <c r="E111" t="s">
        <v>20</v>
      </c>
      <c r="F111" s="6">
        <v>9772</v>
      </c>
      <c r="G111" s="7">
        <v>90</v>
      </c>
      <c r="H111">
        <f>_xlfn.XLOOKUP(Data[[#This Row],[Product]],products[Product],products[Cost per unit])</f>
        <v>12.37</v>
      </c>
      <c r="I111">
        <f>Data[[#This Row],[Cost per unit]]*Data[[#This Row],[Units]]</f>
        <v>1113.3</v>
      </c>
    </row>
    <row r="112" spans="3:9" x14ac:dyDescent="0.3">
      <c r="C112" t="s">
        <v>24</v>
      </c>
      <c r="D112" t="s">
        <v>31</v>
      </c>
      <c r="E112" t="s">
        <v>19</v>
      </c>
      <c r="F112" s="6">
        <v>1568</v>
      </c>
      <c r="G112" s="7">
        <v>96</v>
      </c>
      <c r="H112">
        <f>_xlfn.XLOOKUP(Data[[#This Row],[Product]],products[Product],products[Cost per unit])</f>
        <v>13.15</v>
      </c>
      <c r="I112">
        <f>Data[[#This Row],[Cost per unit]]*Data[[#This Row],[Units]]</f>
        <v>1262.4000000000001</v>
      </c>
    </row>
    <row r="113" spans="3:9" x14ac:dyDescent="0.3">
      <c r="C113" t="s">
        <v>27</v>
      </c>
      <c r="D113" t="s">
        <v>15</v>
      </c>
      <c r="E113" t="s">
        <v>30</v>
      </c>
      <c r="F113" s="6">
        <v>11417</v>
      </c>
      <c r="G113" s="7">
        <v>21</v>
      </c>
      <c r="H113">
        <f>_xlfn.XLOOKUP(Data[[#This Row],[Product]],products[Product],products[Cost per unit])</f>
        <v>8.7899999999999991</v>
      </c>
      <c r="I113">
        <f>Data[[#This Row],[Cost per unit]]*Data[[#This Row],[Units]]</f>
        <v>184.58999999999997</v>
      </c>
    </row>
    <row r="114" spans="3:9" x14ac:dyDescent="0.3">
      <c r="C114" t="s">
        <v>6</v>
      </c>
      <c r="D114" t="s">
        <v>31</v>
      </c>
      <c r="E114" t="s">
        <v>43</v>
      </c>
      <c r="F114" s="6">
        <v>6748</v>
      </c>
      <c r="G114" s="7">
        <v>48</v>
      </c>
      <c r="H114">
        <f>_xlfn.XLOOKUP(Data[[#This Row],[Product]],products[Product],products[Cost per unit])</f>
        <v>5.6</v>
      </c>
      <c r="I114">
        <f>Data[[#This Row],[Cost per unit]]*Data[[#This Row],[Units]]</f>
        <v>268.79999999999995</v>
      </c>
    </row>
    <row r="115" spans="3:9" x14ac:dyDescent="0.3">
      <c r="C115" t="s">
        <v>36</v>
      </c>
      <c r="D115" t="s">
        <v>15</v>
      </c>
      <c r="E115" t="s">
        <v>40</v>
      </c>
      <c r="F115" s="6">
        <v>1407</v>
      </c>
      <c r="G115" s="7">
        <v>72</v>
      </c>
      <c r="H115">
        <f>_xlfn.XLOOKUP(Data[[#This Row],[Product]],products[Product],products[Cost per unit])</f>
        <v>16.73</v>
      </c>
      <c r="I115">
        <f>Data[[#This Row],[Cost per unit]]*Data[[#This Row],[Units]]</f>
        <v>1204.56</v>
      </c>
    </row>
    <row r="116" spans="3:9" x14ac:dyDescent="0.3">
      <c r="C116" t="s">
        <v>9</v>
      </c>
      <c r="D116" t="s">
        <v>10</v>
      </c>
      <c r="E116" t="s">
        <v>33</v>
      </c>
      <c r="F116" s="6">
        <v>2023</v>
      </c>
      <c r="G116" s="7">
        <v>168</v>
      </c>
      <c r="H116">
        <f>_xlfn.XLOOKUP(Data[[#This Row],[Product]],products[Product],products[Cost per unit])</f>
        <v>7.16</v>
      </c>
      <c r="I116">
        <f>Data[[#This Row],[Cost per unit]]*Data[[#This Row],[Units]]</f>
        <v>1202.8800000000001</v>
      </c>
    </row>
    <row r="117" spans="3:9" x14ac:dyDescent="0.3">
      <c r="C117" t="s">
        <v>26</v>
      </c>
      <c r="D117" t="s">
        <v>18</v>
      </c>
      <c r="E117" t="s">
        <v>43</v>
      </c>
      <c r="F117" s="6">
        <v>5236</v>
      </c>
      <c r="G117" s="7">
        <v>51</v>
      </c>
      <c r="H117">
        <f>_xlfn.XLOOKUP(Data[[#This Row],[Product]],products[Product],products[Cost per unit])</f>
        <v>5.6</v>
      </c>
      <c r="I117">
        <f>Data[[#This Row],[Cost per unit]]*Data[[#This Row],[Units]]</f>
        <v>285.59999999999997</v>
      </c>
    </row>
    <row r="118" spans="3:9" x14ac:dyDescent="0.3">
      <c r="C118" t="s">
        <v>14</v>
      </c>
      <c r="D118" t="s">
        <v>15</v>
      </c>
      <c r="E118" t="s">
        <v>37</v>
      </c>
      <c r="F118" s="6">
        <v>1925</v>
      </c>
      <c r="G118" s="7">
        <v>192</v>
      </c>
      <c r="H118">
        <f>_xlfn.XLOOKUP(Data[[#This Row],[Product]],products[Product],products[Cost per unit])</f>
        <v>7.64</v>
      </c>
      <c r="I118">
        <f>Data[[#This Row],[Cost per unit]]*Data[[#This Row],[Units]]</f>
        <v>1466.8799999999999</v>
      </c>
    </row>
    <row r="119" spans="3:9" x14ac:dyDescent="0.3">
      <c r="C119" t="s">
        <v>24</v>
      </c>
      <c r="D119" t="s">
        <v>7</v>
      </c>
      <c r="E119" t="s">
        <v>25</v>
      </c>
      <c r="F119" s="6">
        <v>6608</v>
      </c>
      <c r="G119" s="7">
        <v>225</v>
      </c>
      <c r="H119">
        <f>_xlfn.XLOOKUP(Data[[#This Row],[Product]],products[Product],products[Cost per unit])</f>
        <v>11.7</v>
      </c>
      <c r="I119">
        <f>Data[[#This Row],[Cost per unit]]*Data[[#This Row],[Units]]</f>
        <v>2632.5</v>
      </c>
    </row>
    <row r="120" spans="3:9" x14ac:dyDescent="0.3">
      <c r="C120" t="s">
        <v>17</v>
      </c>
      <c r="D120" t="s">
        <v>31</v>
      </c>
      <c r="E120" t="s">
        <v>43</v>
      </c>
      <c r="F120" s="6">
        <v>8008</v>
      </c>
      <c r="G120" s="7">
        <v>456</v>
      </c>
      <c r="H120">
        <f>_xlfn.XLOOKUP(Data[[#This Row],[Product]],products[Product],products[Cost per unit])</f>
        <v>5.6</v>
      </c>
      <c r="I120">
        <f>Data[[#This Row],[Cost per unit]]*Data[[#This Row],[Units]]</f>
        <v>2553.6</v>
      </c>
    </row>
    <row r="121" spans="3:9" x14ac:dyDescent="0.3">
      <c r="C121" t="s">
        <v>36</v>
      </c>
      <c r="D121" t="s">
        <v>31</v>
      </c>
      <c r="E121" t="s">
        <v>19</v>
      </c>
      <c r="F121" s="6">
        <v>1428</v>
      </c>
      <c r="G121" s="7">
        <v>93</v>
      </c>
      <c r="H121">
        <f>_xlfn.XLOOKUP(Data[[#This Row],[Product]],products[Product],products[Cost per unit])</f>
        <v>13.15</v>
      </c>
      <c r="I121">
        <f>Data[[#This Row],[Cost per unit]]*Data[[#This Row],[Units]]</f>
        <v>1222.95</v>
      </c>
    </row>
    <row r="122" spans="3:9" x14ac:dyDescent="0.3">
      <c r="C122" t="s">
        <v>17</v>
      </c>
      <c r="D122" t="s">
        <v>31</v>
      </c>
      <c r="E122" t="s">
        <v>13</v>
      </c>
      <c r="F122" s="6">
        <v>525</v>
      </c>
      <c r="G122" s="7">
        <v>48</v>
      </c>
      <c r="H122">
        <f>_xlfn.XLOOKUP(Data[[#This Row],[Product]],products[Product],products[Cost per unit])</f>
        <v>11.88</v>
      </c>
      <c r="I122">
        <f>Data[[#This Row],[Cost per unit]]*Data[[#This Row],[Units]]</f>
        <v>570.24</v>
      </c>
    </row>
    <row r="123" spans="3:9" x14ac:dyDescent="0.3">
      <c r="C123" t="s">
        <v>17</v>
      </c>
      <c r="D123" t="s">
        <v>7</v>
      </c>
      <c r="E123" t="s">
        <v>16</v>
      </c>
      <c r="F123" s="6">
        <v>1505</v>
      </c>
      <c r="G123" s="7">
        <v>102</v>
      </c>
      <c r="H123">
        <f>_xlfn.XLOOKUP(Data[[#This Row],[Product]],products[Product],products[Cost per unit])</f>
        <v>6.47</v>
      </c>
      <c r="I123">
        <f>Data[[#This Row],[Cost per unit]]*Data[[#This Row],[Units]]</f>
        <v>659.93999999999994</v>
      </c>
    </row>
    <row r="124" spans="3:9" x14ac:dyDescent="0.3">
      <c r="C124" t="s">
        <v>24</v>
      </c>
      <c r="D124" t="s">
        <v>10</v>
      </c>
      <c r="E124" t="s">
        <v>8</v>
      </c>
      <c r="F124" s="6">
        <v>6755</v>
      </c>
      <c r="G124" s="7">
        <v>252</v>
      </c>
      <c r="H124">
        <f>_xlfn.XLOOKUP(Data[[#This Row],[Product]],products[Product],products[Cost per unit])</f>
        <v>14.49</v>
      </c>
      <c r="I124">
        <f>Data[[#This Row],[Cost per unit]]*Data[[#This Row],[Units]]</f>
        <v>3651.48</v>
      </c>
    </row>
    <row r="125" spans="3:9" x14ac:dyDescent="0.3">
      <c r="C125" t="s">
        <v>27</v>
      </c>
      <c r="D125" t="s">
        <v>7</v>
      </c>
      <c r="E125" t="s">
        <v>16</v>
      </c>
      <c r="F125" s="6">
        <v>11571</v>
      </c>
      <c r="G125" s="7">
        <v>138</v>
      </c>
      <c r="H125">
        <f>_xlfn.XLOOKUP(Data[[#This Row],[Product]],products[Product],products[Cost per unit])</f>
        <v>6.47</v>
      </c>
      <c r="I125">
        <f>Data[[#This Row],[Cost per unit]]*Data[[#This Row],[Units]]</f>
        <v>892.86</v>
      </c>
    </row>
    <row r="126" spans="3:9" x14ac:dyDescent="0.3">
      <c r="C126" t="s">
        <v>6</v>
      </c>
      <c r="D126" t="s">
        <v>21</v>
      </c>
      <c r="E126" t="s">
        <v>19</v>
      </c>
      <c r="F126" s="6">
        <v>2541</v>
      </c>
      <c r="G126" s="7">
        <v>90</v>
      </c>
      <c r="H126">
        <f>_xlfn.XLOOKUP(Data[[#This Row],[Product]],products[Product],products[Cost per unit])</f>
        <v>13.15</v>
      </c>
      <c r="I126">
        <f>Data[[#This Row],[Cost per unit]]*Data[[#This Row],[Units]]</f>
        <v>1183.5</v>
      </c>
    </row>
    <row r="127" spans="3:9" x14ac:dyDescent="0.3">
      <c r="C127" t="s">
        <v>14</v>
      </c>
      <c r="D127" t="s">
        <v>7</v>
      </c>
      <c r="E127" t="s">
        <v>8</v>
      </c>
      <c r="F127" s="6">
        <v>1526</v>
      </c>
      <c r="G127" s="7">
        <v>240</v>
      </c>
      <c r="H127">
        <f>_xlfn.XLOOKUP(Data[[#This Row],[Product]],products[Product],products[Cost per unit])</f>
        <v>14.49</v>
      </c>
      <c r="I127">
        <f>Data[[#This Row],[Cost per unit]]*Data[[#This Row],[Units]]</f>
        <v>3477.6</v>
      </c>
    </row>
    <row r="128" spans="3:9" x14ac:dyDescent="0.3">
      <c r="C128" t="s">
        <v>6</v>
      </c>
      <c r="D128" t="s">
        <v>21</v>
      </c>
      <c r="E128" t="s">
        <v>13</v>
      </c>
      <c r="F128" s="6">
        <v>6125</v>
      </c>
      <c r="G128" s="7">
        <v>102</v>
      </c>
      <c r="H128">
        <f>_xlfn.XLOOKUP(Data[[#This Row],[Product]],products[Product],products[Cost per unit])</f>
        <v>11.88</v>
      </c>
      <c r="I128">
        <f>Data[[#This Row],[Cost per unit]]*Data[[#This Row],[Units]]</f>
        <v>1211.76</v>
      </c>
    </row>
    <row r="129" spans="3:9" x14ac:dyDescent="0.3">
      <c r="C129" t="s">
        <v>14</v>
      </c>
      <c r="D129" t="s">
        <v>10</v>
      </c>
      <c r="E129" t="s">
        <v>40</v>
      </c>
      <c r="F129" s="6">
        <v>847</v>
      </c>
      <c r="G129" s="7">
        <v>129</v>
      </c>
      <c r="H129">
        <f>_xlfn.XLOOKUP(Data[[#This Row],[Product]],products[Product],products[Cost per unit])</f>
        <v>16.73</v>
      </c>
      <c r="I129">
        <f>Data[[#This Row],[Cost per unit]]*Data[[#This Row],[Units]]</f>
        <v>2158.17</v>
      </c>
    </row>
    <row r="130" spans="3:9" x14ac:dyDescent="0.3">
      <c r="C130" t="s">
        <v>9</v>
      </c>
      <c r="D130" t="s">
        <v>10</v>
      </c>
      <c r="E130" t="s">
        <v>40</v>
      </c>
      <c r="F130" s="6">
        <v>4753</v>
      </c>
      <c r="G130" s="7">
        <v>300</v>
      </c>
      <c r="H130">
        <f>_xlfn.XLOOKUP(Data[[#This Row],[Product]],products[Product],products[Cost per unit])</f>
        <v>16.73</v>
      </c>
      <c r="I130">
        <f>Data[[#This Row],[Cost per unit]]*Data[[#This Row],[Units]]</f>
        <v>5019</v>
      </c>
    </row>
    <row r="131" spans="3:9" x14ac:dyDescent="0.3">
      <c r="C131" t="s">
        <v>17</v>
      </c>
      <c r="D131" t="s">
        <v>21</v>
      </c>
      <c r="E131" t="s">
        <v>20</v>
      </c>
      <c r="F131" s="6">
        <v>959</v>
      </c>
      <c r="G131" s="7">
        <v>135</v>
      </c>
      <c r="H131">
        <f>_xlfn.XLOOKUP(Data[[#This Row],[Product]],products[Product],products[Cost per unit])</f>
        <v>12.37</v>
      </c>
      <c r="I131">
        <f>Data[[#This Row],[Cost per unit]]*Data[[#This Row],[Units]]</f>
        <v>1669.9499999999998</v>
      </c>
    </row>
    <row r="132" spans="3:9" x14ac:dyDescent="0.3">
      <c r="C132" t="s">
        <v>24</v>
      </c>
      <c r="D132" t="s">
        <v>10</v>
      </c>
      <c r="E132" t="s">
        <v>39</v>
      </c>
      <c r="F132" s="6">
        <v>2793</v>
      </c>
      <c r="G132" s="7">
        <v>114</v>
      </c>
      <c r="H132">
        <f>_xlfn.XLOOKUP(Data[[#This Row],[Product]],products[Product],products[Cost per unit])</f>
        <v>4.97</v>
      </c>
      <c r="I132">
        <f>Data[[#This Row],[Cost per unit]]*Data[[#This Row],[Units]]</f>
        <v>566.57999999999993</v>
      </c>
    </row>
    <row r="133" spans="3:9" x14ac:dyDescent="0.3">
      <c r="C133" t="s">
        <v>24</v>
      </c>
      <c r="D133" t="s">
        <v>10</v>
      </c>
      <c r="E133" t="s">
        <v>25</v>
      </c>
      <c r="F133" s="6">
        <v>4606</v>
      </c>
      <c r="G133" s="7">
        <v>63</v>
      </c>
      <c r="H133">
        <f>_xlfn.XLOOKUP(Data[[#This Row],[Product]],products[Product],products[Cost per unit])</f>
        <v>11.7</v>
      </c>
      <c r="I133">
        <f>Data[[#This Row],[Cost per unit]]*Data[[#This Row],[Units]]</f>
        <v>737.09999999999991</v>
      </c>
    </row>
    <row r="134" spans="3:9" x14ac:dyDescent="0.3">
      <c r="C134" t="s">
        <v>24</v>
      </c>
      <c r="D134" t="s">
        <v>15</v>
      </c>
      <c r="E134" t="s">
        <v>33</v>
      </c>
      <c r="F134" s="6">
        <v>5551</v>
      </c>
      <c r="G134" s="7">
        <v>252</v>
      </c>
      <c r="H134">
        <f>_xlfn.XLOOKUP(Data[[#This Row],[Product]],products[Product],products[Cost per unit])</f>
        <v>7.16</v>
      </c>
      <c r="I134">
        <f>Data[[#This Row],[Cost per unit]]*Data[[#This Row],[Units]]</f>
        <v>1804.32</v>
      </c>
    </row>
    <row r="135" spans="3:9" x14ac:dyDescent="0.3">
      <c r="C135" t="s">
        <v>36</v>
      </c>
      <c r="D135" t="s">
        <v>15</v>
      </c>
      <c r="E135" t="s">
        <v>11</v>
      </c>
      <c r="F135" s="6">
        <v>6657</v>
      </c>
      <c r="G135" s="7">
        <v>303</v>
      </c>
      <c r="H135">
        <f>_xlfn.XLOOKUP(Data[[#This Row],[Product]],products[Product],products[Cost per unit])</f>
        <v>8.65</v>
      </c>
      <c r="I135">
        <f>Data[[#This Row],[Cost per unit]]*Data[[#This Row],[Units]]</f>
        <v>2620.9500000000003</v>
      </c>
    </row>
    <row r="136" spans="3:9" x14ac:dyDescent="0.3">
      <c r="C136" t="s">
        <v>24</v>
      </c>
      <c r="D136" t="s">
        <v>18</v>
      </c>
      <c r="E136" t="s">
        <v>29</v>
      </c>
      <c r="F136" s="6">
        <v>4438</v>
      </c>
      <c r="G136" s="7">
        <v>246</v>
      </c>
      <c r="H136">
        <f>_xlfn.XLOOKUP(Data[[#This Row],[Product]],products[Product],products[Cost per unit])</f>
        <v>3.11</v>
      </c>
      <c r="I136">
        <f>Data[[#This Row],[Cost per unit]]*Data[[#This Row],[Units]]</f>
        <v>765.06</v>
      </c>
    </row>
    <row r="137" spans="3:9" x14ac:dyDescent="0.3">
      <c r="C137" t="s">
        <v>9</v>
      </c>
      <c r="D137" t="s">
        <v>21</v>
      </c>
      <c r="E137" t="s">
        <v>23</v>
      </c>
      <c r="F137" s="6">
        <v>168</v>
      </c>
      <c r="G137" s="7">
        <v>84</v>
      </c>
      <c r="H137">
        <f>_xlfn.XLOOKUP(Data[[#This Row],[Product]],products[Product],products[Cost per unit])</f>
        <v>9.77</v>
      </c>
      <c r="I137">
        <f>Data[[#This Row],[Cost per unit]]*Data[[#This Row],[Units]]</f>
        <v>820.68</v>
      </c>
    </row>
    <row r="138" spans="3:9" x14ac:dyDescent="0.3">
      <c r="C138" t="s">
        <v>24</v>
      </c>
      <c r="D138" t="s">
        <v>31</v>
      </c>
      <c r="E138" t="s">
        <v>29</v>
      </c>
      <c r="F138" s="6">
        <v>7777</v>
      </c>
      <c r="G138" s="7">
        <v>39</v>
      </c>
      <c r="H138">
        <f>_xlfn.XLOOKUP(Data[[#This Row],[Product]],products[Product],products[Cost per unit])</f>
        <v>3.11</v>
      </c>
      <c r="I138">
        <f>Data[[#This Row],[Cost per unit]]*Data[[#This Row],[Units]]</f>
        <v>121.28999999999999</v>
      </c>
    </row>
    <row r="139" spans="3:9" x14ac:dyDescent="0.3">
      <c r="C139" t="s">
        <v>26</v>
      </c>
      <c r="D139" t="s">
        <v>15</v>
      </c>
      <c r="E139" t="s">
        <v>29</v>
      </c>
      <c r="F139" s="6">
        <v>3339</v>
      </c>
      <c r="G139" s="7">
        <v>348</v>
      </c>
      <c r="H139">
        <f>_xlfn.XLOOKUP(Data[[#This Row],[Product]],products[Product],products[Cost per unit])</f>
        <v>3.11</v>
      </c>
      <c r="I139">
        <f>Data[[#This Row],[Cost per unit]]*Data[[#This Row],[Units]]</f>
        <v>1082.28</v>
      </c>
    </row>
    <row r="140" spans="3:9" x14ac:dyDescent="0.3">
      <c r="C140" t="s">
        <v>24</v>
      </c>
      <c r="D140" t="s">
        <v>7</v>
      </c>
      <c r="E140" t="s">
        <v>20</v>
      </c>
      <c r="F140" s="6">
        <v>6391</v>
      </c>
      <c r="G140" s="7">
        <v>48</v>
      </c>
      <c r="H140">
        <f>_xlfn.XLOOKUP(Data[[#This Row],[Product]],products[Product],products[Cost per unit])</f>
        <v>12.37</v>
      </c>
      <c r="I140">
        <f>Data[[#This Row],[Cost per unit]]*Data[[#This Row],[Units]]</f>
        <v>593.76</v>
      </c>
    </row>
    <row r="141" spans="3:9" x14ac:dyDescent="0.3">
      <c r="C141" t="s">
        <v>26</v>
      </c>
      <c r="D141" t="s">
        <v>7</v>
      </c>
      <c r="E141" t="s">
        <v>23</v>
      </c>
      <c r="F141" s="6">
        <v>518</v>
      </c>
      <c r="G141" s="7">
        <v>75</v>
      </c>
      <c r="H141">
        <f>_xlfn.XLOOKUP(Data[[#This Row],[Product]],products[Product],products[Cost per unit])</f>
        <v>9.77</v>
      </c>
      <c r="I141">
        <f>Data[[#This Row],[Cost per unit]]*Data[[#This Row],[Units]]</f>
        <v>732.75</v>
      </c>
    </row>
    <row r="142" spans="3:9" x14ac:dyDescent="0.3">
      <c r="C142" t="s">
        <v>24</v>
      </c>
      <c r="D142" t="s">
        <v>21</v>
      </c>
      <c r="E142" t="s">
        <v>41</v>
      </c>
      <c r="F142" s="6">
        <v>5677</v>
      </c>
      <c r="G142" s="7">
        <v>258</v>
      </c>
      <c r="H142">
        <f>_xlfn.XLOOKUP(Data[[#This Row],[Product]],products[Product],products[Cost per unit])</f>
        <v>10.38</v>
      </c>
      <c r="I142">
        <f>Data[[#This Row],[Cost per unit]]*Data[[#This Row],[Units]]</f>
        <v>2678.0400000000004</v>
      </c>
    </row>
    <row r="143" spans="3:9" x14ac:dyDescent="0.3">
      <c r="C143" t="s">
        <v>17</v>
      </c>
      <c r="D143" t="s">
        <v>18</v>
      </c>
      <c r="E143" t="s">
        <v>29</v>
      </c>
      <c r="F143" s="6">
        <v>6048</v>
      </c>
      <c r="G143" s="7">
        <v>27</v>
      </c>
      <c r="H143">
        <f>_xlfn.XLOOKUP(Data[[#This Row],[Product]],products[Product],products[Cost per unit])</f>
        <v>3.11</v>
      </c>
      <c r="I143">
        <f>Data[[#This Row],[Cost per unit]]*Data[[#This Row],[Units]]</f>
        <v>83.97</v>
      </c>
    </row>
    <row r="144" spans="3:9" x14ac:dyDescent="0.3">
      <c r="C144" t="s">
        <v>9</v>
      </c>
      <c r="D144" t="s">
        <v>21</v>
      </c>
      <c r="E144" t="s">
        <v>11</v>
      </c>
      <c r="F144" s="6">
        <v>3752</v>
      </c>
      <c r="G144" s="7">
        <v>213</v>
      </c>
      <c r="H144">
        <f>_xlfn.XLOOKUP(Data[[#This Row],[Product]],products[Product],products[Cost per unit])</f>
        <v>8.65</v>
      </c>
      <c r="I144">
        <f>Data[[#This Row],[Cost per unit]]*Data[[#This Row],[Units]]</f>
        <v>1842.45</v>
      </c>
    </row>
    <row r="145" spans="3:9" x14ac:dyDescent="0.3">
      <c r="C145" t="s">
        <v>26</v>
      </c>
      <c r="D145" t="s">
        <v>10</v>
      </c>
      <c r="E145" t="s">
        <v>33</v>
      </c>
      <c r="F145" s="6">
        <v>4480</v>
      </c>
      <c r="G145" s="7">
        <v>357</v>
      </c>
      <c r="H145">
        <f>_xlfn.XLOOKUP(Data[[#This Row],[Product]],products[Product],products[Cost per unit])</f>
        <v>7.16</v>
      </c>
      <c r="I145">
        <f>Data[[#This Row],[Cost per unit]]*Data[[#This Row],[Units]]</f>
        <v>2556.12</v>
      </c>
    </row>
    <row r="146" spans="3:9" x14ac:dyDescent="0.3">
      <c r="C146" t="s">
        <v>12</v>
      </c>
      <c r="D146" t="s">
        <v>7</v>
      </c>
      <c r="E146" t="s">
        <v>13</v>
      </c>
      <c r="F146" s="6">
        <v>259</v>
      </c>
      <c r="G146" s="7">
        <v>207</v>
      </c>
      <c r="H146">
        <f>_xlfn.XLOOKUP(Data[[#This Row],[Product]],products[Product],products[Cost per unit])</f>
        <v>11.88</v>
      </c>
      <c r="I146">
        <f>Data[[#This Row],[Cost per unit]]*Data[[#This Row],[Units]]</f>
        <v>2459.1600000000003</v>
      </c>
    </row>
    <row r="147" spans="3:9" x14ac:dyDescent="0.3">
      <c r="C147" t="s">
        <v>9</v>
      </c>
      <c r="D147" t="s">
        <v>7</v>
      </c>
      <c r="E147" t="s">
        <v>8</v>
      </c>
      <c r="F147" s="6">
        <v>42</v>
      </c>
      <c r="G147" s="7">
        <v>150</v>
      </c>
      <c r="H147">
        <f>_xlfn.XLOOKUP(Data[[#This Row],[Product]],products[Product],products[Cost per unit])</f>
        <v>14.49</v>
      </c>
      <c r="I147">
        <f>Data[[#This Row],[Cost per unit]]*Data[[#This Row],[Units]]</f>
        <v>2173.5</v>
      </c>
    </row>
    <row r="148" spans="3:9" x14ac:dyDescent="0.3">
      <c r="C148" t="s">
        <v>14</v>
      </c>
      <c r="D148" t="s">
        <v>15</v>
      </c>
      <c r="E148" t="s">
        <v>43</v>
      </c>
      <c r="F148" s="6">
        <v>98</v>
      </c>
      <c r="G148" s="7">
        <v>204</v>
      </c>
      <c r="H148">
        <f>_xlfn.XLOOKUP(Data[[#This Row],[Product]],products[Product],products[Cost per unit])</f>
        <v>5.6</v>
      </c>
      <c r="I148">
        <f>Data[[#This Row],[Cost per unit]]*Data[[#This Row],[Units]]</f>
        <v>1142.3999999999999</v>
      </c>
    </row>
    <row r="149" spans="3:9" x14ac:dyDescent="0.3">
      <c r="C149" t="s">
        <v>24</v>
      </c>
      <c r="D149" t="s">
        <v>10</v>
      </c>
      <c r="E149" t="s">
        <v>40</v>
      </c>
      <c r="F149" s="6">
        <v>2478</v>
      </c>
      <c r="G149" s="7">
        <v>21</v>
      </c>
      <c r="H149">
        <f>_xlfn.XLOOKUP(Data[[#This Row],[Product]],products[Product],products[Cost per unit])</f>
        <v>16.73</v>
      </c>
      <c r="I149">
        <f>Data[[#This Row],[Cost per unit]]*Data[[#This Row],[Units]]</f>
        <v>351.33</v>
      </c>
    </row>
    <row r="150" spans="3:9" x14ac:dyDescent="0.3">
      <c r="C150" t="s">
        <v>14</v>
      </c>
      <c r="D150" t="s">
        <v>31</v>
      </c>
      <c r="E150" t="s">
        <v>20</v>
      </c>
      <c r="F150" s="6">
        <v>7847</v>
      </c>
      <c r="G150" s="7">
        <v>174</v>
      </c>
      <c r="H150">
        <f>_xlfn.XLOOKUP(Data[[#This Row],[Product]],products[Product],products[Cost per unit])</f>
        <v>12.37</v>
      </c>
      <c r="I150">
        <f>Data[[#This Row],[Cost per unit]]*Data[[#This Row],[Units]]</f>
        <v>2152.3799999999997</v>
      </c>
    </row>
    <row r="151" spans="3:9" x14ac:dyDescent="0.3">
      <c r="C151" t="s">
        <v>27</v>
      </c>
      <c r="D151" t="s">
        <v>7</v>
      </c>
      <c r="E151" t="s">
        <v>29</v>
      </c>
      <c r="F151" s="6">
        <v>9926</v>
      </c>
      <c r="G151" s="7">
        <v>201</v>
      </c>
      <c r="H151">
        <f>_xlfn.XLOOKUP(Data[[#This Row],[Product]],products[Product],products[Cost per unit])</f>
        <v>3.11</v>
      </c>
      <c r="I151">
        <f>Data[[#This Row],[Cost per unit]]*Data[[#This Row],[Units]]</f>
        <v>625.11</v>
      </c>
    </row>
    <row r="152" spans="3:9" x14ac:dyDescent="0.3">
      <c r="C152" t="s">
        <v>9</v>
      </c>
      <c r="D152" t="s">
        <v>21</v>
      </c>
      <c r="E152" t="s">
        <v>32</v>
      </c>
      <c r="F152" s="6">
        <v>819</v>
      </c>
      <c r="G152" s="7">
        <v>510</v>
      </c>
      <c r="H152">
        <f>_xlfn.XLOOKUP(Data[[#This Row],[Product]],products[Product],products[Cost per unit])</f>
        <v>9.33</v>
      </c>
      <c r="I152">
        <f>Data[[#This Row],[Cost per unit]]*Data[[#This Row],[Units]]</f>
        <v>4758.3</v>
      </c>
    </row>
    <row r="153" spans="3:9" x14ac:dyDescent="0.3">
      <c r="C153" t="s">
        <v>17</v>
      </c>
      <c r="D153" t="s">
        <v>18</v>
      </c>
      <c r="E153" t="s">
        <v>33</v>
      </c>
      <c r="F153" s="6">
        <v>3052</v>
      </c>
      <c r="G153" s="7">
        <v>378</v>
      </c>
      <c r="H153">
        <f>_xlfn.XLOOKUP(Data[[#This Row],[Product]],products[Product],products[Cost per unit])</f>
        <v>7.16</v>
      </c>
      <c r="I153">
        <f>Data[[#This Row],[Cost per unit]]*Data[[#This Row],[Units]]</f>
        <v>2706.48</v>
      </c>
    </row>
    <row r="154" spans="3:9" x14ac:dyDescent="0.3">
      <c r="C154" t="s">
        <v>12</v>
      </c>
      <c r="D154" t="s">
        <v>31</v>
      </c>
      <c r="E154" t="s">
        <v>42</v>
      </c>
      <c r="F154" s="6">
        <v>6832</v>
      </c>
      <c r="G154" s="7">
        <v>27</v>
      </c>
      <c r="H154">
        <f>_xlfn.XLOOKUP(Data[[#This Row],[Product]],products[Product],products[Cost per unit])</f>
        <v>9</v>
      </c>
      <c r="I154">
        <f>Data[[#This Row],[Cost per unit]]*Data[[#This Row],[Units]]</f>
        <v>243</v>
      </c>
    </row>
    <row r="155" spans="3:9" x14ac:dyDescent="0.3">
      <c r="C155" t="s">
        <v>27</v>
      </c>
      <c r="D155" t="s">
        <v>18</v>
      </c>
      <c r="E155" t="s">
        <v>30</v>
      </c>
      <c r="F155" s="6">
        <v>2016</v>
      </c>
      <c r="G155" s="7">
        <v>117</v>
      </c>
      <c r="H155">
        <f>_xlfn.XLOOKUP(Data[[#This Row],[Product]],products[Product],products[Cost per unit])</f>
        <v>8.7899999999999991</v>
      </c>
      <c r="I155">
        <f>Data[[#This Row],[Cost per unit]]*Data[[#This Row],[Units]]</f>
        <v>1028.4299999999998</v>
      </c>
    </row>
    <row r="156" spans="3:9" x14ac:dyDescent="0.3">
      <c r="C156" t="s">
        <v>17</v>
      </c>
      <c r="D156" t="s">
        <v>21</v>
      </c>
      <c r="E156" t="s">
        <v>42</v>
      </c>
      <c r="F156" s="6">
        <v>7322</v>
      </c>
      <c r="G156" s="7">
        <v>36</v>
      </c>
      <c r="H156">
        <f>_xlfn.XLOOKUP(Data[[#This Row],[Product]],products[Product],products[Cost per unit])</f>
        <v>9</v>
      </c>
      <c r="I156">
        <f>Data[[#This Row],[Cost per unit]]*Data[[#This Row],[Units]]</f>
        <v>324</v>
      </c>
    </row>
    <row r="157" spans="3:9" x14ac:dyDescent="0.3">
      <c r="C157" t="s">
        <v>9</v>
      </c>
      <c r="D157" t="s">
        <v>10</v>
      </c>
      <c r="E157" t="s">
        <v>20</v>
      </c>
      <c r="F157" s="6">
        <v>357</v>
      </c>
      <c r="G157" s="7">
        <v>126</v>
      </c>
      <c r="H157">
        <f>_xlfn.XLOOKUP(Data[[#This Row],[Product]],products[Product],products[Cost per unit])</f>
        <v>12.37</v>
      </c>
      <c r="I157">
        <f>Data[[#This Row],[Cost per unit]]*Data[[#This Row],[Units]]</f>
        <v>1558.62</v>
      </c>
    </row>
    <row r="158" spans="3:9" x14ac:dyDescent="0.3">
      <c r="C158" t="s">
        <v>12</v>
      </c>
      <c r="D158" t="s">
        <v>18</v>
      </c>
      <c r="E158" t="s">
        <v>19</v>
      </c>
      <c r="F158" s="6">
        <v>3192</v>
      </c>
      <c r="G158" s="7">
        <v>72</v>
      </c>
      <c r="H158">
        <f>_xlfn.XLOOKUP(Data[[#This Row],[Product]],products[Product],products[Cost per unit])</f>
        <v>13.15</v>
      </c>
      <c r="I158">
        <f>Data[[#This Row],[Cost per unit]]*Data[[#This Row],[Units]]</f>
        <v>946.80000000000007</v>
      </c>
    </row>
    <row r="159" spans="3:9" x14ac:dyDescent="0.3">
      <c r="C159" t="s">
        <v>24</v>
      </c>
      <c r="D159" t="s">
        <v>15</v>
      </c>
      <c r="E159" t="s">
        <v>23</v>
      </c>
      <c r="F159" s="6">
        <v>8435</v>
      </c>
      <c r="G159" s="7">
        <v>42</v>
      </c>
      <c r="H159">
        <f>_xlfn.XLOOKUP(Data[[#This Row],[Product]],products[Product],products[Cost per unit])</f>
        <v>9.77</v>
      </c>
      <c r="I159">
        <f>Data[[#This Row],[Cost per unit]]*Data[[#This Row],[Units]]</f>
        <v>410.34</v>
      </c>
    </row>
    <row r="160" spans="3:9" x14ac:dyDescent="0.3">
      <c r="C160" t="s">
        <v>6</v>
      </c>
      <c r="D160" t="s">
        <v>18</v>
      </c>
      <c r="E160" t="s">
        <v>33</v>
      </c>
      <c r="F160" s="6">
        <v>0</v>
      </c>
      <c r="G160" s="7">
        <v>135</v>
      </c>
      <c r="H160">
        <f>_xlfn.XLOOKUP(Data[[#This Row],[Product]],products[Product],products[Cost per unit])</f>
        <v>7.16</v>
      </c>
      <c r="I160">
        <f>Data[[#This Row],[Cost per unit]]*Data[[#This Row],[Units]]</f>
        <v>966.6</v>
      </c>
    </row>
    <row r="161" spans="3:9" x14ac:dyDescent="0.3">
      <c r="C161" t="s">
        <v>24</v>
      </c>
      <c r="D161" t="s">
        <v>31</v>
      </c>
      <c r="E161" t="s">
        <v>39</v>
      </c>
      <c r="F161" s="6">
        <v>8862</v>
      </c>
      <c r="G161" s="7">
        <v>189</v>
      </c>
      <c r="H161">
        <f>_xlfn.XLOOKUP(Data[[#This Row],[Product]],products[Product],products[Cost per unit])</f>
        <v>4.97</v>
      </c>
      <c r="I161">
        <f>Data[[#This Row],[Cost per unit]]*Data[[#This Row],[Units]]</f>
        <v>939.32999999999993</v>
      </c>
    </row>
    <row r="162" spans="3:9" x14ac:dyDescent="0.3">
      <c r="C162" t="s">
        <v>17</v>
      </c>
      <c r="D162" t="s">
        <v>7</v>
      </c>
      <c r="E162" t="s">
        <v>41</v>
      </c>
      <c r="F162" s="6">
        <v>3556</v>
      </c>
      <c r="G162" s="7">
        <v>459</v>
      </c>
      <c r="H162">
        <f>_xlfn.XLOOKUP(Data[[#This Row],[Product]],products[Product],products[Cost per unit])</f>
        <v>10.38</v>
      </c>
      <c r="I162">
        <f>Data[[#This Row],[Cost per unit]]*Data[[#This Row],[Units]]</f>
        <v>4764.42</v>
      </c>
    </row>
    <row r="163" spans="3:9" x14ac:dyDescent="0.3">
      <c r="C163" t="s">
        <v>26</v>
      </c>
      <c r="D163" t="s">
        <v>31</v>
      </c>
      <c r="E163" t="s">
        <v>38</v>
      </c>
      <c r="F163" s="6">
        <v>7280</v>
      </c>
      <c r="G163" s="7">
        <v>201</v>
      </c>
      <c r="H163">
        <f>_xlfn.XLOOKUP(Data[[#This Row],[Product]],products[Product],products[Cost per unit])</f>
        <v>11.73</v>
      </c>
      <c r="I163">
        <f>Data[[#This Row],[Cost per unit]]*Data[[#This Row],[Units]]</f>
        <v>2357.73</v>
      </c>
    </row>
    <row r="164" spans="3:9" x14ac:dyDescent="0.3">
      <c r="C164" t="s">
        <v>17</v>
      </c>
      <c r="D164" t="s">
        <v>31</v>
      </c>
      <c r="E164" t="s">
        <v>8</v>
      </c>
      <c r="F164" s="6">
        <v>3402</v>
      </c>
      <c r="G164" s="7">
        <v>366</v>
      </c>
      <c r="H164">
        <f>_xlfn.XLOOKUP(Data[[#This Row],[Product]],products[Product],products[Cost per unit])</f>
        <v>14.49</v>
      </c>
      <c r="I164">
        <f>Data[[#This Row],[Cost per unit]]*Data[[#This Row],[Units]]</f>
        <v>5303.34</v>
      </c>
    </row>
    <row r="165" spans="3:9" x14ac:dyDescent="0.3">
      <c r="C165" t="s">
        <v>28</v>
      </c>
      <c r="D165" t="s">
        <v>7</v>
      </c>
      <c r="E165" t="s">
        <v>33</v>
      </c>
      <c r="F165" s="6">
        <v>4592</v>
      </c>
      <c r="G165" s="7">
        <v>324</v>
      </c>
      <c r="H165">
        <f>_xlfn.XLOOKUP(Data[[#This Row],[Product]],products[Product],products[Cost per unit])</f>
        <v>7.16</v>
      </c>
      <c r="I165">
        <f>Data[[#This Row],[Cost per unit]]*Data[[#This Row],[Units]]</f>
        <v>2319.84</v>
      </c>
    </row>
    <row r="166" spans="3:9" x14ac:dyDescent="0.3">
      <c r="C166" t="s">
        <v>12</v>
      </c>
      <c r="D166" t="s">
        <v>10</v>
      </c>
      <c r="E166" t="s">
        <v>38</v>
      </c>
      <c r="F166" s="6">
        <v>7833</v>
      </c>
      <c r="G166" s="7">
        <v>243</v>
      </c>
      <c r="H166">
        <f>_xlfn.XLOOKUP(Data[[#This Row],[Product]],products[Product],products[Cost per unit])</f>
        <v>11.73</v>
      </c>
      <c r="I166">
        <f>Data[[#This Row],[Cost per unit]]*Data[[#This Row],[Units]]</f>
        <v>2850.3900000000003</v>
      </c>
    </row>
    <row r="167" spans="3:9" x14ac:dyDescent="0.3">
      <c r="C167" t="s">
        <v>27</v>
      </c>
      <c r="D167" t="s">
        <v>18</v>
      </c>
      <c r="E167" t="s">
        <v>42</v>
      </c>
      <c r="F167" s="6">
        <v>7651</v>
      </c>
      <c r="G167" s="7">
        <v>213</v>
      </c>
      <c r="H167">
        <f>_xlfn.XLOOKUP(Data[[#This Row],[Product]],products[Product],products[Cost per unit])</f>
        <v>9</v>
      </c>
      <c r="I167">
        <f>Data[[#This Row],[Cost per unit]]*Data[[#This Row],[Units]]</f>
        <v>1917</v>
      </c>
    </row>
    <row r="168" spans="3:9" x14ac:dyDescent="0.3">
      <c r="C168" t="s">
        <v>6</v>
      </c>
      <c r="D168" t="s">
        <v>10</v>
      </c>
      <c r="E168" t="s">
        <v>8</v>
      </c>
      <c r="F168" s="6">
        <v>2275</v>
      </c>
      <c r="G168" s="7">
        <v>447</v>
      </c>
      <c r="H168">
        <f>_xlfn.XLOOKUP(Data[[#This Row],[Product]],products[Product],products[Cost per unit])</f>
        <v>14.49</v>
      </c>
      <c r="I168">
        <f>Data[[#This Row],[Cost per unit]]*Data[[#This Row],[Units]]</f>
        <v>6477.03</v>
      </c>
    </row>
    <row r="169" spans="3:9" x14ac:dyDescent="0.3">
      <c r="C169" t="s">
        <v>6</v>
      </c>
      <c r="D169" t="s">
        <v>21</v>
      </c>
      <c r="E169" t="s">
        <v>32</v>
      </c>
      <c r="F169" s="6">
        <v>5670</v>
      </c>
      <c r="G169" s="7">
        <v>297</v>
      </c>
      <c r="H169">
        <f>_xlfn.XLOOKUP(Data[[#This Row],[Product]],products[Product],products[Cost per unit])</f>
        <v>9.33</v>
      </c>
      <c r="I169">
        <f>Data[[#This Row],[Cost per unit]]*Data[[#This Row],[Units]]</f>
        <v>2771.01</v>
      </c>
    </row>
    <row r="170" spans="3:9" x14ac:dyDescent="0.3">
      <c r="C170" t="s">
        <v>24</v>
      </c>
      <c r="D170" t="s">
        <v>10</v>
      </c>
      <c r="E170" t="s">
        <v>30</v>
      </c>
      <c r="F170" s="6">
        <v>2135</v>
      </c>
      <c r="G170" s="7">
        <v>27</v>
      </c>
      <c r="H170">
        <f>_xlfn.XLOOKUP(Data[[#This Row],[Product]],products[Product],products[Cost per unit])</f>
        <v>8.7899999999999991</v>
      </c>
      <c r="I170">
        <f>Data[[#This Row],[Cost per unit]]*Data[[#This Row],[Units]]</f>
        <v>237.32999999999998</v>
      </c>
    </row>
    <row r="171" spans="3:9" x14ac:dyDescent="0.3">
      <c r="C171" t="s">
        <v>6</v>
      </c>
      <c r="D171" t="s">
        <v>31</v>
      </c>
      <c r="E171" t="s">
        <v>35</v>
      </c>
      <c r="F171" s="6">
        <v>2779</v>
      </c>
      <c r="G171" s="7">
        <v>75</v>
      </c>
      <c r="H171">
        <f>_xlfn.XLOOKUP(Data[[#This Row],[Product]],products[Product],products[Cost per unit])</f>
        <v>6.49</v>
      </c>
      <c r="I171">
        <f>Data[[#This Row],[Cost per unit]]*Data[[#This Row],[Units]]</f>
        <v>486.75</v>
      </c>
    </row>
    <row r="172" spans="3:9" x14ac:dyDescent="0.3">
      <c r="C172" t="s">
        <v>36</v>
      </c>
      <c r="D172" t="s">
        <v>18</v>
      </c>
      <c r="E172" t="s">
        <v>20</v>
      </c>
      <c r="F172" s="6">
        <v>12950</v>
      </c>
      <c r="G172" s="7">
        <v>30</v>
      </c>
      <c r="H172">
        <f>_xlfn.XLOOKUP(Data[[#This Row],[Product]],products[Product],products[Cost per unit])</f>
        <v>12.37</v>
      </c>
      <c r="I172">
        <f>Data[[#This Row],[Cost per unit]]*Data[[#This Row],[Units]]</f>
        <v>371.09999999999997</v>
      </c>
    </row>
    <row r="173" spans="3:9" x14ac:dyDescent="0.3">
      <c r="C173" t="s">
        <v>24</v>
      </c>
      <c r="D173" t="s">
        <v>15</v>
      </c>
      <c r="E173" t="s">
        <v>16</v>
      </c>
      <c r="F173" s="6">
        <v>2646</v>
      </c>
      <c r="G173" s="7">
        <v>177</v>
      </c>
      <c r="H173">
        <f>_xlfn.XLOOKUP(Data[[#This Row],[Product]],products[Product],products[Cost per unit])</f>
        <v>6.47</v>
      </c>
      <c r="I173">
        <f>Data[[#This Row],[Cost per unit]]*Data[[#This Row],[Units]]</f>
        <v>1145.19</v>
      </c>
    </row>
    <row r="174" spans="3:9" x14ac:dyDescent="0.3">
      <c r="C174" t="s">
        <v>6</v>
      </c>
      <c r="D174" t="s">
        <v>31</v>
      </c>
      <c r="E174" t="s">
        <v>20</v>
      </c>
      <c r="F174" s="6">
        <v>3794</v>
      </c>
      <c r="G174" s="7">
        <v>159</v>
      </c>
      <c r="H174">
        <f>_xlfn.XLOOKUP(Data[[#This Row],[Product]],products[Product],products[Cost per unit])</f>
        <v>12.37</v>
      </c>
      <c r="I174">
        <f>Data[[#This Row],[Cost per unit]]*Data[[#This Row],[Units]]</f>
        <v>1966.83</v>
      </c>
    </row>
    <row r="175" spans="3:9" x14ac:dyDescent="0.3">
      <c r="C175" t="s">
        <v>28</v>
      </c>
      <c r="D175" t="s">
        <v>10</v>
      </c>
      <c r="E175" t="s">
        <v>20</v>
      </c>
      <c r="F175" s="6">
        <v>819</v>
      </c>
      <c r="G175" s="7">
        <v>306</v>
      </c>
      <c r="H175">
        <f>_xlfn.XLOOKUP(Data[[#This Row],[Product]],products[Product],products[Cost per unit])</f>
        <v>12.37</v>
      </c>
      <c r="I175">
        <f>Data[[#This Row],[Cost per unit]]*Data[[#This Row],[Units]]</f>
        <v>3785.22</v>
      </c>
    </row>
    <row r="176" spans="3:9" x14ac:dyDescent="0.3">
      <c r="C176" t="s">
        <v>28</v>
      </c>
      <c r="D176" t="s">
        <v>31</v>
      </c>
      <c r="E176" t="s">
        <v>34</v>
      </c>
      <c r="F176" s="6">
        <v>2583</v>
      </c>
      <c r="G176" s="7">
        <v>18</v>
      </c>
      <c r="H176">
        <f>_xlfn.XLOOKUP(Data[[#This Row],[Product]],products[Product],products[Cost per unit])</f>
        <v>10.62</v>
      </c>
      <c r="I176">
        <f>Data[[#This Row],[Cost per unit]]*Data[[#This Row],[Units]]</f>
        <v>191.16</v>
      </c>
    </row>
    <row r="177" spans="3:9" x14ac:dyDescent="0.3">
      <c r="C177" t="s">
        <v>24</v>
      </c>
      <c r="D177" t="s">
        <v>10</v>
      </c>
      <c r="E177" t="s">
        <v>37</v>
      </c>
      <c r="F177" s="6">
        <v>4585</v>
      </c>
      <c r="G177" s="7">
        <v>240</v>
      </c>
      <c r="H177">
        <f>_xlfn.XLOOKUP(Data[[#This Row],[Product]],products[Product],products[Cost per unit])</f>
        <v>7.64</v>
      </c>
      <c r="I177">
        <f>Data[[#This Row],[Cost per unit]]*Data[[#This Row],[Units]]</f>
        <v>1833.6</v>
      </c>
    </row>
    <row r="178" spans="3:9" x14ac:dyDescent="0.3">
      <c r="C178" t="s">
        <v>26</v>
      </c>
      <c r="D178" t="s">
        <v>31</v>
      </c>
      <c r="E178" t="s">
        <v>20</v>
      </c>
      <c r="F178" s="6">
        <v>1652</v>
      </c>
      <c r="G178" s="7">
        <v>93</v>
      </c>
      <c r="H178">
        <f>_xlfn.XLOOKUP(Data[[#This Row],[Product]],products[Product],products[Cost per unit])</f>
        <v>12.37</v>
      </c>
      <c r="I178">
        <f>Data[[#This Row],[Cost per unit]]*Data[[#This Row],[Units]]</f>
        <v>1150.4099999999999</v>
      </c>
    </row>
    <row r="179" spans="3:9" x14ac:dyDescent="0.3">
      <c r="C179" t="s">
        <v>36</v>
      </c>
      <c r="D179" t="s">
        <v>31</v>
      </c>
      <c r="E179" t="s">
        <v>43</v>
      </c>
      <c r="F179" s="6">
        <v>4991</v>
      </c>
      <c r="G179" s="7">
        <v>9</v>
      </c>
      <c r="H179">
        <f>_xlfn.XLOOKUP(Data[[#This Row],[Product]],products[Product],products[Cost per unit])</f>
        <v>5.6</v>
      </c>
      <c r="I179">
        <f>Data[[#This Row],[Cost per unit]]*Data[[#This Row],[Units]]</f>
        <v>50.4</v>
      </c>
    </row>
    <row r="180" spans="3:9" x14ac:dyDescent="0.3">
      <c r="C180" t="s">
        <v>9</v>
      </c>
      <c r="D180" t="s">
        <v>31</v>
      </c>
      <c r="E180" t="s">
        <v>30</v>
      </c>
      <c r="F180" s="6">
        <v>2009</v>
      </c>
      <c r="G180" s="7">
        <v>219</v>
      </c>
      <c r="H180">
        <f>_xlfn.XLOOKUP(Data[[#This Row],[Product]],products[Product],products[Cost per unit])</f>
        <v>8.7899999999999991</v>
      </c>
      <c r="I180">
        <f>Data[[#This Row],[Cost per unit]]*Data[[#This Row],[Units]]</f>
        <v>1925.0099999999998</v>
      </c>
    </row>
    <row r="181" spans="3:9" x14ac:dyDescent="0.3">
      <c r="C181" t="s">
        <v>27</v>
      </c>
      <c r="D181" t="s">
        <v>18</v>
      </c>
      <c r="E181" t="s">
        <v>23</v>
      </c>
      <c r="F181" s="6">
        <v>1568</v>
      </c>
      <c r="G181" s="7">
        <v>141</v>
      </c>
      <c r="H181">
        <f>_xlfn.XLOOKUP(Data[[#This Row],[Product]],products[Product],products[Cost per unit])</f>
        <v>9.77</v>
      </c>
      <c r="I181">
        <f>Data[[#This Row],[Cost per unit]]*Data[[#This Row],[Units]]</f>
        <v>1377.57</v>
      </c>
    </row>
    <row r="182" spans="3:9" x14ac:dyDescent="0.3">
      <c r="C182" t="s">
        <v>14</v>
      </c>
      <c r="D182" t="s">
        <v>7</v>
      </c>
      <c r="E182" t="s">
        <v>34</v>
      </c>
      <c r="F182" s="6">
        <v>3388</v>
      </c>
      <c r="G182" s="7">
        <v>123</v>
      </c>
      <c r="H182">
        <f>_xlfn.XLOOKUP(Data[[#This Row],[Product]],products[Product],products[Cost per unit])</f>
        <v>10.62</v>
      </c>
      <c r="I182">
        <f>Data[[#This Row],[Cost per unit]]*Data[[#This Row],[Units]]</f>
        <v>1306.26</v>
      </c>
    </row>
    <row r="183" spans="3:9" x14ac:dyDescent="0.3">
      <c r="C183" t="s">
        <v>6</v>
      </c>
      <c r="D183" t="s">
        <v>21</v>
      </c>
      <c r="E183" t="s">
        <v>39</v>
      </c>
      <c r="F183" s="6">
        <v>623</v>
      </c>
      <c r="G183" s="7">
        <v>51</v>
      </c>
      <c r="H183">
        <f>_xlfn.XLOOKUP(Data[[#This Row],[Product]],products[Product],products[Cost per unit])</f>
        <v>4.97</v>
      </c>
      <c r="I183">
        <f>Data[[#This Row],[Cost per unit]]*Data[[#This Row],[Units]]</f>
        <v>253.47</v>
      </c>
    </row>
    <row r="184" spans="3:9" x14ac:dyDescent="0.3">
      <c r="C184" t="s">
        <v>17</v>
      </c>
      <c r="D184" t="s">
        <v>15</v>
      </c>
      <c r="E184" t="s">
        <v>13</v>
      </c>
      <c r="F184" s="6">
        <v>10073</v>
      </c>
      <c r="G184" s="7">
        <v>120</v>
      </c>
      <c r="H184">
        <f>_xlfn.XLOOKUP(Data[[#This Row],[Product]],products[Product],products[Cost per unit])</f>
        <v>11.88</v>
      </c>
      <c r="I184">
        <f>Data[[#This Row],[Cost per unit]]*Data[[#This Row],[Units]]</f>
        <v>1425.6000000000001</v>
      </c>
    </row>
    <row r="185" spans="3:9" x14ac:dyDescent="0.3">
      <c r="C185" t="s">
        <v>9</v>
      </c>
      <c r="D185" t="s">
        <v>18</v>
      </c>
      <c r="E185" t="s">
        <v>43</v>
      </c>
      <c r="F185" s="6">
        <v>1561</v>
      </c>
      <c r="G185" s="7">
        <v>27</v>
      </c>
      <c r="H185">
        <f>_xlfn.XLOOKUP(Data[[#This Row],[Product]],products[Product],products[Cost per unit])</f>
        <v>5.6</v>
      </c>
      <c r="I185">
        <f>Data[[#This Row],[Cost per unit]]*Data[[#This Row],[Units]]</f>
        <v>151.19999999999999</v>
      </c>
    </row>
    <row r="186" spans="3:9" x14ac:dyDescent="0.3">
      <c r="C186" t="s">
        <v>12</v>
      </c>
      <c r="D186" t="s">
        <v>15</v>
      </c>
      <c r="E186" t="s">
        <v>40</v>
      </c>
      <c r="F186" s="6">
        <v>11522</v>
      </c>
      <c r="G186" s="7">
        <v>204</v>
      </c>
      <c r="H186">
        <f>_xlfn.XLOOKUP(Data[[#This Row],[Product]],products[Product],products[Cost per unit])</f>
        <v>16.73</v>
      </c>
      <c r="I186">
        <f>Data[[#This Row],[Cost per unit]]*Data[[#This Row],[Units]]</f>
        <v>3412.92</v>
      </c>
    </row>
    <row r="187" spans="3:9" x14ac:dyDescent="0.3">
      <c r="C187" t="s">
        <v>17</v>
      </c>
      <c r="D187" t="s">
        <v>21</v>
      </c>
      <c r="E187" t="s">
        <v>32</v>
      </c>
      <c r="F187" s="6">
        <v>2317</v>
      </c>
      <c r="G187" s="7">
        <v>123</v>
      </c>
      <c r="H187">
        <f>_xlfn.XLOOKUP(Data[[#This Row],[Product]],products[Product],products[Cost per unit])</f>
        <v>9.33</v>
      </c>
      <c r="I187">
        <f>Data[[#This Row],[Cost per unit]]*Data[[#This Row],[Units]]</f>
        <v>1147.5899999999999</v>
      </c>
    </row>
    <row r="188" spans="3:9" x14ac:dyDescent="0.3">
      <c r="C188" t="s">
        <v>36</v>
      </c>
      <c r="D188" t="s">
        <v>7</v>
      </c>
      <c r="E188" t="s">
        <v>41</v>
      </c>
      <c r="F188" s="6">
        <v>3059</v>
      </c>
      <c r="G188" s="7">
        <v>27</v>
      </c>
      <c r="H188">
        <f>_xlfn.XLOOKUP(Data[[#This Row],[Product]],products[Product],products[Cost per unit])</f>
        <v>10.38</v>
      </c>
      <c r="I188">
        <f>Data[[#This Row],[Cost per unit]]*Data[[#This Row],[Units]]</f>
        <v>280.26000000000005</v>
      </c>
    </row>
    <row r="189" spans="3:9" x14ac:dyDescent="0.3">
      <c r="C189" t="s">
        <v>14</v>
      </c>
      <c r="D189" t="s">
        <v>7</v>
      </c>
      <c r="E189" t="s">
        <v>43</v>
      </c>
      <c r="F189" s="6">
        <v>2324</v>
      </c>
      <c r="G189" s="7">
        <v>177</v>
      </c>
      <c r="H189">
        <f>_xlfn.XLOOKUP(Data[[#This Row],[Product]],products[Product],products[Cost per unit])</f>
        <v>5.6</v>
      </c>
      <c r="I189">
        <f>Data[[#This Row],[Cost per unit]]*Data[[#This Row],[Units]]</f>
        <v>991.19999999999993</v>
      </c>
    </row>
    <row r="190" spans="3:9" x14ac:dyDescent="0.3">
      <c r="C190" t="s">
        <v>28</v>
      </c>
      <c r="D190" t="s">
        <v>18</v>
      </c>
      <c r="E190" t="s">
        <v>43</v>
      </c>
      <c r="F190" s="6">
        <v>4956</v>
      </c>
      <c r="G190" s="7">
        <v>171</v>
      </c>
      <c r="H190">
        <f>_xlfn.XLOOKUP(Data[[#This Row],[Product]],products[Product],products[Cost per unit])</f>
        <v>5.6</v>
      </c>
      <c r="I190">
        <f>Data[[#This Row],[Cost per unit]]*Data[[#This Row],[Units]]</f>
        <v>957.59999999999991</v>
      </c>
    </row>
    <row r="191" spans="3:9" x14ac:dyDescent="0.3">
      <c r="C191" t="s">
        <v>36</v>
      </c>
      <c r="D191" t="s">
        <v>31</v>
      </c>
      <c r="E191" t="s">
        <v>37</v>
      </c>
      <c r="F191" s="6">
        <v>5355</v>
      </c>
      <c r="G191" s="7">
        <v>204</v>
      </c>
      <c r="H191">
        <f>_xlfn.XLOOKUP(Data[[#This Row],[Product]],products[Product],products[Cost per unit])</f>
        <v>7.64</v>
      </c>
      <c r="I191">
        <f>Data[[#This Row],[Cost per unit]]*Data[[#This Row],[Units]]</f>
        <v>1558.56</v>
      </c>
    </row>
    <row r="192" spans="3:9" x14ac:dyDescent="0.3">
      <c r="C192" t="s">
        <v>28</v>
      </c>
      <c r="D192" t="s">
        <v>31</v>
      </c>
      <c r="E192" t="s">
        <v>25</v>
      </c>
      <c r="F192" s="6">
        <v>7259</v>
      </c>
      <c r="G192" s="7">
        <v>276</v>
      </c>
      <c r="H192">
        <f>_xlfn.XLOOKUP(Data[[#This Row],[Product]],products[Product],products[Cost per unit])</f>
        <v>11.7</v>
      </c>
      <c r="I192">
        <f>Data[[#This Row],[Cost per unit]]*Data[[#This Row],[Units]]</f>
        <v>3229.2</v>
      </c>
    </row>
    <row r="193" spans="3:9" x14ac:dyDescent="0.3">
      <c r="C193" t="s">
        <v>9</v>
      </c>
      <c r="D193" t="s">
        <v>7</v>
      </c>
      <c r="E193" t="s">
        <v>43</v>
      </c>
      <c r="F193" s="6">
        <v>6279</v>
      </c>
      <c r="G193" s="7">
        <v>45</v>
      </c>
      <c r="H193">
        <f>_xlfn.XLOOKUP(Data[[#This Row],[Product]],products[Product],products[Cost per unit])</f>
        <v>5.6</v>
      </c>
      <c r="I193">
        <f>Data[[#This Row],[Cost per unit]]*Data[[#This Row],[Units]]</f>
        <v>251.99999999999997</v>
      </c>
    </row>
    <row r="194" spans="3:9" x14ac:dyDescent="0.3">
      <c r="C194" t="s">
        <v>6</v>
      </c>
      <c r="D194" t="s">
        <v>21</v>
      </c>
      <c r="E194" t="s">
        <v>33</v>
      </c>
      <c r="F194" s="6">
        <v>2541</v>
      </c>
      <c r="G194" s="7">
        <v>45</v>
      </c>
      <c r="H194">
        <f>_xlfn.XLOOKUP(Data[[#This Row],[Product]],products[Product],products[Cost per unit])</f>
        <v>7.16</v>
      </c>
      <c r="I194">
        <f>Data[[#This Row],[Cost per unit]]*Data[[#This Row],[Units]]</f>
        <v>322.2</v>
      </c>
    </row>
    <row r="195" spans="3:9" x14ac:dyDescent="0.3">
      <c r="C195" t="s">
        <v>17</v>
      </c>
      <c r="D195" t="s">
        <v>10</v>
      </c>
      <c r="E195" t="s">
        <v>40</v>
      </c>
      <c r="F195" s="6">
        <v>3864</v>
      </c>
      <c r="G195" s="7">
        <v>177</v>
      </c>
      <c r="H195">
        <f>_xlfn.XLOOKUP(Data[[#This Row],[Product]],products[Product],products[Cost per unit])</f>
        <v>16.73</v>
      </c>
      <c r="I195">
        <f>Data[[#This Row],[Cost per unit]]*Data[[#This Row],[Units]]</f>
        <v>2961.21</v>
      </c>
    </row>
    <row r="196" spans="3:9" x14ac:dyDescent="0.3">
      <c r="C196" t="s">
        <v>26</v>
      </c>
      <c r="D196" t="s">
        <v>15</v>
      </c>
      <c r="E196" t="s">
        <v>32</v>
      </c>
      <c r="F196" s="6">
        <v>6146</v>
      </c>
      <c r="G196" s="7">
        <v>63</v>
      </c>
      <c r="H196">
        <f>_xlfn.XLOOKUP(Data[[#This Row],[Product]],products[Product],products[Cost per unit])</f>
        <v>9.33</v>
      </c>
      <c r="I196">
        <f>Data[[#This Row],[Cost per unit]]*Data[[#This Row],[Units]]</f>
        <v>587.79</v>
      </c>
    </row>
    <row r="197" spans="3:9" x14ac:dyDescent="0.3">
      <c r="C197" t="s">
        <v>12</v>
      </c>
      <c r="D197" t="s">
        <v>18</v>
      </c>
      <c r="E197" t="s">
        <v>16</v>
      </c>
      <c r="F197" s="6">
        <v>2639</v>
      </c>
      <c r="G197" s="7">
        <v>204</v>
      </c>
      <c r="H197">
        <f>_xlfn.XLOOKUP(Data[[#This Row],[Product]],products[Product],products[Cost per unit])</f>
        <v>6.47</v>
      </c>
      <c r="I197">
        <f>Data[[#This Row],[Cost per unit]]*Data[[#This Row],[Units]]</f>
        <v>1319.8799999999999</v>
      </c>
    </row>
    <row r="198" spans="3:9" x14ac:dyDescent="0.3">
      <c r="C198" t="s">
        <v>9</v>
      </c>
      <c r="D198" t="s">
        <v>7</v>
      </c>
      <c r="E198" t="s">
        <v>23</v>
      </c>
      <c r="F198" s="6">
        <v>1890</v>
      </c>
      <c r="G198" s="7">
        <v>195</v>
      </c>
      <c r="H198">
        <f>_xlfn.XLOOKUP(Data[[#This Row],[Product]],products[Product],products[Cost per unit])</f>
        <v>9.77</v>
      </c>
      <c r="I198">
        <f>Data[[#This Row],[Cost per unit]]*Data[[#This Row],[Units]]</f>
        <v>1905.1499999999999</v>
      </c>
    </row>
    <row r="199" spans="3:9" x14ac:dyDescent="0.3">
      <c r="C199" t="s">
        <v>24</v>
      </c>
      <c r="D199" t="s">
        <v>31</v>
      </c>
      <c r="E199" t="s">
        <v>25</v>
      </c>
      <c r="F199" s="6">
        <v>1932</v>
      </c>
      <c r="G199" s="7">
        <v>369</v>
      </c>
      <c r="H199">
        <f>_xlfn.XLOOKUP(Data[[#This Row],[Product]],products[Product],products[Cost per unit])</f>
        <v>11.7</v>
      </c>
      <c r="I199">
        <f>Data[[#This Row],[Cost per unit]]*Data[[#This Row],[Units]]</f>
        <v>4317.3</v>
      </c>
    </row>
    <row r="200" spans="3:9" x14ac:dyDescent="0.3">
      <c r="C200" t="s">
        <v>28</v>
      </c>
      <c r="D200" t="s">
        <v>31</v>
      </c>
      <c r="E200" t="s">
        <v>19</v>
      </c>
      <c r="F200" s="6">
        <v>6300</v>
      </c>
      <c r="G200" s="7">
        <v>42</v>
      </c>
      <c r="H200">
        <f>_xlfn.XLOOKUP(Data[[#This Row],[Product]],products[Product],products[Cost per unit])</f>
        <v>13.15</v>
      </c>
      <c r="I200">
        <f>Data[[#This Row],[Cost per unit]]*Data[[#This Row],[Units]]</f>
        <v>552.30000000000007</v>
      </c>
    </row>
    <row r="201" spans="3:9" x14ac:dyDescent="0.3">
      <c r="C201" t="s">
        <v>17</v>
      </c>
      <c r="D201" t="s">
        <v>7</v>
      </c>
      <c r="E201" t="s">
        <v>8</v>
      </c>
      <c r="F201" s="6">
        <v>560</v>
      </c>
      <c r="G201" s="7">
        <v>81</v>
      </c>
      <c r="H201">
        <f>_xlfn.XLOOKUP(Data[[#This Row],[Product]],products[Product],products[Cost per unit])</f>
        <v>14.49</v>
      </c>
      <c r="I201">
        <f>Data[[#This Row],[Cost per unit]]*Data[[#This Row],[Units]]</f>
        <v>1173.69</v>
      </c>
    </row>
    <row r="202" spans="3:9" x14ac:dyDescent="0.3">
      <c r="C202" t="s">
        <v>12</v>
      </c>
      <c r="D202" t="s">
        <v>7</v>
      </c>
      <c r="E202" t="s">
        <v>43</v>
      </c>
      <c r="F202" s="6">
        <v>2856</v>
      </c>
      <c r="G202" s="7">
        <v>246</v>
      </c>
      <c r="H202">
        <f>_xlfn.XLOOKUP(Data[[#This Row],[Product]],products[Product],products[Cost per unit])</f>
        <v>5.6</v>
      </c>
      <c r="I202">
        <f>Data[[#This Row],[Cost per unit]]*Data[[#This Row],[Units]]</f>
        <v>1377.6</v>
      </c>
    </row>
    <row r="203" spans="3:9" x14ac:dyDescent="0.3">
      <c r="C203" t="s">
        <v>12</v>
      </c>
      <c r="D203" t="s">
        <v>31</v>
      </c>
      <c r="E203" t="s">
        <v>29</v>
      </c>
      <c r="F203" s="6">
        <v>707</v>
      </c>
      <c r="G203" s="7">
        <v>174</v>
      </c>
      <c r="H203">
        <f>_xlfn.XLOOKUP(Data[[#This Row],[Product]],products[Product],products[Cost per unit])</f>
        <v>3.11</v>
      </c>
      <c r="I203">
        <f>Data[[#This Row],[Cost per unit]]*Data[[#This Row],[Units]]</f>
        <v>541.14</v>
      </c>
    </row>
    <row r="204" spans="3:9" x14ac:dyDescent="0.3">
      <c r="C204" t="s">
        <v>9</v>
      </c>
      <c r="D204" t="s">
        <v>10</v>
      </c>
      <c r="E204" t="s">
        <v>8</v>
      </c>
      <c r="F204" s="6">
        <v>3598</v>
      </c>
      <c r="G204" s="7">
        <v>81</v>
      </c>
      <c r="H204">
        <f>_xlfn.XLOOKUP(Data[[#This Row],[Product]],products[Product],products[Cost per unit])</f>
        <v>14.49</v>
      </c>
      <c r="I204">
        <f>Data[[#This Row],[Cost per unit]]*Data[[#This Row],[Units]]</f>
        <v>1173.69</v>
      </c>
    </row>
    <row r="205" spans="3:9" x14ac:dyDescent="0.3">
      <c r="C205" t="s">
        <v>6</v>
      </c>
      <c r="D205" t="s">
        <v>10</v>
      </c>
      <c r="E205" t="s">
        <v>23</v>
      </c>
      <c r="F205" s="6">
        <v>6853</v>
      </c>
      <c r="G205" s="7">
        <v>372</v>
      </c>
      <c r="H205">
        <f>_xlfn.XLOOKUP(Data[[#This Row],[Product]],products[Product],products[Cost per unit])</f>
        <v>9.77</v>
      </c>
      <c r="I205">
        <f>Data[[#This Row],[Cost per unit]]*Data[[#This Row],[Units]]</f>
        <v>3634.44</v>
      </c>
    </row>
    <row r="206" spans="3:9" x14ac:dyDescent="0.3">
      <c r="C206" t="s">
        <v>6</v>
      </c>
      <c r="D206" t="s">
        <v>10</v>
      </c>
      <c r="E206" t="s">
        <v>30</v>
      </c>
      <c r="F206" s="6">
        <v>4725</v>
      </c>
      <c r="G206" s="7">
        <v>174</v>
      </c>
      <c r="H206">
        <f>_xlfn.XLOOKUP(Data[[#This Row],[Product]],products[Product],products[Cost per unit])</f>
        <v>8.7899999999999991</v>
      </c>
      <c r="I206">
        <f>Data[[#This Row],[Cost per unit]]*Data[[#This Row],[Units]]</f>
        <v>1529.4599999999998</v>
      </c>
    </row>
    <row r="207" spans="3:9" x14ac:dyDescent="0.3">
      <c r="C207" t="s">
        <v>14</v>
      </c>
      <c r="D207" t="s">
        <v>15</v>
      </c>
      <c r="E207" t="s">
        <v>11</v>
      </c>
      <c r="F207" s="6">
        <v>10304</v>
      </c>
      <c r="G207" s="7">
        <v>84</v>
      </c>
      <c r="H207">
        <f>_xlfn.XLOOKUP(Data[[#This Row],[Product]],products[Product],products[Cost per unit])</f>
        <v>8.65</v>
      </c>
      <c r="I207">
        <f>Data[[#This Row],[Cost per unit]]*Data[[#This Row],[Units]]</f>
        <v>726.6</v>
      </c>
    </row>
    <row r="208" spans="3:9" x14ac:dyDescent="0.3">
      <c r="C208" t="s">
        <v>14</v>
      </c>
      <c r="D208" t="s">
        <v>31</v>
      </c>
      <c r="E208" t="s">
        <v>30</v>
      </c>
      <c r="F208" s="6">
        <v>1274</v>
      </c>
      <c r="G208" s="7">
        <v>225</v>
      </c>
      <c r="H208">
        <f>_xlfn.XLOOKUP(Data[[#This Row],[Product]],products[Product],products[Cost per unit])</f>
        <v>8.7899999999999991</v>
      </c>
      <c r="I208">
        <f>Data[[#This Row],[Cost per unit]]*Data[[#This Row],[Units]]</f>
        <v>1977.7499999999998</v>
      </c>
    </row>
    <row r="209" spans="3:9" x14ac:dyDescent="0.3">
      <c r="C209" t="s">
        <v>26</v>
      </c>
      <c r="D209" t="s">
        <v>15</v>
      </c>
      <c r="E209" t="s">
        <v>8</v>
      </c>
      <c r="F209" s="6">
        <v>1526</v>
      </c>
      <c r="G209" s="7">
        <v>105</v>
      </c>
      <c r="H209">
        <f>_xlfn.XLOOKUP(Data[[#This Row],[Product]],products[Product],products[Cost per unit])</f>
        <v>14.49</v>
      </c>
      <c r="I209">
        <f>Data[[#This Row],[Cost per unit]]*Data[[#This Row],[Units]]</f>
        <v>1521.45</v>
      </c>
    </row>
    <row r="210" spans="3:9" x14ac:dyDescent="0.3">
      <c r="C210" t="s">
        <v>6</v>
      </c>
      <c r="D210" t="s">
        <v>18</v>
      </c>
      <c r="E210" t="s">
        <v>41</v>
      </c>
      <c r="F210" s="6">
        <v>3101</v>
      </c>
      <c r="G210" s="7">
        <v>225</v>
      </c>
      <c r="H210">
        <f>_xlfn.XLOOKUP(Data[[#This Row],[Product]],products[Product],products[Cost per unit])</f>
        <v>10.38</v>
      </c>
      <c r="I210">
        <f>Data[[#This Row],[Cost per unit]]*Data[[#This Row],[Units]]</f>
        <v>2335.5</v>
      </c>
    </row>
    <row r="211" spans="3:9" x14ac:dyDescent="0.3">
      <c r="C211" t="s">
        <v>27</v>
      </c>
      <c r="D211" t="s">
        <v>7</v>
      </c>
      <c r="E211" t="s">
        <v>25</v>
      </c>
      <c r="F211" s="6">
        <v>1057</v>
      </c>
      <c r="G211" s="7">
        <v>54</v>
      </c>
      <c r="H211">
        <f>_xlfn.XLOOKUP(Data[[#This Row],[Product]],products[Product],products[Cost per unit])</f>
        <v>11.7</v>
      </c>
      <c r="I211">
        <f>Data[[#This Row],[Cost per unit]]*Data[[#This Row],[Units]]</f>
        <v>631.79999999999995</v>
      </c>
    </row>
    <row r="212" spans="3:9" x14ac:dyDescent="0.3">
      <c r="C212" t="s">
        <v>24</v>
      </c>
      <c r="D212" t="s">
        <v>7</v>
      </c>
      <c r="E212" t="s">
        <v>43</v>
      </c>
      <c r="F212" s="6">
        <v>5306</v>
      </c>
      <c r="G212" s="7">
        <v>0</v>
      </c>
      <c r="H212">
        <f>_xlfn.XLOOKUP(Data[[#This Row],[Product]],products[Product],products[Cost per unit])</f>
        <v>5.6</v>
      </c>
      <c r="I212">
        <f>Data[[#This Row],[Cost per unit]]*Data[[#This Row],[Units]]</f>
        <v>0</v>
      </c>
    </row>
    <row r="213" spans="3:9" x14ac:dyDescent="0.3">
      <c r="C213" t="s">
        <v>26</v>
      </c>
      <c r="D213" t="s">
        <v>18</v>
      </c>
      <c r="E213" t="s">
        <v>39</v>
      </c>
      <c r="F213" s="6">
        <v>4018</v>
      </c>
      <c r="G213" s="7">
        <v>171</v>
      </c>
      <c r="H213">
        <f>_xlfn.XLOOKUP(Data[[#This Row],[Product]],products[Product],products[Cost per unit])</f>
        <v>4.97</v>
      </c>
      <c r="I213">
        <f>Data[[#This Row],[Cost per unit]]*Data[[#This Row],[Units]]</f>
        <v>849.87</v>
      </c>
    </row>
    <row r="214" spans="3:9" x14ac:dyDescent="0.3">
      <c r="C214" t="s">
        <v>12</v>
      </c>
      <c r="D214" t="s">
        <v>31</v>
      </c>
      <c r="E214" t="s">
        <v>30</v>
      </c>
      <c r="F214" s="6">
        <v>938</v>
      </c>
      <c r="G214" s="7">
        <v>189</v>
      </c>
      <c r="H214">
        <f>_xlfn.XLOOKUP(Data[[#This Row],[Product]],products[Product],products[Cost per unit])</f>
        <v>8.7899999999999991</v>
      </c>
      <c r="I214">
        <f>Data[[#This Row],[Cost per unit]]*Data[[#This Row],[Units]]</f>
        <v>1661.31</v>
      </c>
    </row>
    <row r="215" spans="3:9" x14ac:dyDescent="0.3">
      <c r="C215" t="s">
        <v>24</v>
      </c>
      <c r="D215" t="s">
        <v>21</v>
      </c>
      <c r="E215" t="s">
        <v>16</v>
      </c>
      <c r="F215" s="6">
        <v>1778</v>
      </c>
      <c r="G215" s="7">
        <v>270</v>
      </c>
      <c r="H215">
        <f>_xlfn.XLOOKUP(Data[[#This Row],[Product]],products[Product],products[Cost per unit])</f>
        <v>6.47</v>
      </c>
      <c r="I215">
        <f>Data[[#This Row],[Cost per unit]]*Data[[#This Row],[Units]]</f>
        <v>1746.8999999999999</v>
      </c>
    </row>
    <row r="216" spans="3:9" x14ac:dyDescent="0.3">
      <c r="C216" t="s">
        <v>17</v>
      </c>
      <c r="D216" t="s">
        <v>18</v>
      </c>
      <c r="E216" t="s">
        <v>8</v>
      </c>
      <c r="F216" s="6">
        <v>1638</v>
      </c>
      <c r="G216" s="7">
        <v>63</v>
      </c>
      <c r="H216">
        <f>_xlfn.XLOOKUP(Data[[#This Row],[Product]],products[Product],products[Cost per unit])</f>
        <v>14.49</v>
      </c>
      <c r="I216">
        <f>Data[[#This Row],[Cost per unit]]*Data[[#This Row],[Units]]</f>
        <v>912.87</v>
      </c>
    </row>
    <row r="217" spans="3:9" x14ac:dyDescent="0.3">
      <c r="C217" t="s">
        <v>14</v>
      </c>
      <c r="D217" t="s">
        <v>21</v>
      </c>
      <c r="E217" t="s">
        <v>19</v>
      </c>
      <c r="F217" s="6">
        <v>154</v>
      </c>
      <c r="G217" s="7">
        <v>21</v>
      </c>
      <c r="H217">
        <f>_xlfn.XLOOKUP(Data[[#This Row],[Product]],products[Product],products[Cost per unit])</f>
        <v>13.15</v>
      </c>
      <c r="I217">
        <f>Data[[#This Row],[Cost per unit]]*Data[[#This Row],[Units]]</f>
        <v>276.15000000000003</v>
      </c>
    </row>
    <row r="218" spans="3:9" x14ac:dyDescent="0.3">
      <c r="C218" t="s">
        <v>24</v>
      </c>
      <c r="D218" t="s">
        <v>7</v>
      </c>
      <c r="E218" t="s">
        <v>23</v>
      </c>
      <c r="F218" s="6">
        <v>9835</v>
      </c>
      <c r="G218" s="7">
        <v>207</v>
      </c>
      <c r="H218">
        <f>_xlfn.XLOOKUP(Data[[#This Row],[Product]],products[Product],products[Cost per unit])</f>
        <v>9.77</v>
      </c>
      <c r="I218">
        <f>Data[[#This Row],[Cost per unit]]*Data[[#This Row],[Units]]</f>
        <v>2022.3899999999999</v>
      </c>
    </row>
    <row r="219" spans="3:9" x14ac:dyDescent="0.3">
      <c r="C219" t="s">
        <v>12</v>
      </c>
      <c r="D219" t="s">
        <v>7</v>
      </c>
      <c r="E219" t="s">
        <v>34</v>
      </c>
      <c r="F219" s="6">
        <v>7273</v>
      </c>
      <c r="G219" s="7">
        <v>96</v>
      </c>
      <c r="H219">
        <f>_xlfn.XLOOKUP(Data[[#This Row],[Product]],products[Product],products[Cost per unit])</f>
        <v>10.62</v>
      </c>
      <c r="I219">
        <f>Data[[#This Row],[Cost per unit]]*Data[[#This Row],[Units]]</f>
        <v>1019.52</v>
      </c>
    </row>
    <row r="220" spans="3:9" x14ac:dyDescent="0.3">
      <c r="C220" t="s">
        <v>26</v>
      </c>
      <c r="D220" t="s">
        <v>18</v>
      </c>
      <c r="E220" t="s">
        <v>23</v>
      </c>
      <c r="F220" s="6">
        <v>6909</v>
      </c>
      <c r="G220" s="7">
        <v>81</v>
      </c>
      <c r="H220">
        <f>_xlfn.XLOOKUP(Data[[#This Row],[Product]],products[Product],products[Cost per unit])</f>
        <v>9.77</v>
      </c>
      <c r="I220">
        <f>Data[[#This Row],[Cost per unit]]*Data[[#This Row],[Units]]</f>
        <v>791.37</v>
      </c>
    </row>
    <row r="221" spans="3:9" x14ac:dyDescent="0.3">
      <c r="C221" t="s">
        <v>12</v>
      </c>
      <c r="D221" t="s">
        <v>18</v>
      </c>
      <c r="E221" t="s">
        <v>39</v>
      </c>
      <c r="F221" s="6">
        <v>3920</v>
      </c>
      <c r="G221" s="7">
        <v>306</v>
      </c>
      <c r="H221">
        <f>_xlfn.XLOOKUP(Data[[#This Row],[Product]],products[Product],products[Cost per unit])</f>
        <v>4.97</v>
      </c>
      <c r="I221">
        <f>Data[[#This Row],[Cost per unit]]*Data[[#This Row],[Units]]</f>
        <v>1520.82</v>
      </c>
    </row>
    <row r="222" spans="3:9" x14ac:dyDescent="0.3">
      <c r="C222" t="s">
        <v>36</v>
      </c>
      <c r="D222" t="s">
        <v>18</v>
      </c>
      <c r="E222" t="s">
        <v>42</v>
      </c>
      <c r="F222" s="6">
        <v>4858</v>
      </c>
      <c r="G222" s="7">
        <v>279</v>
      </c>
      <c r="H222">
        <f>_xlfn.XLOOKUP(Data[[#This Row],[Product]],products[Product],products[Cost per unit])</f>
        <v>9</v>
      </c>
      <c r="I222">
        <f>Data[[#This Row],[Cost per unit]]*Data[[#This Row],[Units]]</f>
        <v>2511</v>
      </c>
    </row>
    <row r="223" spans="3:9" x14ac:dyDescent="0.3">
      <c r="C223" t="s">
        <v>27</v>
      </c>
      <c r="D223" t="s">
        <v>21</v>
      </c>
      <c r="E223" t="s">
        <v>13</v>
      </c>
      <c r="F223" s="6">
        <v>3549</v>
      </c>
      <c r="G223" s="7">
        <v>3</v>
      </c>
      <c r="H223">
        <f>_xlfn.XLOOKUP(Data[[#This Row],[Product]],products[Product],products[Cost per unit])</f>
        <v>11.88</v>
      </c>
      <c r="I223">
        <f>Data[[#This Row],[Cost per unit]]*Data[[#This Row],[Units]]</f>
        <v>35.64</v>
      </c>
    </row>
    <row r="224" spans="3:9" x14ac:dyDescent="0.3">
      <c r="C224" t="s">
        <v>24</v>
      </c>
      <c r="D224" t="s">
        <v>18</v>
      </c>
      <c r="E224" t="s">
        <v>40</v>
      </c>
      <c r="F224" s="6">
        <v>966</v>
      </c>
      <c r="G224" s="7">
        <v>198</v>
      </c>
      <c r="H224">
        <f>_xlfn.XLOOKUP(Data[[#This Row],[Product]],products[Product],products[Cost per unit])</f>
        <v>16.73</v>
      </c>
      <c r="I224">
        <f>Data[[#This Row],[Cost per unit]]*Data[[#This Row],[Units]]</f>
        <v>3312.54</v>
      </c>
    </row>
    <row r="225" spans="3:9" x14ac:dyDescent="0.3">
      <c r="C225" t="s">
        <v>26</v>
      </c>
      <c r="D225" t="s">
        <v>18</v>
      </c>
      <c r="E225" t="s">
        <v>16</v>
      </c>
      <c r="F225" s="6">
        <v>385</v>
      </c>
      <c r="G225" s="7">
        <v>249</v>
      </c>
      <c r="H225">
        <f>_xlfn.XLOOKUP(Data[[#This Row],[Product]],products[Product],products[Cost per unit])</f>
        <v>6.47</v>
      </c>
      <c r="I225">
        <f>Data[[#This Row],[Cost per unit]]*Data[[#This Row],[Units]]</f>
        <v>1611.03</v>
      </c>
    </row>
    <row r="226" spans="3:9" x14ac:dyDescent="0.3">
      <c r="C226" t="s">
        <v>17</v>
      </c>
      <c r="D226" t="s">
        <v>31</v>
      </c>
      <c r="E226" t="s">
        <v>30</v>
      </c>
      <c r="F226" s="6">
        <v>2219</v>
      </c>
      <c r="G226" s="7">
        <v>75</v>
      </c>
      <c r="H226">
        <f>_xlfn.XLOOKUP(Data[[#This Row],[Product]],products[Product],products[Cost per unit])</f>
        <v>8.7899999999999991</v>
      </c>
      <c r="I226">
        <f>Data[[#This Row],[Cost per unit]]*Data[[#This Row],[Units]]</f>
        <v>659.24999999999989</v>
      </c>
    </row>
    <row r="227" spans="3:9" x14ac:dyDescent="0.3">
      <c r="C227" t="s">
        <v>12</v>
      </c>
      <c r="D227" t="s">
        <v>15</v>
      </c>
      <c r="E227" t="s">
        <v>11</v>
      </c>
      <c r="F227" s="6">
        <v>2954</v>
      </c>
      <c r="G227" s="7">
        <v>189</v>
      </c>
      <c r="H227">
        <f>_xlfn.XLOOKUP(Data[[#This Row],[Product]],products[Product],products[Cost per unit])</f>
        <v>8.65</v>
      </c>
      <c r="I227">
        <f>Data[[#This Row],[Cost per unit]]*Data[[#This Row],[Units]]</f>
        <v>1634.8500000000001</v>
      </c>
    </row>
    <row r="228" spans="3:9" x14ac:dyDescent="0.3">
      <c r="C228" t="s">
        <v>24</v>
      </c>
      <c r="D228" t="s">
        <v>15</v>
      </c>
      <c r="E228" t="s">
        <v>11</v>
      </c>
      <c r="F228" s="6">
        <v>280</v>
      </c>
      <c r="G228" s="7">
        <v>87</v>
      </c>
      <c r="H228">
        <f>_xlfn.XLOOKUP(Data[[#This Row],[Product]],products[Product],products[Cost per unit])</f>
        <v>8.65</v>
      </c>
      <c r="I228">
        <f>Data[[#This Row],[Cost per unit]]*Data[[#This Row],[Units]]</f>
        <v>752.55000000000007</v>
      </c>
    </row>
    <row r="229" spans="3:9" x14ac:dyDescent="0.3">
      <c r="C229" t="s">
        <v>14</v>
      </c>
      <c r="D229" t="s">
        <v>15</v>
      </c>
      <c r="E229" t="s">
        <v>8</v>
      </c>
      <c r="F229" s="6">
        <v>6118</v>
      </c>
      <c r="G229" s="7">
        <v>174</v>
      </c>
      <c r="H229">
        <f>_xlfn.XLOOKUP(Data[[#This Row],[Product]],products[Product],products[Cost per unit])</f>
        <v>14.49</v>
      </c>
      <c r="I229">
        <f>Data[[#This Row],[Cost per unit]]*Data[[#This Row],[Units]]</f>
        <v>2521.2600000000002</v>
      </c>
    </row>
    <row r="230" spans="3:9" x14ac:dyDescent="0.3">
      <c r="C230" t="s">
        <v>27</v>
      </c>
      <c r="D230" t="s">
        <v>18</v>
      </c>
      <c r="E230" t="s">
        <v>38</v>
      </c>
      <c r="F230" s="6">
        <v>4802</v>
      </c>
      <c r="G230" s="7">
        <v>36</v>
      </c>
      <c r="H230">
        <f>_xlfn.XLOOKUP(Data[[#This Row],[Product]],products[Product],products[Cost per unit])</f>
        <v>11.73</v>
      </c>
      <c r="I230">
        <f>Data[[#This Row],[Cost per unit]]*Data[[#This Row],[Units]]</f>
        <v>422.28000000000003</v>
      </c>
    </row>
    <row r="231" spans="3:9" x14ac:dyDescent="0.3">
      <c r="C231" t="s">
        <v>12</v>
      </c>
      <c r="D231" t="s">
        <v>21</v>
      </c>
      <c r="E231" t="s">
        <v>39</v>
      </c>
      <c r="F231" s="6">
        <v>4137</v>
      </c>
      <c r="G231" s="7">
        <v>60</v>
      </c>
      <c r="H231">
        <f>_xlfn.XLOOKUP(Data[[#This Row],[Product]],products[Product],products[Cost per unit])</f>
        <v>4.97</v>
      </c>
      <c r="I231">
        <f>Data[[#This Row],[Cost per unit]]*Data[[#This Row],[Units]]</f>
        <v>298.2</v>
      </c>
    </row>
    <row r="232" spans="3:9" x14ac:dyDescent="0.3">
      <c r="C232" t="s">
        <v>28</v>
      </c>
      <c r="D232" t="s">
        <v>10</v>
      </c>
      <c r="E232" t="s">
        <v>35</v>
      </c>
      <c r="F232" s="6">
        <v>2023</v>
      </c>
      <c r="G232" s="7">
        <v>78</v>
      </c>
      <c r="H232">
        <f>_xlfn.XLOOKUP(Data[[#This Row],[Product]],products[Product],products[Cost per unit])</f>
        <v>6.49</v>
      </c>
      <c r="I232">
        <f>Data[[#This Row],[Cost per unit]]*Data[[#This Row],[Units]]</f>
        <v>506.22</v>
      </c>
    </row>
    <row r="233" spans="3:9" x14ac:dyDescent="0.3">
      <c r="C233" t="s">
        <v>12</v>
      </c>
      <c r="D233" t="s">
        <v>15</v>
      </c>
      <c r="E233" t="s">
        <v>8</v>
      </c>
      <c r="F233" s="6">
        <v>9051</v>
      </c>
      <c r="G233" s="7">
        <v>57</v>
      </c>
      <c r="H233">
        <f>_xlfn.XLOOKUP(Data[[#This Row],[Product]],products[Product],products[Cost per unit])</f>
        <v>14.49</v>
      </c>
      <c r="I233">
        <f>Data[[#This Row],[Cost per unit]]*Data[[#This Row],[Units]]</f>
        <v>825.93000000000006</v>
      </c>
    </row>
    <row r="234" spans="3:9" x14ac:dyDescent="0.3">
      <c r="C234" t="s">
        <v>12</v>
      </c>
      <c r="D234" t="s">
        <v>7</v>
      </c>
      <c r="E234" t="s">
        <v>41</v>
      </c>
      <c r="F234" s="6">
        <v>2919</v>
      </c>
      <c r="G234" s="7">
        <v>45</v>
      </c>
      <c r="H234">
        <f>_xlfn.XLOOKUP(Data[[#This Row],[Product]],products[Product],products[Cost per unit])</f>
        <v>10.38</v>
      </c>
      <c r="I234">
        <f>Data[[#This Row],[Cost per unit]]*Data[[#This Row],[Units]]</f>
        <v>467.1</v>
      </c>
    </row>
    <row r="235" spans="3:9" x14ac:dyDescent="0.3">
      <c r="C235" t="s">
        <v>14</v>
      </c>
      <c r="D235" t="s">
        <v>21</v>
      </c>
      <c r="E235" t="s">
        <v>23</v>
      </c>
      <c r="F235" s="6">
        <v>5915</v>
      </c>
      <c r="G235" s="7">
        <v>3</v>
      </c>
      <c r="H235">
        <f>_xlfn.XLOOKUP(Data[[#This Row],[Product]],products[Product],products[Cost per unit])</f>
        <v>9.77</v>
      </c>
      <c r="I235">
        <f>Data[[#This Row],[Cost per unit]]*Data[[#This Row],[Units]]</f>
        <v>29.31</v>
      </c>
    </row>
    <row r="236" spans="3:9" x14ac:dyDescent="0.3">
      <c r="C236" t="s">
        <v>36</v>
      </c>
      <c r="D236" t="s">
        <v>10</v>
      </c>
      <c r="E236" t="s">
        <v>38</v>
      </c>
      <c r="F236" s="6">
        <v>2562</v>
      </c>
      <c r="G236" s="7">
        <v>6</v>
      </c>
      <c r="H236">
        <f>_xlfn.XLOOKUP(Data[[#This Row],[Product]],products[Product],products[Cost per unit])</f>
        <v>11.73</v>
      </c>
      <c r="I236">
        <f>Data[[#This Row],[Cost per unit]]*Data[[#This Row],[Units]]</f>
        <v>70.38</v>
      </c>
    </row>
    <row r="237" spans="3:9" x14ac:dyDescent="0.3">
      <c r="C237" t="s">
        <v>26</v>
      </c>
      <c r="D237" t="s">
        <v>7</v>
      </c>
      <c r="E237" t="s">
        <v>19</v>
      </c>
      <c r="F237" s="6">
        <v>8813</v>
      </c>
      <c r="G237" s="7">
        <v>21</v>
      </c>
      <c r="H237">
        <f>_xlfn.XLOOKUP(Data[[#This Row],[Product]],products[Product],products[Cost per unit])</f>
        <v>13.15</v>
      </c>
      <c r="I237">
        <f>Data[[#This Row],[Cost per unit]]*Data[[#This Row],[Units]]</f>
        <v>276.15000000000003</v>
      </c>
    </row>
    <row r="238" spans="3:9" x14ac:dyDescent="0.3">
      <c r="C238" t="s">
        <v>26</v>
      </c>
      <c r="D238" t="s">
        <v>15</v>
      </c>
      <c r="E238" t="s">
        <v>16</v>
      </c>
      <c r="F238" s="6">
        <v>6111</v>
      </c>
      <c r="G238" s="7">
        <v>3</v>
      </c>
      <c r="H238">
        <f>_xlfn.XLOOKUP(Data[[#This Row],[Product]],products[Product],products[Cost per unit])</f>
        <v>6.47</v>
      </c>
      <c r="I238">
        <f>Data[[#This Row],[Cost per unit]]*Data[[#This Row],[Units]]</f>
        <v>19.41</v>
      </c>
    </row>
    <row r="239" spans="3:9" x14ac:dyDescent="0.3">
      <c r="C239" t="s">
        <v>9</v>
      </c>
      <c r="D239" t="s">
        <v>31</v>
      </c>
      <c r="E239" t="s">
        <v>22</v>
      </c>
      <c r="F239" s="6">
        <v>3507</v>
      </c>
      <c r="G239" s="7">
        <v>288</v>
      </c>
      <c r="H239">
        <f>_xlfn.XLOOKUP(Data[[#This Row],[Product]],products[Product],products[Cost per unit])</f>
        <v>5.79</v>
      </c>
      <c r="I239">
        <f>Data[[#This Row],[Cost per unit]]*Data[[#This Row],[Units]]</f>
        <v>1667.52</v>
      </c>
    </row>
    <row r="240" spans="3:9" x14ac:dyDescent="0.3">
      <c r="C240" t="s">
        <v>17</v>
      </c>
      <c r="D240" t="s">
        <v>15</v>
      </c>
      <c r="E240" t="s">
        <v>32</v>
      </c>
      <c r="F240" s="6">
        <v>4319</v>
      </c>
      <c r="G240" s="7">
        <v>30</v>
      </c>
      <c r="H240">
        <f>_xlfn.XLOOKUP(Data[[#This Row],[Product]],products[Product],products[Cost per unit])</f>
        <v>9.33</v>
      </c>
      <c r="I240">
        <f>Data[[#This Row],[Cost per unit]]*Data[[#This Row],[Units]]</f>
        <v>279.89999999999998</v>
      </c>
    </row>
    <row r="241" spans="3:9" x14ac:dyDescent="0.3">
      <c r="C241" t="s">
        <v>6</v>
      </c>
      <c r="D241" t="s">
        <v>21</v>
      </c>
      <c r="E241" t="s">
        <v>43</v>
      </c>
      <c r="F241" s="6">
        <v>609</v>
      </c>
      <c r="G241" s="7">
        <v>87</v>
      </c>
      <c r="H241">
        <f>_xlfn.XLOOKUP(Data[[#This Row],[Product]],products[Product],products[Cost per unit])</f>
        <v>5.6</v>
      </c>
      <c r="I241">
        <f>Data[[#This Row],[Cost per unit]]*Data[[#This Row],[Units]]</f>
        <v>487.2</v>
      </c>
    </row>
    <row r="242" spans="3:9" x14ac:dyDescent="0.3">
      <c r="C242" t="s">
        <v>6</v>
      </c>
      <c r="D242" t="s">
        <v>18</v>
      </c>
      <c r="E242" t="s">
        <v>40</v>
      </c>
      <c r="F242" s="6">
        <v>6370</v>
      </c>
      <c r="G242" s="7">
        <v>30</v>
      </c>
      <c r="H242">
        <f>_xlfn.XLOOKUP(Data[[#This Row],[Product]],products[Product],products[Cost per unit])</f>
        <v>16.73</v>
      </c>
      <c r="I242">
        <f>Data[[#This Row],[Cost per unit]]*Data[[#This Row],[Units]]</f>
        <v>501.90000000000003</v>
      </c>
    </row>
    <row r="243" spans="3:9" x14ac:dyDescent="0.3">
      <c r="C243" t="s">
        <v>26</v>
      </c>
      <c r="D243" t="s">
        <v>21</v>
      </c>
      <c r="E243" t="s">
        <v>37</v>
      </c>
      <c r="F243" s="6">
        <v>5474</v>
      </c>
      <c r="G243" s="7">
        <v>168</v>
      </c>
      <c r="H243">
        <f>_xlfn.XLOOKUP(Data[[#This Row],[Product]],products[Product],products[Cost per unit])</f>
        <v>7.64</v>
      </c>
      <c r="I243">
        <f>Data[[#This Row],[Cost per unit]]*Data[[#This Row],[Units]]</f>
        <v>1283.52</v>
      </c>
    </row>
    <row r="244" spans="3:9" x14ac:dyDescent="0.3">
      <c r="C244" t="s">
        <v>6</v>
      </c>
      <c r="D244" t="s">
        <v>15</v>
      </c>
      <c r="E244" t="s">
        <v>40</v>
      </c>
      <c r="F244" s="6">
        <v>3164</v>
      </c>
      <c r="G244" s="7">
        <v>306</v>
      </c>
      <c r="H244">
        <f>_xlfn.XLOOKUP(Data[[#This Row],[Product]],products[Product],products[Cost per unit])</f>
        <v>16.73</v>
      </c>
      <c r="I244">
        <f>Data[[#This Row],[Cost per unit]]*Data[[#This Row],[Units]]</f>
        <v>5119.38</v>
      </c>
    </row>
    <row r="245" spans="3:9" x14ac:dyDescent="0.3">
      <c r="C245" t="s">
        <v>17</v>
      </c>
      <c r="D245" t="s">
        <v>10</v>
      </c>
      <c r="E245" t="s">
        <v>13</v>
      </c>
      <c r="F245" s="6">
        <v>1302</v>
      </c>
      <c r="G245" s="7">
        <v>402</v>
      </c>
      <c r="H245">
        <f>_xlfn.XLOOKUP(Data[[#This Row],[Product]],products[Product],products[Cost per unit])</f>
        <v>11.88</v>
      </c>
      <c r="I245">
        <f>Data[[#This Row],[Cost per unit]]*Data[[#This Row],[Units]]</f>
        <v>4775.76</v>
      </c>
    </row>
    <row r="246" spans="3:9" x14ac:dyDescent="0.3">
      <c r="C246" t="s">
        <v>28</v>
      </c>
      <c r="D246" t="s">
        <v>7</v>
      </c>
      <c r="E246" t="s">
        <v>41</v>
      </c>
      <c r="F246" s="6">
        <v>7308</v>
      </c>
      <c r="G246" s="7">
        <v>327</v>
      </c>
      <c r="H246">
        <f>_xlfn.XLOOKUP(Data[[#This Row],[Product]],products[Product],products[Cost per unit])</f>
        <v>10.38</v>
      </c>
      <c r="I246">
        <f>Data[[#This Row],[Cost per unit]]*Data[[#This Row],[Units]]</f>
        <v>3394.26</v>
      </c>
    </row>
    <row r="247" spans="3:9" x14ac:dyDescent="0.3">
      <c r="C247" t="s">
        <v>6</v>
      </c>
      <c r="D247" t="s">
        <v>7</v>
      </c>
      <c r="E247" t="s">
        <v>40</v>
      </c>
      <c r="F247" s="6">
        <v>6132</v>
      </c>
      <c r="G247" s="7">
        <v>93</v>
      </c>
      <c r="H247">
        <f>_xlfn.XLOOKUP(Data[[#This Row],[Product]],products[Product],products[Cost per unit])</f>
        <v>16.73</v>
      </c>
      <c r="I247">
        <f>Data[[#This Row],[Cost per unit]]*Data[[#This Row],[Units]]</f>
        <v>1555.89</v>
      </c>
    </row>
    <row r="248" spans="3:9" x14ac:dyDescent="0.3">
      <c r="C248" t="s">
        <v>36</v>
      </c>
      <c r="D248" t="s">
        <v>10</v>
      </c>
      <c r="E248" t="s">
        <v>25</v>
      </c>
      <c r="F248" s="6">
        <v>3472</v>
      </c>
      <c r="G248" s="7">
        <v>96</v>
      </c>
      <c r="H248">
        <f>_xlfn.XLOOKUP(Data[[#This Row],[Product]],products[Product],products[Cost per unit])</f>
        <v>11.7</v>
      </c>
      <c r="I248">
        <f>Data[[#This Row],[Cost per unit]]*Data[[#This Row],[Units]]</f>
        <v>1123.1999999999998</v>
      </c>
    </row>
    <row r="249" spans="3:9" x14ac:dyDescent="0.3">
      <c r="C249" t="s">
        <v>9</v>
      </c>
      <c r="D249" t="s">
        <v>18</v>
      </c>
      <c r="E249" t="s">
        <v>16</v>
      </c>
      <c r="F249" s="6">
        <v>9660</v>
      </c>
      <c r="G249" s="7">
        <v>27</v>
      </c>
      <c r="H249">
        <f>_xlfn.XLOOKUP(Data[[#This Row],[Product]],products[Product],products[Cost per unit])</f>
        <v>6.47</v>
      </c>
      <c r="I249">
        <f>Data[[#This Row],[Cost per unit]]*Data[[#This Row],[Units]]</f>
        <v>174.69</v>
      </c>
    </row>
    <row r="250" spans="3:9" x14ac:dyDescent="0.3">
      <c r="C250" t="s">
        <v>12</v>
      </c>
      <c r="D250" t="s">
        <v>21</v>
      </c>
      <c r="E250" t="s">
        <v>43</v>
      </c>
      <c r="F250" s="6">
        <v>2436</v>
      </c>
      <c r="G250" s="7">
        <v>99</v>
      </c>
      <c r="H250">
        <f>_xlfn.XLOOKUP(Data[[#This Row],[Product]],products[Product],products[Cost per unit])</f>
        <v>5.6</v>
      </c>
      <c r="I250">
        <f>Data[[#This Row],[Cost per unit]]*Data[[#This Row],[Units]]</f>
        <v>554.4</v>
      </c>
    </row>
    <row r="251" spans="3:9" x14ac:dyDescent="0.3">
      <c r="C251" t="s">
        <v>12</v>
      </c>
      <c r="D251" t="s">
        <v>21</v>
      </c>
      <c r="E251" t="s">
        <v>20</v>
      </c>
      <c r="F251" s="6">
        <v>9506</v>
      </c>
      <c r="G251" s="7">
        <v>87</v>
      </c>
      <c r="H251">
        <f>_xlfn.XLOOKUP(Data[[#This Row],[Product]],products[Product],products[Cost per unit])</f>
        <v>12.37</v>
      </c>
      <c r="I251">
        <f>Data[[#This Row],[Cost per unit]]*Data[[#This Row],[Units]]</f>
        <v>1076.1899999999998</v>
      </c>
    </row>
    <row r="252" spans="3:9" x14ac:dyDescent="0.3">
      <c r="C252" t="s">
        <v>36</v>
      </c>
      <c r="D252" t="s">
        <v>7</v>
      </c>
      <c r="E252" t="s">
        <v>42</v>
      </c>
      <c r="F252" s="6">
        <v>245</v>
      </c>
      <c r="G252" s="7">
        <v>288</v>
      </c>
      <c r="H252">
        <f>_xlfn.XLOOKUP(Data[[#This Row],[Product]],products[Product],products[Cost per unit])</f>
        <v>9</v>
      </c>
      <c r="I252">
        <f>Data[[#This Row],[Cost per unit]]*Data[[#This Row],[Units]]</f>
        <v>2592</v>
      </c>
    </row>
    <row r="253" spans="3:9" x14ac:dyDescent="0.3">
      <c r="C253" t="s">
        <v>9</v>
      </c>
      <c r="D253" t="s">
        <v>10</v>
      </c>
      <c r="E253" t="s">
        <v>34</v>
      </c>
      <c r="F253" s="6">
        <v>2702</v>
      </c>
      <c r="G253" s="7">
        <v>363</v>
      </c>
      <c r="H253">
        <f>_xlfn.XLOOKUP(Data[[#This Row],[Product]],products[Product],products[Cost per unit])</f>
        <v>10.62</v>
      </c>
      <c r="I253">
        <f>Data[[#This Row],[Cost per unit]]*Data[[#This Row],[Units]]</f>
        <v>3855.0599999999995</v>
      </c>
    </row>
    <row r="254" spans="3:9" x14ac:dyDescent="0.3">
      <c r="C254" t="s">
        <v>36</v>
      </c>
      <c r="D254" t="s">
        <v>31</v>
      </c>
      <c r="E254" t="s">
        <v>29</v>
      </c>
      <c r="F254" s="6">
        <v>700</v>
      </c>
      <c r="G254" s="7">
        <v>87</v>
      </c>
      <c r="H254">
        <f>_xlfn.XLOOKUP(Data[[#This Row],[Product]],products[Product],products[Cost per unit])</f>
        <v>3.11</v>
      </c>
      <c r="I254">
        <f>Data[[#This Row],[Cost per unit]]*Data[[#This Row],[Units]]</f>
        <v>270.57</v>
      </c>
    </row>
    <row r="255" spans="3:9" x14ac:dyDescent="0.3">
      <c r="C255" t="s">
        <v>17</v>
      </c>
      <c r="D255" t="s">
        <v>31</v>
      </c>
      <c r="E255" t="s">
        <v>29</v>
      </c>
      <c r="F255" s="6">
        <v>3759</v>
      </c>
      <c r="G255" s="7">
        <v>150</v>
      </c>
      <c r="H255">
        <f>_xlfn.XLOOKUP(Data[[#This Row],[Product]],products[Product],products[Cost per unit])</f>
        <v>3.11</v>
      </c>
      <c r="I255">
        <f>Data[[#This Row],[Cost per unit]]*Data[[#This Row],[Units]]</f>
        <v>466.5</v>
      </c>
    </row>
    <row r="256" spans="3:9" x14ac:dyDescent="0.3">
      <c r="C256" t="s">
        <v>27</v>
      </c>
      <c r="D256" t="s">
        <v>10</v>
      </c>
      <c r="E256" t="s">
        <v>29</v>
      </c>
      <c r="F256" s="6">
        <v>1589</v>
      </c>
      <c r="G256" s="7">
        <v>303</v>
      </c>
      <c r="H256">
        <f>_xlfn.XLOOKUP(Data[[#This Row],[Product]],products[Product],products[Cost per unit])</f>
        <v>3.11</v>
      </c>
      <c r="I256">
        <f>Data[[#This Row],[Cost per unit]]*Data[[#This Row],[Units]]</f>
        <v>942.32999999999993</v>
      </c>
    </row>
    <row r="257" spans="3:9" x14ac:dyDescent="0.3">
      <c r="C257" t="s">
        <v>24</v>
      </c>
      <c r="D257" t="s">
        <v>10</v>
      </c>
      <c r="E257" t="s">
        <v>41</v>
      </c>
      <c r="F257" s="6">
        <v>5194</v>
      </c>
      <c r="G257" s="7">
        <v>288</v>
      </c>
      <c r="H257">
        <f>_xlfn.XLOOKUP(Data[[#This Row],[Product]],products[Product],products[Cost per unit])</f>
        <v>10.38</v>
      </c>
      <c r="I257">
        <f>Data[[#This Row],[Cost per unit]]*Data[[#This Row],[Units]]</f>
        <v>2989.44</v>
      </c>
    </row>
    <row r="258" spans="3:9" x14ac:dyDescent="0.3">
      <c r="C258" t="s">
        <v>36</v>
      </c>
      <c r="D258" t="s">
        <v>15</v>
      </c>
      <c r="E258" t="s">
        <v>32</v>
      </c>
      <c r="F258" s="6">
        <v>945</v>
      </c>
      <c r="G258" s="7">
        <v>75</v>
      </c>
      <c r="H258">
        <f>_xlfn.XLOOKUP(Data[[#This Row],[Product]],products[Product],products[Cost per unit])</f>
        <v>9.33</v>
      </c>
      <c r="I258">
        <f>Data[[#This Row],[Cost per unit]]*Data[[#This Row],[Units]]</f>
        <v>699.75</v>
      </c>
    </row>
    <row r="259" spans="3:9" x14ac:dyDescent="0.3">
      <c r="C259" t="s">
        <v>6</v>
      </c>
      <c r="D259" t="s">
        <v>21</v>
      </c>
      <c r="E259" t="s">
        <v>22</v>
      </c>
      <c r="F259" s="6">
        <v>1988</v>
      </c>
      <c r="G259" s="7">
        <v>39</v>
      </c>
      <c r="H259">
        <f>_xlfn.XLOOKUP(Data[[#This Row],[Product]],products[Product],products[Cost per unit])</f>
        <v>5.79</v>
      </c>
      <c r="I259">
        <f>Data[[#This Row],[Cost per unit]]*Data[[#This Row],[Units]]</f>
        <v>225.81</v>
      </c>
    </row>
    <row r="260" spans="3:9" x14ac:dyDescent="0.3">
      <c r="C260" t="s">
        <v>17</v>
      </c>
      <c r="D260" t="s">
        <v>31</v>
      </c>
      <c r="E260" t="s">
        <v>11</v>
      </c>
      <c r="F260" s="6">
        <v>6734</v>
      </c>
      <c r="G260" s="7">
        <v>123</v>
      </c>
      <c r="H260">
        <f>_xlfn.XLOOKUP(Data[[#This Row],[Product]],products[Product],products[Cost per unit])</f>
        <v>8.65</v>
      </c>
      <c r="I260">
        <f>Data[[#This Row],[Cost per unit]]*Data[[#This Row],[Units]]</f>
        <v>1063.95</v>
      </c>
    </row>
    <row r="261" spans="3:9" x14ac:dyDescent="0.3">
      <c r="C261" t="s">
        <v>6</v>
      </c>
      <c r="D261" t="s">
        <v>15</v>
      </c>
      <c r="E261" t="s">
        <v>13</v>
      </c>
      <c r="F261" s="6">
        <v>217</v>
      </c>
      <c r="G261" s="7">
        <v>36</v>
      </c>
      <c r="H261">
        <f>_xlfn.XLOOKUP(Data[[#This Row],[Product]],products[Product],products[Cost per unit])</f>
        <v>11.88</v>
      </c>
      <c r="I261">
        <f>Data[[#This Row],[Cost per unit]]*Data[[#This Row],[Units]]</f>
        <v>427.68</v>
      </c>
    </row>
    <row r="262" spans="3:9" x14ac:dyDescent="0.3">
      <c r="C262" t="s">
        <v>26</v>
      </c>
      <c r="D262" t="s">
        <v>31</v>
      </c>
      <c r="E262" t="s">
        <v>23</v>
      </c>
      <c r="F262" s="6">
        <v>6279</v>
      </c>
      <c r="G262" s="7">
        <v>237</v>
      </c>
      <c r="H262">
        <f>_xlfn.XLOOKUP(Data[[#This Row],[Product]],products[Product],products[Cost per unit])</f>
        <v>9.77</v>
      </c>
      <c r="I262">
        <f>Data[[#This Row],[Cost per unit]]*Data[[#This Row],[Units]]</f>
        <v>2315.4899999999998</v>
      </c>
    </row>
    <row r="263" spans="3:9" x14ac:dyDescent="0.3">
      <c r="C263" t="s">
        <v>6</v>
      </c>
      <c r="D263" t="s">
        <v>15</v>
      </c>
      <c r="E263" t="s">
        <v>32</v>
      </c>
      <c r="F263" s="6">
        <v>4424</v>
      </c>
      <c r="G263" s="7">
        <v>201</v>
      </c>
      <c r="H263">
        <f>_xlfn.XLOOKUP(Data[[#This Row],[Product]],products[Product],products[Cost per unit])</f>
        <v>9.33</v>
      </c>
      <c r="I263">
        <f>Data[[#This Row],[Cost per unit]]*Data[[#This Row],[Units]]</f>
        <v>1875.33</v>
      </c>
    </row>
    <row r="264" spans="3:9" x14ac:dyDescent="0.3">
      <c r="C264" t="s">
        <v>27</v>
      </c>
      <c r="D264" t="s">
        <v>15</v>
      </c>
      <c r="E264" t="s">
        <v>29</v>
      </c>
      <c r="F264" s="6">
        <v>189</v>
      </c>
      <c r="G264" s="7">
        <v>48</v>
      </c>
      <c r="H264">
        <f>_xlfn.XLOOKUP(Data[[#This Row],[Product]],products[Product],products[Cost per unit])</f>
        <v>3.11</v>
      </c>
      <c r="I264">
        <f>Data[[#This Row],[Cost per unit]]*Data[[#This Row],[Units]]</f>
        <v>149.28</v>
      </c>
    </row>
    <row r="265" spans="3:9" x14ac:dyDescent="0.3">
      <c r="C265" t="s">
        <v>26</v>
      </c>
      <c r="D265" t="s">
        <v>10</v>
      </c>
      <c r="E265" t="s">
        <v>23</v>
      </c>
      <c r="F265" s="6">
        <v>490</v>
      </c>
      <c r="G265" s="7">
        <v>84</v>
      </c>
      <c r="H265">
        <f>_xlfn.XLOOKUP(Data[[#This Row],[Product]],products[Product],products[Cost per unit])</f>
        <v>9.77</v>
      </c>
      <c r="I265">
        <f>Data[[#This Row],[Cost per unit]]*Data[[#This Row],[Units]]</f>
        <v>820.68</v>
      </c>
    </row>
    <row r="266" spans="3:9" x14ac:dyDescent="0.3">
      <c r="C266" t="s">
        <v>9</v>
      </c>
      <c r="D266" t="s">
        <v>7</v>
      </c>
      <c r="E266" t="s">
        <v>42</v>
      </c>
      <c r="F266" s="6">
        <v>434</v>
      </c>
      <c r="G266" s="7">
        <v>87</v>
      </c>
      <c r="H266">
        <f>_xlfn.XLOOKUP(Data[[#This Row],[Product]],products[Product],products[Cost per unit])</f>
        <v>9</v>
      </c>
      <c r="I266">
        <f>Data[[#This Row],[Cost per unit]]*Data[[#This Row],[Units]]</f>
        <v>783</v>
      </c>
    </row>
    <row r="267" spans="3:9" x14ac:dyDescent="0.3">
      <c r="C267" t="s">
        <v>24</v>
      </c>
      <c r="D267" t="s">
        <v>21</v>
      </c>
      <c r="E267" t="s">
        <v>8</v>
      </c>
      <c r="F267" s="6">
        <v>10129</v>
      </c>
      <c r="G267" s="7">
        <v>312</v>
      </c>
      <c r="H267">
        <f>_xlfn.XLOOKUP(Data[[#This Row],[Product]],products[Product],products[Cost per unit])</f>
        <v>14.49</v>
      </c>
      <c r="I267">
        <f>Data[[#This Row],[Cost per unit]]*Data[[#This Row],[Units]]</f>
        <v>4520.88</v>
      </c>
    </row>
    <row r="268" spans="3:9" x14ac:dyDescent="0.3">
      <c r="C268" t="s">
        <v>28</v>
      </c>
      <c r="D268" t="s">
        <v>18</v>
      </c>
      <c r="E268" t="s">
        <v>41</v>
      </c>
      <c r="F268" s="6">
        <v>1652</v>
      </c>
      <c r="G268" s="7">
        <v>102</v>
      </c>
      <c r="H268">
        <f>_xlfn.XLOOKUP(Data[[#This Row],[Product]],products[Product],products[Cost per unit])</f>
        <v>10.38</v>
      </c>
      <c r="I268">
        <f>Data[[#This Row],[Cost per unit]]*Data[[#This Row],[Units]]</f>
        <v>1058.76</v>
      </c>
    </row>
    <row r="269" spans="3:9" x14ac:dyDescent="0.3">
      <c r="C269" t="s">
        <v>9</v>
      </c>
      <c r="D269" t="s">
        <v>21</v>
      </c>
      <c r="E269" t="s">
        <v>42</v>
      </c>
      <c r="F269" s="6">
        <v>6433</v>
      </c>
      <c r="G269" s="7">
        <v>78</v>
      </c>
      <c r="H269">
        <f>_xlfn.XLOOKUP(Data[[#This Row],[Product]],products[Product],products[Cost per unit])</f>
        <v>9</v>
      </c>
      <c r="I269">
        <f>Data[[#This Row],[Cost per unit]]*Data[[#This Row],[Units]]</f>
        <v>702</v>
      </c>
    </row>
    <row r="270" spans="3:9" x14ac:dyDescent="0.3">
      <c r="C270" t="s">
        <v>28</v>
      </c>
      <c r="D270" t="s">
        <v>31</v>
      </c>
      <c r="E270" t="s">
        <v>35</v>
      </c>
      <c r="F270" s="6">
        <v>2212</v>
      </c>
      <c r="G270" s="7">
        <v>117</v>
      </c>
      <c r="H270">
        <f>_xlfn.XLOOKUP(Data[[#This Row],[Product]],products[Product],products[Cost per unit])</f>
        <v>6.49</v>
      </c>
      <c r="I270">
        <f>Data[[#This Row],[Cost per unit]]*Data[[#This Row],[Units]]</f>
        <v>759.33</v>
      </c>
    </row>
    <row r="271" spans="3:9" x14ac:dyDescent="0.3">
      <c r="C271" t="s">
        <v>14</v>
      </c>
      <c r="D271" t="s">
        <v>10</v>
      </c>
      <c r="E271" t="s">
        <v>37</v>
      </c>
      <c r="F271" s="6">
        <v>609</v>
      </c>
      <c r="G271" s="7">
        <v>99</v>
      </c>
      <c r="H271">
        <f>_xlfn.XLOOKUP(Data[[#This Row],[Product]],products[Product],products[Cost per unit])</f>
        <v>7.64</v>
      </c>
      <c r="I271">
        <f>Data[[#This Row],[Cost per unit]]*Data[[#This Row],[Units]]</f>
        <v>756.36</v>
      </c>
    </row>
    <row r="272" spans="3:9" x14ac:dyDescent="0.3">
      <c r="C272" t="s">
        <v>6</v>
      </c>
      <c r="D272" t="s">
        <v>10</v>
      </c>
      <c r="E272" t="s">
        <v>39</v>
      </c>
      <c r="F272" s="6">
        <v>1638</v>
      </c>
      <c r="G272" s="7">
        <v>48</v>
      </c>
      <c r="H272">
        <f>_xlfn.XLOOKUP(Data[[#This Row],[Product]],products[Product],products[Cost per unit])</f>
        <v>4.97</v>
      </c>
      <c r="I272">
        <f>Data[[#This Row],[Cost per unit]]*Data[[#This Row],[Units]]</f>
        <v>238.56</v>
      </c>
    </row>
    <row r="273" spans="3:9" x14ac:dyDescent="0.3">
      <c r="C273" t="s">
        <v>24</v>
      </c>
      <c r="D273" t="s">
        <v>31</v>
      </c>
      <c r="E273" t="s">
        <v>38</v>
      </c>
      <c r="F273" s="6">
        <v>3829</v>
      </c>
      <c r="G273" s="7">
        <v>24</v>
      </c>
      <c r="H273">
        <f>_xlfn.XLOOKUP(Data[[#This Row],[Product]],products[Product],products[Cost per unit])</f>
        <v>11.73</v>
      </c>
      <c r="I273">
        <f>Data[[#This Row],[Cost per unit]]*Data[[#This Row],[Units]]</f>
        <v>281.52</v>
      </c>
    </row>
    <row r="274" spans="3:9" x14ac:dyDescent="0.3">
      <c r="C274" t="s">
        <v>6</v>
      </c>
      <c r="D274" t="s">
        <v>18</v>
      </c>
      <c r="E274" t="s">
        <v>38</v>
      </c>
      <c r="F274" s="6">
        <v>5775</v>
      </c>
      <c r="G274" s="7">
        <v>42</v>
      </c>
      <c r="H274">
        <f>_xlfn.XLOOKUP(Data[[#This Row],[Product]],products[Product],products[Cost per unit])</f>
        <v>11.73</v>
      </c>
      <c r="I274">
        <f>Data[[#This Row],[Cost per unit]]*Data[[#This Row],[Units]]</f>
        <v>492.66</v>
      </c>
    </row>
    <row r="275" spans="3:9" x14ac:dyDescent="0.3">
      <c r="C275" t="s">
        <v>17</v>
      </c>
      <c r="D275" t="s">
        <v>10</v>
      </c>
      <c r="E275" t="s">
        <v>34</v>
      </c>
      <c r="F275" s="6">
        <v>1071</v>
      </c>
      <c r="G275" s="7">
        <v>270</v>
      </c>
      <c r="H275">
        <f>_xlfn.XLOOKUP(Data[[#This Row],[Product]],products[Product],products[Cost per unit])</f>
        <v>10.62</v>
      </c>
      <c r="I275">
        <f>Data[[#This Row],[Cost per unit]]*Data[[#This Row],[Units]]</f>
        <v>2867.3999999999996</v>
      </c>
    </row>
    <row r="276" spans="3:9" x14ac:dyDescent="0.3">
      <c r="C276" t="s">
        <v>9</v>
      </c>
      <c r="D276" t="s">
        <v>15</v>
      </c>
      <c r="E276" t="s">
        <v>35</v>
      </c>
      <c r="F276" s="6">
        <v>5019</v>
      </c>
      <c r="G276" s="7">
        <v>150</v>
      </c>
      <c r="H276">
        <f>_xlfn.XLOOKUP(Data[[#This Row],[Product]],products[Product],products[Cost per unit])</f>
        <v>6.49</v>
      </c>
      <c r="I276">
        <f>Data[[#This Row],[Cost per unit]]*Data[[#This Row],[Units]]</f>
        <v>973.5</v>
      </c>
    </row>
    <row r="277" spans="3:9" x14ac:dyDescent="0.3">
      <c r="C277" t="s">
        <v>27</v>
      </c>
      <c r="D277" t="s">
        <v>7</v>
      </c>
      <c r="E277" t="s">
        <v>38</v>
      </c>
      <c r="F277" s="6">
        <v>2863</v>
      </c>
      <c r="G277" s="7">
        <v>42</v>
      </c>
      <c r="H277">
        <f>_xlfn.XLOOKUP(Data[[#This Row],[Product]],products[Product],products[Cost per unit])</f>
        <v>11.73</v>
      </c>
      <c r="I277">
        <f>Data[[#This Row],[Cost per unit]]*Data[[#This Row],[Units]]</f>
        <v>492.66</v>
      </c>
    </row>
    <row r="278" spans="3:9" x14ac:dyDescent="0.3">
      <c r="C278" t="s">
        <v>6</v>
      </c>
      <c r="D278" t="s">
        <v>10</v>
      </c>
      <c r="E278" t="s">
        <v>33</v>
      </c>
      <c r="F278" s="6">
        <v>1617</v>
      </c>
      <c r="G278" s="7">
        <v>126</v>
      </c>
      <c r="H278">
        <f>_xlfn.XLOOKUP(Data[[#This Row],[Product]],products[Product],products[Cost per unit])</f>
        <v>7.16</v>
      </c>
      <c r="I278">
        <f>Data[[#This Row],[Cost per unit]]*Data[[#This Row],[Units]]</f>
        <v>902.16</v>
      </c>
    </row>
    <row r="279" spans="3:9" x14ac:dyDescent="0.3">
      <c r="C279" t="s">
        <v>17</v>
      </c>
      <c r="D279" t="s">
        <v>7</v>
      </c>
      <c r="E279" t="s">
        <v>43</v>
      </c>
      <c r="F279" s="6">
        <v>6818</v>
      </c>
      <c r="G279" s="7">
        <v>6</v>
      </c>
      <c r="H279">
        <f>_xlfn.XLOOKUP(Data[[#This Row],[Product]],products[Product],products[Cost per unit])</f>
        <v>5.6</v>
      </c>
      <c r="I279">
        <f>Data[[#This Row],[Cost per unit]]*Data[[#This Row],[Units]]</f>
        <v>33.599999999999994</v>
      </c>
    </row>
    <row r="280" spans="3:9" x14ac:dyDescent="0.3">
      <c r="C280" t="s">
        <v>28</v>
      </c>
      <c r="D280" t="s">
        <v>10</v>
      </c>
      <c r="E280" t="s">
        <v>38</v>
      </c>
      <c r="F280" s="6">
        <v>6657</v>
      </c>
      <c r="G280" s="7">
        <v>276</v>
      </c>
      <c r="H280">
        <f>_xlfn.XLOOKUP(Data[[#This Row],[Product]],products[Product],products[Cost per unit])</f>
        <v>11.73</v>
      </c>
      <c r="I280">
        <f>Data[[#This Row],[Cost per unit]]*Data[[#This Row],[Units]]</f>
        <v>3237.48</v>
      </c>
    </row>
    <row r="281" spans="3:9" x14ac:dyDescent="0.3">
      <c r="C281" t="s">
        <v>28</v>
      </c>
      <c r="D281" t="s">
        <v>31</v>
      </c>
      <c r="E281" t="s">
        <v>29</v>
      </c>
      <c r="F281" s="6">
        <v>2919</v>
      </c>
      <c r="G281" s="7">
        <v>93</v>
      </c>
      <c r="H281">
        <f>_xlfn.XLOOKUP(Data[[#This Row],[Product]],products[Product],products[Cost per unit])</f>
        <v>3.11</v>
      </c>
      <c r="I281">
        <f>Data[[#This Row],[Cost per unit]]*Data[[#This Row],[Units]]</f>
        <v>289.22999999999996</v>
      </c>
    </row>
    <row r="282" spans="3:9" x14ac:dyDescent="0.3">
      <c r="C282" t="s">
        <v>27</v>
      </c>
      <c r="D282" t="s">
        <v>15</v>
      </c>
      <c r="E282" t="s">
        <v>22</v>
      </c>
      <c r="F282" s="6">
        <v>3094</v>
      </c>
      <c r="G282" s="7">
        <v>246</v>
      </c>
      <c r="H282">
        <f>_xlfn.XLOOKUP(Data[[#This Row],[Product]],products[Product],products[Cost per unit])</f>
        <v>5.79</v>
      </c>
      <c r="I282">
        <f>Data[[#This Row],[Cost per unit]]*Data[[#This Row],[Units]]</f>
        <v>1424.34</v>
      </c>
    </row>
    <row r="283" spans="3:9" x14ac:dyDescent="0.3">
      <c r="C283" t="s">
        <v>17</v>
      </c>
      <c r="D283" t="s">
        <v>18</v>
      </c>
      <c r="E283" t="s">
        <v>39</v>
      </c>
      <c r="F283" s="6">
        <v>2989</v>
      </c>
      <c r="G283" s="7">
        <v>3</v>
      </c>
      <c r="H283">
        <f>_xlfn.XLOOKUP(Data[[#This Row],[Product]],products[Product],products[Cost per unit])</f>
        <v>4.97</v>
      </c>
      <c r="I283">
        <f>Data[[#This Row],[Cost per unit]]*Data[[#This Row],[Units]]</f>
        <v>14.91</v>
      </c>
    </row>
    <row r="284" spans="3:9" x14ac:dyDescent="0.3">
      <c r="C284" t="s">
        <v>9</v>
      </c>
      <c r="D284" t="s">
        <v>21</v>
      </c>
      <c r="E284" t="s">
        <v>40</v>
      </c>
      <c r="F284" s="6">
        <v>2268</v>
      </c>
      <c r="G284" s="7">
        <v>63</v>
      </c>
      <c r="H284">
        <f>_xlfn.XLOOKUP(Data[[#This Row],[Product]],products[Product],products[Cost per unit])</f>
        <v>16.73</v>
      </c>
      <c r="I284">
        <f>Data[[#This Row],[Cost per unit]]*Data[[#This Row],[Units]]</f>
        <v>1053.99</v>
      </c>
    </row>
    <row r="285" spans="3:9" x14ac:dyDescent="0.3">
      <c r="C285" t="s">
        <v>26</v>
      </c>
      <c r="D285" t="s">
        <v>10</v>
      </c>
      <c r="E285" t="s">
        <v>22</v>
      </c>
      <c r="F285" s="6">
        <v>4753</v>
      </c>
      <c r="G285" s="7">
        <v>246</v>
      </c>
      <c r="H285">
        <f>_xlfn.XLOOKUP(Data[[#This Row],[Product]],products[Product],products[Cost per unit])</f>
        <v>5.79</v>
      </c>
      <c r="I285">
        <f>Data[[#This Row],[Cost per unit]]*Data[[#This Row],[Units]]</f>
        <v>1424.34</v>
      </c>
    </row>
    <row r="286" spans="3:9" x14ac:dyDescent="0.3">
      <c r="C286" t="s">
        <v>27</v>
      </c>
      <c r="D286" t="s">
        <v>31</v>
      </c>
      <c r="E286" t="s">
        <v>37</v>
      </c>
      <c r="F286" s="6">
        <v>7511</v>
      </c>
      <c r="G286" s="7">
        <v>120</v>
      </c>
      <c r="H286">
        <f>_xlfn.XLOOKUP(Data[[#This Row],[Product]],products[Product],products[Cost per unit])</f>
        <v>7.64</v>
      </c>
      <c r="I286">
        <f>Data[[#This Row],[Cost per unit]]*Data[[#This Row],[Units]]</f>
        <v>916.8</v>
      </c>
    </row>
    <row r="287" spans="3:9" x14ac:dyDescent="0.3">
      <c r="C287" t="s">
        <v>27</v>
      </c>
      <c r="D287" t="s">
        <v>21</v>
      </c>
      <c r="E287" t="s">
        <v>22</v>
      </c>
      <c r="F287" s="6">
        <v>4326</v>
      </c>
      <c r="G287" s="7">
        <v>348</v>
      </c>
      <c r="H287">
        <f>_xlfn.XLOOKUP(Data[[#This Row],[Product]],products[Product],products[Cost per unit])</f>
        <v>5.79</v>
      </c>
      <c r="I287">
        <f>Data[[#This Row],[Cost per unit]]*Data[[#This Row],[Units]]</f>
        <v>2014.92</v>
      </c>
    </row>
    <row r="288" spans="3:9" x14ac:dyDescent="0.3">
      <c r="C288" t="s">
        <v>14</v>
      </c>
      <c r="D288" t="s">
        <v>31</v>
      </c>
      <c r="E288" t="s">
        <v>35</v>
      </c>
      <c r="F288" s="6">
        <v>4935</v>
      </c>
      <c r="G288" s="7">
        <v>126</v>
      </c>
      <c r="H288">
        <f>_xlfn.XLOOKUP(Data[[#This Row],[Product]],products[Product],products[Cost per unit])</f>
        <v>6.49</v>
      </c>
      <c r="I288">
        <f>Data[[#This Row],[Cost per unit]]*Data[[#This Row],[Units]]</f>
        <v>817.74</v>
      </c>
    </row>
    <row r="289" spans="3:9" x14ac:dyDescent="0.3">
      <c r="C289" t="s">
        <v>17</v>
      </c>
      <c r="D289" t="s">
        <v>10</v>
      </c>
      <c r="E289" t="s">
        <v>8</v>
      </c>
      <c r="F289" s="6">
        <v>4781</v>
      </c>
      <c r="G289" s="7">
        <v>123</v>
      </c>
      <c r="H289">
        <f>_xlfn.XLOOKUP(Data[[#This Row],[Product]],products[Product],products[Cost per unit])</f>
        <v>14.49</v>
      </c>
      <c r="I289">
        <f>Data[[#This Row],[Cost per unit]]*Data[[#This Row],[Units]]</f>
        <v>1782.27</v>
      </c>
    </row>
    <row r="290" spans="3:9" x14ac:dyDescent="0.3">
      <c r="C290" t="s">
        <v>26</v>
      </c>
      <c r="D290" t="s">
        <v>21</v>
      </c>
      <c r="E290" t="s">
        <v>19</v>
      </c>
      <c r="F290" s="6">
        <v>7483</v>
      </c>
      <c r="G290" s="7">
        <v>45</v>
      </c>
      <c r="H290">
        <f>_xlfn.XLOOKUP(Data[[#This Row],[Product]],products[Product],products[Cost per unit])</f>
        <v>13.15</v>
      </c>
      <c r="I290">
        <f>Data[[#This Row],[Cost per unit]]*Data[[#This Row],[Units]]</f>
        <v>591.75</v>
      </c>
    </row>
    <row r="291" spans="3:9" x14ac:dyDescent="0.3">
      <c r="C291" t="s">
        <v>36</v>
      </c>
      <c r="D291" t="s">
        <v>21</v>
      </c>
      <c r="E291" t="s">
        <v>13</v>
      </c>
      <c r="F291" s="6">
        <v>6860</v>
      </c>
      <c r="G291" s="7">
        <v>126</v>
      </c>
      <c r="H291">
        <f>_xlfn.XLOOKUP(Data[[#This Row],[Product]],products[Product],products[Cost per unit])</f>
        <v>11.88</v>
      </c>
      <c r="I291">
        <f>Data[[#This Row],[Cost per unit]]*Data[[#This Row],[Units]]</f>
        <v>1496.88</v>
      </c>
    </row>
    <row r="292" spans="3:9" x14ac:dyDescent="0.3">
      <c r="C292" t="s">
        <v>6</v>
      </c>
      <c r="D292" t="s">
        <v>7</v>
      </c>
      <c r="E292" t="s">
        <v>33</v>
      </c>
      <c r="F292" s="6">
        <v>9002</v>
      </c>
      <c r="G292" s="7">
        <v>72</v>
      </c>
      <c r="H292">
        <f>_xlfn.XLOOKUP(Data[[#This Row],[Product]],products[Product],products[Cost per unit])</f>
        <v>7.16</v>
      </c>
      <c r="I292">
        <f>Data[[#This Row],[Cost per unit]]*Data[[#This Row],[Units]]</f>
        <v>515.52</v>
      </c>
    </row>
    <row r="293" spans="3:9" x14ac:dyDescent="0.3">
      <c r="C293" t="s">
        <v>17</v>
      </c>
      <c r="D293" t="s">
        <v>15</v>
      </c>
      <c r="E293" t="s">
        <v>33</v>
      </c>
      <c r="F293" s="6">
        <v>1400</v>
      </c>
      <c r="G293" s="7">
        <v>135</v>
      </c>
      <c r="H293">
        <f>_xlfn.XLOOKUP(Data[[#This Row],[Product]],products[Product],products[Cost per unit])</f>
        <v>7.16</v>
      </c>
      <c r="I293">
        <f>Data[[#This Row],[Cost per unit]]*Data[[#This Row],[Units]]</f>
        <v>966.6</v>
      </c>
    </row>
    <row r="294" spans="3:9" x14ac:dyDescent="0.3">
      <c r="C294" t="s">
        <v>36</v>
      </c>
      <c r="D294" t="s">
        <v>31</v>
      </c>
      <c r="E294" t="s">
        <v>23</v>
      </c>
      <c r="F294" s="6">
        <v>4053</v>
      </c>
      <c r="G294" s="7">
        <v>24</v>
      </c>
      <c r="H294">
        <f>_xlfn.XLOOKUP(Data[[#This Row],[Product]],products[Product],products[Cost per unit])</f>
        <v>9.77</v>
      </c>
      <c r="I294">
        <f>Data[[#This Row],[Cost per unit]]*Data[[#This Row],[Units]]</f>
        <v>234.48</v>
      </c>
    </row>
    <row r="295" spans="3:9" x14ac:dyDescent="0.3">
      <c r="C295" t="s">
        <v>24</v>
      </c>
      <c r="D295" t="s">
        <v>15</v>
      </c>
      <c r="E295" t="s">
        <v>22</v>
      </c>
      <c r="F295" s="6">
        <v>2149</v>
      </c>
      <c r="G295" s="7">
        <v>117</v>
      </c>
      <c r="H295">
        <f>_xlfn.XLOOKUP(Data[[#This Row],[Product]],products[Product],products[Cost per unit])</f>
        <v>5.79</v>
      </c>
      <c r="I295">
        <f>Data[[#This Row],[Cost per unit]]*Data[[#This Row],[Units]]</f>
        <v>677.43</v>
      </c>
    </row>
    <row r="296" spans="3:9" x14ac:dyDescent="0.3">
      <c r="C296" t="s">
        <v>28</v>
      </c>
      <c r="D296" t="s">
        <v>18</v>
      </c>
      <c r="E296" t="s">
        <v>33</v>
      </c>
      <c r="F296" s="6">
        <v>3640</v>
      </c>
      <c r="G296" s="7">
        <v>51</v>
      </c>
      <c r="H296">
        <f>_xlfn.XLOOKUP(Data[[#This Row],[Product]],products[Product],products[Cost per unit])</f>
        <v>7.16</v>
      </c>
      <c r="I296">
        <f>Data[[#This Row],[Cost per unit]]*Data[[#This Row],[Units]]</f>
        <v>365.16</v>
      </c>
    </row>
    <row r="297" spans="3:9" x14ac:dyDescent="0.3">
      <c r="C297" t="s">
        <v>27</v>
      </c>
      <c r="D297" t="s">
        <v>18</v>
      </c>
      <c r="E297" t="s">
        <v>35</v>
      </c>
      <c r="F297" s="6">
        <v>630</v>
      </c>
      <c r="G297" s="7">
        <v>36</v>
      </c>
      <c r="H297">
        <f>_xlfn.XLOOKUP(Data[[#This Row],[Product]],products[Product],products[Cost per unit])</f>
        <v>6.49</v>
      </c>
      <c r="I297">
        <f>Data[[#This Row],[Cost per unit]]*Data[[#This Row],[Units]]</f>
        <v>233.64000000000001</v>
      </c>
    </row>
    <row r="298" spans="3:9" x14ac:dyDescent="0.3">
      <c r="C298" t="s">
        <v>12</v>
      </c>
      <c r="D298" t="s">
        <v>10</v>
      </c>
      <c r="E298" t="s">
        <v>40</v>
      </c>
      <c r="F298" s="6">
        <v>2429</v>
      </c>
      <c r="G298" s="7">
        <v>144</v>
      </c>
      <c r="H298">
        <f>_xlfn.XLOOKUP(Data[[#This Row],[Product]],products[Product],products[Cost per unit])</f>
        <v>16.73</v>
      </c>
      <c r="I298">
        <f>Data[[#This Row],[Cost per unit]]*Data[[#This Row],[Units]]</f>
        <v>2409.12</v>
      </c>
    </row>
    <row r="299" spans="3:9" x14ac:dyDescent="0.3">
      <c r="C299" t="s">
        <v>12</v>
      </c>
      <c r="D299" t="s">
        <v>15</v>
      </c>
      <c r="E299" t="s">
        <v>19</v>
      </c>
      <c r="F299" s="6">
        <v>2142</v>
      </c>
      <c r="G299" s="7">
        <v>114</v>
      </c>
      <c r="H299">
        <f>_xlfn.XLOOKUP(Data[[#This Row],[Product]],products[Product],products[Cost per unit])</f>
        <v>13.15</v>
      </c>
      <c r="I299">
        <f>Data[[#This Row],[Cost per unit]]*Data[[#This Row],[Units]]</f>
        <v>1499.1000000000001</v>
      </c>
    </row>
    <row r="300" spans="3:9" x14ac:dyDescent="0.3">
      <c r="C300" t="s">
        <v>24</v>
      </c>
      <c r="D300" t="s">
        <v>7</v>
      </c>
      <c r="E300" t="s">
        <v>8</v>
      </c>
      <c r="F300" s="6">
        <v>6454</v>
      </c>
      <c r="G300" s="7">
        <v>54</v>
      </c>
      <c r="H300">
        <f>_xlfn.XLOOKUP(Data[[#This Row],[Product]],products[Product],products[Cost per unit])</f>
        <v>14.49</v>
      </c>
      <c r="I300">
        <f>Data[[#This Row],[Cost per unit]]*Data[[#This Row],[Units]]</f>
        <v>782.46</v>
      </c>
    </row>
    <row r="301" spans="3:9" x14ac:dyDescent="0.3">
      <c r="C301" t="s">
        <v>24</v>
      </c>
      <c r="D301" t="s">
        <v>7</v>
      </c>
      <c r="E301" t="s">
        <v>30</v>
      </c>
      <c r="F301" s="6">
        <v>4487</v>
      </c>
      <c r="G301" s="7">
        <v>333</v>
      </c>
      <c r="H301">
        <f>_xlfn.XLOOKUP(Data[[#This Row],[Product]],products[Product],products[Cost per unit])</f>
        <v>8.7899999999999991</v>
      </c>
      <c r="I301">
        <f>Data[[#This Row],[Cost per unit]]*Data[[#This Row],[Units]]</f>
        <v>2927.0699999999997</v>
      </c>
    </row>
    <row r="302" spans="3:9" x14ac:dyDescent="0.3">
      <c r="C302" t="s">
        <v>28</v>
      </c>
      <c r="D302" t="s">
        <v>7</v>
      </c>
      <c r="E302" t="s">
        <v>13</v>
      </c>
      <c r="F302" s="6">
        <v>938</v>
      </c>
      <c r="G302" s="7">
        <v>366</v>
      </c>
      <c r="H302">
        <f>_xlfn.XLOOKUP(Data[[#This Row],[Product]],products[Product],products[Cost per unit])</f>
        <v>11.88</v>
      </c>
      <c r="I302">
        <f>Data[[#This Row],[Cost per unit]]*Data[[#This Row],[Units]]</f>
        <v>4348.08</v>
      </c>
    </row>
    <row r="303" spans="3:9" x14ac:dyDescent="0.3">
      <c r="C303" t="s">
        <v>28</v>
      </c>
      <c r="D303" t="s">
        <v>21</v>
      </c>
      <c r="E303" t="s">
        <v>43</v>
      </c>
      <c r="F303" s="6">
        <v>8841</v>
      </c>
      <c r="G303" s="7">
        <v>303</v>
      </c>
      <c r="H303">
        <f>_xlfn.XLOOKUP(Data[[#This Row],[Product]],products[Product],products[Cost per unit])</f>
        <v>5.6</v>
      </c>
      <c r="I303">
        <f>Data[[#This Row],[Cost per unit]]*Data[[#This Row],[Units]]</f>
        <v>1696.8</v>
      </c>
    </row>
    <row r="304" spans="3:9" x14ac:dyDescent="0.3">
      <c r="C304" t="s">
        <v>27</v>
      </c>
      <c r="D304" t="s">
        <v>18</v>
      </c>
      <c r="E304" t="s">
        <v>20</v>
      </c>
      <c r="F304" s="6">
        <v>4018</v>
      </c>
      <c r="G304" s="7">
        <v>126</v>
      </c>
      <c r="H304">
        <f>_xlfn.XLOOKUP(Data[[#This Row],[Product]],products[Product],products[Cost per unit])</f>
        <v>12.37</v>
      </c>
      <c r="I304">
        <f>Data[[#This Row],[Cost per unit]]*Data[[#This Row],[Units]]</f>
        <v>1558.62</v>
      </c>
    </row>
    <row r="305" spans="3:9" x14ac:dyDescent="0.3">
      <c r="C305" t="s">
        <v>14</v>
      </c>
      <c r="D305" t="s">
        <v>7</v>
      </c>
      <c r="E305" t="s">
        <v>38</v>
      </c>
      <c r="F305" s="6">
        <v>714</v>
      </c>
      <c r="G305" s="7">
        <v>231</v>
      </c>
      <c r="H305">
        <f>_xlfn.XLOOKUP(Data[[#This Row],[Product]],products[Product],products[Cost per unit])</f>
        <v>11.73</v>
      </c>
      <c r="I305">
        <f>Data[[#This Row],[Cost per unit]]*Data[[#This Row],[Units]]</f>
        <v>2709.63</v>
      </c>
    </row>
    <row r="306" spans="3:9" x14ac:dyDescent="0.3">
      <c r="C306" t="s">
        <v>12</v>
      </c>
      <c r="D306" t="s">
        <v>21</v>
      </c>
      <c r="E306" t="s">
        <v>19</v>
      </c>
      <c r="F306" s="6">
        <v>3850</v>
      </c>
      <c r="G306" s="7">
        <v>102</v>
      </c>
      <c r="H306">
        <f>_xlfn.XLOOKUP(Data[[#This Row],[Product]],products[Product],products[Cost per unit])</f>
        <v>13.15</v>
      </c>
      <c r="I306">
        <f>Data[[#This Row],[Cost per unit]]*Data[[#This Row],[Units]]</f>
        <v>1341.3</v>
      </c>
    </row>
  </sheetData>
  <pageMargins left="0.7" right="0.7" top="0.75" bottom="0.75" header="0.3" footer="0.3"/>
  <tableParts count="2">
    <tablePart r:id="rId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72B298-2F53-453B-933B-E90482FC957F}">
  <dimension ref="A1:W21"/>
  <sheetViews>
    <sheetView showGridLines="0" workbookViewId="0">
      <selection sqref="A1:XFD1"/>
    </sheetView>
  </sheetViews>
  <sheetFormatPr defaultRowHeight="14.4" x14ac:dyDescent="0.3"/>
  <cols>
    <col min="2" max="2" width="6.109375" customWidth="1"/>
    <col min="3" max="3" width="8.44140625" bestFit="1" customWidth="1"/>
    <col min="4" max="4" width="11.33203125" customWidth="1"/>
    <col min="5" max="5" width="10.33203125" customWidth="1"/>
    <col min="7" max="7" width="2.77734375" customWidth="1"/>
    <col min="8" max="8" width="15.109375" bestFit="1" customWidth="1"/>
    <col min="9" max="9" width="10" bestFit="1" customWidth="1"/>
  </cols>
  <sheetData>
    <row r="1" spans="1:23" s="2" customFormat="1" ht="52.5" customHeight="1" x14ac:dyDescent="0.3">
      <c r="A1" s="1"/>
      <c r="C1" s="33" t="s">
        <v>78</v>
      </c>
      <c r="D1" s="33"/>
      <c r="E1" s="33"/>
      <c r="F1" s="33"/>
      <c r="G1" s="33"/>
      <c r="H1" s="33"/>
      <c r="I1" s="33"/>
      <c r="J1" s="33"/>
      <c r="K1" s="33"/>
    </row>
    <row r="4" spans="1:23" x14ac:dyDescent="0.3">
      <c r="W4" s="9" t="s">
        <v>53</v>
      </c>
    </row>
    <row r="5" spans="1:23" x14ac:dyDescent="0.3">
      <c r="W5" t="s">
        <v>10</v>
      </c>
    </row>
    <row r="6" spans="1:23" x14ac:dyDescent="0.3">
      <c r="B6" s="34" t="s">
        <v>67</v>
      </c>
      <c r="C6" s="34"/>
      <c r="D6" s="9" t="s">
        <v>31</v>
      </c>
      <c r="W6" t="s">
        <v>31</v>
      </c>
    </row>
    <row r="7" spans="1:23" x14ac:dyDescent="0.3">
      <c r="W7" t="s">
        <v>7</v>
      </c>
    </row>
    <row r="8" spans="1:23" x14ac:dyDescent="0.3">
      <c r="W8" t="s">
        <v>15</v>
      </c>
    </row>
    <row r="9" spans="1:23" ht="15.6" x14ac:dyDescent="0.3">
      <c r="B9" s="26" t="s">
        <v>68</v>
      </c>
      <c r="C9" s="25"/>
      <c r="D9" s="25"/>
      <c r="E9" s="25"/>
      <c r="G9" s="36" t="s">
        <v>75</v>
      </c>
      <c r="H9" s="37"/>
      <c r="I9" s="37"/>
      <c r="J9" s="25"/>
      <c r="W9" t="s">
        <v>18</v>
      </c>
    </row>
    <row r="10" spans="1:23" x14ac:dyDescent="0.3">
      <c r="W10" t="s">
        <v>21</v>
      </c>
    </row>
    <row r="11" spans="1:23" ht="17.399999999999999" x14ac:dyDescent="0.3">
      <c r="C11" s="35" t="s">
        <v>74</v>
      </c>
      <c r="D11" s="35"/>
      <c r="E11" s="16">
        <f>COUNTIFS(Data[Geography],D6)</f>
        <v>58</v>
      </c>
      <c r="H11" s="27"/>
      <c r="I11" s="27" t="s">
        <v>4</v>
      </c>
      <c r="J11" s="27" t="s">
        <v>5</v>
      </c>
      <c r="K11" s="28" t="s">
        <v>76</v>
      </c>
    </row>
    <row r="12" spans="1:23" x14ac:dyDescent="0.3">
      <c r="H12" s="16" t="s">
        <v>27</v>
      </c>
      <c r="I12" s="29">
        <f>SUMIFS(Data[Amount],Data[Sales Person],H12,Data[Geography],$D$6)</f>
        <v>7763</v>
      </c>
      <c r="J12" s="16">
        <f>SUMIFS(Data[Units],Data[Sales Person],H12,Data[Geography],$D$6)</f>
        <v>174</v>
      </c>
      <c r="K12" s="8">
        <f>IF(I12&gt;12000,1,-1)</f>
        <v>-1</v>
      </c>
    </row>
    <row r="13" spans="1:23" x14ac:dyDescent="0.3">
      <c r="H13" s="16" t="s">
        <v>9</v>
      </c>
      <c r="I13" s="29">
        <f>SUMIFS(Data[Amount],Data[Sales Person],H13,Data[Geography],$D$6)</f>
        <v>5516</v>
      </c>
      <c r="J13" s="16">
        <f>SUMIFS(Data[Units],Data[Sales Person],H13,Data[Geography],$D$6)</f>
        <v>507</v>
      </c>
      <c r="K13" s="8">
        <f t="shared" ref="K13:K21" si="0">IF(I13&gt;12000,1,-1)</f>
        <v>-1</v>
      </c>
    </row>
    <row r="14" spans="1:23" x14ac:dyDescent="0.3">
      <c r="C14" s="27"/>
      <c r="D14" s="27" t="s">
        <v>69</v>
      </c>
      <c r="E14" s="27" t="s">
        <v>45</v>
      </c>
      <c r="H14" s="16" t="s">
        <v>14</v>
      </c>
      <c r="I14" s="29">
        <f>SUMIFS(Data[Amount],Data[Sales Person],H14,Data[Geography],$D$6)</f>
        <v>15855</v>
      </c>
      <c r="J14" s="16">
        <f>SUMIFS(Data[Units],Data[Sales Person],H14,Data[Geography],$D$6)</f>
        <v>708</v>
      </c>
      <c r="K14" s="8">
        <f t="shared" si="0"/>
        <v>1</v>
      </c>
    </row>
    <row r="15" spans="1:23" x14ac:dyDescent="0.3">
      <c r="C15" s="16" t="s">
        <v>70</v>
      </c>
      <c r="D15" s="30">
        <f>SUMIFS(Data[Amount],Data[Geography],D6)</f>
        <v>252469</v>
      </c>
      <c r="E15" s="30">
        <f>AVERAGEIFS(Data[Amount],Data[Geography],D6)</f>
        <v>4352.9137931034484</v>
      </c>
      <c r="H15" s="16" t="s">
        <v>24</v>
      </c>
      <c r="I15" s="29">
        <f>SUMIFS(Data[Amount],Data[Sales Person],H15,Data[Geography],$D$6)</f>
        <v>31661</v>
      </c>
      <c r="J15" s="16">
        <f>SUMIFS(Data[Units],Data[Sales Person],H15,Data[Geography],$D$6)</f>
        <v>978</v>
      </c>
      <c r="K15" s="8">
        <f t="shared" si="0"/>
        <v>1</v>
      </c>
    </row>
    <row r="16" spans="1:23" x14ac:dyDescent="0.3">
      <c r="C16" s="16" t="s">
        <v>71</v>
      </c>
      <c r="D16" s="30">
        <f>SUMIFS(Data[Cost],Data[Geography],D6)</f>
        <v>80681.400000000038</v>
      </c>
      <c r="E16" s="29">
        <f>AVERAGEIFS(Data[Cost],Data[Geography],D6)</f>
        <v>1391.0586206896558</v>
      </c>
      <c r="H16" s="16" t="s">
        <v>17</v>
      </c>
      <c r="I16" s="29">
        <f>SUMIFS(Data[Amount],Data[Sales Person],H16,Data[Geography],$D$6)</f>
        <v>33670</v>
      </c>
      <c r="J16" s="16">
        <f>SUMIFS(Data[Units],Data[Sales Person],H16,Data[Geography],$D$6)</f>
        <v>1515</v>
      </c>
      <c r="K16" s="8">
        <f t="shared" si="0"/>
        <v>1</v>
      </c>
    </row>
    <row r="17" spans="3:11" x14ac:dyDescent="0.3">
      <c r="C17" s="16" t="s">
        <v>72</v>
      </c>
      <c r="D17" s="29">
        <f>D15-D16</f>
        <v>171787.59999999998</v>
      </c>
      <c r="E17" s="29">
        <f>E15-E16</f>
        <v>2961.8551724137924</v>
      </c>
      <c r="H17" s="16" t="s">
        <v>26</v>
      </c>
      <c r="I17" s="29">
        <f>SUMIFS(Data[Amount],Data[Sales Person],H17,Data[Geography],$D$6)</f>
        <v>41559</v>
      </c>
      <c r="J17" s="16">
        <f>SUMIFS(Data[Units],Data[Sales Person],H17,Data[Geography],$D$6)</f>
        <v>1188</v>
      </c>
      <c r="K17" s="8">
        <f t="shared" si="0"/>
        <v>1</v>
      </c>
    </row>
    <row r="18" spans="3:11" x14ac:dyDescent="0.3">
      <c r="C18" s="16" t="s">
        <v>73</v>
      </c>
      <c r="D18" s="16">
        <f>SUMIFS(Data[Units],Data[Geography],D6)</f>
        <v>8760</v>
      </c>
      <c r="E18" s="31">
        <f>AVERAGEIFS(Data[Units],Data[Geography],D6)</f>
        <v>151.0344827586207</v>
      </c>
      <c r="H18" s="16" t="s">
        <v>28</v>
      </c>
      <c r="I18" s="29">
        <f>SUMIFS(Data[Amount],Data[Sales Person],H18,Data[Geography],$D$6)</f>
        <v>35847</v>
      </c>
      <c r="J18" s="16">
        <f>SUMIFS(Data[Units],Data[Sales Person],H18,Data[Geography],$D$6)</f>
        <v>1416</v>
      </c>
      <c r="K18" s="8">
        <f t="shared" si="0"/>
        <v>1</v>
      </c>
    </row>
    <row r="19" spans="3:11" x14ac:dyDescent="0.3">
      <c r="H19" s="16" t="s">
        <v>12</v>
      </c>
      <c r="I19" s="29">
        <f>SUMIFS(Data[Amount],Data[Sales Person],H19,Data[Geography],$D$6)</f>
        <v>39424</v>
      </c>
      <c r="J19" s="16">
        <f>SUMIFS(Data[Units],Data[Sales Person],H19,Data[Geography],$D$6)</f>
        <v>1122</v>
      </c>
      <c r="K19" s="8">
        <f t="shared" si="0"/>
        <v>1</v>
      </c>
    </row>
    <row r="20" spans="3:11" x14ac:dyDescent="0.3">
      <c r="H20" s="16" t="s">
        <v>36</v>
      </c>
      <c r="I20" s="29">
        <f>SUMIFS(Data[Amount],Data[Sales Person],H20,Data[Geography],$D$6)</f>
        <v>16527</v>
      </c>
      <c r="J20" s="16">
        <f>SUMIFS(Data[Units],Data[Sales Person],H20,Data[Geography],$D$6)</f>
        <v>417</v>
      </c>
      <c r="K20" s="8">
        <f t="shared" si="0"/>
        <v>1</v>
      </c>
    </row>
    <row r="21" spans="3:11" x14ac:dyDescent="0.3">
      <c r="H21" s="16" t="s">
        <v>6</v>
      </c>
      <c r="I21" s="29">
        <f>SUMIFS(Data[Amount],Data[Sales Person],H21,Data[Geography],$D$6)</f>
        <v>24647</v>
      </c>
      <c r="J21" s="16">
        <f>SUMIFS(Data[Units],Data[Sales Person],H21,Data[Geography],$D$6)</f>
        <v>735</v>
      </c>
      <c r="K21" s="8">
        <f t="shared" si="0"/>
        <v>1</v>
      </c>
    </row>
  </sheetData>
  <sortState xmlns:xlrd2="http://schemas.microsoft.com/office/spreadsheetml/2017/richdata2" ref="H12:H21">
    <sortCondition ref="H12:H21"/>
  </sortState>
  <mergeCells count="4">
    <mergeCell ref="C1:K1"/>
    <mergeCell ref="B6:C6"/>
    <mergeCell ref="C11:D11"/>
    <mergeCell ref="G9:I9"/>
  </mergeCells>
  <conditionalFormatting sqref="I12:I21">
    <cfRule type="dataBar" priority="2">
      <dataBar>
        <cfvo type="min"/>
        <cfvo type="max"/>
        <color rgb="FF638EC6"/>
      </dataBar>
      <extLst>
        <ext xmlns:x14="http://schemas.microsoft.com/office/spreadsheetml/2009/9/main" uri="{B025F937-C7B1-47D3-B67F-A62EFF666E3E}">
          <x14:id>{7B6EFC53-91EB-4328-82C7-DA103A2FDFDF}</x14:id>
        </ext>
      </extLst>
    </cfRule>
  </conditionalFormatting>
  <dataValidations count="1">
    <dataValidation type="list" allowBlank="1" showInputMessage="1" showErrorMessage="1" sqref="D6" xr:uid="{8346C131-2ADE-45D4-93CF-EB93CCA9B0D0}">
      <formula1>$W$5:$W$10</formula1>
    </dataValidation>
  </dataValidation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7B6EFC53-91EB-4328-82C7-DA103A2FDFDF}">
            <x14:dataBar minLength="0" maxLength="100" gradient="0">
              <x14:cfvo type="autoMin"/>
              <x14:cfvo type="autoMax"/>
              <x14:negativeFillColor rgb="FFFF0000"/>
              <x14:axisColor rgb="FF000000"/>
            </x14:dataBar>
          </x14:cfRule>
          <xm:sqref>I12:I21</xm:sqref>
        </x14:conditionalFormatting>
        <x14:conditionalFormatting xmlns:xm="http://schemas.microsoft.com/office/excel/2006/main">
          <x14:cfRule type="iconSet" priority="1" id="{48A0B4F9-04BB-42DC-BF34-CAA0AB7F3773}">
            <x14:iconSet iconSet="3Symbols" showValue="0" custom="1">
              <x14:cfvo type="percent">
                <xm:f>0</xm:f>
              </x14:cfvo>
              <x14:cfvo type="num">
                <xm:f>0</xm:f>
              </x14:cfvo>
              <x14:cfvo type="num">
                <xm:f>1</xm:f>
              </x14:cfvo>
              <x14:cfIcon iconSet="3Symbols" iconId="0"/>
              <x14:cfIcon iconSet="NoIcons" iconId="0"/>
              <x14:cfIcon iconSet="3Symbols" iconId="2"/>
            </x14:iconSet>
          </x14:cfRule>
          <xm:sqref>K12:K21</xm:sqref>
        </x14:conditionalFormatting>
      </x14:conditionalFormatting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671160-D894-4F20-B0E1-5F4419B2AA85}">
  <dimension ref="A1:M29"/>
  <sheetViews>
    <sheetView tabSelected="1" workbookViewId="0">
      <selection activeCell="O9" sqref="O9"/>
    </sheetView>
  </sheetViews>
  <sheetFormatPr defaultRowHeight="14.4" x14ac:dyDescent="0.3"/>
  <cols>
    <col min="2" max="2" width="20.21875" bestFit="1" customWidth="1"/>
    <col min="3" max="3" width="14.44140625" bestFit="1" customWidth="1"/>
    <col min="4" max="4" width="11.109375" bestFit="1" customWidth="1"/>
    <col min="5" max="5" width="11.77734375" bestFit="1" customWidth="1"/>
    <col min="6" max="6" width="8.5546875" bestFit="1" customWidth="1"/>
    <col min="7" max="7" width="7.5546875" bestFit="1" customWidth="1"/>
    <col min="8" max="8" width="9" bestFit="1" customWidth="1"/>
  </cols>
  <sheetData>
    <row r="1" spans="1:13" s="2" customFormat="1" ht="52.5" customHeight="1" x14ac:dyDescent="0.3">
      <c r="A1" s="1"/>
      <c r="C1" s="33" t="s">
        <v>77</v>
      </c>
      <c r="D1" s="33"/>
      <c r="E1" s="33"/>
      <c r="F1" s="33"/>
      <c r="G1" s="33"/>
      <c r="H1" s="33"/>
      <c r="I1" s="33"/>
      <c r="J1" s="33"/>
      <c r="K1" s="33"/>
    </row>
    <row r="6" spans="1:13" x14ac:dyDescent="0.3">
      <c r="B6" s="19" t="s">
        <v>55</v>
      </c>
      <c r="C6" t="s">
        <v>57</v>
      </c>
      <c r="D6" t="s">
        <v>85</v>
      </c>
      <c r="E6" t="s">
        <v>86</v>
      </c>
      <c r="F6" t="s">
        <v>66</v>
      </c>
      <c r="G6" t="s">
        <v>87</v>
      </c>
    </row>
    <row r="7" spans="1:13" x14ac:dyDescent="0.3">
      <c r="B7" s="20" t="s">
        <v>13</v>
      </c>
      <c r="C7" s="21">
        <v>33551</v>
      </c>
      <c r="D7" s="21">
        <v>18604.080000000002</v>
      </c>
      <c r="E7" s="38">
        <v>1566</v>
      </c>
      <c r="F7" s="39">
        <v>14946.919999999998</v>
      </c>
      <c r="G7" s="40">
        <v>0.44549849482876808</v>
      </c>
    </row>
    <row r="8" spans="1:13" x14ac:dyDescent="0.3">
      <c r="B8" s="20" t="s">
        <v>39</v>
      </c>
      <c r="C8" s="21">
        <v>35378</v>
      </c>
      <c r="D8" s="21">
        <v>5188.6799999999994</v>
      </c>
      <c r="E8" s="38">
        <v>1044</v>
      </c>
      <c r="F8" s="39">
        <v>30189.32</v>
      </c>
      <c r="G8" s="40">
        <v>0.85333597150771667</v>
      </c>
    </row>
    <row r="9" spans="1:13" x14ac:dyDescent="0.3">
      <c r="B9" s="20" t="s">
        <v>42</v>
      </c>
      <c r="C9" s="21">
        <v>37772</v>
      </c>
      <c r="D9" s="21">
        <v>11772</v>
      </c>
      <c r="E9" s="38">
        <v>1308</v>
      </c>
      <c r="F9" s="39">
        <v>26000</v>
      </c>
      <c r="G9" s="40">
        <v>0.68834056973419466</v>
      </c>
    </row>
    <row r="10" spans="1:13" x14ac:dyDescent="0.3">
      <c r="B10" s="20" t="s">
        <v>22</v>
      </c>
      <c r="C10" s="21">
        <v>39263</v>
      </c>
      <c r="D10" s="21">
        <v>9744.57</v>
      </c>
      <c r="E10" s="38">
        <v>1683</v>
      </c>
      <c r="F10" s="39">
        <v>29518.43</v>
      </c>
      <c r="G10" s="40">
        <v>0.75181290273285284</v>
      </c>
    </row>
    <row r="11" spans="1:13" x14ac:dyDescent="0.3">
      <c r="B11" s="20" t="s">
        <v>25</v>
      </c>
      <c r="C11" s="21">
        <v>43183</v>
      </c>
      <c r="D11" s="21">
        <v>23657.399999999998</v>
      </c>
      <c r="E11" s="38">
        <v>2022</v>
      </c>
      <c r="F11" s="39">
        <v>19525.600000000002</v>
      </c>
      <c r="G11" s="40">
        <v>0.45215941458444298</v>
      </c>
      <c r="M11" t="s">
        <v>54</v>
      </c>
    </row>
    <row r="12" spans="1:13" x14ac:dyDescent="0.3">
      <c r="B12" s="20" t="s">
        <v>37</v>
      </c>
      <c r="C12" s="21">
        <v>44744</v>
      </c>
      <c r="D12" s="21">
        <v>14943.839999999998</v>
      </c>
      <c r="E12" s="38">
        <v>1956</v>
      </c>
      <c r="F12" s="39">
        <v>29800.160000000003</v>
      </c>
      <c r="G12" s="40">
        <v>0.66601466118362251</v>
      </c>
    </row>
    <row r="13" spans="1:13" x14ac:dyDescent="0.3">
      <c r="B13" s="20" t="s">
        <v>32</v>
      </c>
      <c r="C13" s="21">
        <v>47271</v>
      </c>
      <c r="D13" s="21">
        <v>17549.73</v>
      </c>
      <c r="E13" s="38">
        <v>1881</v>
      </c>
      <c r="F13" s="39">
        <v>29721.27</v>
      </c>
      <c r="G13" s="40">
        <v>0.62874214634765502</v>
      </c>
    </row>
    <row r="14" spans="1:13" x14ac:dyDescent="0.3">
      <c r="B14" s="20" t="s">
        <v>16</v>
      </c>
      <c r="C14" s="21">
        <v>52150</v>
      </c>
      <c r="D14" s="21">
        <v>11335.44</v>
      </c>
      <c r="E14" s="38">
        <v>1752</v>
      </c>
      <c r="F14" s="39">
        <v>40814.559999999998</v>
      </c>
      <c r="G14" s="40">
        <v>0.78263777564717163</v>
      </c>
    </row>
    <row r="15" spans="1:13" x14ac:dyDescent="0.3">
      <c r="B15" s="20" t="s">
        <v>34</v>
      </c>
      <c r="C15" s="21">
        <v>54712</v>
      </c>
      <c r="D15" s="21">
        <v>23321.519999999997</v>
      </c>
      <c r="E15" s="38">
        <v>2196</v>
      </c>
      <c r="F15" s="39">
        <v>31390.480000000003</v>
      </c>
      <c r="G15" s="40">
        <v>0.57374031291124439</v>
      </c>
    </row>
    <row r="16" spans="1:13" x14ac:dyDescent="0.3">
      <c r="B16" s="20" t="s">
        <v>35</v>
      </c>
      <c r="C16" s="21">
        <v>56644</v>
      </c>
      <c r="D16" s="21">
        <v>11759.88</v>
      </c>
      <c r="E16" s="38">
        <v>1812</v>
      </c>
      <c r="F16" s="39">
        <v>44884.12</v>
      </c>
      <c r="G16" s="40">
        <v>0.79238966174705183</v>
      </c>
    </row>
    <row r="17" spans="2:7" x14ac:dyDescent="0.3">
      <c r="B17" s="20" t="s">
        <v>19</v>
      </c>
      <c r="C17" s="21">
        <v>57372</v>
      </c>
      <c r="D17" s="21">
        <v>27693.900000000005</v>
      </c>
      <c r="E17" s="38">
        <v>2106</v>
      </c>
      <c r="F17" s="39">
        <v>29678.099999999995</v>
      </c>
      <c r="G17" s="40">
        <v>0.51729240744614091</v>
      </c>
    </row>
    <row r="18" spans="2:7" x14ac:dyDescent="0.3">
      <c r="B18" s="20" t="s">
        <v>33</v>
      </c>
      <c r="C18" s="21">
        <v>58009</v>
      </c>
      <c r="D18" s="21">
        <v>21308.159999999996</v>
      </c>
      <c r="E18" s="38">
        <v>2976</v>
      </c>
      <c r="F18" s="39">
        <v>36700.840000000004</v>
      </c>
      <c r="G18" s="40">
        <v>0.6326749297522799</v>
      </c>
    </row>
    <row r="19" spans="2:7" x14ac:dyDescent="0.3">
      <c r="B19" s="20" t="s">
        <v>30</v>
      </c>
      <c r="C19" s="21">
        <v>62111</v>
      </c>
      <c r="D19" s="21">
        <v>18933.659999999996</v>
      </c>
      <c r="E19" s="38">
        <v>2154</v>
      </c>
      <c r="F19" s="39">
        <v>43177.340000000004</v>
      </c>
      <c r="G19" s="40">
        <v>0.6951641416174269</v>
      </c>
    </row>
    <row r="20" spans="2:7" x14ac:dyDescent="0.3">
      <c r="B20" s="20" t="s">
        <v>29</v>
      </c>
      <c r="C20" s="21">
        <v>63721</v>
      </c>
      <c r="D20" s="21">
        <v>7249.4099999999989</v>
      </c>
      <c r="E20" s="38">
        <v>2331</v>
      </c>
      <c r="F20" s="39">
        <v>56471.590000000004</v>
      </c>
      <c r="G20" s="40">
        <v>0.88623201142480512</v>
      </c>
    </row>
    <row r="21" spans="2:7" x14ac:dyDescent="0.3">
      <c r="B21" s="20" t="s">
        <v>23</v>
      </c>
      <c r="C21" s="21">
        <v>66283</v>
      </c>
      <c r="D21" s="21">
        <v>20048.039999999997</v>
      </c>
      <c r="E21" s="38">
        <v>2052</v>
      </c>
      <c r="F21" s="39">
        <v>46234.960000000006</v>
      </c>
      <c r="G21" s="40">
        <v>0.69753873542235578</v>
      </c>
    </row>
    <row r="22" spans="2:7" x14ac:dyDescent="0.3">
      <c r="B22" s="20" t="s">
        <v>8</v>
      </c>
      <c r="C22" s="21">
        <v>66500</v>
      </c>
      <c r="D22" s="21">
        <v>40600.979999999989</v>
      </c>
      <c r="E22" s="38">
        <v>2802</v>
      </c>
      <c r="F22" s="39">
        <v>25899.020000000011</v>
      </c>
      <c r="G22" s="40">
        <v>0.38945894736842124</v>
      </c>
    </row>
    <row r="23" spans="2:7" x14ac:dyDescent="0.3">
      <c r="B23" s="20" t="s">
        <v>38</v>
      </c>
      <c r="C23" s="21">
        <v>68971</v>
      </c>
      <c r="D23" s="21">
        <v>17982.09</v>
      </c>
      <c r="E23" s="38">
        <v>1533</v>
      </c>
      <c r="F23" s="39">
        <v>50988.91</v>
      </c>
      <c r="G23" s="40">
        <v>0.73928042220643464</v>
      </c>
    </row>
    <row r="24" spans="2:7" x14ac:dyDescent="0.3">
      <c r="B24" s="20" t="s">
        <v>20</v>
      </c>
      <c r="C24" s="21">
        <v>69160</v>
      </c>
      <c r="D24" s="21">
        <v>22933.979999999996</v>
      </c>
      <c r="E24" s="38">
        <v>1854</v>
      </c>
      <c r="F24" s="39">
        <v>46226.020000000004</v>
      </c>
      <c r="G24" s="40">
        <v>0.6683924233661076</v>
      </c>
    </row>
    <row r="25" spans="2:7" x14ac:dyDescent="0.3">
      <c r="B25" s="20" t="s">
        <v>40</v>
      </c>
      <c r="C25" s="21">
        <v>69461</v>
      </c>
      <c r="D25" s="21">
        <v>49888.86</v>
      </c>
      <c r="E25" s="38">
        <v>2982</v>
      </c>
      <c r="F25" s="39">
        <v>19572.14</v>
      </c>
      <c r="G25" s="40">
        <v>0.28177164164063284</v>
      </c>
    </row>
    <row r="26" spans="2:7" x14ac:dyDescent="0.3">
      <c r="B26" s="20" t="s">
        <v>43</v>
      </c>
      <c r="C26" s="21">
        <v>70273</v>
      </c>
      <c r="D26" s="21">
        <v>11995.199999999999</v>
      </c>
      <c r="E26" s="38">
        <v>2142</v>
      </c>
      <c r="F26" s="39">
        <v>58277.8</v>
      </c>
      <c r="G26" s="40">
        <v>0.82930570773981471</v>
      </c>
    </row>
    <row r="27" spans="2:7" x14ac:dyDescent="0.3">
      <c r="B27" s="20" t="s">
        <v>11</v>
      </c>
      <c r="C27" s="21">
        <v>71967</v>
      </c>
      <c r="D27" s="21">
        <v>19903.650000000001</v>
      </c>
      <c r="E27" s="38">
        <v>2301</v>
      </c>
      <c r="F27" s="39">
        <v>52063.35</v>
      </c>
      <c r="G27" s="40">
        <v>0.72343365709283425</v>
      </c>
    </row>
    <row r="28" spans="2:7" x14ac:dyDescent="0.3">
      <c r="B28" s="20" t="s">
        <v>41</v>
      </c>
      <c r="C28" s="21">
        <v>72373</v>
      </c>
      <c r="D28" s="21">
        <v>33288.659999999996</v>
      </c>
      <c r="E28" s="38">
        <v>3207</v>
      </c>
      <c r="F28" s="39">
        <v>39084.340000000004</v>
      </c>
      <c r="G28" s="40">
        <v>0.54004034653807365</v>
      </c>
    </row>
    <row r="29" spans="2:7" x14ac:dyDescent="0.3">
      <c r="B29" s="20" t="s">
        <v>56</v>
      </c>
      <c r="C29" s="38">
        <v>1240869</v>
      </c>
      <c r="D29" s="38">
        <v>439703.7300000001</v>
      </c>
      <c r="E29" s="38">
        <v>45660</v>
      </c>
      <c r="F29" s="39">
        <v>801165.2699999999</v>
      </c>
      <c r="G29" s="40">
        <v>0.64564854952456696</v>
      </c>
    </row>
  </sheetData>
  <mergeCells count="1">
    <mergeCell ref="C1:K1"/>
  </mergeCells>
  <conditionalFormatting pivot="1" sqref="G7:G29">
    <cfRule type="colorScale" priority="1">
      <colorScale>
        <cfvo type="min"/>
        <cfvo type="max"/>
        <color rgb="FFFCFCFF"/>
        <color rgb="FF63BE7B"/>
      </colorScale>
    </cfRule>
  </conditionalFormatting>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1CAC60-C01E-42B1-A425-CB1520154E06}">
  <dimension ref="A1:D13"/>
  <sheetViews>
    <sheetView workbookViewId="0">
      <selection sqref="A1:XFD1"/>
    </sheetView>
  </sheetViews>
  <sheetFormatPr defaultRowHeight="14.4" x14ac:dyDescent="0.3"/>
  <cols>
    <col min="2" max="2" width="11.77734375" customWidth="1"/>
    <col min="3" max="3" width="11.44140625" customWidth="1"/>
  </cols>
  <sheetData>
    <row r="1" spans="1:4" s="2" customFormat="1" ht="52.5" customHeight="1" x14ac:dyDescent="0.3">
      <c r="A1" s="1"/>
      <c r="C1" s="3" t="s">
        <v>44</v>
      </c>
    </row>
    <row r="5" spans="1:4" x14ac:dyDescent="0.3">
      <c r="C5" s="11" t="s">
        <v>4</v>
      </c>
      <c r="D5" s="11" t="s">
        <v>5</v>
      </c>
    </row>
    <row r="6" spans="1:4" x14ac:dyDescent="0.3">
      <c r="B6" s="11" t="s">
        <v>45</v>
      </c>
      <c r="C6" s="10">
        <f>AVERAGE(Data[Amount])</f>
        <v>4136.2299999999996</v>
      </c>
      <c r="D6" s="10">
        <f>AVERAGE(Data[Units])</f>
        <v>152.19999999999999</v>
      </c>
    </row>
    <row r="7" spans="1:4" x14ac:dyDescent="0.3">
      <c r="B7" s="11" t="s">
        <v>46</v>
      </c>
      <c r="C7" s="10">
        <f>MEDIAN(Data[Amount])</f>
        <v>3437</v>
      </c>
      <c r="D7" s="10">
        <f>MEDIAN(Data[Units])</f>
        <v>124.5</v>
      </c>
    </row>
    <row r="8" spans="1:4" x14ac:dyDescent="0.3">
      <c r="B8" s="11" t="s">
        <v>47</v>
      </c>
      <c r="C8" s="10">
        <f>MIN(Data[Amount])</f>
        <v>0</v>
      </c>
      <c r="D8" s="10">
        <f>MIN(Data[Units])</f>
        <v>0</v>
      </c>
    </row>
    <row r="9" spans="1:4" x14ac:dyDescent="0.3">
      <c r="B9" s="11" t="s">
        <v>48</v>
      </c>
      <c r="C9" s="10">
        <f>MAX(Data[Amount])</f>
        <v>16184</v>
      </c>
      <c r="D9" s="10">
        <f>MAX(Data[Units])</f>
        <v>525</v>
      </c>
    </row>
    <row r="10" spans="1:4" x14ac:dyDescent="0.3">
      <c r="B10" s="11" t="s">
        <v>49</v>
      </c>
      <c r="C10" s="10">
        <f>_xlfn.PERCENTILE.EXC(Data[Amount],0.25)</f>
        <v>1652</v>
      </c>
      <c r="D10" s="10">
        <f>_xlfn.PERCENTILE.EXC(Data[Units],0.25)</f>
        <v>54</v>
      </c>
    </row>
    <row r="11" spans="1:4" x14ac:dyDescent="0.3">
      <c r="B11" s="11" t="s">
        <v>50</v>
      </c>
      <c r="C11" s="10">
        <f>_xlfn.PERCENTILE.EXC(Data[Amount],0.75)</f>
        <v>6245.75</v>
      </c>
      <c r="D11" s="10">
        <f>_xlfn.PERCENTILE.EXC(Data[Units],0.75)</f>
        <v>223.5</v>
      </c>
    </row>
    <row r="13" spans="1:4" x14ac:dyDescent="0.3">
      <c r="B13" s="32" t="s">
        <v>51</v>
      </c>
      <c r="C13" s="32"/>
      <c r="D13">
        <f>COUNTA(_xlfn.UNIQUE(Data[Product]))</f>
        <v>22</v>
      </c>
    </row>
  </sheetData>
  <mergeCells count="1">
    <mergeCell ref="B13:C1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BAB546-8D1C-454E-BFAE-0465E18406A2}">
  <dimension ref="A1:Q306"/>
  <sheetViews>
    <sheetView workbookViewId="0">
      <selection sqref="A1:XFD1"/>
    </sheetView>
  </sheetViews>
  <sheetFormatPr defaultRowHeight="14.4" x14ac:dyDescent="0.3"/>
  <cols>
    <col min="2" max="2" width="18.109375" customWidth="1"/>
    <col min="3" max="3" width="15" customWidth="1"/>
    <col min="4" max="4" width="20.21875" bestFit="1" customWidth="1"/>
    <col min="5" max="5" width="13.5546875" customWidth="1"/>
    <col min="6" max="6" width="11.5546875" customWidth="1"/>
  </cols>
  <sheetData>
    <row r="1" spans="1:17" s="2" customFormat="1" ht="52.5" customHeight="1" x14ac:dyDescent="0.3">
      <c r="A1" s="1"/>
      <c r="C1" s="33" t="s">
        <v>52</v>
      </c>
      <c r="D1" s="33"/>
      <c r="E1" s="33"/>
      <c r="F1" s="33"/>
      <c r="G1" s="33"/>
      <c r="H1" s="33"/>
      <c r="I1" s="33"/>
      <c r="J1" s="33"/>
      <c r="K1" s="33"/>
      <c r="L1" s="33"/>
      <c r="M1" s="33"/>
      <c r="N1" s="33"/>
      <c r="O1" s="33"/>
      <c r="P1" s="33"/>
      <c r="Q1" s="33"/>
    </row>
    <row r="6" spans="1:17" x14ac:dyDescent="0.3">
      <c r="B6" s="4" t="s">
        <v>1</v>
      </c>
      <c r="C6" s="4" t="s">
        <v>2</v>
      </c>
      <c r="D6" s="4" t="s">
        <v>3</v>
      </c>
      <c r="E6" s="5" t="s">
        <v>4</v>
      </c>
      <c r="F6" s="5" t="s">
        <v>5</v>
      </c>
    </row>
    <row r="7" spans="1:17" x14ac:dyDescent="0.3">
      <c r="B7" t="s">
        <v>36</v>
      </c>
      <c r="C7" t="s">
        <v>21</v>
      </c>
      <c r="D7" t="s">
        <v>25</v>
      </c>
      <c r="E7" s="6">
        <v>5586</v>
      </c>
      <c r="F7" s="7">
        <v>525</v>
      </c>
    </row>
    <row r="8" spans="1:17" x14ac:dyDescent="0.3">
      <c r="B8" t="s">
        <v>27</v>
      </c>
      <c r="C8" t="s">
        <v>15</v>
      </c>
      <c r="D8" t="s">
        <v>40</v>
      </c>
      <c r="E8" s="6">
        <v>798</v>
      </c>
      <c r="F8" s="7">
        <v>519</v>
      </c>
    </row>
    <row r="9" spans="1:17" x14ac:dyDescent="0.3">
      <c r="B9" t="s">
        <v>9</v>
      </c>
      <c r="C9" t="s">
        <v>21</v>
      </c>
      <c r="D9" t="s">
        <v>32</v>
      </c>
      <c r="E9" s="6">
        <v>819</v>
      </c>
      <c r="F9" s="7">
        <v>510</v>
      </c>
    </row>
    <row r="10" spans="1:17" x14ac:dyDescent="0.3">
      <c r="B10" t="s">
        <v>28</v>
      </c>
      <c r="C10" t="s">
        <v>31</v>
      </c>
      <c r="D10" t="s">
        <v>11</v>
      </c>
      <c r="E10" s="6">
        <v>7777</v>
      </c>
      <c r="F10" s="7">
        <v>504</v>
      </c>
    </row>
    <row r="11" spans="1:17" x14ac:dyDescent="0.3">
      <c r="B11" t="s">
        <v>12</v>
      </c>
      <c r="C11" t="s">
        <v>31</v>
      </c>
      <c r="D11" t="s">
        <v>34</v>
      </c>
      <c r="E11" s="6">
        <v>8463</v>
      </c>
      <c r="F11" s="7">
        <v>492</v>
      </c>
    </row>
    <row r="12" spans="1:17" x14ac:dyDescent="0.3">
      <c r="B12" t="s">
        <v>27</v>
      </c>
      <c r="C12" t="s">
        <v>18</v>
      </c>
      <c r="D12" t="s">
        <v>19</v>
      </c>
      <c r="E12" s="6">
        <v>1785</v>
      </c>
      <c r="F12" s="7">
        <v>462</v>
      </c>
    </row>
    <row r="13" spans="1:17" x14ac:dyDescent="0.3">
      <c r="B13" t="s">
        <v>9</v>
      </c>
      <c r="C13" t="s">
        <v>10</v>
      </c>
      <c r="D13" t="s">
        <v>11</v>
      </c>
      <c r="E13" s="6">
        <v>6706</v>
      </c>
      <c r="F13" s="7">
        <v>459</v>
      </c>
    </row>
    <row r="14" spans="1:17" x14ac:dyDescent="0.3">
      <c r="B14" t="s">
        <v>17</v>
      </c>
      <c r="C14" t="s">
        <v>7</v>
      </c>
      <c r="D14" t="s">
        <v>41</v>
      </c>
      <c r="E14" s="6">
        <v>3556</v>
      </c>
      <c r="F14" s="7">
        <v>459</v>
      </c>
    </row>
    <row r="15" spans="1:17" x14ac:dyDescent="0.3">
      <c r="B15" t="s">
        <v>17</v>
      </c>
      <c r="C15" t="s">
        <v>31</v>
      </c>
      <c r="D15" t="s">
        <v>43</v>
      </c>
      <c r="E15" s="6">
        <v>8008</v>
      </c>
      <c r="F15" s="7">
        <v>456</v>
      </c>
    </row>
    <row r="16" spans="1:17" x14ac:dyDescent="0.3">
      <c r="B16" t="s">
        <v>6</v>
      </c>
      <c r="C16" t="s">
        <v>10</v>
      </c>
      <c r="D16" t="s">
        <v>8</v>
      </c>
      <c r="E16" s="6">
        <v>2275</v>
      </c>
      <c r="F16" s="7">
        <v>447</v>
      </c>
    </row>
    <row r="17" spans="2:6" x14ac:dyDescent="0.3">
      <c r="B17" t="s">
        <v>6</v>
      </c>
      <c r="C17" t="s">
        <v>10</v>
      </c>
      <c r="D17" t="s">
        <v>20</v>
      </c>
      <c r="E17" s="6">
        <v>8869</v>
      </c>
      <c r="F17" s="7">
        <v>432</v>
      </c>
    </row>
    <row r="18" spans="2:6" x14ac:dyDescent="0.3">
      <c r="B18" t="s">
        <v>17</v>
      </c>
      <c r="C18" t="s">
        <v>18</v>
      </c>
      <c r="D18" t="s">
        <v>19</v>
      </c>
      <c r="E18" s="6">
        <v>2100</v>
      </c>
      <c r="F18" s="7">
        <v>414</v>
      </c>
    </row>
    <row r="19" spans="2:6" x14ac:dyDescent="0.3">
      <c r="B19" t="s">
        <v>17</v>
      </c>
      <c r="C19" t="s">
        <v>7</v>
      </c>
      <c r="D19" t="s">
        <v>30</v>
      </c>
      <c r="E19" s="6">
        <v>1904</v>
      </c>
      <c r="F19" s="7">
        <v>405</v>
      </c>
    </row>
    <row r="20" spans="2:6" x14ac:dyDescent="0.3">
      <c r="B20" t="s">
        <v>17</v>
      </c>
      <c r="C20" t="s">
        <v>10</v>
      </c>
      <c r="D20" t="s">
        <v>13</v>
      </c>
      <c r="E20" s="6">
        <v>1302</v>
      </c>
      <c r="F20" s="7">
        <v>402</v>
      </c>
    </row>
    <row r="21" spans="2:6" x14ac:dyDescent="0.3">
      <c r="B21" t="s">
        <v>17</v>
      </c>
      <c r="C21" t="s">
        <v>18</v>
      </c>
      <c r="D21" t="s">
        <v>33</v>
      </c>
      <c r="E21" s="6">
        <v>3052</v>
      </c>
      <c r="F21" s="7">
        <v>378</v>
      </c>
    </row>
    <row r="22" spans="2:6" x14ac:dyDescent="0.3">
      <c r="B22" t="s">
        <v>6</v>
      </c>
      <c r="C22" t="s">
        <v>10</v>
      </c>
      <c r="D22" t="s">
        <v>23</v>
      </c>
      <c r="E22" s="6">
        <v>6853</v>
      </c>
      <c r="F22" s="7">
        <v>372</v>
      </c>
    </row>
    <row r="23" spans="2:6" x14ac:dyDescent="0.3">
      <c r="B23" t="s">
        <v>24</v>
      </c>
      <c r="C23" t="s">
        <v>31</v>
      </c>
      <c r="D23" t="s">
        <v>25</v>
      </c>
      <c r="E23" s="6">
        <v>1932</v>
      </c>
      <c r="F23" s="7">
        <v>369</v>
      </c>
    </row>
    <row r="24" spans="2:6" x14ac:dyDescent="0.3">
      <c r="B24" t="s">
        <v>17</v>
      </c>
      <c r="C24" t="s">
        <v>31</v>
      </c>
      <c r="D24" t="s">
        <v>8</v>
      </c>
      <c r="E24" s="6">
        <v>3402</v>
      </c>
      <c r="F24" s="7">
        <v>366</v>
      </c>
    </row>
    <row r="25" spans="2:6" x14ac:dyDescent="0.3">
      <c r="B25" t="s">
        <v>28</v>
      </c>
      <c r="C25" t="s">
        <v>7</v>
      </c>
      <c r="D25" t="s">
        <v>13</v>
      </c>
      <c r="E25" s="6">
        <v>938</v>
      </c>
      <c r="F25" s="7">
        <v>366</v>
      </c>
    </row>
    <row r="26" spans="2:6" x14ac:dyDescent="0.3">
      <c r="B26" t="s">
        <v>9</v>
      </c>
      <c r="C26" t="s">
        <v>10</v>
      </c>
      <c r="D26" t="s">
        <v>34</v>
      </c>
      <c r="E26" s="6">
        <v>2702</v>
      </c>
      <c r="F26" s="7">
        <v>363</v>
      </c>
    </row>
    <row r="27" spans="2:6" x14ac:dyDescent="0.3">
      <c r="B27" t="s">
        <v>26</v>
      </c>
      <c r="C27" t="s">
        <v>10</v>
      </c>
      <c r="D27" t="s">
        <v>33</v>
      </c>
      <c r="E27" s="6">
        <v>4480</v>
      </c>
      <c r="F27" s="7">
        <v>357</v>
      </c>
    </row>
    <row r="28" spans="2:6" x14ac:dyDescent="0.3">
      <c r="B28" t="s">
        <v>26</v>
      </c>
      <c r="C28" t="s">
        <v>15</v>
      </c>
      <c r="D28" t="s">
        <v>29</v>
      </c>
      <c r="E28" s="6">
        <v>3339</v>
      </c>
      <c r="F28" s="7">
        <v>348</v>
      </c>
    </row>
    <row r="29" spans="2:6" x14ac:dyDescent="0.3">
      <c r="B29" t="s">
        <v>27</v>
      </c>
      <c r="C29" t="s">
        <v>21</v>
      </c>
      <c r="D29" t="s">
        <v>22</v>
      </c>
      <c r="E29" s="6">
        <v>4326</v>
      </c>
      <c r="F29" s="7">
        <v>348</v>
      </c>
    </row>
    <row r="30" spans="2:6" x14ac:dyDescent="0.3">
      <c r="B30" t="s">
        <v>36</v>
      </c>
      <c r="C30" t="s">
        <v>15</v>
      </c>
      <c r="D30" t="s">
        <v>33</v>
      </c>
      <c r="E30" s="6">
        <v>2471</v>
      </c>
      <c r="F30" s="7">
        <v>342</v>
      </c>
    </row>
    <row r="31" spans="2:6" x14ac:dyDescent="0.3">
      <c r="B31" t="s">
        <v>26</v>
      </c>
      <c r="C31" t="s">
        <v>31</v>
      </c>
      <c r="D31" t="s">
        <v>34</v>
      </c>
      <c r="E31" s="6">
        <v>15610</v>
      </c>
      <c r="F31" s="7">
        <v>339</v>
      </c>
    </row>
    <row r="32" spans="2:6" x14ac:dyDescent="0.3">
      <c r="B32" t="s">
        <v>24</v>
      </c>
      <c r="C32" t="s">
        <v>7</v>
      </c>
      <c r="D32" t="s">
        <v>30</v>
      </c>
      <c r="E32" s="6">
        <v>4487</v>
      </c>
      <c r="F32" s="7">
        <v>333</v>
      </c>
    </row>
    <row r="33" spans="2:6" x14ac:dyDescent="0.3">
      <c r="B33" t="s">
        <v>28</v>
      </c>
      <c r="C33" t="s">
        <v>7</v>
      </c>
      <c r="D33" t="s">
        <v>41</v>
      </c>
      <c r="E33" s="6">
        <v>7308</v>
      </c>
      <c r="F33" s="7">
        <v>327</v>
      </c>
    </row>
    <row r="34" spans="2:6" x14ac:dyDescent="0.3">
      <c r="B34" t="s">
        <v>28</v>
      </c>
      <c r="C34" t="s">
        <v>7</v>
      </c>
      <c r="D34" t="s">
        <v>33</v>
      </c>
      <c r="E34" s="6">
        <v>4592</v>
      </c>
      <c r="F34" s="7">
        <v>324</v>
      </c>
    </row>
    <row r="35" spans="2:6" x14ac:dyDescent="0.3">
      <c r="B35" t="s">
        <v>28</v>
      </c>
      <c r="C35" t="s">
        <v>31</v>
      </c>
      <c r="D35" t="s">
        <v>41</v>
      </c>
      <c r="E35" s="6">
        <v>3689</v>
      </c>
      <c r="F35" s="7">
        <v>312</v>
      </c>
    </row>
    <row r="36" spans="2:6" x14ac:dyDescent="0.3">
      <c r="B36" t="s">
        <v>24</v>
      </c>
      <c r="C36" t="s">
        <v>21</v>
      </c>
      <c r="D36" t="s">
        <v>8</v>
      </c>
      <c r="E36" s="6">
        <v>10129</v>
      </c>
      <c r="F36" s="7">
        <v>312</v>
      </c>
    </row>
    <row r="37" spans="2:6" x14ac:dyDescent="0.3">
      <c r="B37" t="s">
        <v>14</v>
      </c>
      <c r="C37" t="s">
        <v>15</v>
      </c>
      <c r="D37" t="s">
        <v>41</v>
      </c>
      <c r="E37" s="6">
        <v>854</v>
      </c>
      <c r="F37" s="7">
        <v>309</v>
      </c>
    </row>
    <row r="38" spans="2:6" x14ac:dyDescent="0.3">
      <c r="B38" t="s">
        <v>28</v>
      </c>
      <c r="C38" t="s">
        <v>10</v>
      </c>
      <c r="D38" t="s">
        <v>20</v>
      </c>
      <c r="E38" s="6">
        <v>819</v>
      </c>
      <c r="F38" s="7">
        <v>306</v>
      </c>
    </row>
    <row r="39" spans="2:6" x14ac:dyDescent="0.3">
      <c r="B39" t="s">
        <v>12</v>
      </c>
      <c r="C39" t="s">
        <v>18</v>
      </c>
      <c r="D39" t="s">
        <v>39</v>
      </c>
      <c r="E39" s="6">
        <v>3920</v>
      </c>
      <c r="F39" s="7">
        <v>306</v>
      </c>
    </row>
    <row r="40" spans="2:6" x14ac:dyDescent="0.3">
      <c r="B40" t="s">
        <v>6</v>
      </c>
      <c r="C40" t="s">
        <v>15</v>
      </c>
      <c r="D40" t="s">
        <v>40</v>
      </c>
      <c r="E40" s="6">
        <v>3164</v>
      </c>
      <c r="F40" s="7">
        <v>306</v>
      </c>
    </row>
    <row r="41" spans="2:6" x14ac:dyDescent="0.3">
      <c r="B41" t="s">
        <v>36</v>
      </c>
      <c r="C41" t="s">
        <v>15</v>
      </c>
      <c r="D41" t="s">
        <v>11</v>
      </c>
      <c r="E41" s="6">
        <v>6657</v>
      </c>
      <c r="F41" s="7">
        <v>303</v>
      </c>
    </row>
    <row r="42" spans="2:6" x14ac:dyDescent="0.3">
      <c r="B42" t="s">
        <v>27</v>
      </c>
      <c r="C42" t="s">
        <v>10</v>
      </c>
      <c r="D42" t="s">
        <v>29</v>
      </c>
      <c r="E42" s="6">
        <v>1589</v>
      </c>
      <c r="F42" s="7">
        <v>303</v>
      </c>
    </row>
    <row r="43" spans="2:6" x14ac:dyDescent="0.3">
      <c r="B43" t="s">
        <v>28</v>
      </c>
      <c r="C43" t="s">
        <v>21</v>
      </c>
      <c r="D43" t="s">
        <v>43</v>
      </c>
      <c r="E43" s="6">
        <v>8841</v>
      </c>
      <c r="F43" s="7">
        <v>303</v>
      </c>
    </row>
    <row r="44" spans="2:6" x14ac:dyDescent="0.3">
      <c r="B44" t="s">
        <v>24</v>
      </c>
      <c r="C44" t="s">
        <v>15</v>
      </c>
      <c r="D44" t="s">
        <v>37</v>
      </c>
      <c r="E44" s="6">
        <v>2870</v>
      </c>
      <c r="F44" s="7">
        <v>300</v>
      </c>
    </row>
    <row r="45" spans="2:6" x14ac:dyDescent="0.3">
      <c r="B45" t="s">
        <v>9</v>
      </c>
      <c r="C45" t="s">
        <v>10</v>
      </c>
      <c r="D45" t="s">
        <v>40</v>
      </c>
      <c r="E45" s="6">
        <v>4753</v>
      </c>
      <c r="F45" s="7">
        <v>300</v>
      </c>
    </row>
    <row r="46" spans="2:6" x14ac:dyDescent="0.3">
      <c r="B46" t="s">
        <v>6</v>
      </c>
      <c r="C46" t="s">
        <v>21</v>
      </c>
      <c r="D46" t="s">
        <v>32</v>
      </c>
      <c r="E46" s="6">
        <v>5670</v>
      </c>
      <c r="F46" s="7">
        <v>297</v>
      </c>
    </row>
    <row r="47" spans="2:6" x14ac:dyDescent="0.3">
      <c r="B47" t="s">
        <v>14</v>
      </c>
      <c r="C47" t="s">
        <v>15</v>
      </c>
      <c r="D47" t="s">
        <v>16</v>
      </c>
      <c r="E47" s="6">
        <v>9632</v>
      </c>
      <c r="F47" s="7">
        <v>288</v>
      </c>
    </row>
    <row r="48" spans="2:6" x14ac:dyDescent="0.3">
      <c r="B48" t="s">
        <v>9</v>
      </c>
      <c r="C48" t="s">
        <v>31</v>
      </c>
      <c r="D48" t="s">
        <v>22</v>
      </c>
      <c r="E48" s="6">
        <v>3507</v>
      </c>
      <c r="F48" s="7">
        <v>288</v>
      </c>
    </row>
    <row r="49" spans="2:6" x14ac:dyDescent="0.3">
      <c r="B49" t="s">
        <v>36</v>
      </c>
      <c r="C49" t="s">
        <v>7</v>
      </c>
      <c r="D49" t="s">
        <v>42</v>
      </c>
      <c r="E49" s="6">
        <v>245</v>
      </c>
      <c r="F49" s="7">
        <v>288</v>
      </c>
    </row>
    <row r="50" spans="2:6" x14ac:dyDescent="0.3">
      <c r="B50" t="s">
        <v>24</v>
      </c>
      <c r="C50" t="s">
        <v>10</v>
      </c>
      <c r="D50" t="s">
        <v>41</v>
      </c>
      <c r="E50" s="6">
        <v>5194</v>
      </c>
      <c r="F50" s="7">
        <v>288</v>
      </c>
    </row>
    <row r="51" spans="2:6" x14ac:dyDescent="0.3">
      <c r="B51" t="s">
        <v>17</v>
      </c>
      <c r="C51" t="s">
        <v>21</v>
      </c>
      <c r="D51" t="s">
        <v>40</v>
      </c>
      <c r="E51" s="6">
        <v>1134</v>
      </c>
      <c r="F51" s="7">
        <v>282</v>
      </c>
    </row>
    <row r="52" spans="2:6" x14ac:dyDescent="0.3">
      <c r="B52" t="s">
        <v>36</v>
      </c>
      <c r="C52" t="s">
        <v>10</v>
      </c>
      <c r="D52" t="s">
        <v>16</v>
      </c>
      <c r="E52" s="6">
        <v>3808</v>
      </c>
      <c r="F52" s="7">
        <v>279</v>
      </c>
    </row>
    <row r="53" spans="2:6" x14ac:dyDescent="0.3">
      <c r="B53" t="s">
        <v>36</v>
      </c>
      <c r="C53" t="s">
        <v>18</v>
      </c>
      <c r="D53" t="s">
        <v>42</v>
      </c>
      <c r="E53" s="6">
        <v>4858</v>
      </c>
      <c r="F53" s="7">
        <v>279</v>
      </c>
    </row>
    <row r="54" spans="2:6" x14ac:dyDescent="0.3">
      <c r="B54" t="s">
        <v>28</v>
      </c>
      <c r="C54" t="s">
        <v>31</v>
      </c>
      <c r="D54" t="s">
        <v>25</v>
      </c>
      <c r="E54" s="6">
        <v>7259</v>
      </c>
      <c r="F54" s="7">
        <v>276</v>
      </c>
    </row>
    <row r="55" spans="2:6" x14ac:dyDescent="0.3">
      <c r="B55" t="s">
        <v>28</v>
      </c>
      <c r="C55" t="s">
        <v>10</v>
      </c>
      <c r="D55" t="s">
        <v>38</v>
      </c>
      <c r="E55" s="6">
        <v>6657</v>
      </c>
      <c r="F55" s="7">
        <v>276</v>
      </c>
    </row>
    <row r="56" spans="2:6" x14ac:dyDescent="0.3">
      <c r="B56" t="s">
        <v>12</v>
      </c>
      <c r="C56" t="s">
        <v>7</v>
      </c>
      <c r="D56" t="s">
        <v>33</v>
      </c>
      <c r="E56" s="6">
        <v>1085</v>
      </c>
      <c r="F56" s="7">
        <v>273</v>
      </c>
    </row>
    <row r="57" spans="2:6" x14ac:dyDescent="0.3">
      <c r="B57" t="s">
        <v>24</v>
      </c>
      <c r="C57" t="s">
        <v>21</v>
      </c>
      <c r="D57" t="s">
        <v>16</v>
      </c>
      <c r="E57" s="6">
        <v>1778</v>
      </c>
      <c r="F57" s="7">
        <v>270</v>
      </c>
    </row>
    <row r="58" spans="2:6" x14ac:dyDescent="0.3">
      <c r="B58" t="s">
        <v>17</v>
      </c>
      <c r="C58" t="s">
        <v>10</v>
      </c>
      <c r="D58" t="s">
        <v>34</v>
      </c>
      <c r="E58" s="6">
        <v>1071</v>
      </c>
      <c r="F58" s="7">
        <v>270</v>
      </c>
    </row>
    <row r="59" spans="2:6" x14ac:dyDescent="0.3">
      <c r="B59" t="s">
        <v>36</v>
      </c>
      <c r="C59" t="s">
        <v>15</v>
      </c>
      <c r="D59" t="s">
        <v>35</v>
      </c>
      <c r="E59" s="6">
        <v>2317</v>
      </c>
      <c r="F59" s="7">
        <v>261</v>
      </c>
    </row>
    <row r="60" spans="2:6" x14ac:dyDescent="0.3">
      <c r="B60" t="s">
        <v>24</v>
      </c>
      <c r="C60" t="s">
        <v>21</v>
      </c>
      <c r="D60" t="s">
        <v>41</v>
      </c>
      <c r="E60" s="6">
        <v>5677</v>
      </c>
      <c r="F60" s="7">
        <v>258</v>
      </c>
    </row>
    <row r="61" spans="2:6" x14ac:dyDescent="0.3">
      <c r="B61" t="s">
        <v>28</v>
      </c>
      <c r="C61" t="s">
        <v>10</v>
      </c>
      <c r="D61" t="s">
        <v>25</v>
      </c>
      <c r="E61" s="6">
        <v>2415</v>
      </c>
      <c r="F61" s="7">
        <v>255</v>
      </c>
    </row>
    <row r="62" spans="2:6" x14ac:dyDescent="0.3">
      <c r="B62" t="s">
        <v>24</v>
      </c>
      <c r="C62" t="s">
        <v>10</v>
      </c>
      <c r="D62" t="s">
        <v>8</v>
      </c>
      <c r="E62" s="6">
        <v>6755</v>
      </c>
      <c r="F62" s="7">
        <v>252</v>
      </c>
    </row>
    <row r="63" spans="2:6" x14ac:dyDescent="0.3">
      <c r="B63" t="s">
        <v>24</v>
      </c>
      <c r="C63" t="s">
        <v>15</v>
      </c>
      <c r="D63" t="s">
        <v>33</v>
      </c>
      <c r="E63" s="6">
        <v>5551</v>
      </c>
      <c r="F63" s="7">
        <v>252</v>
      </c>
    </row>
    <row r="64" spans="2:6" x14ac:dyDescent="0.3">
      <c r="B64" t="s">
        <v>26</v>
      </c>
      <c r="C64" t="s">
        <v>18</v>
      </c>
      <c r="D64" t="s">
        <v>16</v>
      </c>
      <c r="E64" s="6">
        <v>385</v>
      </c>
      <c r="F64" s="7">
        <v>249</v>
      </c>
    </row>
    <row r="65" spans="2:6" x14ac:dyDescent="0.3">
      <c r="B65" t="s">
        <v>24</v>
      </c>
      <c r="C65" t="s">
        <v>18</v>
      </c>
      <c r="D65" t="s">
        <v>29</v>
      </c>
      <c r="E65" s="6">
        <v>4438</v>
      </c>
      <c r="F65" s="7">
        <v>246</v>
      </c>
    </row>
    <row r="66" spans="2:6" x14ac:dyDescent="0.3">
      <c r="B66" t="s">
        <v>12</v>
      </c>
      <c r="C66" t="s">
        <v>7</v>
      </c>
      <c r="D66" t="s">
        <v>43</v>
      </c>
      <c r="E66" s="6">
        <v>2856</v>
      </c>
      <c r="F66" s="7">
        <v>246</v>
      </c>
    </row>
    <row r="67" spans="2:6" x14ac:dyDescent="0.3">
      <c r="B67" t="s">
        <v>27</v>
      </c>
      <c r="C67" t="s">
        <v>15</v>
      </c>
      <c r="D67" t="s">
        <v>22</v>
      </c>
      <c r="E67" s="6">
        <v>3094</v>
      </c>
      <c r="F67" s="7">
        <v>246</v>
      </c>
    </row>
    <row r="68" spans="2:6" x14ac:dyDescent="0.3">
      <c r="B68" t="s">
        <v>26</v>
      </c>
      <c r="C68" t="s">
        <v>10</v>
      </c>
      <c r="D68" t="s">
        <v>22</v>
      </c>
      <c r="E68" s="6">
        <v>4753</v>
      </c>
      <c r="F68" s="7">
        <v>246</v>
      </c>
    </row>
    <row r="69" spans="2:6" x14ac:dyDescent="0.3">
      <c r="B69" t="s">
        <v>12</v>
      </c>
      <c r="C69" t="s">
        <v>10</v>
      </c>
      <c r="D69" t="s">
        <v>38</v>
      </c>
      <c r="E69" s="6">
        <v>7833</v>
      </c>
      <c r="F69" s="7">
        <v>243</v>
      </c>
    </row>
    <row r="70" spans="2:6" x14ac:dyDescent="0.3">
      <c r="B70" t="s">
        <v>14</v>
      </c>
      <c r="C70" t="s">
        <v>7</v>
      </c>
      <c r="D70" t="s">
        <v>8</v>
      </c>
      <c r="E70" s="6">
        <v>1526</v>
      </c>
      <c r="F70" s="7">
        <v>240</v>
      </c>
    </row>
    <row r="71" spans="2:6" x14ac:dyDescent="0.3">
      <c r="B71" t="s">
        <v>24</v>
      </c>
      <c r="C71" t="s">
        <v>10</v>
      </c>
      <c r="D71" t="s">
        <v>37</v>
      </c>
      <c r="E71" s="6">
        <v>4585</v>
      </c>
      <c r="F71" s="7">
        <v>240</v>
      </c>
    </row>
    <row r="72" spans="2:6" x14ac:dyDescent="0.3">
      <c r="B72" t="s">
        <v>26</v>
      </c>
      <c r="C72" t="s">
        <v>31</v>
      </c>
      <c r="D72" t="s">
        <v>23</v>
      </c>
      <c r="E72" s="6">
        <v>6279</v>
      </c>
      <c r="F72" s="7">
        <v>237</v>
      </c>
    </row>
    <row r="73" spans="2:6" x14ac:dyDescent="0.3">
      <c r="B73" t="s">
        <v>28</v>
      </c>
      <c r="C73" t="s">
        <v>10</v>
      </c>
      <c r="D73" t="s">
        <v>19</v>
      </c>
      <c r="E73" s="6">
        <v>2464</v>
      </c>
      <c r="F73" s="7">
        <v>234</v>
      </c>
    </row>
    <row r="74" spans="2:6" x14ac:dyDescent="0.3">
      <c r="B74" t="s">
        <v>9</v>
      </c>
      <c r="C74" t="s">
        <v>21</v>
      </c>
      <c r="D74" t="s">
        <v>35</v>
      </c>
      <c r="E74" s="6">
        <v>1701</v>
      </c>
      <c r="F74" s="7">
        <v>234</v>
      </c>
    </row>
    <row r="75" spans="2:6" x14ac:dyDescent="0.3">
      <c r="B75" t="s">
        <v>6</v>
      </c>
      <c r="C75" t="s">
        <v>10</v>
      </c>
      <c r="D75" t="s">
        <v>11</v>
      </c>
      <c r="E75" s="6">
        <v>12348</v>
      </c>
      <c r="F75" s="7">
        <v>234</v>
      </c>
    </row>
    <row r="76" spans="2:6" x14ac:dyDescent="0.3">
      <c r="B76" t="s">
        <v>14</v>
      </c>
      <c r="C76" t="s">
        <v>15</v>
      </c>
      <c r="D76" t="s">
        <v>32</v>
      </c>
      <c r="E76" s="6">
        <v>10311</v>
      </c>
      <c r="F76" s="7">
        <v>231</v>
      </c>
    </row>
    <row r="77" spans="2:6" x14ac:dyDescent="0.3">
      <c r="B77" t="s">
        <v>14</v>
      </c>
      <c r="C77" t="s">
        <v>7</v>
      </c>
      <c r="D77" t="s">
        <v>38</v>
      </c>
      <c r="E77" s="6">
        <v>714</v>
      </c>
      <c r="F77" s="7">
        <v>231</v>
      </c>
    </row>
    <row r="78" spans="2:6" x14ac:dyDescent="0.3">
      <c r="B78" t="s">
        <v>36</v>
      </c>
      <c r="C78" t="s">
        <v>10</v>
      </c>
      <c r="D78" t="s">
        <v>42</v>
      </c>
      <c r="E78" s="6">
        <v>567</v>
      </c>
      <c r="F78" s="7">
        <v>228</v>
      </c>
    </row>
    <row r="79" spans="2:6" x14ac:dyDescent="0.3">
      <c r="B79" t="s">
        <v>24</v>
      </c>
      <c r="C79" t="s">
        <v>7</v>
      </c>
      <c r="D79" t="s">
        <v>25</v>
      </c>
      <c r="E79" s="6">
        <v>6608</v>
      </c>
      <c r="F79" s="7">
        <v>225</v>
      </c>
    </row>
    <row r="80" spans="2:6" x14ac:dyDescent="0.3">
      <c r="B80" t="s">
        <v>14</v>
      </c>
      <c r="C80" t="s">
        <v>31</v>
      </c>
      <c r="D80" t="s">
        <v>30</v>
      </c>
      <c r="E80" s="6">
        <v>1274</v>
      </c>
      <c r="F80" s="7">
        <v>225</v>
      </c>
    </row>
    <row r="81" spans="2:6" x14ac:dyDescent="0.3">
      <c r="B81" t="s">
        <v>6</v>
      </c>
      <c r="C81" t="s">
        <v>18</v>
      </c>
      <c r="D81" t="s">
        <v>41</v>
      </c>
      <c r="E81" s="6">
        <v>3101</v>
      </c>
      <c r="F81" s="7">
        <v>225</v>
      </c>
    </row>
    <row r="82" spans="2:6" x14ac:dyDescent="0.3">
      <c r="B82" t="s">
        <v>9</v>
      </c>
      <c r="C82" t="s">
        <v>31</v>
      </c>
      <c r="D82" t="s">
        <v>30</v>
      </c>
      <c r="E82" s="6">
        <v>2009</v>
      </c>
      <c r="F82" s="7">
        <v>219</v>
      </c>
    </row>
    <row r="83" spans="2:6" x14ac:dyDescent="0.3">
      <c r="B83" t="s">
        <v>14</v>
      </c>
      <c r="C83" t="s">
        <v>10</v>
      </c>
      <c r="D83" t="s">
        <v>41</v>
      </c>
      <c r="E83" s="6">
        <v>7455</v>
      </c>
      <c r="F83" s="7">
        <v>216</v>
      </c>
    </row>
    <row r="84" spans="2:6" x14ac:dyDescent="0.3">
      <c r="B84" t="s">
        <v>9</v>
      </c>
      <c r="C84" t="s">
        <v>21</v>
      </c>
      <c r="D84" t="s">
        <v>11</v>
      </c>
      <c r="E84" s="6">
        <v>3752</v>
      </c>
      <c r="F84" s="7">
        <v>213</v>
      </c>
    </row>
    <row r="85" spans="2:6" x14ac:dyDescent="0.3">
      <c r="B85" t="s">
        <v>27</v>
      </c>
      <c r="C85" t="s">
        <v>18</v>
      </c>
      <c r="D85" t="s">
        <v>42</v>
      </c>
      <c r="E85" s="6">
        <v>7651</v>
      </c>
      <c r="F85" s="7">
        <v>213</v>
      </c>
    </row>
    <row r="86" spans="2:6" x14ac:dyDescent="0.3">
      <c r="B86" t="s">
        <v>9</v>
      </c>
      <c r="C86" t="s">
        <v>10</v>
      </c>
      <c r="D86" t="s">
        <v>23</v>
      </c>
      <c r="E86" s="6">
        <v>5012</v>
      </c>
      <c r="F86" s="7">
        <v>210</v>
      </c>
    </row>
    <row r="87" spans="2:6" x14ac:dyDescent="0.3">
      <c r="B87" t="s">
        <v>9</v>
      </c>
      <c r="C87" t="s">
        <v>18</v>
      </c>
      <c r="D87" t="s">
        <v>22</v>
      </c>
      <c r="E87" s="6">
        <v>8890</v>
      </c>
      <c r="F87" s="7">
        <v>210</v>
      </c>
    </row>
    <row r="88" spans="2:6" x14ac:dyDescent="0.3">
      <c r="B88" t="s">
        <v>17</v>
      </c>
      <c r="C88" t="s">
        <v>31</v>
      </c>
      <c r="D88" t="s">
        <v>40</v>
      </c>
      <c r="E88" s="6">
        <v>4242</v>
      </c>
      <c r="F88" s="7">
        <v>207</v>
      </c>
    </row>
    <row r="89" spans="2:6" x14ac:dyDescent="0.3">
      <c r="B89" t="s">
        <v>12</v>
      </c>
      <c r="C89" t="s">
        <v>7</v>
      </c>
      <c r="D89" t="s">
        <v>13</v>
      </c>
      <c r="E89" s="6">
        <v>259</v>
      </c>
      <c r="F89" s="7">
        <v>207</v>
      </c>
    </row>
    <row r="90" spans="2:6" x14ac:dyDescent="0.3">
      <c r="B90" t="s">
        <v>24</v>
      </c>
      <c r="C90" t="s">
        <v>7</v>
      </c>
      <c r="D90" t="s">
        <v>23</v>
      </c>
      <c r="E90" s="6">
        <v>9835</v>
      </c>
      <c r="F90" s="7">
        <v>207</v>
      </c>
    </row>
    <row r="91" spans="2:6" x14ac:dyDescent="0.3">
      <c r="B91" t="s">
        <v>9</v>
      </c>
      <c r="C91" t="s">
        <v>7</v>
      </c>
      <c r="D91" t="s">
        <v>37</v>
      </c>
      <c r="E91" s="6">
        <v>1771</v>
      </c>
      <c r="F91" s="7">
        <v>204</v>
      </c>
    </row>
    <row r="92" spans="2:6" x14ac:dyDescent="0.3">
      <c r="B92" t="s">
        <v>14</v>
      </c>
      <c r="C92" t="s">
        <v>15</v>
      </c>
      <c r="D92" t="s">
        <v>43</v>
      </c>
      <c r="E92" s="6">
        <v>98</v>
      </c>
      <c r="F92" s="7">
        <v>204</v>
      </c>
    </row>
    <row r="93" spans="2:6" x14ac:dyDescent="0.3">
      <c r="B93" t="s">
        <v>12</v>
      </c>
      <c r="C93" t="s">
        <v>15</v>
      </c>
      <c r="D93" t="s">
        <v>40</v>
      </c>
      <c r="E93" s="6">
        <v>11522</v>
      </c>
      <c r="F93" s="7">
        <v>204</v>
      </c>
    </row>
    <row r="94" spans="2:6" x14ac:dyDescent="0.3">
      <c r="B94" t="s">
        <v>36</v>
      </c>
      <c r="C94" t="s">
        <v>31</v>
      </c>
      <c r="D94" t="s">
        <v>37</v>
      </c>
      <c r="E94" s="6">
        <v>5355</v>
      </c>
      <c r="F94" s="7">
        <v>204</v>
      </c>
    </row>
    <row r="95" spans="2:6" x14ac:dyDescent="0.3">
      <c r="B95" t="s">
        <v>12</v>
      </c>
      <c r="C95" t="s">
        <v>18</v>
      </c>
      <c r="D95" t="s">
        <v>16</v>
      </c>
      <c r="E95" s="6">
        <v>2639</v>
      </c>
      <c r="F95" s="7">
        <v>204</v>
      </c>
    </row>
    <row r="96" spans="2:6" x14ac:dyDescent="0.3">
      <c r="B96" t="s">
        <v>26</v>
      </c>
      <c r="C96" t="s">
        <v>10</v>
      </c>
      <c r="D96" t="s">
        <v>38</v>
      </c>
      <c r="E96" s="6">
        <v>13391</v>
      </c>
      <c r="F96" s="7">
        <v>201</v>
      </c>
    </row>
    <row r="97" spans="2:6" x14ac:dyDescent="0.3">
      <c r="B97" t="s">
        <v>27</v>
      </c>
      <c r="C97" t="s">
        <v>7</v>
      </c>
      <c r="D97" t="s">
        <v>29</v>
      </c>
      <c r="E97" s="6">
        <v>9926</v>
      </c>
      <c r="F97" s="7">
        <v>201</v>
      </c>
    </row>
    <row r="98" spans="2:6" x14ac:dyDescent="0.3">
      <c r="B98" t="s">
        <v>26</v>
      </c>
      <c r="C98" t="s">
        <v>31</v>
      </c>
      <c r="D98" t="s">
        <v>38</v>
      </c>
      <c r="E98" s="6">
        <v>7280</v>
      </c>
      <c r="F98" s="7">
        <v>201</v>
      </c>
    </row>
    <row r="99" spans="2:6" x14ac:dyDescent="0.3">
      <c r="B99" t="s">
        <v>6</v>
      </c>
      <c r="C99" t="s">
        <v>15</v>
      </c>
      <c r="D99" t="s">
        <v>32</v>
      </c>
      <c r="E99" s="6">
        <v>4424</v>
      </c>
      <c r="F99" s="7">
        <v>201</v>
      </c>
    </row>
    <row r="100" spans="2:6" x14ac:dyDescent="0.3">
      <c r="B100" t="s">
        <v>24</v>
      </c>
      <c r="C100" t="s">
        <v>18</v>
      </c>
      <c r="D100" t="s">
        <v>40</v>
      </c>
      <c r="E100" s="6">
        <v>966</v>
      </c>
      <c r="F100" s="7">
        <v>198</v>
      </c>
    </row>
    <row r="101" spans="2:6" x14ac:dyDescent="0.3">
      <c r="B101" t="s">
        <v>36</v>
      </c>
      <c r="C101" t="s">
        <v>10</v>
      </c>
      <c r="D101" t="s">
        <v>34</v>
      </c>
      <c r="E101" s="6">
        <v>1974</v>
      </c>
      <c r="F101" s="7">
        <v>195</v>
      </c>
    </row>
    <row r="102" spans="2:6" x14ac:dyDescent="0.3">
      <c r="B102" t="s">
        <v>26</v>
      </c>
      <c r="C102" t="s">
        <v>31</v>
      </c>
      <c r="D102" t="s">
        <v>37</v>
      </c>
      <c r="E102" s="6">
        <v>861</v>
      </c>
      <c r="F102" s="7">
        <v>195</v>
      </c>
    </row>
    <row r="103" spans="2:6" x14ac:dyDescent="0.3">
      <c r="B103" t="s">
        <v>9</v>
      </c>
      <c r="C103" t="s">
        <v>7</v>
      </c>
      <c r="D103" t="s">
        <v>23</v>
      </c>
      <c r="E103" s="6">
        <v>1890</v>
      </c>
      <c r="F103" s="7">
        <v>195</v>
      </c>
    </row>
    <row r="104" spans="2:6" x14ac:dyDescent="0.3">
      <c r="B104" t="s">
        <v>14</v>
      </c>
      <c r="C104" t="s">
        <v>15</v>
      </c>
      <c r="D104" t="s">
        <v>37</v>
      </c>
      <c r="E104" s="6">
        <v>1925</v>
      </c>
      <c r="F104" s="7">
        <v>192</v>
      </c>
    </row>
    <row r="105" spans="2:6" x14ac:dyDescent="0.3">
      <c r="B105" t="s">
        <v>17</v>
      </c>
      <c r="C105" t="s">
        <v>7</v>
      </c>
      <c r="D105" t="s">
        <v>35</v>
      </c>
      <c r="E105" s="6">
        <v>4949</v>
      </c>
      <c r="F105" s="7">
        <v>189</v>
      </c>
    </row>
    <row r="106" spans="2:6" x14ac:dyDescent="0.3">
      <c r="B106" t="s">
        <v>24</v>
      </c>
      <c r="C106" t="s">
        <v>31</v>
      </c>
      <c r="D106" t="s">
        <v>39</v>
      </c>
      <c r="E106" s="6">
        <v>8862</v>
      </c>
      <c r="F106" s="7">
        <v>189</v>
      </c>
    </row>
    <row r="107" spans="2:6" x14ac:dyDescent="0.3">
      <c r="B107" t="s">
        <v>12</v>
      </c>
      <c r="C107" t="s">
        <v>31</v>
      </c>
      <c r="D107" t="s">
        <v>30</v>
      </c>
      <c r="E107" s="6">
        <v>938</v>
      </c>
      <c r="F107" s="7">
        <v>189</v>
      </c>
    </row>
    <row r="108" spans="2:6" x14ac:dyDescent="0.3">
      <c r="B108" t="s">
        <v>12</v>
      </c>
      <c r="C108" t="s">
        <v>15</v>
      </c>
      <c r="D108" t="s">
        <v>11</v>
      </c>
      <c r="E108" s="6">
        <v>2954</v>
      </c>
      <c r="F108" s="7">
        <v>189</v>
      </c>
    </row>
    <row r="109" spans="2:6" x14ac:dyDescent="0.3">
      <c r="B109" t="s">
        <v>14</v>
      </c>
      <c r="C109" t="s">
        <v>10</v>
      </c>
      <c r="D109" t="s">
        <v>38</v>
      </c>
      <c r="E109" s="6">
        <v>2114</v>
      </c>
      <c r="F109" s="7">
        <v>186</v>
      </c>
    </row>
    <row r="110" spans="2:6" x14ac:dyDescent="0.3">
      <c r="B110" t="s">
        <v>9</v>
      </c>
      <c r="C110" t="s">
        <v>18</v>
      </c>
      <c r="D110" t="s">
        <v>8</v>
      </c>
      <c r="E110" s="6">
        <v>7021</v>
      </c>
      <c r="F110" s="7">
        <v>183</v>
      </c>
    </row>
    <row r="111" spans="2:6" x14ac:dyDescent="0.3">
      <c r="B111" t="s">
        <v>27</v>
      </c>
      <c r="C111" t="s">
        <v>21</v>
      </c>
      <c r="D111" t="s">
        <v>41</v>
      </c>
      <c r="E111" s="6">
        <v>6580</v>
      </c>
      <c r="F111" s="7">
        <v>183</v>
      </c>
    </row>
    <row r="112" spans="2:6" x14ac:dyDescent="0.3">
      <c r="B112" t="s">
        <v>24</v>
      </c>
      <c r="C112" t="s">
        <v>15</v>
      </c>
      <c r="D112" t="s">
        <v>16</v>
      </c>
      <c r="E112" s="6">
        <v>2646</v>
      </c>
      <c r="F112" s="7">
        <v>177</v>
      </c>
    </row>
    <row r="113" spans="2:6" x14ac:dyDescent="0.3">
      <c r="B113" t="s">
        <v>14</v>
      </c>
      <c r="C113" t="s">
        <v>7</v>
      </c>
      <c r="D113" t="s">
        <v>43</v>
      </c>
      <c r="E113" s="6">
        <v>2324</v>
      </c>
      <c r="F113" s="7">
        <v>177</v>
      </c>
    </row>
    <row r="114" spans="2:6" x14ac:dyDescent="0.3">
      <c r="B114" t="s">
        <v>17</v>
      </c>
      <c r="C114" t="s">
        <v>10</v>
      </c>
      <c r="D114" t="s">
        <v>40</v>
      </c>
      <c r="E114" s="6">
        <v>3864</v>
      </c>
      <c r="F114" s="7">
        <v>177</v>
      </c>
    </row>
    <row r="115" spans="2:6" x14ac:dyDescent="0.3">
      <c r="B115" t="s">
        <v>14</v>
      </c>
      <c r="C115" t="s">
        <v>31</v>
      </c>
      <c r="D115" t="s">
        <v>20</v>
      </c>
      <c r="E115" s="6">
        <v>7847</v>
      </c>
      <c r="F115" s="7">
        <v>174</v>
      </c>
    </row>
    <row r="116" spans="2:6" x14ac:dyDescent="0.3">
      <c r="B116" t="s">
        <v>12</v>
      </c>
      <c r="C116" t="s">
        <v>31</v>
      </c>
      <c r="D116" t="s">
        <v>29</v>
      </c>
      <c r="E116" s="6">
        <v>707</v>
      </c>
      <c r="F116" s="7">
        <v>174</v>
      </c>
    </row>
    <row r="117" spans="2:6" x14ac:dyDescent="0.3">
      <c r="B117" t="s">
        <v>6</v>
      </c>
      <c r="C117" t="s">
        <v>10</v>
      </c>
      <c r="D117" t="s">
        <v>30</v>
      </c>
      <c r="E117" s="6">
        <v>4725</v>
      </c>
      <c r="F117" s="7">
        <v>174</v>
      </c>
    </row>
    <row r="118" spans="2:6" x14ac:dyDescent="0.3">
      <c r="B118" t="s">
        <v>14</v>
      </c>
      <c r="C118" t="s">
        <v>15</v>
      </c>
      <c r="D118" t="s">
        <v>8</v>
      </c>
      <c r="E118" s="6">
        <v>6118</v>
      </c>
      <c r="F118" s="7">
        <v>174</v>
      </c>
    </row>
    <row r="119" spans="2:6" x14ac:dyDescent="0.3">
      <c r="B119" t="s">
        <v>28</v>
      </c>
      <c r="C119" t="s">
        <v>18</v>
      </c>
      <c r="D119" t="s">
        <v>43</v>
      </c>
      <c r="E119" s="6">
        <v>4956</v>
      </c>
      <c r="F119" s="7">
        <v>171</v>
      </c>
    </row>
    <row r="120" spans="2:6" x14ac:dyDescent="0.3">
      <c r="B120" t="s">
        <v>26</v>
      </c>
      <c r="C120" t="s">
        <v>18</v>
      </c>
      <c r="D120" t="s">
        <v>39</v>
      </c>
      <c r="E120" s="6">
        <v>4018</v>
      </c>
      <c r="F120" s="7">
        <v>171</v>
      </c>
    </row>
    <row r="121" spans="2:6" x14ac:dyDescent="0.3">
      <c r="B121" t="s">
        <v>28</v>
      </c>
      <c r="C121" t="s">
        <v>18</v>
      </c>
      <c r="D121" t="s">
        <v>30</v>
      </c>
      <c r="E121" s="6">
        <v>21</v>
      </c>
      <c r="F121" s="7">
        <v>168</v>
      </c>
    </row>
    <row r="122" spans="2:6" x14ac:dyDescent="0.3">
      <c r="B122" t="s">
        <v>9</v>
      </c>
      <c r="C122" t="s">
        <v>10</v>
      </c>
      <c r="D122" t="s">
        <v>33</v>
      </c>
      <c r="E122" s="6">
        <v>2023</v>
      </c>
      <c r="F122" s="7">
        <v>168</v>
      </c>
    </row>
    <row r="123" spans="2:6" x14ac:dyDescent="0.3">
      <c r="B123" t="s">
        <v>26</v>
      </c>
      <c r="C123" t="s">
        <v>21</v>
      </c>
      <c r="D123" t="s">
        <v>37</v>
      </c>
      <c r="E123" s="6">
        <v>5474</v>
      </c>
      <c r="F123" s="7">
        <v>168</v>
      </c>
    </row>
    <row r="124" spans="2:6" x14ac:dyDescent="0.3">
      <c r="B124" t="s">
        <v>28</v>
      </c>
      <c r="C124" t="s">
        <v>15</v>
      </c>
      <c r="D124" t="s">
        <v>35</v>
      </c>
      <c r="E124" s="6">
        <v>3773</v>
      </c>
      <c r="F124" s="7">
        <v>165</v>
      </c>
    </row>
    <row r="125" spans="2:6" x14ac:dyDescent="0.3">
      <c r="B125" t="s">
        <v>27</v>
      </c>
      <c r="C125" t="s">
        <v>18</v>
      </c>
      <c r="D125" t="s">
        <v>34</v>
      </c>
      <c r="E125" s="6">
        <v>9443</v>
      </c>
      <c r="F125" s="7">
        <v>162</v>
      </c>
    </row>
    <row r="126" spans="2:6" x14ac:dyDescent="0.3">
      <c r="B126" t="s">
        <v>6</v>
      </c>
      <c r="C126" t="s">
        <v>31</v>
      </c>
      <c r="D126" t="s">
        <v>37</v>
      </c>
      <c r="E126" s="6">
        <v>4018</v>
      </c>
      <c r="F126" s="7">
        <v>162</v>
      </c>
    </row>
    <row r="127" spans="2:6" x14ac:dyDescent="0.3">
      <c r="B127" t="s">
        <v>28</v>
      </c>
      <c r="C127" t="s">
        <v>15</v>
      </c>
      <c r="D127" t="s">
        <v>41</v>
      </c>
      <c r="E127" s="6">
        <v>973</v>
      </c>
      <c r="F127" s="7">
        <v>162</v>
      </c>
    </row>
    <row r="128" spans="2:6" x14ac:dyDescent="0.3">
      <c r="B128" t="s">
        <v>12</v>
      </c>
      <c r="C128" t="s">
        <v>10</v>
      </c>
      <c r="D128" t="s">
        <v>43</v>
      </c>
      <c r="E128" s="6">
        <v>98</v>
      </c>
      <c r="F128" s="7">
        <v>159</v>
      </c>
    </row>
    <row r="129" spans="2:6" x14ac:dyDescent="0.3">
      <c r="B129" t="s">
        <v>6</v>
      </c>
      <c r="C129" t="s">
        <v>31</v>
      </c>
      <c r="D129" t="s">
        <v>20</v>
      </c>
      <c r="E129" s="6">
        <v>3794</v>
      </c>
      <c r="F129" s="7">
        <v>159</v>
      </c>
    </row>
    <row r="130" spans="2:6" x14ac:dyDescent="0.3">
      <c r="B130" t="s">
        <v>6</v>
      </c>
      <c r="C130" t="s">
        <v>31</v>
      </c>
      <c r="D130" t="s">
        <v>29</v>
      </c>
      <c r="E130" s="6">
        <v>5019</v>
      </c>
      <c r="F130" s="7">
        <v>156</v>
      </c>
    </row>
    <row r="131" spans="2:6" x14ac:dyDescent="0.3">
      <c r="B131" t="s">
        <v>17</v>
      </c>
      <c r="C131" t="s">
        <v>15</v>
      </c>
      <c r="D131" t="s">
        <v>29</v>
      </c>
      <c r="E131" s="6">
        <v>4970</v>
      </c>
      <c r="F131" s="7">
        <v>156</v>
      </c>
    </row>
    <row r="132" spans="2:6" x14ac:dyDescent="0.3">
      <c r="B132" t="s">
        <v>12</v>
      </c>
      <c r="C132" t="s">
        <v>7</v>
      </c>
      <c r="D132" t="s">
        <v>19</v>
      </c>
      <c r="E132" s="6">
        <v>4305</v>
      </c>
      <c r="F132" s="7">
        <v>156</v>
      </c>
    </row>
    <row r="133" spans="2:6" x14ac:dyDescent="0.3">
      <c r="B133" t="s">
        <v>27</v>
      </c>
      <c r="C133" t="s">
        <v>21</v>
      </c>
      <c r="D133" t="s">
        <v>35</v>
      </c>
      <c r="E133" s="6">
        <v>4417</v>
      </c>
      <c r="F133" s="7">
        <v>153</v>
      </c>
    </row>
    <row r="134" spans="2:6" x14ac:dyDescent="0.3">
      <c r="B134" t="s">
        <v>12</v>
      </c>
      <c r="C134" t="s">
        <v>31</v>
      </c>
      <c r="D134" t="s">
        <v>41</v>
      </c>
      <c r="E134" s="6">
        <v>14329</v>
      </c>
      <c r="F134" s="7">
        <v>150</v>
      </c>
    </row>
    <row r="135" spans="2:6" x14ac:dyDescent="0.3">
      <c r="B135" t="s">
        <v>9</v>
      </c>
      <c r="C135" t="s">
        <v>7</v>
      </c>
      <c r="D135" t="s">
        <v>8</v>
      </c>
      <c r="E135" s="6">
        <v>42</v>
      </c>
      <c r="F135" s="7">
        <v>150</v>
      </c>
    </row>
    <row r="136" spans="2:6" x14ac:dyDescent="0.3">
      <c r="B136" t="s">
        <v>17</v>
      </c>
      <c r="C136" t="s">
        <v>31</v>
      </c>
      <c r="D136" t="s">
        <v>29</v>
      </c>
      <c r="E136" s="6">
        <v>3759</v>
      </c>
      <c r="F136" s="7">
        <v>150</v>
      </c>
    </row>
    <row r="137" spans="2:6" x14ac:dyDescent="0.3">
      <c r="B137" t="s">
        <v>9</v>
      </c>
      <c r="C137" t="s">
        <v>15</v>
      </c>
      <c r="D137" t="s">
        <v>35</v>
      </c>
      <c r="E137" s="6">
        <v>5019</v>
      </c>
      <c r="F137" s="7">
        <v>150</v>
      </c>
    </row>
    <row r="138" spans="2:6" x14ac:dyDescent="0.3">
      <c r="B138" t="s">
        <v>12</v>
      </c>
      <c r="C138" t="s">
        <v>10</v>
      </c>
      <c r="D138" t="s">
        <v>13</v>
      </c>
      <c r="E138" s="6">
        <v>959</v>
      </c>
      <c r="F138" s="7">
        <v>147</v>
      </c>
    </row>
    <row r="139" spans="2:6" x14ac:dyDescent="0.3">
      <c r="B139" t="s">
        <v>28</v>
      </c>
      <c r="C139" t="s">
        <v>7</v>
      </c>
      <c r="D139" t="s">
        <v>29</v>
      </c>
      <c r="E139" s="6">
        <v>3983</v>
      </c>
      <c r="F139" s="7">
        <v>144</v>
      </c>
    </row>
    <row r="140" spans="2:6" x14ac:dyDescent="0.3">
      <c r="B140" t="s">
        <v>14</v>
      </c>
      <c r="C140" t="s">
        <v>31</v>
      </c>
      <c r="D140" t="s">
        <v>23</v>
      </c>
      <c r="E140" s="6">
        <v>336</v>
      </c>
      <c r="F140" s="7">
        <v>144</v>
      </c>
    </row>
    <row r="141" spans="2:6" x14ac:dyDescent="0.3">
      <c r="B141" t="s">
        <v>27</v>
      </c>
      <c r="C141" t="s">
        <v>18</v>
      </c>
      <c r="D141" t="s">
        <v>41</v>
      </c>
      <c r="E141" s="6">
        <v>6027</v>
      </c>
      <c r="F141" s="7">
        <v>144</v>
      </c>
    </row>
    <row r="142" spans="2:6" x14ac:dyDescent="0.3">
      <c r="B142" t="s">
        <v>12</v>
      </c>
      <c r="C142" t="s">
        <v>10</v>
      </c>
      <c r="D142" t="s">
        <v>40</v>
      </c>
      <c r="E142" s="6">
        <v>2429</v>
      </c>
      <c r="F142" s="7">
        <v>144</v>
      </c>
    </row>
    <row r="143" spans="2:6" x14ac:dyDescent="0.3">
      <c r="B143" t="s">
        <v>36</v>
      </c>
      <c r="C143" t="s">
        <v>21</v>
      </c>
      <c r="D143" t="s">
        <v>23</v>
      </c>
      <c r="E143" s="6">
        <v>2205</v>
      </c>
      <c r="F143" s="7">
        <v>141</v>
      </c>
    </row>
    <row r="144" spans="2:6" x14ac:dyDescent="0.3">
      <c r="B144" t="s">
        <v>27</v>
      </c>
      <c r="C144" t="s">
        <v>18</v>
      </c>
      <c r="D144" t="s">
        <v>23</v>
      </c>
      <c r="E144" s="6">
        <v>1568</v>
      </c>
      <c r="F144" s="7">
        <v>141</v>
      </c>
    </row>
    <row r="145" spans="2:6" x14ac:dyDescent="0.3">
      <c r="B145" t="s">
        <v>24</v>
      </c>
      <c r="C145" t="s">
        <v>31</v>
      </c>
      <c r="D145" t="s">
        <v>34</v>
      </c>
      <c r="E145" s="6">
        <v>2205</v>
      </c>
      <c r="F145" s="7">
        <v>138</v>
      </c>
    </row>
    <row r="146" spans="2:6" x14ac:dyDescent="0.3">
      <c r="B146" t="s">
        <v>27</v>
      </c>
      <c r="C146" t="s">
        <v>7</v>
      </c>
      <c r="D146" t="s">
        <v>16</v>
      </c>
      <c r="E146" s="6">
        <v>11571</v>
      </c>
      <c r="F146" s="7">
        <v>138</v>
      </c>
    </row>
    <row r="147" spans="2:6" x14ac:dyDescent="0.3">
      <c r="B147" t="s">
        <v>6</v>
      </c>
      <c r="C147" t="s">
        <v>31</v>
      </c>
      <c r="D147" t="s">
        <v>40</v>
      </c>
      <c r="E147" s="6">
        <v>2289</v>
      </c>
      <c r="F147" s="7">
        <v>135</v>
      </c>
    </row>
    <row r="148" spans="2:6" x14ac:dyDescent="0.3">
      <c r="B148" t="s">
        <v>17</v>
      </c>
      <c r="C148" t="s">
        <v>21</v>
      </c>
      <c r="D148" t="s">
        <v>20</v>
      </c>
      <c r="E148" s="6">
        <v>959</v>
      </c>
      <c r="F148" s="7">
        <v>135</v>
      </c>
    </row>
    <row r="149" spans="2:6" x14ac:dyDescent="0.3">
      <c r="B149" t="s">
        <v>6</v>
      </c>
      <c r="C149" t="s">
        <v>18</v>
      </c>
      <c r="D149" t="s">
        <v>33</v>
      </c>
      <c r="E149" s="6">
        <v>0</v>
      </c>
      <c r="F149" s="7">
        <v>135</v>
      </c>
    </row>
    <row r="150" spans="2:6" x14ac:dyDescent="0.3">
      <c r="B150" t="s">
        <v>17</v>
      </c>
      <c r="C150" t="s">
        <v>15</v>
      </c>
      <c r="D150" t="s">
        <v>33</v>
      </c>
      <c r="E150" s="6">
        <v>1400</v>
      </c>
      <c r="F150" s="7">
        <v>135</v>
      </c>
    </row>
    <row r="151" spans="2:6" x14ac:dyDescent="0.3">
      <c r="B151" t="s">
        <v>14</v>
      </c>
      <c r="C151" t="s">
        <v>10</v>
      </c>
      <c r="D151" t="s">
        <v>40</v>
      </c>
      <c r="E151" s="6">
        <v>847</v>
      </c>
      <c r="F151" s="7">
        <v>129</v>
      </c>
    </row>
    <row r="152" spans="2:6" x14ac:dyDescent="0.3">
      <c r="B152" t="s">
        <v>9</v>
      </c>
      <c r="C152" t="s">
        <v>10</v>
      </c>
      <c r="D152" t="s">
        <v>20</v>
      </c>
      <c r="E152" s="6">
        <v>357</v>
      </c>
      <c r="F152" s="7">
        <v>126</v>
      </c>
    </row>
    <row r="153" spans="2:6" x14ac:dyDescent="0.3">
      <c r="B153" t="s">
        <v>6</v>
      </c>
      <c r="C153" t="s">
        <v>10</v>
      </c>
      <c r="D153" t="s">
        <v>33</v>
      </c>
      <c r="E153" s="6">
        <v>1617</v>
      </c>
      <c r="F153" s="7">
        <v>126</v>
      </c>
    </row>
    <row r="154" spans="2:6" x14ac:dyDescent="0.3">
      <c r="B154" t="s">
        <v>14</v>
      </c>
      <c r="C154" t="s">
        <v>31</v>
      </c>
      <c r="D154" t="s">
        <v>35</v>
      </c>
      <c r="E154" s="6">
        <v>4935</v>
      </c>
      <c r="F154" s="7">
        <v>126</v>
      </c>
    </row>
    <row r="155" spans="2:6" x14ac:dyDescent="0.3">
      <c r="B155" t="s">
        <v>36</v>
      </c>
      <c r="C155" t="s">
        <v>21</v>
      </c>
      <c r="D155" t="s">
        <v>13</v>
      </c>
      <c r="E155" s="6">
        <v>6860</v>
      </c>
      <c r="F155" s="7">
        <v>126</v>
      </c>
    </row>
    <row r="156" spans="2:6" x14ac:dyDescent="0.3">
      <c r="B156" t="s">
        <v>27</v>
      </c>
      <c r="C156" t="s">
        <v>18</v>
      </c>
      <c r="D156" t="s">
        <v>20</v>
      </c>
      <c r="E156" s="6">
        <v>4018</v>
      </c>
      <c r="F156" s="7">
        <v>126</v>
      </c>
    </row>
    <row r="157" spans="2:6" x14ac:dyDescent="0.3">
      <c r="B157" t="s">
        <v>36</v>
      </c>
      <c r="C157" t="s">
        <v>21</v>
      </c>
      <c r="D157" t="s">
        <v>32</v>
      </c>
      <c r="E157" s="6">
        <v>63</v>
      </c>
      <c r="F157" s="7">
        <v>123</v>
      </c>
    </row>
    <row r="158" spans="2:6" x14ac:dyDescent="0.3">
      <c r="B158" t="s">
        <v>14</v>
      </c>
      <c r="C158" t="s">
        <v>7</v>
      </c>
      <c r="D158" t="s">
        <v>34</v>
      </c>
      <c r="E158" s="6">
        <v>3388</v>
      </c>
      <c r="F158" s="7">
        <v>123</v>
      </c>
    </row>
    <row r="159" spans="2:6" x14ac:dyDescent="0.3">
      <c r="B159" t="s">
        <v>17</v>
      </c>
      <c r="C159" t="s">
        <v>21</v>
      </c>
      <c r="D159" t="s">
        <v>32</v>
      </c>
      <c r="E159" s="6">
        <v>2317</v>
      </c>
      <c r="F159" s="7">
        <v>123</v>
      </c>
    </row>
    <row r="160" spans="2:6" x14ac:dyDescent="0.3">
      <c r="B160" t="s">
        <v>17</v>
      </c>
      <c r="C160" t="s">
        <v>31</v>
      </c>
      <c r="D160" t="s">
        <v>11</v>
      </c>
      <c r="E160" s="6">
        <v>6734</v>
      </c>
      <c r="F160" s="7">
        <v>123</v>
      </c>
    </row>
    <row r="161" spans="2:6" x14ac:dyDescent="0.3">
      <c r="B161" t="s">
        <v>17</v>
      </c>
      <c r="C161" t="s">
        <v>10</v>
      </c>
      <c r="D161" t="s">
        <v>8</v>
      </c>
      <c r="E161" s="6">
        <v>4781</v>
      </c>
      <c r="F161" s="7">
        <v>123</v>
      </c>
    </row>
    <row r="162" spans="2:6" x14ac:dyDescent="0.3">
      <c r="B162" t="s">
        <v>12</v>
      </c>
      <c r="C162" t="s">
        <v>21</v>
      </c>
      <c r="D162" t="s">
        <v>30</v>
      </c>
      <c r="E162" s="6">
        <v>2646</v>
      </c>
      <c r="F162" s="7">
        <v>120</v>
      </c>
    </row>
    <row r="163" spans="2:6" x14ac:dyDescent="0.3">
      <c r="B163" t="s">
        <v>17</v>
      </c>
      <c r="C163" t="s">
        <v>15</v>
      </c>
      <c r="D163" t="s">
        <v>13</v>
      </c>
      <c r="E163" s="6">
        <v>10073</v>
      </c>
      <c r="F163" s="7">
        <v>120</v>
      </c>
    </row>
    <row r="164" spans="2:6" x14ac:dyDescent="0.3">
      <c r="B164" t="s">
        <v>27</v>
      </c>
      <c r="C164" t="s">
        <v>31</v>
      </c>
      <c r="D164" t="s">
        <v>37</v>
      </c>
      <c r="E164" s="6">
        <v>7511</v>
      </c>
      <c r="F164" s="7">
        <v>120</v>
      </c>
    </row>
    <row r="165" spans="2:6" x14ac:dyDescent="0.3">
      <c r="B165" t="s">
        <v>27</v>
      </c>
      <c r="C165" t="s">
        <v>18</v>
      </c>
      <c r="D165" t="s">
        <v>30</v>
      </c>
      <c r="E165" s="6">
        <v>2016</v>
      </c>
      <c r="F165" s="7">
        <v>117</v>
      </c>
    </row>
    <row r="166" spans="2:6" x14ac:dyDescent="0.3">
      <c r="B166" t="s">
        <v>28</v>
      </c>
      <c r="C166" t="s">
        <v>31</v>
      </c>
      <c r="D166" t="s">
        <v>35</v>
      </c>
      <c r="E166" s="6">
        <v>2212</v>
      </c>
      <c r="F166" s="7">
        <v>117</v>
      </c>
    </row>
    <row r="167" spans="2:6" x14ac:dyDescent="0.3">
      <c r="B167" t="s">
        <v>24</v>
      </c>
      <c r="C167" t="s">
        <v>15</v>
      </c>
      <c r="D167" t="s">
        <v>22</v>
      </c>
      <c r="E167" s="6">
        <v>2149</v>
      </c>
      <c r="F167" s="7">
        <v>117</v>
      </c>
    </row>
    <row r="168" spans="2:6" x14ac:dyDescent="0.3">
      <c r="B168" t="s">
        <v>6</v>
      </c>
      <c r="C168" t="s">
        <v>7</v>
      </c>
      <c r="D168" t="s">
        <v>8</v>
      </c>
      <c r="E168" s="6">
        <v>1624</v>
      </c>
      <c r="F168" s="7">
        <v>114</v>
      </c>
    </row>
    <row r="169" spans="2:6" x14ac:dyDescent="0.3">
      <c r="B169" t="s">
        <v>24</v>
      </c>
      <c r="C169" t="s">
        <v>10</v>
      </c>
      <c r="D169" t="s">
        <v>39</v>
      </c>
      <c r="E169" s="6">
        <v>2793</v>
      </c>
      <c r="F169" s="7">
        <v>114</v>
      </c>
    </row>
    <row r="170" spans="2:6" x14ac:dyDescent="0.3">
      <c r="B170" t="s">
        <v>12</v>
      </c>
      <c r="C170" t="s">
        <v>15</v>
      </c>
      <c r="D170" t="s">
        <v>19</v>
      </c>
      <c r="E170" s="6">
        <v>2142</v>
      </c>
      <c r="F170" s="7">
        <v>114</v>
      </c>
    </row>
    <row r="171" spans="2:6" x14ac:dyDescent="0.3">
      <c r="B171" t="s">
        <v>24</v>
      </c>
      <c r="C171" t="s">
        <v>7</v>
      </c>
      <c r="D171" t="s">
        <v>29</v>
      </c>
      <c r="E171" s="6">
        <v>4487</v>
      </c>
      <c r="F171" s="7">
        <v>111</v>
      </c>
    </row>
    <row r="172" spans="2:6" x14ac:dyDescent="0.3">
      <c r="B172" t="s">
        <v>26</v>
      </c>
      <c r="C172" t="s">
        <v>15</v>
      </c>
      <c r="D172" t="s">
        <v>8</v>
      </c>
      <c r="E172" s="6">
        <v>1526</v>
      </c>
      <c r="F172" s="7">
        <v>105</v>
      </c>
    </row>
    <row r="173" spans="2:6" x14ac:dyDescent="0.3">
      <c r="B173" t="s">
        <v>14</v>
      </c>
      <c r="C173" t="s">
        <v>7</v>
      </c>
      <c r="D173" t="s">
        <v>39</v>
      </c>
      <c r="E173" s="6">
        <v>6398</v>
      </c>
      <c r="F173" s="7">
        <v>102</v>
      </c>
    </row>
    <row r="174" spans="2:6" x14ac:dyDescent="0.3">
      <c r="B174" t="s">
        <v>26</v>
      </c>
      <c r="C174" t="s">
        <v>31</v>
      </c>
      <c r="D174" t="s">
        <v>33</v>
      </c>
      <c r="E174" s="6">
        <v>2891</v>
      </c>
      <c r="F174" s="7">
        <v>102</v>
      </c>
    </row>
    <row r="175" spans="2:6" x14ac:dyDescent="0.3">
      <c r="B175" t="s">
        <v>17</v>
      </c>
      <c r="C175" t="s">
        <v>7</v>
      </c>
      <c r="D175" t="s">
        <v>16</v>
      </c>
      <c r="E175" s="6">
        <v>1505</v>
      </c>
      <c r="F175" s="7">
        <v>102</v>
      </c>
    </row>
    <row r="176" spans="2:6" x14ac:dyDescent="0.3">
      <c r="B176" t="s">
        <v>6</v>
      </c>
      <c r="C176" t="s">
        <v>21</v>
      </c>
      <c r="D176" t="s">
        <v>13</v>
      </c>
      <c r="E176" s="6">
        <v>6125</v>
      </c>
      <c r="F176" s="7">
        <v>102</v>
      </c>
    </row>
    <row r="177" spans="2:6" x14ac:dyDescent="0.3">
      <c r="B177" t="s">
        <v>28</v>
      </c>
      <c r="C177" t="s">
        <v>18</v>
      </c>
      <c r="D177" t="s">
        <v>41</v>
      </c>
      <c r="E177" s="6">
        <v>1652</v>
      </c>
      <c r="F177" s="7">
        <v>102</v>
      </c>
    </row>
    <row r="178" spans="2:6" x14ac:dyDescent="0.3">
      <c r="B178" t="s">
        <v>12</v>
      </c>
      <c r="C178" t="s">
        <v>21</v>
      </c>
      <c r="D178" t="s">
        <v>19</v>
      </c>
      <c r="E178" s="6">
        <v>3850</v>
      </c>
      <c r="F178" s="7">
        <v>102</v>
      </c>
    </row>
    <row r="179" spans="2:6" x14ac:dyDescent="0.3">
      <c r="B179" t="s">
        <v>12</v>
      </c>
      <c r="C179" t="s">
        <v>21</v>
      </c>
      <c r="D179" t="s">
        <v>43</v>
      </c>
      <c r="E179" s="6">
        <v>2436</v>
      </c>
      <c r="F179" s="7">
        <v>99</v>
      </c>
    </row>
    <row r="180" spans="2:6" x14ac:dyDescent="0.3">
      <c r="B180" t="s">
        <v>14</v>
      </c>
      <c r="C180" t="s">
        <v>10</v>
      </c>
      <c r="D180" t="s">
        <v>37</v>
      </c>
      <c r="E180" s="6">
        <v>609</v>
      </c>
      <c r="F180" s="7">
        <v>99</v>
      </c>
    </row>
    <row r="181" spans="2:6" x14ac:dyDescent="0.3">
      <c r="B181" t="s">
        <v>24</v>
      </c>
      <c r="C181" t="s">
        <v>31</v>
      </c>
      <c r="D181" t="s">
        <v>19</v>
      </c>
      <c r="E181" s="6">
        <v>1568</v>
      </c>
      <c r="F181" s="7">
        <v>96</v>
      </c>
    </row>
    <row r="182" spans="2:6" x14ac:dyDescent="0.3">
      <c r="B182" t="s">
        <v>12</v>
      </c>
      <c r="C182" t="s">
        <v>7</v>
      </c>
      <c r="D182" t="s">
        <v>34</v>
      </c>
      <c r="E182" s="6">
        <v>7273</v>
      </c>
      <c r="F182" s="7">
        <v>96</v>
      </c>
    </row>
    <row r="183" spans="2:6" x14ac:dyDescent="0.3">
      <c r="B183" t="s">
        <v>36</v>
      </c>
      <c r="C183" t="s">
        <v>10</v>
      </c>
      <c r="D183" t="s">
        <v>25</v>
      </c>
      <c r="E183" s="6">
        <v>3472</v>
      </c>
      <c r="F183" s="7">
        <v>96</v>
      </c>
    </row>
    <row r="184" spans="2:6" x14ac:dyDescent="0.3">
      <c r="B184" t="s">
        <v>12</v>
      </c>
      <c r="C184" t="s">
        <v>7</v>
      </c>
      <c r="D184" t="s">
        <v>35</v>
      </c>
      <c r="E184" s="6">
        <v>2737</v>
      </c>
      <c r="F184" s="7">
        <v>93</v>
      </c>
    </row>
    <row r="185" spans="2:6" x14ac:dyDescent="0.3">
      <c r="B185" t="s">
        <v>36</v>
      </c>
      <c r="C185" t="s">
        <v>31</v>
      </c>
      <c r="D185" t="s">
        <v>19</v>
      </c>
      <c r="E185" s="6">
        <v>1428</v>
      </c>
      <c r="F185" s="7">
        <v>93</v>
      </c>
    </row>
    <row r="186" spans="2:6" x14ac:dyDescent="0.3">
      <c r="B186" t="s">
        <v>26</v>
      </c>
      <c r="C186" t="s">
        <v>31</v>
      </c>
      <c r="D186" t="s">
        <v>20</v>
      </c>
      <c r="E186" s="6">
        <v>1652</v>
      </c>
      <c r="F186" s="7">
        <v>93</v>
      </c>
    </row>
    <row r="187" spans="2:6" x14ac:dyDescent="0.3">
      <c r="B187" t="s">
        <v>6</v>
      </c>
      <c r="C187" t="s">
        <v>7</v>
      </c>
      <c r="D187" t="s">
        <v>40</v>
      </c>
      <c r="E187" s="6">
        <v>6132</v>
      </c>
      <c r="F187" s="7">
        <v>93</v>
      </c>
    </row>
    <row r="188" spans="2:6" x14ac:dyDescent="0.3">
      <c r="B188" t="s">
        <v>28</v>
      </c>
      <c r="C188" t="s">
        <v>31</v>
      </c>
      <c r="D188" t="s">
        <v>29</v>
      </c>
      <c r="E188" s="6">
        <v>2919</v>
      </c>
      <c r="F188" s="7">
        <v>93</v>
      </c>
    </row>
    <row r="189" spans="2:6" x14ac:dyDescent="0.3">
      <c r="B189" t="s">
        <v>12</v>
      </c>
      <c r="C189" t="s">
        <v>31</v>
      </c>
      <c r="D189" t="s">
        <v>35</v>
      </c>
      <c r="E189" s="6">
        <v>8155</v>
      </c>
      <c r="F189" s="7">
        <v>90</v>
      </c>
    </row>
    <row r="190" spans="2:6" x14ac:dyDescent="0.3">
      <c r="B190" t="s">
        <v>6</v>
      </c>
      <c r="C190" t="s">
        <v>15</v>
      </c>
      <c r="D190" t="s">
        <v>20</v>
      </c>
      <c r="E190" s="6">
        <v>9772</v>
      </c>
      <c r="F190" s="7">
        <v>90</v>
      </c>
    </row>
    <row r="191" spans="2:6" x14ac:dyDescent="0.3">
      <c r="B191" t="s">
        <v>6</v>
      </c>
      <c r="C191" t="s">
        <v>21</v>
      </c>
      <c r="D191" t="s">
        <v>19</v>
      </c>
      <c r="E191" s="6">
        <v>2541</v>
      </c>
      <c r="F191" s="7">
        <v>90</v>
      </c>
    </row>
    <row r="192" spans="2:6" x14ac:dyDescent="0.3">
      <c r="B192" t="s">
        <v>17</v>
      </c>
      <c r="C192" t="s">
        <v>7</v>
      </c>
      <c r="D192" t="s">
        <v>22</v>
      </c>
      <c r="E192" s="6">
        <v>7693</v>
      </c>
      <c r="F192" s="7">
        <v>87</v>
      </c>
    </row>
    <row r="193" spans="2:6" x14ac:dyDescent="0.3">
      <c r="B193" t="s">
        <v>24</v>
      </c>
      <c r="C193" t="s">
        <v>15</v>
      </c>
      <c r="D193" t="s">
        <v>11</v>
      </c>
      <c r="E193" s="6">
        <v>280</v>
      </c>
      <c r="F193" s="7">
        <v>87</v>
      </c>
    </row>
    <row r="194" spans="2:6" x14ac:dyDescent="0.3">
      <c r="B194" t="s">
        <v>6</v>
      </c>
      <c r="C194" t="s">
        <v>21</v>
      </c>
      <c r="D194" t="s">
        <v>43</v>
      </c>
      <c r="E194" s="6">
        <v>609</v>
      </c>
      <c r="F194" s="7">
        <v>87</v>
      </c>
    </row>
    <row r="195" spans="2:6" x14ac:dyDescent="0.3">
      <c r="B195" t="s">
        <v>12</v>
      </c>
      <c r="C195" t="s">
        <v>21</v>
      </c>
      <c r="D195" t="s">
        <v>20</v>
      </c>
      <c r="E195" s="6">
        <v>9506</v>
      </c>
      <c r="F195" s="7">
        <v>87</v>
      </c>
    </row>
    <row r="196" spans="2:6" x14ac:dyDescent="0.3">
      <c r="B196" t="s">
        <v>36</v>
      </c>
      <c r="C196" t="s">
        <v>31</v>
      </c>
      <c r="D196" t="s">
        <v>29</v>
      </c>
      <c r="E196" s="6">
        <v>700</v>
      </c>
      <c r="F196" s="7">
        <v>87</v>
      </c>
    </row>
    <row r="197" spans="2:6" x14ac:dyDescent="0.3">
      <c r="B197" t="s">
        <v>9</v>
      </c>
      <c r="C197" t="s">
        <v>7</v>
      </c>
      <c r="D197" t="s">
        <v>42</v>
      </c>
      <c r="E197" s="6">
        <v>434</v>
      </c>
      <c r="F197" s="7">
        <v>87</v>
      </c>
    </row>
    <row r="198" spans="2:6" x14ac:dyDescent="0.3">
      <c r="B198" t="s">
        <v>9</v>
      </c>
      <c r="C198" t="s">
        <v>21</v>
      </c>
      <c r="D198" t="s">
        <v>23</v>
      </c>
      <c r="E198" s="6">
        <v>168</v>
      </c>
      <c r="F198" s="7">
        <v>84</v>
      </c>
    </row>
    <row r="199" spans="2:6" x14ac:dyDescent="0.3">
      <c r="B199" t="s">
        <v>14</v>
      </c>
      <c r="C199" t="s">
        <v>15</v>
      </c>
      <c r="D199" t="s">
        <v>11</v>
      </c>
      <c r="E199" s="6">
        <v>10304</v>
      </c>
      <c r="F199" s="7">
        <v>84</v>
      </c>
    </row>
    <row r="200" spans="2:6" x14ac:dyDescent="0.3">
      <c r="B200" t="s">
        <v>26</v>
      </c>
      <c r="C200" t="s">
        <v>10</v>
      </c>
      <c r="D200" t="s">
        <v>23</v>
      </c>
      <c r="E200" s="6">
        <v>490</v>
      </c>
      <c r="F200" s="7">
        <v>84</v>
      </c>
    </row>
    <row r="201" spans="2:6" x14ac:dyDescent="0.3">
      <c r="B201" t="s">
        <v>27</v>
      </c>
      <c r="C201" t="s">
        <v>18</v>
      </c>
      <c r="D201" t="s">
        <v>40</v>
      </c>
      <c r="E201" s="6">
        <v>7812</v>
      </c>
      <c r="F201" s="7">
        <v>81</v>
      </c>
    </row>
    <row r="202" spans="2:6" x14ac:dyDescent="0.3">
      <c r="B202" t="s">
        <v>17</v>
      </c>
      <c r="C202" t="s">
        <v>7</v>
      </c>
      <c r="D202" t="s">
        <v>8</v>
      </c>
      <c r="E202" s="6">
        <v>560</v>
      </c>
      <c r="F202" s="7">
        <v>81</v>
      </c>
    </row>
    <row r="203" spans="2:6" x14ac:dyDescent="0.3">
      <c r="B203" t="s">
        <v>9</v>
      </c>
      <c r="C203" t="s">
        <v>10</v>
      </c>
      <c r="D203" t="s">
        <v>8</v>
      </c>
      <c r="E203" s="6">
        <v>3598</v>
      </c>
      <c r="F203" s="7">
        <v>81</v>
      </c>
    </row>
    <row r="204" spans="2:6" x14ac:dyDescent="0.3">
      <c r="B204" t="s">
        <v>26</v>
      </c>
      <c r="C204" t="s">
        <v>18</v>
      </c>
      <c r="D204" t="s">
        <v>23</v>
      </c>
      <c r="E204" s="6">
        <v>6909</v>
      </c>
      <c r="F204" s="7">
        <v>81</v>
      </c>
    </row>
    <row r="205" spans="2:6" x14ac:dyDescent="0.3">
      <c r="B205" t="s">
        <v>28</v>
      </c>
      <c r="C205" t="s">
        <v>10</v>
      </c>
      <c r="D205" t="s">
        <v>35</v>
      </c>
      <c r="E205" s="6">
        <v>2023</v>
      </c>
      <c r="F205" s="7">
        <v>78</v>
      </c>
    </row>
    <row r="206" spans="2:6" x14ac:dyDescent="0.3">
      <c r="B206" t="s">
        <v>9</v>
      </c>
      <c r="C206" t="s">
        <v>21</v>
      </c>
      <c r="D206" t="s">
        <v>42</v>
      </c>
      <c r="E206" s="6">
        <v>6433</v>
      </c>
      <c r="F206" s="7">
        <v>78</v>
      </c>
    </row>
    <row r="207" spans="2:6" x14ac:dyDescent="0.3">
      <c r="B207" t="s">
        <v>24</v>
      </c>
      <c r="C207" t="s">
        <v>21</v>
      </c>
      <c r="D207" t="s">
        <v>25</v>
      </c>
      <c r="E207" s="6">
        <v>1281</v>
      </c>
      <c r="F207" s="7">
        <v>75</v>
      </c>
    </row>
    <row r="208" spans="2:6" x14ac:dyDescent="0.3">
      <c r="B208" t="s">
        <v>24</v>
      </c>
      <c r="C208" t="s">
        <v>31</v>
      </c>
      <c r="D208" t="s">
        <v>11</v>
      </c>
      <c r="E208" s="6">
        <v>3262</v>
      </c>
      <c r="F208" s="7">
        <v>75</v>
      </c>
    </row>
    <row r="209" spans="2:6" x14ac:dyDescent="0.3">
      <c r="B209" t="s">
        <v>17</v>
      </c>
      <c r="C209" t="s">
        <v>31</v>
      </c>
      <c r="D209" t="s">
        <v>33</v>
      </c>
      <c r="E209" s="6">
        <v>3339</v>
      </c>
      <c r="F209" s="7">
        <v>75</v>
      </c>
    </row>
    <row r="210" spans="2:6" x14ac:dyDescent="0.3">
      <c r="B210" t="s">
        <v>27</v>
      </c>
      <c r="C210" t="s">
        <v>15</v>
      </c>
      <c r="D210" t="s">
        <v>33</v>
      </c>
      <c r="E210" s="6">
        <v>8211</v>
      </c>
      <c r="F210" s="7">
        <v>75</v>
      </c>
    </row>
    <row r="211" spans="2:6" x14ac:dyDescent="0.3">
      <c r="B211" t="s">
        <v>17</v>
      </c>
      <c r="C211" t="s">
        <v>21</v>
      </c>
      <c r="D211" t="s">
        <v>19</v>
      </c>
      <c r="E211" s="6">
        <v>469</v>
      </c>
      <c r="F211" s="7">
        <v>75</v>
      </c>
    </row>
    <row r="212" spans="2:6" x14ac:dyDescent="0.3">
      <c r="B212" t="s">
        <v>26</v>
      </c>
      <c r="C212" t="s">
        <v>7</v>
      </c>
      <c r="D212" t="s">
        <v>23</v>
      </c>
      <c r="E212" s="6">
        <v>518</v>
      </c>
      <c r="F212" s="7">
        <v>75</v>
      </c>
    </row>
    <row r="213" spans="2:6" x14ac:dyDescent="0.3">
      <c r="B213" t="s">
        <v>6</v>
      </c>
      <c r="C213" t="s">
        <v>31</v>
      </c>
      <c r="D213" t="s">
        <v>35</v>
      </c>
      <c r="E213" s="6">
        <v>2779</v>
      </c>
      <c r="F213" s="7">
        <v>75</v>
      </c>
    </row>
    <row r="214" spans="2:6" x14ac:dyDescent="0.3">
      <c r="B214" t="s">
        <v>17</v>
      </c>
      <c r="C214" t="s">
        <v>31</v>
      </c>
      <c r="D214" t="s">
        <v>30</v>
      </c>
      <c r="E214" s="6">
        <v>2219</v>
      </c>
      <c r="F214" s="7">
        <v>75</v>
      </c>
    </row>
    <row r="215" spans="2:6" x14ac:dyDescent="0.3">
      <c r="B215" t="s">
        <v>36</v>
      </c>
      <c r="C215" t="s">
        <v>15</v>
      </c>
      <c r="D215" t="s">
        <v>32</v>
      </c>
      <c r="E215" s="6">
        <v>945</v>
      </c>
      <c r="F215" s="7">
        <v>75</v>
      </c>
    </row>
    <row r="216" spans="2:6" x14ac:dyDescent="0.3">
      <c r="B216" t="s">
        <v>14</v>
      </c>
      <c r="C216" t="s">
        <v>18</v>
      </c>
      <c r="D216" t="s">
        <v>25</v>
      </c>
      <c r="E216" s="6">
        <v>3976</v>
      </c>
      <c r="F216" s="7">
        <v>72</v>
      </c>
    </row>
    <row r="217" spans="2:6" x14ac:dyDescent="0.3">
      <c r="B217" t="s">
        <v>36</v>
      </c>
      <c r="C217" t="s">
        <v>15</v>
      </c>
      <c r="D217" t="s">
        <v>40</v>
      </c>
      <c r="E217" s="6">
        <v>1407</v>
      </c>
      <c r="F217" s="7">
        <v>72</v>
      </c>
    </row>
    <row r="218" spans="2:6" x14ac:dyDescent="0.3">
      <c r="B218" t="s">
        <v>12</v>
      </c>
      <c r="C218" t="s">
        <v>18</v>
      </c>
      <c r="D218" t="s">
        <v>19</v>
      </c>
      <c r="E218" s="6">
        <v>3192</v>
      </c>
      <c r="F218" s="7">
        <v>72</v>
      </c>
    </row>
    <row r="219" spans="2:6" x14ac:dyDescent="0.3">
      <c r="B219" t="s">
        <v>6</v>
      </c>
      <c r="C219" t="s">
        <v>7</v>
      </c>
      <c r="D219" t="s">
        <v>33</v>
      </c>
      <c r="E219" s="6">
        <v>9002</v>
      </c>
      <c r="F219" s="7">
        <v>72</v>
      </c>
    </row>
    <row r="220" spans="2:6" x14ac:dyDescent="0.3">
      <c r="B220" t="s">
        <v>14</v>
      </c>
      <c r="C220" t="s">
        <v>10</v>
      </c>
      <c r="D220" t="s">
        <v>32</v>
      </c>
      <c r="E220" s="6">
        <v>4760</v>
      </c>
      <c r="F220" s="7">
        <v>69</v>
      </c>
    </row>
    <row r="221" spans="2:6" x14ac:dyDescent="0.3">
      <c r="B221" t="s">
        <v>28</v>
      </c>
      <c r="C221" t="s">
        <v>10</v>
      </c>
      <c r="D221" t="s">
        <v>33</v>
      </c>
      <c r="E221" s="6">
        <v>2114</v>
      </c>
      <c r="F221" s="7">
        <v>66</v>
      </c>
    </row>
    <row r="222" spans="2:6" x14ac:dyDescent="0.3">
      <c r="B222" t="s">
        <v>17</v>
      </c>
      <c r="C222" t="s">
        <v>15</v>
      </c>
      <c r="D222" t="s">
        <v>42</v>
      </c>
      <c r="E222" s="6">
        <v>497</v>
      </c>
      <c r="F222" s="7">
        <v>63</v>
      </c>
    </row>
    <row r="223" spans="2:6" x14ac:dyDescent="0.3">
      <c r="B223" t="s">
        <v>24</v>
      </c>
      <c r="C223" t="s">
        <v>10</v>
      </c>
      <c r="D223" t="s">
        <v>25</v>
      </c>
      <c r="E223" s="6">
        <v>4606</v>
      </c>
      <c r="F223" s="7">
        <v>63</v>
      </c>
    </row>
    <row r="224" spans="2:6" x14ac:dyDescent="0.3">
      <c r="B224" t="s">
        <v>26</v>
      </c>
      <c r="C224" t="s">
        <v>15</v>
      </c>
      <c r="D224" t="s">
        <v>32</v>
      </c>
      <c r="E224" s="6">
        <v>6146</v>
      </c>
      <c r="F224" s="7">
        <v>63</v>
      </c>
    </row>
    <row r="225" spans="2:6" x14ac:dyDescent="0.3">
      <c r="B225" t="s">
        <v>17</v>
      </c>
      <c r="C225" t="s">
        <v>18</v>
      </c>
      <c r="D225" t="s">
        <v>8</v>
      </c>
      <c r="E225" s="6">
        <v>1638</v>
      </c>
      <c r="F225" s="7">
        <v>63</v>
      </c>
    </row>
    <row r="226" spans="2:6" x14ac:dyDescent="0.3">
      <c r="B226" t="s">
        <v>9</v>
      </c>
      <c r="C226" t="s">
        <v>21</v>
      </c>
      <c r="D226" t="s">
        <v>40</v>
      </c>
      <c r="E226" s="6">
        <v>2268</v>
      </c>
      <c r="F226" s="7">
        <v>63</v>
      </c>
    </row>
    <row r="227" spans="2:6" x14ac:dyDescent="0.3">
      <c r="B227" t="s">
        <v>12</v>
      </c>
      <c r="C227" t="s">
        <v>21</v>
      </c>
      <c r="D227" t="s">
        <v>39</v>
      </c>
      <c r="E227" s="6">
        <v>4137</v>
      </c>
      <c r="F227" s="7">
        <v>60</v>
      </c>
    </row>
    <row r="228" spans="2:6" x14ac:dyDescent="0.3">
      <c r="B228" t="s">
        <v>12</v>
      </c>
      <c r="C228" t="s">
        <v>15</v>
      </c>
      <c r="D228" t="s">
        <v>8</v>
      </c>
      <c r="E228" s="6">
        <v>9051</v>
      </c>
      <c r="F228" s="7">
        <v>57</v>
      </c>
    </row>
    <row r="229" spans="2:6" x14ac:dyDescent="0.3">
      <c r="B229" t="s">
        <v>17</v>
      </c>
      <c r="C229" t="s">
        <v>21</v>
      </c>
      <c r="D229" t="s">
        <v>22</v>
      </c>
      <c r="E229" s="6">
        <v>2681</v>
      </c>
      <c r="F229" s="7">
        <v>54</v>
      </c>
    </row>
    <row r="230" spans="2:6" x14ac:dyDescent="0.3">
      <c r="B230" t="s">
        <v>27</v>
      </c>
      <c r="C230" t="s">
        <v>31</v>
      </c>
      <c r="D230" t="s">
        <v>32</v>
      </c>
      <c r="E230" s="6">
        <v>252</v>
      </c>
      <c r="F230" s="7">
        <v>54</v>
      </c>
    </row>
    <row r="231" spans="2:6" x14ac:dyDescent="0.3">
      <c r="B231" t="s">
        <v>26</v>
      </c>
      <c r="C231" t="s">
        <v>21</v>
      </c>
      <c r="D231" t="s">
        <v>32</v>
      </c>
      <c r="E231" s="6">
        <v>7189</v>
      </c>
      <c r="F231" s="7">
        <v>54</v>
      </c>
    </row>
    <row r="232" spans="2:6" x14ac:dyDescent="0.3">
      <c r="B232" t="s">
        <v>28</v>
      </c>
      <c r="C232" t="s">
        <v>31</v>
      </c>
      <c r="D232" t="s">
        <v>43</v>
      </c>
      <c r="E232" s="6">
        <v>3108</v>
      </c>
      <c r="F232" s="7">
        <v>54</v>
      </c>
    </row>
    <row r="233" spans="2:6" x14ac:dyDescent="0.3">
      <c r="B233" t="s">
        <v>27</v>
      </c>
      <c r="C233" t="s">
        <v>7</v>
      </c>
      <c r="D233" t="s">
        <v>25</v>
      </c>
      <c r="E233" s="6">
        <v>1057</v>
      </c>
      <c r="F233" s="7">
        <v>54</v>
      </c>
    </row>
    <row r="234" spans="2:6" x14ac:dyDescent="0.3">
      <c r="B234" t="s">
        <v>24</v>
      </c>
      <c r="C234" t="s">
        <v>7</v>
      </c>
      <c r="D234" t="s">
        <v>8</v>
      </c>
      <c r="E234" s="6">
        <v>6454</v>
      </c>
      <c r="F234" s="7">
        <v>54</v>
      </c>
    </row>
    <row r="235" spans="2:6" x14ac:dyDescent="0.3">
      <c r="B235" t="s">
        <v>27</v>
      </c>
      <c r="C235" t="s">
        <v>21</v>
      </c>
      <c r="D235" t="s">
        <v>32</v>
      </c>
      <c r="E235" s="6">
        <v>56</v>
      </c>
      <c r="F235" s="7">
        <v>51</v>
      </c>
    </row>
    <row r="236" spans="2:6" x14ac:dyDescent="0.3">
      <c r="B236" t="s">
        <v>26</v>
      </c>
      <c r="C236" t="s">
        <v>18</v>
      </c>
      <c r="D236" t="s">
        <v>43</v>
      </c>
      <c r="E236" s="6">
        <v>5236</v>
      </c>
      <c r="F236" s="7">
        <v>51</v>
      </c>
    </row>
    <row r="237" spans="2:6" x14ac:dyDescent="0.3">
      <c r="B237" t="s">
        <v>6</v>
      </c>
      <c r="C237" t="s">
        <v>21</v>
      </c>
      <c r="D237" t="s">
        <v>39</v>
      </c>
      <c r="E237" s="6">
        <v>623</v>
      </c>
      <c r="F237" s="7">
        <v>51</v>
      </c>
    </row>
    <row r="238" spans="2:6" x14ac:dyDescent="0.3">
      <c r="B238" t="s">
        <v>28</v>
      </c>
      <c r="C238" t="s">
        <v>18</v>
      </c>
      <c r="D238" t="s">
        <v>33</v>
      </c>
      <c r="E238" s="6">
        <v>3640</v>
      </c>
      <c r="F238" s="7">
        <v>51</v>
      </c>
    </row>
    <row r="239" spans="2:6" x14ac:dyDescent="0.3">
      <c r="B239" t="s">
        <v>26</v>
      </c>
      <c r="C239" t="s">
        <v>7</v>
      </c>
      <c r="D239" t="s">
        <v>22</v>
      </c>
      <c r="E239" s="6">
        <v>182</v>
      </c>
      <c r="F239" s="7">
        <v>48</v>
      </c>
    </row>
    <row r="240" spans="2:6" x14ac:dyDescent="0.3">
      <c r="B240" t="s">
        <v>24</v>
      </c>
      <c r="C240" t="s">
        <v>31</v>
      </c>
      <c r="D240" t="s">
        <v>20</v>
      </c>
      <c r="E240" s="6">
        <v>2226</v>
      </c>
      <c r="F240" s="7">
        <v>48</v>
      </c>
    </row>
    <row r="241" spans="2:6" x14ac:dyDescent="0.3">
      <c r="B241" t="s">
        <v>6</v>
      </c>
      <c r="C241" t="s">
        <v>31</v>
      </c>
      <c r="D241" t="s">
        <v>43</v>
      </c>
      <c r="E241" s="6">
        <v>6748</v>
      </c>
      <c r="F241" s="7">
        <v>48</v>
      </c>
    </row>
    <row r="242" spans="2:6" x14ac:dyDescent="0.3">
      <c r="B242" t="s">
        <v>17</v>
      </c>
      <c r="C242" t="s">
        <v>31</v>
      </c>
      <c r="D242" t="s">
        <v>13</v>
      </c>
      <c r="E242" s="6">
        <v>525</v>
      </c>
      <c r="F242" s="7">
        <v>48</v>
      </c>
    </row>
    <row r="243" spans="2:6" x14ac:dyDescent="0.3">
      <c r="B243" t="s">
        <v>24</v>
      </c>
      <c r="C243" t="s">
        <v>7</v>
      </c>
      <c r="D243" t="s">
        <v>20</v>
      </c>
      <c r="E243" s="6">
        <v>6391</v>
      </c>
      <c r="F243" s="7">
        <v>48</v>
      </c>
    </row>
    <row r="244" spans="2:6" x14ac:dyDescent="0.3">
      <c r="B244" t="s">
        <v>27</v>
      </c>
      <c r="C244" t="s">
        <v>15</v>
      </c>
      <c r="D244" t="s">
        <v>29</v>
      </c>
      <c r="E244" s="6">
        <v>189</v>
      </c>
      <c r="F244" s="7">
        <v>48</v>
      </c>
    </row>
    <row r="245" spans="2:6" x14ac:dyDescent="0.3">
      <c r="B245" t="s">
        <v>6</v>
      </c>
      <c r="C245" t="s">
        <v>10</v>
      </c>
      <c r="D245" t="s">
        <v>39</v>
      </c>
      <c r="E245" s="6">
        <v>1638</v>
      </c>
      <c r="F245" s="7">
        <v>48</v>
      </c>
    </row>
    <row r="246" spans="2:6" x14ac:dyDescent="0.3">
      <c r="B246" t="s">
        <v>9</v>
      </c>
      <c r="C246" t="s">
        <v>7</v>
      </c>
      <c r="D246" t="s">
        <v>43</v>
      </c>
      <c r="E246" s="6">
        <v>6279</v>
      </c>
      <c r="F246" s="7">
        <v>45</v>
      </c>
    </row>
    <row r="247" spans="2:6" x14ac:dyDescent="0.3">
      <c r="B247" t="s">
        <v>6</v>
      </c>
      <c r="C247" t="s">
        <v>21</v>
      </c>
      <c r="D247" t="s">
        <v>33</v>
      </c>
      <c r="E247" s="6">
        <v>2541</v>
      </c>
      <c r="F247" s="7">
        <v>45</v>
      </c>
    </row>
    <row r="248" spans="2:6" x14ac:dyDescent="0.3">
      <c r="B248" t="s">
        <v>12</v>
      </c>
      <c r="C248" t="s">
        <v>7</v>
      </c>
      <c r="D248" t="s">
        <v>41</v>
      </c>
      <c r="E248" s="6">
        <v>2919</v>
      </c>
      <c r="F248" s="7">
        <v>45</v>
      </c>
    </row>
    <row r="249" spans="2:6" x14ac:dyDescent="0.3">
      <c r="B249" t="s">
        <v>26</v>
      </c>
      <c r="C249" t="s">
        <v>21</v>
      </c>
      <c r="D249" t="s">
        <v>19</v>
      </c>
      <c r="E249" s="6">
        <v>7483</v>
      </c>
      <c r="F249" s="7">
        <v>45</v>
      </c>
    </row>
    <row r="250" spans="2:6" x14ac:dyDescent="0.3">
      <c r="B250" t="s">
        <v>24</v>
      </c>
      <c r="C250" t="s">
        <v>15</v>
      </c>
      <c r="D250" t="s">
        <v>23</v>
      </c>
      <c r="E250" s="6">
        <v>8435</v>
      </c>
      <c r="F250" s="7">
        <v>42</v>
      </c>
    </row>
    <row r="251" spans="2:6" x14ac:dyDescent="0.3">
      <c r="B251" t="s">
        <v>28</v>
      </c>
      <c r="C251" t="s">
        <v>31</v>
      </c>
      <c r="D251" t="s">
        <v>19</v>
      </c>
      <c r="E251" s="6">
        <v>6300</v>
      </c>
      <c r="F251" s="7">
        <v>42</v>
      </c>
    </row>
    <row r="252" spans="2:6" x14ac:dyDescent="0.3">
      <c r="B252" t="s">
        <v>6</v>
      </c>
      <c r="C252" t="s">
        <v>18</v>
      </c>
      <c r="D252" t="s">
        <v>38</v>
      </c>
      <c r="E252" s="6">
        <v>5775</v>
      </c>
      <c r="F252" s="7">
        <v>42</v>
      </c>
    </row>
    <row r="253" spans="2:6" x14ac:dyDescent="0.3">
      <c r="B253" t="s">
        <v>27</v>
      </c>
      <c r="C253" t="s">
        <v>7</v>
      </c>
      <c r="D253" t="s">
        <v>38</v>
      </c>
      <c r="E253" s="6">
        <v>2863</v>
      </c>
      <c r="F253" s="7">
        <v>42</v>
      </c>
    </row>
    <row r="254" spans="2:6" x14ac:dyDescent="0.3">
      <c r="B254" t="s">
        <v>26</v>
      </c>
      <c r="C254" t="s">
        <v>15</v>
      </c>
      <c r="D254" t="s">
        <v>30</v>
      </c>
      <c r="E254" s="6">
        <v>16184</v>
      </c>
      <c r="F254" s="7">
        <v>39</v>
      </c>
    </row>
    <row r="255" spans="2:6" x14ac:dyDescent="0.3">
      <c r="B255" t="s">
        <v>14</v>
      </c>
      <c r="C255" t="s">
        <v>31</v>
      </c>
      <c r="D255" t="s">
        <v>29</v>
      </c>
      <c r="E255" s="6">
        <v>1463</v>
      </c>
      <c r="F255" s="7">
        <v>39</v>
      </c>
    </row>
    <row r="256" spans="2:6" x14ac:dyDescent="0.3">
      <c r="B256" t="s">
        <v>28</v>
      </c>
      <c r="C256" t="s">
        <v>15</v>
      </c>
      <c r="D256" t="s">
        <v>19</v>
      </c>
      <c r="E256" s="6">
        <v>3339</v>
      </c>
      <c r="F256" s="7">
        <v>39</v>
      </c>
    </row>
    <row r="257" spans="2:6" x14ac:dyDescent="0.3">
      <c r="B257" t="s">
        <v>24</v>
      </c>
      <c r="C257" t="s">
        <v>31</v>
      </c>
      <c r="D257" t="s">
        <v>29</v>
      </c>
      <c r="E257" s="6">
        <v>7777</v>
      </c>
      <c r="F257" s="7">
        <v>39</v>
      </c>
    </row>
    <row r="258" spans="2:6" x14ac:dyDescent="0.3">
      <c r="B258" t="s">
        <v>6</v>
      </c>
      <c r="C258" t="s">
        <v>21</v>
      </c>
      <c r="D258" t="s">
        <v>22</v>
      </c>
      <c r="E258" s="6">
        <v>1988</v>
      </c>
      <c r="F258" s="7">
        <v>39</v>
      </c>
    </row>
    <row r="259" spans="2:6" x14ac:dyDescent="0.3">
      <c r="B259" t="s">
        <v>28</v>
      </c>
      <c r="C259" t="s">
        <v>15</v>
      </c>
      <c r="D259" t="s">
        <v>30</v>
      </c>
      <c r="E259" s="6">
        <v>9198</v>
      </c>
      <c r="F259" s="7">
        <v>36</v>
      </c>
    </row>
    <row r="260" spans="2:6" x14ac:dyDescent="0.3">
      <c r="B260" t="s">
        <v>17</v>
      </c>
      <c r="C260" t="s">
        <v>21</v>
      </c>
      <c r="D260" t="s">
        <v>42</v>
      </c>
      <c r="E260" s="6">
        <v>7322</v>
      </c>
      <c r="F260" s="7">
        <v>36</v>
      </c>
    </row>
    <row r="261" spans="2:6" x14ac:dyDescent="0.3">
      <c r="B261" t="s">
        <v>27</v>
      </c>
      <c r="C261" t="s">
        <v>18</v>
      </c>
      <c r="D261" t="s">
        <v>38</v>
      </c>
      <c r="E261" s="6">
        <v>4802</v>
      </c>
      <c r="F261" s="7">
        <v>36</v>
      </c>
    </row>
    <row r="262" spans="2:6" x14ac:dyDescent="0.3">
      <c r="B262" t="s">
        <v>6</v>
      </c>
      <c r="C262" t="s">
        <v>15</v>
      </c>
      <c r="D262" t="s">
        <v>13</v>
      </c>
      <c r="E262" s="6">
        <v>217</v>
      </c>
      <c r="F262" s="7">
        <v>36</v>
      </c>
    </row>
    <row r="263" spans="2:6" x14ac:dyDescent="0.3">
      <c r="B263" t="s">
        <v>27</v>
      </c>
      <c r="C263" t="s">
        <v>18</v>
      </c>
      <c r="D263" t="s">
        <v>35</v>
      </c>
      <c r="E263" s="6">
        <v>630</v>
      </c>
      <c r="F263" s="7">
        <v>36</v>
      </c>
    </row>
    <row r="264" spans="2:6" x14ac:dyDescent="0.3">
      <c r="B264" t="s">
        <v>36</v>
      </c>
      <c r="C264" t="s">
        <v>7</v>
      </c>
      <c r="D264" t="s">
        <v>35</v>
      </c>
      <c r="E264" s="6">
        <v>4683</v>
      </c>
      <c r="F264" s="7">
        <v>30</v>
      </c>
    </row>
    <row r="265" spans="2:6" x14ac:dyDescent="0.3">
      <c r="B265" t="s">
        <v>6</v>
      </c>
      <c r="C265" t="s">
        <v>15</v>
      </c>
      <c r="D265" t="s">
        <v>19</v>
      </c>
      <c r="E265" s="6">
        <v>5439</v>
      </c>
      <c r="F265" s="7">
        <v>30</v>
      </c>
    </row>
    <row r="266" spans="2:6" x14ac:dyDescent="0.3">
      <c r="B266" t="s">
        <v>9</v>
      </c>
      <c r="C266" t="s">
        <v>7</v>
      </c>
      <c r="D266" t="s">
        <v>38</v>
      </c>
      <c r="E266" s="6">
        <v>9709</v>
      </c>
      <c r="F266" s="7">
        <v>30</v>
      </c>
    </row>
    <row r="267" spans="2:6" x14ac:dyDescent="0.3">
      <c r="B267" t="s">
        <v>36</v>
      </c>
      <c r="C267" t="s">
        <v>18</v>
      </c>
      <c r="D267" t="s">
        <v>20</v>
      </c>
      <c r="E267" s="6">
        <v>12950</v>
      </c>
      <c r="F267" s="7">
        <v>30</v>
      </c>
    </row>
    <row r="268" spans="2:6" x14ac:dyDescent="0.3">
      <c r="B268" t="s">
        <v>17</v>
      </c>
      <c r="C268" t="s">
        <v>15</v>
      </c>
      <c r="D268" t="s">
        <v>32</v>
      </c>
      <c r="E268" s="6">
        <v>4319</v>
      </c>
      <c r="F268" s="7">
        <v>30</v>
      </c>
    </row>
    <row r="269" spans="2:6" x14ac:dyDescent="0.3">
      <c r="B269" t="s">
        <v>6</v>
      </c>
      <c r="C269" t="s">
        <v>18</v>
      </c>
      <c r="D269" t="s">
        <v>40</v>
      </c>
      <c r="E269" s="6">
        <v>6370</v>
      </c>
      <c r="F269" s="7">
        <v>30</v>
      </c>
    </row>
    <row r="270" spans="2:6" x14ac:dyDescent="0.3">
      <c r="B270" t="s">
        <v>17</v>
      </c>
      <c r="C270" t="s">
        <v>18</v>
      </c>
      <c r="D270" t="s">
        <v>29</v>
      </c>
      <c r="E270" s="6">
        <v>6048</v>
      </c>
      <c r="F270" s="7">
        <v>27</v>
      </c>
    </row>
    <row r="271" spans="2:6" x14ac:dyDescent="0.3">
      <c r="B271" t="s">
        <v>12</v>
      </c>
      <c r="C271" t="s">
        <v>31</v>
      </c>
      <c r="D271" t="s">
        <v>42</v>
      </c>
      <c r="E271" s="6">
        <v>6832</v>
      </c>
      <c r="F271" s="7">
        <v>27</v>
      </c>
    </row>
    <row r="272" spans="2:6" x14ac:dyDescent="0.3">
      <c r="B272" t="s">
        <v>24</v>
      </c>
      <c r="C272" t="s">
        <v>10</v>
      </c>
      <c r="D272" t="s">
        <v>30</v>
      </c>
      <c r="E272" s="6">
        <v>2135</v>
      </c>
      <c r="F272" s="7">
        <v>27</v>
      </c>
    </row>
    <row r="273" spans="2:6" x14ac:dyDescent="0.3">
      <c r="B273" t="s">
        <v>9</v>
      </c>
      <c r="C273" t="s">
        <v>18</v>
      </c>
      <c r="D273" t="s">
        <v>43</v>
      </c>
      <c r="E273" s="6">
        <v>1561</v>
      </c>
      <c r="F273" s="7">
        <v>27</v>
      </c>
    </row>
    <row r="274" spans="2:6" x14ac:dyDescent="0.3">
      <c r="B274" t="s">
        <v>36</v>
      </c>
      <c r="C274" t="s">
        <v>7</v>
      </c>
      <c r="D274" t="s">
        <v>41</v>
      </c>
      <c r="E274" s="6">
        <v>3059</v>
      </c>
      <c r="F274" s="7">
        <v>27</v>
      </c>
    </row>
    <row r="275" spans="2:6" x14ac:dyDescent="0.3">
      <c r="B275" t="s">
        <v>9</v>
      </c>
      <c r="C275" t="s">
        <v>18</v>
      </c>
      <c r="D275" t="s">
        <v>16</v>
      </c>
      <c r="E275" s="6">
        <v>9660</v>
      </c>
      <c r="F275" s="7">
        <v>27</v>
      </c>
    </row>
    <row r="276" spans="2:6" x14ac:dyDescent="0.3">
      <c r="B276" t="s">
        <v>24</v>
      </c>
      <c r="C276" t="s">
        <v>31</v>
      </c>
      <c r="D276" t="s">
        <v>38</v>
      </c>
      <c r="E276" s="6">
        <v>3829</v>
      </c>
      <c r="F276" s="7">
        <v>24</v>
      </c>
    </row>
    <row r="277" spans="2:6" x14ac:dyDescent="0.3">
      <c r="B277" t="s">
        <v>36</v>
      </c>
      <c r="C277" t="s">
        <v>31</v>
      </c>
      <c r="D277" t="s">
        <v>23</v>
      </c>
      <c r="E277" s="6">
        <v>4053</v>
      </c>
      <c r="F277" s="7">
        <v>24</v>
      </c>
    </row>
    <row r="278" spans="2:6" x14ac:dyDescent="0.3">
      <c r="B278" t="s">
        <v>26</v>
      </c>
      <c r="C278" t="s">
        <v>31</v>
      </c>
      <c r="D278" t="s">
        <v>40</v>
      </c>
      <c r="E278" s="6">
        <v>6986</v>
      </c>
      <c r="F278" s="7">
        <v>21</v>
      </c>
    </row>
    <row r="279" spans="2:6" x14ac:dyDescent="0.3">
      <c r="B279" t="s">
        <v>26</v>
      </c>
      <c r="C279" t="s">
        <v>21</v>
      </c>
      <c r="D279" t="s">
        <v>11</v>
      </c>
      <c r="E279" s="6">
        <v>5075</v>
      </c>
      <c r="F279" s="7">
        <v>21</v>
      </c>
    </row>
    <row r="280" spans="2:6" x14ac:dyDescent="0.3">
      <c r="B280" t="s">
        <v>6</v>
      </c>
      <c r="C280" t="s">
        <v>7</v>
      </c>
      <c r="D280" t="s">
        <v>37</v>
      </c>
      <c r="E280" s="6">
        <v>7693</v>
      </c>
      <c r="F280" s="7">
        <v>21</v>
      </c>
    </row>
    <row r="281" spans="2:6" x14ac:dyDescent="0.3">
      <c r="B281" t="s">
        <v>27</v>
      </c>
      <c r="C281" t="s">
        <v>15</v>
      </c>
      <c r="D281" t="s">
        <v>30</v>
      </c>
      <c r="E281" s="6">
        <v>11417</v>
      </c>
      <c r="F281" s="7">
        <v>21</v>
      </c>
    </row>
    <row r="282" spans="2:6" x14ac:dyDescent="0.3">
      <c r="B282" t="s">
        <v>24</v>
      </c>
      <c r="C282" t="s">
        <v>10</v>
      </c>
      <c r="D282" t="s">
        <v>40</v>
      </c>
      <c r="E282" s="6">
        <v>2478</v>
      </c>
      <c r="F282" s="7">
        <v>21</v>
      </c>
    </row>
    <row r="283" spans="2:6" x14ac:dyDescent="0.3">
      <c r="B283" t="s">
        <v>14</v>
      </c>
      <c r="C283" t="s">
        <v>21</v>
      </c>
      <c r="D283" t="s">
        <v>19</v>
      </c>
      <c r="E283" s="6">
        <v>154</v>
      </c>
      <c r="F283" s="7">
        <v>21</v>
      </c>
    </row>
    <row r="284" spans="2:6" x14ac:dyDescent="0.3">
      <c r="B284" t="s">
        <v>26</v>
      </c>
      <c r="C284" t="s">
        <v>7</v>
      </c>
      <c r="D284" t="s">
        <v>19</v>
      </c>
      <c r="E284" s="6">
        <v>8813</v>
      </c>
      <c r="F284" s="7">
        <v>21</v>
      </c>
    </row>
    <row r="285" spans="2:6" x14ac:dyDescent="0.3">
      <c r="B285" t="s">
        <v>27</v>
      </c>
      <c r="C285" t="s">
        <v>7</v>
      </c>
      <c r="D285" t="s">
        <v>37</v>
      </c>
      <c r="E285" s="6">
        <v>238</v>
      </c>
      <c r="F285" s="7">
        <v>18</v>
      </c>
    </row>
    <row r="286" spans="2:6" x14ac:dyDescent="0.3">
      <c r="B286" t="s">
        <v>28</v>
      </c>
      <c r="C286" t="s">
        <v>15</v>
      </c>
      <c r="D286" t="s">
        <v>37</v>
      </c>
      <c r="E286" s="6">
        <v>1281</v>
      </c>
      <c r="F286" s="7">
        <v>18</v>
      </c>
    </row>
    <row r="287" spans="2:6" x14ac:dyDescent="0.3">
      <c r="B287" t="s">
        <v>28</v>
      </c>
      <c r="C287" t="s">
        <v>31</v>
      </c>
      <c r="D287" t="s">
        <v>34</v>
      </c>
      <c r="E287" s="6">
        <v>2583</v>
      </c>
      <c r="F287" s="7">
        <v>18</v>
      </c>
    </row>
    <row r="288" spans="2:6" x14ac:dyDescent="0.3">
      <c r="B288" t="s">
        <v>26</v>
      </c>
      <c r="C288" t="s">
        <v>15</v>
      </c>
      <c r="D288" t="s">
        <v>35</v>
      </c>
      <c r="E288" s="6">
        <v>6314</v>
      </c>
      <c r="F288" s="7">
        <v>15</v>
      </c>
    </row>
    <row r="289" spans="2:6" x14ac:dyDescent="0.3">
      <c r="B289" t="s">
        <v>27</v>
      </c>
      <c r="C289" t="s">
        <v>10</v>
      </c>
      <c r="D289" t="s">
        <v>37</v>
      </c>
      <c r="E289" s="6">
        <v>553</v>
      </c>
      <c r="F289" s="7">
        <v>15</v>
      </c>
    </row>
    <row r="290" spans="2:6" x14ac:dyDescent="0.3">
      <c r="B290" t="s">
        <v>17</v>
      </c>
      <c r="C290" t="s">
        <v>31</v>
      </c>
      <c r="D290" t="s">
        <v>38</v>
      </c>
      <c r="E290" s="6">
        <v>1442</v>
      </c>
      <c r="F290" s="7">
        <v>15</v>
      </c>
    </row>
    <row r="291" spans="2:6" x14ac:dyDescent="0.3">
      <c r="B291" t="s">
        <v>26</v>
      </c>
      <c r="C291" t="s">
        <v>10</v>
      </c>
      <c r="D291" t="s">
        <v>16</v>
      </c>
      <c r="E291" s="6">
        <v>2415</v>
      </c>
      <c r="F291" s="7">
        <v>15</v>
      </c>
    </row>
    <row r="292" spans="2:6" x14ac:dyDescent="0.3">
      <c r="B292" t="s">
        <v>26</v>
      </c>
      <c r="C292" t="s">
        <v>7</v>
      </c>
      <c r="D292" t="s">
        <v>25</v>
      </c>
      <c r="E292" s="6">
        <v>4991</v>
      </c>
      <c r="F292" s="7">
        <v>12</v>
      </c>
    </row>
    <row r="293" spans="2:6" x14ac:dyDescent="0.3">
      <c r="B293" t="s">
        <v>6</v>
      </c>
      <c r="C293" t="s">
        <v>18</v>
      </c>
      <c r="D293" t="s">
        <v>23</v>
      </c>
      <c r="E293" s="6">
        <v>5817</v>
      </c>
      <c r="F293" s="7">
        <v>12</v>
      </c>
    </row>
    <row r="294" spans="2:6" x14ac:dyDescent="0.3">
      <c r="B294" t="s">
        <v>17</v>
      </c>
      <c r="C294" t="s">
        <v>15</v>
      </c>
      <c r="D294" t="s">
        <v>11</v>
      </c>
      <c r="E294" s="6">
        <v>6118</v>
      </c>
      <c r="F294" s="7">
        <v>9</v>
      </c>
    </row>
    <row r="295" spans="2:6" x14ac:dyDescent="0.3">
      <c r="B295" t="s">
        <v>12</v>
      </c>
      <c r="C295" t="s">
        <v>21</v>
      </c>
      <c r="D295" t="s">
        <v>29</v>
      </c>
      <c r="E295" s="6">
        <v>2408</v>
      </c>
      <c r="F295" s="7">
        <v>9</v>
      </c>
    </row>
    <row r="296" spans="2:6" x14ac:dyDescent="0.3">
      <c r="B296" t="s">
        <v>14</v>
      </c>
      <c r="C296" t="s">
        <v>7</v>
      </c>
      <c r="D296" t="s">
        <v>42</v>
      </c>
      <c r="E296" s="6">
        <v>2933</v>
      </c>
      <c r="F296" s="7">
        <v>9</v>
      </c>
    </row>
    <row r="297" spans="2:6" x14ac:dyDescent="0.3">
      <c r="B297" t="s">
        <v>26</v>
      </c>
      <c r="C297" t="s">
        <v>10</v>
      </c>
      <c r="D297" t="s">
        <v>13</v>
      </c>
      <c r="E297" s="6">
        <v>2744</v>
      </c>
      <c r="F297" s="7">
        <v>9</v>
      </c>
    </row>
    <row r="298" spans="2:6" x14ac:dyDescent="0.3">
      <c r="B298" t="s">
        <v>36</v>
      </c>
      <c r="C298" t="s">
        <v>31</v>
      </c>
      <c r="D298" t="s">
        <v>43</v>
      </c>
      <c r="E298" s="6">
        <v>4991</v>
      </c>
      <c r="F298" s="7">
        <v>9</v>
      </c>
    </row>
    <row r="299" spans="2:6" x14ac:dyDescent="0.3">
      <c r="B299" t="s">
        <v>17</v>
      </c>
      <c r="C299" t="s">
        <v>21</v>
      </c>
      <c r="D299" t="s">
        <v>30</v>
      </c>
      <c r="E299" s="6">
        <v>938</v>
      </c>
      <c r="F299" s="7">
        <v>6</v>
      </c>
    </row>
    <row r="300" spans="2:6" x14ac:dyDescent="0.3">
      <c r="B300" t="s">
        <v>36</v>
      </c>
      <c r="C300" t="s">
        <v>10</v>
      </c>
      <c r="D300" t="s">
        <v>38</v>
      </c>
      <c r="E300" s="6">
        <v>2562</v>
      </c>
      <c r="F300" s="7">
        <v>6</v>
      </c>
    </row>
    <row r="301" spans="2:6" x14ac:dyDescent="0.3">
      <c r="B301" t="s">
        <v>17</v>
      </c>
      <c r="C301" t="s">
        <v>7</v>
      </c>
      <c r="D301" t="s">
        <v>43</v>
      </c>
      <c r="E301" s="6">
        <v>6818</v>
      </c>
      <c r="F301" s="7">
        <v>6</v>
      </c>
    </row>
    <row r="302" spans="2:6" x14ac:dyDescent="0.3">
      <c r="B302" t="s">
        <v>27</v>
      </c>
      <c r="C302" t="s">
        <v>21</v>
      </c>
      <c r="D302" t="s">
        <v>13</v>
      </c>
      <c r="E302" s="6">
        <v>3549</v>
      </c>
      <c r="F302" s="7">
        <v>3</v>
      </c>
    </row>
    <row r="303" spans="2:6" x14ac:dyDescent="0.3">
      <c r="B303" t="s">
        <v>14</v>
      </c>
      <c r="C303" t="s">
        <v>21</v>
      </c>
      <c r="D303" t="s">
        <v>23</v>
      </c>
      <c r="E303" s="6">
        <v>5915</v>
      </c>
      <c r="F303" s="7">
        <v>3</v>
      </c>
    </row>
    <row r="304" spans="2:6" x14ac:dyDescent="0.3">
      <c r="B304" t="s">
        <v>26</v>
      </c>
      <c r="C304" t="s">
        <v>15</v>
      </c>
      <c r="D304" t="s">
        <v>16</v>
      </c>
      <c r="E304" s="6">
        <v>6111</v>
      </c>
      <c r="F304" s="7">
        <v>3</v>
      </c>
    </row>
    <row r="305" spans="2:6" x14ac:dyDescent="0.3">
      <c r="B305" t="s">
        <v>17</v>
      </c>
      <c r="C305" t="s">
        <v>18</v>
      </c>
      <c r="D305" t="s">
        <v>39</v>
      </c>
      <c r="E305" s="6">
        <v>2989</v>
      </c>
      <c r="F305" s="7">
        <v>3</v>
      </c>
    </row>
    <row r="306" spans="2:6" x14ac:dyDescent="0.3">
      <c r="B306" t="s">
        <v>24</v>
      </c>
      <c r="C306" t="s">
        <v>7</v>
      </c>
      <c r="D306" t="s">
        <v>43</v>
      </c>
      <c r="E306" s="6">
        <v>5306</v>
      </c>
      <c r="F306" s="7">
        <v>0</v>
      </c>
    </row>
  </sheetData>
  <mergeCells count="1">
    <mergeCell ref="C1:Q1"/>
  </mergeCells>
  <conditionalFormatting sqref="F7:F306">
    <cfRule type="duplicateValues" dxfId="76" priority="1"/>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C6F1C1-DFAA-48EF-897D-533E942C080A}">
  <dimension ref="A1:Q18"/>
  <sheetViews>
    <sheetView showGridLines="0" workbookViewId="0">
      <selection activeCell="C1" sqref="C1:Q1"/>
    </sheetView>
  </sheetViews>
  <sheetFormatPr defaultRowHeight="14.4" x14ac:dyDescent="0.3"/>
  <cols>
    <col min="2" max="3" width="11.5546875" bestFit="1" customWidth="1"/>
    <col min="4" max="4" width="6.77734375" customWidth="1"/>
  </cols>
  <sheetData>
    <row r="1" spans="1:17" s="2" customFormat="1" ht="52.5" customHeight="1" x14ac:dyDescent="0.3">
      <c r="A1" s="1"/>
      <c r="C1" s="33" t="s">
        <v>84</v>
      </c>
      <c r="D1" s="33"/>
      <c r="E1" s="33"/>
      <c r="F1" s="33"/>
      <c r="G1" s="33"/>
      <c r="H1" s="33"/>
      <c r="I1" s="33"/>
      <c r="J1" s="33"/>
      <c r="K1" s="33"/>
      <c r="L1" s="33"/>
      <c r="M1" s="33"/>
      <c r="N1" s="33"/>
      <c r="O1" s="33"/>
      <c r="P1" s="33"/>
      <c r="Q1" s="33"/>
    </row>
    <row r="6" spans="1:17" x14ac:dyDescent="0.3">
      <c r="B6" s="14" t="s">
        <v>53</v>
      </c>
      <c r="C6" s="15" t="s">
        <v>4</v>
      </c>
      <c r="D6" s="13"/>
      <c r="E6" s="15" t="s">
        <v>5</v>
      </c>
    </row>
    <row r="7" spans="1:17" x14ac:dyDescent="0.3">
      <c r="B7" s="16" t="s">
        <v>31</v>
      </c>
      <c r="C7" s="17">
        <f>SUMIFS(Data[Amount],Data[Geography],B7)</f>
        <v>252469</v>
      </c>
      <c r="D7" s="6">
        <f>C7</f>
        <v>252469</v>
      </c>
      <c r="E7" s="18">
        <f>SUMIFS(Data[Units],Data[Geography],B7)</f>
        <v>8760</v>
      </c>
    </row>
    <row r="8" spans="1:17" x14ac:dyDescent="0.3">
      <c r="B8" s="16" t="s">
        <v>15</v>
      </c>
      <c r="C8" s="17">
        <f>SUMIFS(Data[Amount],Data[Geography],B8)</f>
        <v>237944</v>
      </c>
      <c r="D8" s="6">
        <f t="shared" ref="D8:D12" si="0">C8</f>
        <v>237944</v>
      </c>
      <c r="E8" s="18">
        <f>SUMIFS(Data[Units],Data[Geography],B8)</f>
        <v>7302</v>
      </c>
    </row>
    <row r="9" spans="1:17" x14ac:dyDescent="0.3">
      <c r="B9" s="16" t="s">
        <v>7</v>
      </c>
      <c r="C9" s="17">
        <f>SUMIFS(Data[Amount],Data[Geography],B9)</f>
        <v>218813</v>
      </c>
      <c r="D9" s="6">
        <f t="shared" si="0"/>
        <v>218813</v>
      </c>
      <c r="E9" s="18">
        <f>SUMIFS(Data[Units],Data[Geography],B9)</f>
        <v>7431</v>
      </c>
    </row>
    <row r="10" spans="1:17" x14ac:dyDescent="0.3">
      <c r="B10" s="16" t="s">
        <v>10</v>
      </c>
      <c r="C10" s="17">
        <f>SUMIFS(Data[Amount],Data[Geography],B10)</f>
        <v>189434</v>
      </c>
      <c r="D10" s="6">
        <f t="shared" si="0"/>
        <v>189434</v>
      </c>
      <c r="E10" s="18">
        <f>SUMIFS(Data[Units],Data[Geography],B10)</f>
        <v>10158</v>
      </c>
    </row>
    <row r="11" spans="1:17" x14ac:dyDescent="0.3">
      <c r="B11" s="16" t="s">
        <v>18</v>
      </c>
      <c r="C11" s="17">
        <f>SUMIFS(Data[Amount],Data[Geography],B11)</f>
        <v>173530</v>
      </c>
      <c r="D11" s="6">
        <f t="shared" si="0"/>
        <v>173530</v>
      </c>
      <c r="E11" s="18">
        <f>SUMIFS(Data[Units],Data[Geography],B11)</f>
        <v>5745</v>
      </c>
    </row>
    <row r="12" spans="1:17" x14ac:dyDescent="0.3">
      <c r="B12" s="16" t="s">
        <v>21</v>
      </c>
      <c r="C12" s="17">
        <f>SUMIFS(Data[Amount],Data[Geography],B12)</f>
        <v>168679</v>
      </c>
      <c r="D12" s="6">
        <f t="shared" si="0"/>
        <v>168679</v>
      </c>
      <c r="E12" s="18">
        <f>SUMIFS(Data[Units],Data[Geography],B12)</f>
        <v>6264</v>
      </c>
    </row>
    <row r="18" spans="6:6" x14ac:dyDescent="0.3">
      <c r="F18" t="s">
        <v>54</v>
      </c>
    </row>
  </sheetData>
  <mergeCells count="1">
    <mergeCell ref="C1:Q1"/>
  </mergeCells>
  <conditionalFormatting sqref="D7:D12">
    <cfRule type="dataBar" priority="1">
      <dataBar showValue="0">
        <cfvo type="min"/>
        <cfvo type="max"/>
        <color theme="4" tint="0.59999389629810485"/>
      </dataBar>
      <extLst>
        <ext xmlns:x14="http://schemas.microsoft.com/office/spreadsheetml/2009/9/main" uri="{B025F937-C7B1-47D3-B67F-A62EFF666E3E}">
          <x14:id>{D1EAE960-E795-4F25-BFA6-FF8B108351A0}</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D1EAE960-E795-4F25-BFA6-FF8B108351A0}">
            <x14:dataBar minLength="0" maxLength="100" gradient="0">
              <x14:cfvo type="autoMin"/>
              <x14:cfvo type="autoMax"/>
              <x14:negativeFillColor rgb="FFFF0000"/>
              <x14:axisColor rgb="FF000000"/>
            </x14:dataBar>
          </x14:cfRule>
          <xm:sqref>D7:D12</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EC6916-58F6-43EC-98C4-0A77514FF49D}">
  <dimension ref="A1:Q18"/>
  <sheetViews>
    <sheetView zoomScale="113" workbookViewId="0">
      <selection activeCell="C1" sqref="C1:Q1"/>
    </sheetView>
  </sheetViews>
  <sheetFormatPr defaultRowHeight="14.4" x14ac:dyDescent="0.3"/>
  <cols>
    <col min="2" max="2" width="11.77734375" bestFit="1" customWidth="1"/>
    <col min="3" max="3" width="13.21875" bestFit="1" customWidth="1"/>
    <col min="4" max="4" width="8.77734375" bestFit="1" customWidth="1"/>
    <col min="5" max="5" width="10.5546875" bestFit="1" customWidth="1"/>
  </cols>
  <sheetData>
    <row r="1" spans="1:17" s="2" customFormat="1" ht="52.5" customHeight="1" x14ac:dyDescent="0.3">
      <c r="A1" s="1"/>
      <c r="C1" s="33" t="s">
        <v>83</v>
      </c>
      <c r="D1" s="33"/>
      <c r="E1" s="33"/>
      <c r="F1" s="33"/>
      <c r="G1" s="33"/>
      <c r="H1" s="33"/>
      <c r="I1" s="33"/>
      <c r="J1" s="33"/>
      <c r="K1" s="33"/>
      <c r="L1" s="33"/>
      <c r="M1" s="33"/>
      <c r="N1" s="33"/>
      <c r="O1" s="33"/>
      <c r="P1" s="33"/>
      <c r="Q1" s="33"/>
    </row>
    <row r="6" spans="1:17" x14ac:dyDescent="0.3">
      <c r="B6" s="19" t="s">
        <v>53</v>
      </c>
      <c r="C6" t="s">
        <v>60</v>
      </c>
      <c r="D6" t="s">
        <v>58</v>
      </c>
      <c r="E6" t="s">
        <v>59</v>
      </c>
    </row>
    <row r="7" spans="1:17" x14ac:dyDescent="0.3">
      <c r="B7" s="20" t="s">
        <v>10</v>
      </c>
      <c r="C7">
        <v>38325</v>
      </c>
      <c r="D7">
        <v>38325</v>
      </c>
      <c r="E7">
        <v>1833</v>
      </c>
    </row>
    <row r="8" spans="1:17" x14ac:dyDescent="0.3">
      <c r="B8" s="20" t="s">
        <v>31</v>
      </c>
      <c r="C8">
        <v>24647</v>
      </c>
      <c r="D8">
        <v>24647</v>
      </c>
      <c r="E8">
        <v>735</v>
      </c>
    </row>
    <row r="9" spans="1:17" x14ac:dyDescent="0.3">
      <c r="B9" s="20" t="s">
        <v>7</v>
      </c>
      <c r="C9">
        <v>24451</v>
      </c>
      <c r="D9">
        <v>24451</v>
      </c>
      <c r="E9">
        <v>300</v>
      </c>
    </row>
    <row r="10" spans="1:17" x14ac:dyDescent="0.3">
      <c r="B10" s="20" t="s">
        <v>15</v>
      </c>
      <c r="C10">
        <v>23016</v>
      </c>
      <c r="D10">
        <v>23016</v>
      </c>
      <c r="E10">
        <v>663</v>
      </c>
    </row>
    <row r="11" spans="1:17" x14ac:dyDescent="0.3">
      <c r="B11" s="20" t="s">
        <v>18</v>
      </c>
      <c r="C11">
        <v>21063</v>
      </c>
      <c r="D11">
        <v>21063</v>
      </c>
      <c r="E11">
        <v>444</v>
      </c>
    </row>
    <row r="12" spans="1:17" x14ac:dyDescent="0.3">
      <c r="B12" s="20" t="s">
        <v>21</v>
      </c>
      <c r="C12">
        <v>20097</v>
      </c>
      <c r="D12">
        <v>20097</v>
      </c>
      <c r="E12">
        <v>711</v>
      </c>
    </row>
    <row r="18" spans="6:6" x14ac:dyDescent="0.3">
      <c r="F18" t="s">
        <v>54</v>
      </c>
    </row>
  </sheetData>
  <mergeCells count="1">
    <mergeCell ref="C1:Q1"/>
  </mergeCells>
  <conditionalFormatting pivot="1" sqref="D7:D12">
    <cfRule type="dataBar" priority="1">
      <dataBar showValue="0">
        <cfvo type="min"/>
        <cfvo type="max"/>
        <color theme="5" tint="-0.499984740745262"/>
      </dataBar>
      <extLst>
        <ext xmlns:x14="http://schemas.microsoft.com/office/spreadsheetml/2009/9/main" uri="{B025F937-C7B1-47D3-B67F-A62EFF666E3E}">
          <x14:id>{DA8E70AD-3EC1-4A09-8DD5-2657CAB6BF04}</x14:id>
        </ext>
      </extLst>
    </cfRule>
  </conditionalFormatting>
  <pageMargins left="0.7" right="0.7" top="0.75" bottom="0.75" header="0.3" footer="0.3"/>
  <drawing r:id="rId2"/>
  <extLst>
    <ext xmlns:x14="http://schemas.microsoft.com/office/spreadsheetml/2009/9/main" uri="{78C0D931-6437-407d-A8EE-F0AAD7539E65}">
      <x14:conditionalFormattings>
        <x14:conditionalFormatting xmlns:xm="http://schemas.microsoft.com/office/excel/2006/main" pivot="1">
          <x14:cfRule type="dataBar" id="{DA8E70AD-3EC1-4A09-8DD5-2657CAB6BF04}">
            <x14:dataBar minLength="0" maxLength="100" gradient="0">
              <x14:cfvo type="autoMin"/>
              <x14:cfvo type="autoMax"/>
              <x14:negativeFillColor rgb="FFFF0000"/>
              <x14:axisColor rgb="FF000000"/>
            </x14:dataBar>
          </x14:cfRule>
          <xm:sqref>D7:D12</xm:sqref>
        </x14:conditionalFormatting>
      </x14:conditionalFormattings>
    </ex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22145F-F49A-49D6-9EFC-4B9D3BB95530}">
  <dimension ref="A1:Q11"/>
  <sheetViews>
    <sheetView workbookViewId="0">
      <selection activeCell="C1" sqref="C1:Q1"/>
    </sheetView>
  </sheetViews>
  <sheetFormatPr defaultRowHeight="14.4" x14ac:dyDescent="0.3"/>
  <cols>
    <col min="2" max="2" width="17.77734375" bestFit="1" customWidth="1"/>
    <col min="3" max="3" width="12.44140625" bestFit="1" customWidth="1"/>
    <col min="4" max="6" width="13.5546875" bestFit="1" customWidth="1"/>
  </cols>
  <sheetData>
    <row r="1" spans="1:17" s="2" customFormat="1" ht="52.5" customHeight="1" x14ac:dyDescent="0.3">
      <c r="A1" s="1"/>
      <c r="C1" s="33" t="s">
        <v>82</v>
      </c>
      <c r="D1" s="33"/>
      <c r="E1" s="33"/>
      <c r="F1" s="33"/>
      <c r="G1" s="33"/>
      <c r="H1" s="33"/>
      <c r="I1" s="33"/>
      <c r="J1" s="33"/>
      <c r="K1" s="33"/>
      <c r="L1" s="33"/>
      <c r="M1" s="33"/>
      <c r="N1" s="33"/>
      <c r="O1" s="33"/>
      <c r="P1" s="33"/>
      <c r="Q1" s="33"/>
    </row>
    <row r="6" spans="1:17" x14ac:dyDescent="0.3">
      <c r="B6" s="19" t="s">
        <v>3</v>
      </c>
      <c r="C6" t="s">
        <v>61</v>
      </c>
    </row>
    <row r="7" spans="1:17" x14ac:dyDescent="0.3">
      <c r="B7" s="20" t="s">
        <v>38</v>
      </c>
      <c r="C7" s="22">
        <v>44.990867579908674</v>
      </c>
    </row>
    <row r="8" spans="1:17" x14ac:dyDescent="0.3">
      <c r="B8" s="20" t="s">
        <v>20</v>
      </c>
      <c r="C8" s="22">
        <v>37.303128371089535</v>
      </c>
    </row>
    <row r="9" spans="1:17" x14ac:dyDescent="0.3">
      <c r="B9" s="20" t="s">
        <v>39</v>
      </c>
      <c r="C9" s="22">
        <v>33.88697318007663</v>
      </c>
    </row>
    <row r="10" spans="1:17" x14ac:dyDescent="0.3">
      <c r="B10" s="20" t="s">
        <v>43</v>
      </c>
      <c r="C10" s="22">
        <v>32.807189542483663</v>
      </c>
    </row>
    <row r="11" spans="1:17" x14ac:dyDescent="0.3">
      <c r="B11" s="20" t="s">
        <v>23</v>
      </c>
      <c r="C11" s="22">
        <v>32.301656920077974</v>
      </c>
    </row>
  </sheetData>
  <mergeCells count="1">
    <mergeCell ref="C1:Q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D5CEBD-2A5A-411E-AB5B-4E31A3EFD4FB}">
  <dimension ref="A1:K306"/>
  <sheetViews>
    <sheetView workbookViewId="0">
      <selection activeCell="C1" sqref="C1:K1"/>
    </sheetView>
  </sheetViews>
  <sheetFormatPr defaultRowHeight="14.4" x14ac:dyDescent="0.3"/>
  <cols>
    <col min="2" max="2" width="18" customWidth="1"/>
    <col min="3" max="3" width="15.109375" customWidth="1"/>
    <col min="4" max="4" width="20.21875" bestFit="1" customWidth="1"/>
    <col min="5" max="5" width="11.88671875" customWidth="1"/>
    <col min="6" max="6" width="9.5546875" customWidth="1"/>
  </cols>
  <sheetData>
    <row r="1" spans="1:11" s="2" customFormat="1" ht="52.5" customHeight="1" x14ac:dyDescent="0.3">
      <c r="A1" s="1"/>
      <c r="C1" s="33" t="s">
        <v>81</v>
      </c>
      <c r="D1" s="33"/>
      <c r="E1" s="33"/>
      <c r="F1" s="33"/>
      <c r="G1" s="33"/>
      <c r="H1" s="33"/>
      <c r="I1" s="33"/>
      <c r="J1" s="33"/>
      <c r="K1" s="33"/>
    </row>
    <row r="6" spans="1:11" x14ac:dyDescent="0.3">
      <c r="B6" s="4" t="s">
        <v>1</v>
      </c>
      <c r="C6" s="4" t="s">
        <v>2</v>
      </c>
      <c r="D6" s="4" t="s">
        <v>3</v>
      </c>
      <c r="E6" s="5" t="s">
        <v>4</v>
      </c>
      <c r="F6" s="5" t="s">
        <v>5</v>
      </c>
    </row>
    <row r="7" spans="1:11" x14ac:dyDescent="0.3">
      <c r="B7" t="s">
        <v>6</v>
      </c>
      <c r="C7" t="s">
        <v>7</v>
      </c>
      <c r="D7" t="s">
        <v>8</v>
      </c>
      <c r="E7" s="6">
        <v>1624</v>
      </c>
      <c r="F7" s="7">
        <v>114</v>
      </c>
    </row>
    <row r="8" spans="1:11" x14ac:dyDescent="0.3">
      <c r="B8" t="s">
        <v>9</v>
      </c>
      <c r="C8" t="s">
        <v>10</v>
      </c>
      <c r="D8" t="s">
        <v>11</v>
      </c>
      <c r="E8" s="6">
        <v>6706</v>
      </c>
      <c r="F8" s="7">
        <v>459</v>
      </c>
    </row>
    <row r="9" spans="1:11" x14ac:dyDescent="0.3">
      <c r="B9" t="s">
        <v>12</v>
      </c>
      <c r="C9" t="s">
        <v>10</v>
      </c>
      <c r="D9" t="s">
        <v>13</v>
      </c>
      <c r="E9" s="6">
        <v>959</v>
      </c>
      <c r="F9" s="7">
        <v>147</v>
      </c>
    </row>
    <row r="10" spans="1:11" x14ac:dyDescent="0.3">
      <c r="B10" t="s">
        <v>14</v>
      </c>
      <c r="C10" t="s">
        <v>15</v>
      </c>
      <c r="D10" t="s">
        <v>16</v>
      </c>
      <c r="E10" s="6">
        <v>9632</v>
      </c>
      <c r="F10" s="7">
        <v>288</v>
      </c>
    </row>
    <row r="11" spans="1:11" x14ac:dyDescent="0.3">
      <c r="B11" t="s">
        <v>17</v>
      </c>
      <c r="C11" t="s">
        <v>18</v>
      </c>
      <c r="D11" t="s">
        <v>19</v>
      </c>
      <c r="E11" s="6">
        <v>2100</v>
      </c>
      <c r="F11" s="7">
        <v>414</v>
      </c>
    </row>
    <row r="12" spans="1:11" x14ac:dyDescent="0.3">
      <c r="B12" t="s">
        <v>6</v>
      </c>
      <c r="C12" t="s">
        <v>10</v>
      </c>
      <c r="D12" t="s">
        <v>20</v>
      </c>
      <c r="E12" s="6">
        <v>8869</v>
      </c>
      <c r="F12" s="7">
        <v>432</v>
      </c>
    </row>
    <row r="13" spans="1:11" x14ac:dyDescent="0.3">
      <c r="B13" t="s">
        <v>17</v>
      </c>
      <c r="C13" t="s">
        <v>21</v>
      </c>
      <c r="D13" t="s">
        <v>22</v>
      </c>
      <c r="E13" s="6">
        <v>2681</v>
      </c>
      <c r="F13" s="7">
        <v>54</v>
      </c>
    </row>
    <row r="14" spans="1:11" x14ac:dyDescent="0.3">
      <c r="B14" t="s">
        <v>9</v>
      </c>
      <c r="C14" t="s">
        <v>10</v>
      </c>
      <c r="D14" t="s">
        <v>23</v>
      </c>
      <c r="E14" s="6">
        <v>5012</v>
      </c>
      <c r="F14" s="7">
        <v>210</v>
      </c>
    </row>
    <row r="15" spans="1:11" x14ac:dyDescent="0.3">
      <c r="B15" t="s">
        <v>24</v>
      </c>
      <c r="C15" t="s">
        <v>21</v>
      </c>
      <c r="D15" t="s">
        <v>25</v>
      </c>
      <c r="E15" s="6">
        <v>1281</v>
      </c>
      <c r="F15" s="7">
        <v>75</v>
      </c>
    </row>
    <row r="16" spans="1:11" x14ac:dyDescent="0.3">
      <c r="B16" t="s">
        <v>26</v>
      </c>
      <c r="C16" t="s">
        <v>7</v>
      </c>
      <c r="D16" t="s">
        <v>25</v>
      </c>
      <c r="E16" s="6">
        <v>4991</v>
      </c>
      <c r="F16" s="7">
        <v>12</v>
      </c>
    </row>
    <row r="17" spans="2:6" x14ac:dyDescent="0.3">
      <c r="B17" t="s">
        <v>27</v>
      </c>
      <c r="C17" t="s">
        <v>18</v>
      </c>
      <c r="D17" t="s">
        <v>19</v>
      </c>
      <c r="E17" s="6">
        <v>1785</v>
      </c>
      <c r="F17" s="7">
        <v>462</v>
      </c>
    </row>
    <row r="18" spans="2:6" x14ac:dyDescent="0.3">
      <c r="B18" t="s">
        <v>28</v>
      </c>
      <c r="C18" t="s">
        <v>7</v>
      </c>
      <c r="D18" t="s">
        <v>29</v>
      </c>
      <c r="E18" s="6">
        <v>3983</v>
      </c>
      <c r="F18" s="7">
        <v>144</v>
      </c>
    </row>
    <row r="19" spans="2:6" x14ac:dyDescent="0.3">
      <c r="B19" t="s">
        <v>12</v>
      </c>
      <c r="C19" t="s">
        <v>21</v>
      </c>
      <c r="D19" t="s">
        <v>30</v>
      </c>
      <c r="E19" s="6">
        <v>2646</v>
      </c>
      <c r="F19" s="7">
        <v>120</v>
      </c>
    </row>
    <row r="20" spans="2:6" x14ac:dyDescent="0.3">
      <c r="B20" t="s">
        <v>27</v>
      </c>
      <c r="C20" t="s">
        <v>31</v>
      </c>
      <c r="D20" t="s">
        <v>32</v>
      </c>
      <c r="E20" s="6">
        <v>252</v>
      </c>
      <c r="F20" s="7">
        <v>54</v>
      </c>
    </row>
    <row r="21" spans="2:6" x14ac:dyDescent="0.3">
      <c r="B21" t="s">
        <v>28</v>
      </c>
      <c r="C21" t="s">
        <v>10</v>
      </c>
      <c r="D21" t="s">
        <v>19</v>
      </c>
      <c r="E21" s="6">
        <v>2464</v>
      </c>
      <c r="F21" s="7">
        <v>234</v>
      </c>
    </row>
    <row r="22" spans="2:6" x14ac:dyDescent="0.3">
      <c r="B22" t="s">
        <v>28</v>
      </c>
      <c r="C22" t="s">
        <v>10</v>
      </c>
      <c r="D22" t="s">
        <v>33</v>
      </c>
      <c r="E22" s="6">
        <v>2114</v>
      </c>
      <c r="F22" s="7">
        <v>66</v>
      </c>
    </row>
    <row r="23" spans="2:6" x14ac:dyDescent="0.3">
      <c r="B23" t="s">
        <v>17</v>
      </c>
      <c r="C23" t="s">
        <v>7</v>
      </c>
      <c r="D23" t="s">
        <v>22</v>
      </c>
      <c r="E23" s="6">
        <v>7693</v>
      </c>
      <c r="F23" s="7">
        <v>87</v>
      </c>
    </row>
    <row r="24" spans="2:6" x14ac:dyDescent="0.3">
      <c r="B24" t="s">
        <v>26</v>
      </c>
      <c r="C24" t="s">
        <v>31</v>
      </c>
      <c r="D24" t="s">
        <v>34</v>
      </c>
      <c r="E24" s="6">
        <v>15610</v>
      </c>
      <c r="F24" s="7">
        <v>339</v>
      </c>
    </row>
    <row r="25" spans="2:6" x14ac:dyDescent="0.3">
      <c r="B25" t="s">
        <v>14</v>
      </c>
      <c r="C25" t="s">
        <v>31</v>
      </c>
      <c r="D25" t="s">
        <v>23</v>
      </c>
      <c r="E25" s="6">
        <v>336</v>
      </c>
      <c r="F25" s="7">
        <v>144</v>
      </c>
    </row>
    <row r="26" spans="2:6" x14ac:dyDescent="0.3">
      <c r="B26" t="s">
        <v>27</v>
      </c>
      <c r="C26" t="s">
        <v>18</v>
      </c>
      <c r="D26" t="s">
        <v>34</v>
      </c>
      <c r="E26" s="6">
        <v>9443</v>
      </c>
      <c r="F26" s="7">
        <v>162</v>
      </c>
    </row>
    <row r="27" spans="2:6" x14ac:dyDescent="0.3">
      <c r="B27" t="s">
        <v>12</v>
      </c>
      <c r="C27" t="s">
        <v>31</v>
      </c>
      <c r="D27" t="s">
        <v>35</v>
      </c>
      <c r="E27" s="6">
        <v>8155</v>
      </c>
      <c r="F27" s="7">
        <v>90</v>
      </c>
    </row>
    <row r="28" spans="2:6" x14ac:dyDescent="0.3">
      <c r="B28" t="s">
        <v>9</v>
      </c>
      <c r="C28" t="s">
        <v>21</v>
      </c>
      <c r="D28" t="s">
        <v>35</v>
      </c>
      <c r="E28" s="6">
        <v>1701</v>
      </c>
      <c r="F28" s="7">
        <v>234</v>
      </c>
    </row>
    <row r="29" spans="2:6" x14ac:dyDescent="0.3">
      <c r="B29" t="s">
        <v>36</v>
      </c>
      <c r="C29" t="s">
        <v>21</v>
      </c>
      <c r="D29" t="s">
        <v>23</v>
      </c>
      <c r="E29" s="6">
        <v>2205</v>
      </c>
      <c r="F29" s="7">
        <v>141</v>
      </c>
    </row>
    <row r="30" spans="2:6" x14ac:dyDescent="0.3">
      <c r="B30" t="s">
        <v>9</v>
      </c>
      <c r="C30" t="s">
        <v>7</v>
      </c>
      <c r="D30" t="s">
        <v>37</v>
      </c>
      <c r="E30" s="6">
        <v>1771</v>
      </c>
      <c r="F30" s="7">
        <v>204</v>
      </c>
    </row>
    <row r="31" spans="2:6" x14ac:dyDescent="0.3">
      <c r="B31" t="s">
        <v>14</v>
      </c>
      <c r="C31" t="s">
        <v>10</v>
      </c>
      <c r="D31" t="s">
        <v>38</v>
      </c>
      <c r="E31" s="6">
        <v>2114</v>
      </c>
      <c r="F31" s="7">
        <v>186</v>
      </c>
    </row>
    <row r="32" spans="2:6" x14ac:dyDescent="0.3">
      <c r="B32" t="s">
        <v>14</v>
      </c>
      <c r="C32" t="s">
        <v>15</v>
      </c>
      <c r="D32" t="s">
        <v>32</v>
      </c>
      <c r="E32" s="6">
        <v>10311</v>
      </c>
      <c r="F32" s="7">
        <v>231</v>
      </c>
    </row>
    <row r="33" spans="2:6" x14ac:dyDescent="0.3">
      <c r="B33" t="s">
        <v>28</v>
      </c>
      <c r="C33" t="s">
        <v>18</v>
      </c>
      <c r="D33" t="s">
        <v>30</v>
      </c>
      <c r="E33" s="6">
        <v>21</v>
      </c>
      <c r="F33" s="7">
        <v>168</v>
      </c>
    </row>
    <row r="34" spans="2:6" x14ac:dyDescent="0.3">
      <c r="B34" t="s">
        <v>36</v>
      </c>
      <c r="C34" t="s">
        <v>10</v>
      </c>
      <c r="D34" t="s">
        <v>34</v>
      </c>
      <c r="E34" s="6">
        <v>1974</v>
      </c>
      <c r="F34" s="7">
        <v>195</v>
      </c>
    </row>
    <row r="35" spans="2:6" x14ac:dyDescent="0.3">
      <c r="B35" t="s">
        <v>26</v>
      </c>
      <c r="C35" t="s">
        <v>15</v>
      </c>
      <c r="D35" t="s">
        <v>35</v>
      </c>
      <c r="E35" s="6">
        <v>6314</v>
      </c>
      <c r="F35" s="7">
        <v>15</v>
      </c>
    </row>
    <row r="36" spans="2:6" x14ac:dyDescent="0.3">
      <c r="B36" t="s">
        <v>36</v>
      </c>
      <c r="C36" t="s">
        <v>7</v>
      </c>
      <c r="D36" t="s">
        <v>35</v>
      </c>
      <c r="E36" s="6">
        <v>4683</v>
      </c>
      <c r="F36" s="7">
        <v>30</v>
      </c>
    </row>
    <row r="37" spans="2:6" x14ac:dyDescent="0.3">
      <c r="B37" t="s">
        <v>14</v>
      </c>
      <c r="C37" t="s">
        <v>7</v>
      </c>
      <c r="D37" t="s">
        <v>39</v>
      </c>
      <c r="E37" s="6">
        <v>6398</v>
      </c>
      <c r="F37" s="7">
        <v>102</v>
      </c>
    </row>
    <row r="38" spans="2:6" x14ac:dyDescent="0.3">
      <c r="B38" t="s">
        <v>27</v>
      </c>
      <c r="C38" t="s">
        <v>10</v>
      </c>
      <c r="D38" t="s">
        <v>37</v>
      </c>
      <c r="E38" s="6">
        <v>553</v>
      </c>
      <c r="F38" s="7">
        <v>15</v>
      </c>
    </row>
    <row r="39" spans="2:6" x14ac:dyDescent="0.3">
      <c r="B39" t="s">
        <v>9</v>
      </c>
      <c r="C39" t="s">
        <v>18</v>
      </c>
      <c r="D39" t="s">
        <v>8</v>
      </c>
      <c r="E39" s="6">
        <v>7021</v>
      </c>
      <c r="F39" s="7">
        <v>183</v>
      </c>
    </row>
    <row r="40" spans="2:6" x14ac:dyDescent="0.3">
      <c r="B40" t="s">
        <v>6</v>
      </c>
      <c r="C40" t="s">
        <v>18</v>
      </c>
      <c r="D40" t="s">
        <v>23</v>
      </c>
      <c r="E40" s="6">
        <v>5817</v>
      </c>
      <c r="F40" s="7">
        <v>12</v>
      </c>
    </row>
    <row r="41" spans="2:6" x14ac:dyDescent="0.3">
      <c r="B41" t="s">
        <v>14</v>
      </c>
      <c r="C41" t="s">
        <v>18</v>
      </c>
      <c r="D41" t="s">
        <v>25</v>
      </c>
      <c r="E41" s="6">
        <v>3976</v>
      </c>
      <c r="F41" s="7">
        <v>72</v>
      </c>
    </row>
    <row r="42" spans="2:6" x14ac:dyDescent="0.3">
      <c r="B42" t="s">
        <v>17</v>
      </c>
      <c r="C42" t="s">
        <v>21</v>
      </c>
      <c r="D42" t="s">
        <v>40</v>
      </c>
      <c r="E42" s="6">
        <v>1134</v>
      </c>
      <c r="F42" s="7">
        <v>282</v>
      </c>
    </row>
    <row r="43" spans="2:6" x14ac:dyDescent="0.3">
      <c r="B43" t="s">
        <v>27</v>
      </c>
      <c r="C43" t="s">
        <v>18</v>
      </c>
      <c r="D43" t="s">
        <v>41</v>
      </c>
      <c r="E43" s="6">
        <v>6027</v>
      </c>
      <c r="F43" s="7">
        <v>144</v>
      </c>
    </row>
    <row r="44" spans="2:6" x14ac:dyDescent="0.3">
      <c r="B44" t="s">
        <v>17</v>
      </c>
      <c r="C44" t="s">
        <v>7</v>
      </c>
      <c r="D44" t="s">
        <v>30</v>
      </c>
      <c r="E44" s="6">
        <v>1904</v>
      </c>
      <c r="F44" s="7">
        <v>405</v>
      </c>
    </row>
    <row r="45" spans="2:6" x14ac:dyDescent="0.3">
      <c r="B45" t="s">
        <v>24</v>
      </c>
      <c r="C45" t="s">
        <v>31</v>
      </c>
      <c r="D45" t="s">
        <v>11</v>
      </c>
      <c r="E45" s="6">
        <v>3262</v>
      </c>
      <c r="F45" s="7">
        <v>75</v>
      </c>
    </row>
    <row r="46" spans="2:6" x14ac:dyDescent="0.3">
      <c r="B46" t="s">
        <v>6</v>
      </c>
      <c r="C46" t="s">
        <v>31</v>
      </c>
      <c r="D46" t="s">
        <v>40</v>
      </c>
      <c r="E46" s="6">
        <v>2289</v>
      </c>
      <c r="F46" s="7">
        <v>135</v>
      </c>
    </row>
    <row r="47" spans="2:6" x14ac:dyDescent="0.3">
      <c r="B47" t="s">
        <v>26</v>
      </c>
      <c r="C47" t="s">
        <v>31</v>
      </c>
      <c r="D47" t="s">
        <v>40</v>
      </c>
      <c r="E47" s="6">
        <v>6986</v>
      </c>
      <c r="F47" s="7">
        <v>21</v>
      </c>
    </row>
    <row r="48" spans="2:6" x14ac:dyDescent="0.3">
      <c r="B48" t="s">
        <v>27</v>
      </c>
      <c r="C48" t="s">
        <v>21</v>
      </c>
      <c r="D48" t="s">
        <v>35</v>
      </c>
      <c r="E48" s="6">
        <v>4417</v>
      </c>
      <c r="F48" s="7">
        <v>153</v>
      </c>
    </row>
    <row r="49" spans="2:6" x14ac:dyDescent="0.3">
      <c r="B49" t="s">
        <v>17</v>
      </c>
      <c r="C49" t="s">
        <v>31</v>
      </c>
      <c r="D49" t="s">
        <v>38</v>
      </c>
      <c r="E49" s="6">
        <v>1442</v>
      </c>
      <c r="F49" s="7">
        <v>15</v>
      </c>
    </row>
    <row r="50" spans="2:6" x14ac:dyDescent="0.3">
      <c r="B50" t="s">
        <v>28</v>
      </c>
      <c r="C50" t="s">
        <v>10</v>
      </c>
      <c r="D50" t="s">
        <v>25</v>
      </c>
      <c r="E50" s="6">
        <v>2415</v>
      </c>
      <c r="F50" s="7">
        <v>255</v>
      </c>
    </row>
    <row r="51" spans="2:6" x14ac:dyDescent="0.3">
      <c r="B51" t="s">
        <v>27</v>
      </c>
      <c r="C51" t="s">
        <v>7</v>
      </c>
      <c r="D51" t="s">
        <v>37</v>
      </c>
      <c r="E51" s="6">
        <v>238</v>
      </c>
      <c r="F51" s="7">
        <v>18</v>
      </c>
    </row>
    <row r="52" spans="2:6" x14ac:dyDescent="0.3">
      <c r="B52" t="s">
        <v>17</v>
      </c>
      <c r="C52" t="s">
        <v>7</v>
      </c>
      <c r="D52" t="s">
        <v>35</v>
      </c>
      <c r="E52" s="6">
        <v>4949</v>
      </c>
      <c r="F52" s="7">
        <v>189</v>
      </c>
    </row>
    <row r="53" spans="2:6" x14ac:dyDescent="0.3">
      <c r="B53" t="s">
        <v>26</v>
      </c>
      <c r="C53" t="s">
        <v>21</v>
      </c>
      <c r="D53" t="s">
        <v>11</v>
      </c>
      <c r="E53" s="6">
        <v>5075</v>
      </c>
      <c r="F53" s="7">
        <v>21</v>
      </c>
    </row>
    <row r="54" spans="2:6" x14ac:dyDescent="0.3">
      <c r="B54" t="s">
        <v>28</v>
      </c>
      <c r="C54" t="s">
        <v>15</v>
      </c>
      <c r="D54" t="s">
        <v>30</v>
      </c>
      <c r="E54" s="6">
        <v>9198</v>
      </c>
      <c r="F54" s="7">
        <v>36</v>
      </c>
    </row>
    <row r="55" spans="2:6" x14ac:dyDescent="0.3">
      <c r="B55" t="s">
        <v>17</v>
      </c>
      <c r="C55" t="s">
        <v>31</v>
      </c>
      <c r="D55" t="s">
        <v>33</v>
      </c>
      <c r="E55" s="6">
        <v>3339</v>
      </c>
      <c r="F55" s="7">
        <v>75</v>
      </c>
    </row>
    <row r="56" spans="2:6" x14ac:dyDescent="0.3">
      <c r="B56" t="s">
        <v>6</v>
      </c>
      <c r="C56" t="s">
        <v>31</v>
      </c>
      <c r="D56" t="s">
        <v>29</v>
      </c>
      <c r="E56" s="6">
        <v>5019</v>
      </c>
      <c r="F56" s="7">
        <v>156</v>
      </c>
    </row>
    <row r="57" spans="2:6" x14ac:dyDescent="0.3">
      <c r="B57" t="s">
        <v>26</v>
      </c>
      <c r="C57" t="s">
        <v>15</v>
      </c>
      <c r="D57" t="s">
        <v>30</v>
      </c>
      <c r="E57" s="6">
        <v>16184</v>
      </c>
      <c r="F57" s="7">
        <v>39</v>
      </c>
    </row>
    <row r="58" spans="2:6" x14ac:dyDescent="0.3">
      <c r="B58" t="s">
        <v>17</v>
      </c>
      <c r="C58" t="s">
        <v>15</v>
      </c>
      <c r="D58" t="s">
        <v>42</v>
      </c>
      <c r="E58" s="6">
        <v>497</v>
      </c>
      <c r="F58" s="7">
        <v>63</v>
      </c>
    </row>
    <row r="59" spans="2:6" x14ac:dyDescent="0.3">
      <c r="B59" t="s">
        <v>27</v>
      </c>
      <c r="C59" t="s">
        <v>15</v>
      </c>
      <c r="D59" t="s">
        <v>33</v>
      </c>
      <c r="E59" s="6">
        <v>8211</v>
      </c>
      <c r="F59" s="7">
        <v>75</v>
      </c>
    </row>
    <row r="60" spans="2:6" x14ac:dyDescent="0.3">
      <c r="B60" t="s">
        <v>27</v>
      </c>
      <c r="C60" t="s">
        <v>21</v>
      </c>
      <c r="D60" t="s">
        <v>41</v>
      </c>
      <c r="E60" s="6">
        <v>6580</v>
      </c>
      <c r="F60" s="7">
        <v>183</v>
      </c>
    </row>
    <row r="61" spans="2:6" x14ac:dyDescent="0.3">
      <c r="B61" t="s">
        <v>14</v>
      </c>
      <c r="C61" t="s">
        <v>10</v>
      </c>
      <c r="D61" t="s">
        <v>32</v>
      </c>
      <c r="E61" s="6">
        <v>4760</v>
      </c>
      <c r="F61" s="7">
        <v>69</v>
      </c>
    </row>
    <row r="62" spans="2:6" x14ac:dyDescent="0.3">
      <c r="B62" t="s">
        <v>6</v>
      </c>
      <c r="C62" t="s">
        <v>15</v>
      </c>
      <c r="D62" t="s">
        <v>19</v>
      </c>
      <c r="E62" s="6">
        <v>5439</v>
      </c>
      <c r="F62" s="7">
        <v>30</v>
      </c>
    </row>
    <row r="63" spans="2:6" x14ac:dyDescent="0.3">
      <c r="B63" t="s">
        <v>14</v>
      </c>
      <c r="C63" t="s">
        <v>31</v>
      </c>
      <c r="D63" t="s">
        <v>29</v>
      </c>
      <c r="E63" s="6">
        <v>1463</v>
      </c>
      <c r="F63" s="7">
        <v>39</v>
      </c>
    </row>
    <row r="64" spans="2:6" x14ac:dyDescent="0.3">
      <c r="B64" t="s">
        <v>28</v>
      </c>
      <c r="C64" t="s">
        <v>31</v>
      </c>
      <c r="D64" t="s">
        <v>11</v>
      </c>
      <c r="E64" s="6">
        <v>7777</v>
      </c>
      <c r="F64" s="7">
        <v>504</v>
      </c>
    </row>
    <row r="65" spans="2:6" x14ac:dyDescent="0.3">
      <c r="B65" t="s">
        <v>12</v>
      </c>
      <c r="C65" t="s">
        <v>7</v>
      </c>
      <c r="D65" t="s">
        <v>33</v>
      </c>
      <c r="E65" s="6">
        <v>1085</v>
      </c>
      <c r="F65" s="7">
        <v>273</v>
      </c>
    </row>
    <row r="66" spans="2:6" x14ac:dyDescent="0.3">
      <c r="B66" t="s">
        <v>26</v>
      </c>
      <c r="C66" t="s">
        <v>7</v>
      </c>
      <c r="D66" t="s">
        <v>22</v>
      </c>
      <c r="E66" s="6">
        <v>182</v>
      </c>
      <c r="F66" s="7">
        <v>48</v>
      </c>
    </row>
    <row r="67" spans="2:6" x14ac:dyDescent="0.3">
      <c r="B67" t="s">
        <v>17</v>
      </c>
      <c r="C67" t="s">
        <v>31</v>
      </c>
      <c r="D67" t="s">
        <v>40</v>
      </c>
      <c r="E67" s="6">
        <v>4242</v>
      </c>
      <c r="F67" s="7">
        <v>207</v>
      </c>
    </row>
    <row r="68" spans="2:6" x14ac:dyDescent="0.3">
      <c r="B68" t="s">
        <v>17</v>
      </c>
      <c r="C68" t="s">
        <v>15</v>
      </c>
      <c r="D68" t="s">
        <v>11</v>
      </c>
      <c r="E68" s="6">
        <v>6118</v>
      </c>
      <c r="F68" s="7">
        <v>9</v>
      </c>
    </row>
    <row r="69" spans="2:6" x14ac:dyDescent="0.3">
      <c r="B69" t="s">
        <v>36</v>
      </c>
      <c r="C69" t="s">
        <v>15</v>
      </c>
      <c r="D69" t="s">
        <v>35</v>
      </c>
      <c r="E69" s="6">
        <v>2317</v>
      </c>
      <c r="F69" s="7">
        <v>261</v>
      </c>
    </row>
    <row r="70" spans="2:6" x14ac:dyDescent="0.3">
      <c r="B70" t="s">
        <v>17</v>
      </c>
      <c r="C70" t="s">
        <v>21</v>
      </c>
      <c r="D70" t="s">
        <v>30</v>
      </c>
      <c r="E70" s="6">
        <v>938</v>
      </c>
      <c r="F70" s="7">
        <v>6</v>
      </c>
    </row>
    <row r="71" spans="2:6" x14ac:dyDescent="0.3">
      <c r="B71" t="s">
        <v>9</v>
      </c>
      <c r="C71" t="s">
        <v>7</v>
      </c>
      <c r="D71" t="s">
        <v>38</v>
      </c>
      <c r="E71" s="6">
        <v>9709</v>
      </c>
      <c r="F71" s="7">
        <v>30</v>
      </c>
    </row>
    <row r="72" spans="2:6" x14ac:dyDescent="0.3">
      <c r="B72" t="s">
        <v>24</v>
      </c>
      <c r="C72" t="s">
        <v>31</v>
      </c>
      <c r="D72" t="s">
        <v>34</v>
      </c>
      <c r="E72" s="6">
        <v>2205</v>
      </c>
      <c r="F72" s="7">
        <v>138</v>
      </c>
    </row>
    <row r="73" spans="2:6" x14ac:dyDescent="0.3">
      <c r="B73" t="s">
        <v>24</v>
      </c>
      <c r="C73" t="s">
        <v>7</v>
      </c>
      <c r="D73" t="s">
        <v>29</v>
      </c>
      <c r="E73" s="6">
        <v>4487</v>
      </c>
      <c r="F73" s="7">
        <v>111</v>
      </c>
    </row>
    <row r="74" spans="2:6" x14ac:dyDescent="0.3">
      <c r="B74" t="s">
        <v>26</v>
      </c>
      <c r="C74" t="s">
        <v>10</v>
      </c>
      <c r="D74" t="s">
        <v>16</v>
      </c>
      <c r="E74" s="6">
        <v>2415</v>
      </c>
      <c r="F74" s="7">
        <v>15</v>
      </c>
    </row>
    <row r="75" spans="2:6" x14ac:dyDescent="0.3">
      <c r="B75" t="s">
        <v>6</v>
      </c>
      <c r="C75" t="s">
        <v>31</v>
      </c>
      <c r="D75" t="s">
        <v>37</v>
      </c>
      <c r="E75" s="6">
        <v>4018</v>
      </c>
      <c r="F75" s="7">
        <v>162</v>
      </c>
    </row>
    <row r="76" spans="2:6" x14ac:dyDescent="0.3">
      <c r="B76" t="s">
        <v>26</v>
      </c>
      <c r="C76" t="s">
        <v>31</v>
      </c>
      <c r="D76" t="s">
        <v>37</v>
      </c>
      <c r="E76" s="6">
        <v>861</v>
      </c>
      <c r="F76" s="7">
        <v>195</v>
      </c>
    </row>
    <row r="77" spans="2:6" x14ac:dyDescent="0.3">
      <c r="B77" t="s">
        <v>36</v>
      </c>
      <c r="C77" t="s">
        <v>21</v>
      </c>
      <c r="D77" t="s">
        <v>25</v>
      </c>
      <c r="E77" s="6">
        <v>5586</v>
      </c>
      <c r="F77" s="7">
        <v>525</v>
      </c>
    </row>
    <row r="78" spans="2:6" x14ac:dyDescent="0.3">
      <c r="B78" t="s">
        <v>24</v>
      </c>
      <c r="C78" t="s">
        <v>31</v>
      </c>
      <c r="D78" t="s">
        <v>20</v>
      </c>
      <c r="E78" s="6">
        <v>2226</v>
      </c>
      <c r="F78" s="7">
        <v>48</v>
      </c>
    </row>
    <row r="79" spans="2:6" x14ac:dyDescent="0.3">
      <c r="B79" t="s">
        <v>12</v>
      </c>
      <c r="C79" t="s">
        <v>31</v>
      </c>
      <c r="D79" t="s">
        <v>41</v>
      </c>
      <c r="E79" s="6">
        <v>14329</v>
      </c>
      <c r="F79" s="7">
        <v>150</v>
      </c>
    </row>
    <row r="80" spans="2:6" x14ac:dyDescent="0.3">
      <c r="B80" t="s">
        <v>12</v>
      </c>
      <c r="C80" t="s">
        <v>31</v>
      </c>
      <c r="D80" t="s">
        <v>34</v>
      </c>
      <c r="E80" s="6">
        <v>8463</v>
      </c>
      <c r="F80" s="7">
        <v>492</v>
      </c>
    </row>
    <row r="81" spans="2:6" x14ac:dyDescent="0.3">
      <c r="B81" t="s">
        <v>26</v>
      </c>
      <c r="C81" t="s">
        <v>31</v>
      </c>
      <c r="D81" t="s">
        <v>33</v>
      </c>
      <c r="E81" s="6">
        <v>2891</v>
      </c>
      <c r="F81" s="7">
        <v>102</v>
      </c>
    </row>
    <row r="82" spans="2:6" x14ac:dyDescent="0.3">
      <c r="B82" t="s">
        <v>28</v>
      </c>
      <c r="C82" t="s">
        <v>15</v>
      </c>
      <c r="D82" t="s">
        <v>35</v>
      </c>
      <c r="E82" s="6">
        <v>3773</v>
      </c>
      <c r="F82" s="7">
        <v>165</v>
      </c>
    </row>
    <row r="83" spans="2:6" x14ac:dyDescent="0.3">
      <c r="B83" t="s">
        <v>14</v>
      </c>
      <c r="C83" t="s">
        <v>15</v>
      </c>
      <c r="D83" t="s">
        <v>41</v>
      </c>
      <c r="E83" s="6">
        <v>854</v>
      </c>
      <c r="F83" s="7">
        <v>309</v>
      </c>
    </row>
    <row r="84" spans="2:6" x14ac:dyDescent="0.3">
      <c r="B84" t="s">
        <v>17</v>
      </c>
      <c r="C84" t="s">
        <v>15</v>
      </c>
      <c r="D84" t="s">
        <v>29</v>
      </c>
      <c r="E84" s="6">
        <v>4970</v>
      </c>
      <c r="F84" s="7">
        <v>156</v>
      </c>
    </row>
    <row r="85" spans="2:6" x14ac:dyDescent="0.3">
      <c r="B85" t="s">
        <v>12</v>
      </c>
      <c r="C85" t="s">
        <v>10</v>
      </c>
      <c r="D85" t="s">
        <v>43</v>
      </c>
      <c r="E85" s="6">
        <v>98</v>
      </c>
      <c r="F85" s="7">
        <v>159</v>
      </c>
    </row>
    <row r="86" spans="2:6" x14ac:dyDescent="0.3">
      <c r="B86" t="s">
        <v>26</v>
      </c>
      <c r="C86" t="s">
        <v>10</v>
      </c>
      <c r="D86" t="s">
        <v>38</v>
      </c>
      <c r="E86" s="6">
        <v>13391</v>
      </c>
      <c r="F86" s="7">
        <v>201</v>
      </c>
    </row>
    <row r="87" spans="2:6" x14ac:dyDescent="0.3">
      <c r="B87" t="s">
        <v>9</v>
      </c>
      <c r="C87" t="s">
        <v>18</v>
      </c>
      <c r="D87" t="s">
        <v>22</v>
      </c>
      <c r="E87" s="6">
        <v>8890</v>
      </c>
      <c r="F87" s="7">
        <v>210</v>
      </c>
    </row>
    <row r="88" spans="2:6" x14ac:dyDescent="0.3">
      <c r="B88" t="s">
        <v>27</v>
      </c>
      <c r="C88" t="s">
        <v>21</v>
      </c>
      <c r="D88" t="s">
        <v>32</v>
      </c>
      <c r="E88" s="6">
        <v>56</v>
      </c>
      <c r="F88" s="7">
        <v>51</v>
      </c>
    </row>
    <row r="89" spans="2:6" x14ac:dyDescent="0.3">
      <c r="B89" t="s">
        <v>28</v>
      </c>
      <c r="C89" t="s">
        <v>15</v>
      </c>
      <c r="D89" t="s">
        <v>19</v>
      </c>
      <c r="E89" s="6">
        <v>3339</v>
      </c>
      <c r="F89" s="7">
        <v>39</v>
      </c>
    </row>
    <row r="90" spans="2:6" x14ac:dyDescent="0.3">
      <c r="B90" t="s">
        <v>36</v>
      </c>
      <c r="C90" t="s">
        <v>10</v>
      </c>
      <c r="D90" t="s">
        <v>16</v>
      </c>
      <c r="E90" s="6">
        <v>3808</v>
      </c>
      <c r="F90" s="7">
        <v>279</v>
      </c>
    </row>
    <row r="91" spans="2:6" x14ac:dyDescent="0.3">
      <c r="B91" t="s">
        <v>36</v>
      </c>
      <c r="C91" t="s">
        <v>21</v>
      </c>
      <c r="D91" t="s">
        <v>32</v>
      </c>
      <c r="E91" s="6">
        <v>63</v>
      </c>
      <c r="F91" s="7">
        <v>123</v>
      </c>
    </row>
    <row r="92" spans="2:6" x14ac:dyDescent="0.3">
      <c r="B92" t="s">
        <v>27</v>
      </c>
      <c r="C92" t="s">
        <v>18</v>
      </c>
      <c r="D92" t="s">
        <v>40</v>
      </c>
      <c r="E92" s="6">
        <v>7812</v>
      </c>
      <c r="F92" s="7">
        <v>81</v>
      </c>
    </row>
    <row r="93" spans="2:6" x14ac:dyDescent="0.3">
      <c r="B93" t="s">
        <v>6</v>
      </c>
      <c r="C93" t="s">
        <v>7</v>
      </c>
      <c r="D93" t="s">
        <v>37</v>
      </c>
      <c r="E93" s="6">
        <v>7693</v>
      </c>
      <c r="F93" s="7">
        <v>21</v>
      </c>
    </row>
    <row r="94" spans="2:6" x14ac:dyDescent="0.3">
      <c r="B94" t="s">
        <v>28</v>
      </c>
      <c r="C94" t="s">
        <v>15</v>
      </c>
      <c r="D94" t="s">
        <v>41</v>
      </c>
      <c r="E94" s="6">
        <v>973</v>
      </c>
      <c r="F94" s="7">
        <v>162</v>
      </c>
    </row>
    <row r="95" spans="2:6" x14ac:dyDescent="0.3">
      <c r="B95" t="s">
        <v>36</v>
      </c>
      <c r="C95" t="s">
        <v>10</v>
      </c>
      <c r="D95" t="s">
        <v>42</v>
      </c>
      <c r="E95" s="6">
        <v>567</v>
      </c>
      <c r="F95" s="7">
        <v>228</v>
      </c>
    </row>
    <row r="96" spans="2:6" x14ac:dyDescent="0.3">
      <c r="B96" t="s">
        <v>36</v>
      </c>
      <c r="C96" t="s">
        <v>15</v>
      </c>
      <c r="D96" t="s">
        <v>33</v>
      </c>
      <c r="E96" s="6">
        <v>2471</v>
      </c>
      <c r="F96" s="7">
        <v>342</v>
      </c>
    </row>
    <row r="97" spans="2:6" x14ac:dyDescent="0.3">
      <c r="B97" t="s">
        <v>26</v>
      </c>
      <c r="C97" t="s">
        <v>21</v>
      </c>
      <c r="D97" t="s">
        <v>32</v>
      </c>
      <c r="E97" s="6">
        <v>7189</v>
      </c>
      <c r="F97" s="7">
        <v>54</v>
      </c>
    </row>
    <row r="98" spans="2:6" x14ac:dyDescent="0.3">
      <c r="B98" t="s">
        <v>14</v>
      </c>
      <c r="C98" t="s">
        <v>10</v>
      </c>
      <c r="D98" t="s">
        <v>41</v>
      </c>
      <c r="E98" s="6">
        <v>7455</v>
      </c>
      <c r="F98" s="7">
        <v>216</v>
      </c>
    </row>
    <row r="99" spans="2:6" x14ac:dyDescent="0.3">
      <c r="B99" t="s">
        <v>28</v>
      </c>
      <c r="C99" t="s">
        <v>31</v>
      </c>
      <c r="D99" t="s">
        <v>43</v>
      </c>
      <c r="E99" s="6">
        <v>3108</v>
      </c>
      <c r="F99" s="7">
        <v>54</v>
      </c>
    </row>
    <row r="100" spans="2:6" x14ac:dyDescent="0.3">
      <c r="B100" t="s">
        <v>17</v>
      </c>
      <c r="C100" t="s">
        <v>21</v>
      </c>
      <c r="D100" t="s">
        <v>19</v>
      </c>
      <c r="E100" s="6">
        <v>469</v>
      </c>
      <c r="F100" s="7">
        <v>75</v>
      </c>
    </row>
    <row r="101" spans="2:6" x14ac:dyDescent="0.3">
      <c r="B101" t="s">
        <v>12</v>
      </c>
      <c r="C101" t="s">
        <v>7</v>
      </c>
      <c r="D101" t="s">
        <v>35</v>
      </c>
      <c r="E101" s="6">
        <v>2737</v>
      </c>
      <c r="F101" s="7">
        <v>93</v>
      </c>
    </row>
    <row r="102" spans="2:6" x14ac:dyDescent="0.3">
      <c r="B102" t="s">
        <v>12</v>
      </c>
      <c r="C102" t="s">
        <v>7</v>
      </c>
      <c r="D102" t="s">
        <v>19</v>
      </c>
      <c r="E102" s="6">
        <v>4305</v>
      </c>
      <c r="F102" s="7">
        <v>156</v>
      </c>
    </row>
    <row r="103" spans="2:6" x14ac:dyDescent="0.3">
      <c r="B103" t="s">
        <v>12</v>
      </c>
      <c r="C103" t="s">
        <v>21</v>
      </c>
      <c r="D103" t="s">
        <v>29</v>
      </c>
      <c r="E103" s="6">
        <v>2408</v>
      </c>
      <c r="F103" s="7">
        <v>9</v>
      </c>
    </row>
    <row r="104" spans="2:6" x14ac:dyDescent="0.3">
      <c r="B104" t="s">
        <v>28</v>
      </c>
      <c r="C104" t="s">
        <v>15</v>
      </c>
      <c r="D104" t="s">
        <v>37</v>
      </c>
      <c r="E104" s="6">
        <v>1281</v>
      </c>
      <c r="F104" s="7">
        <v>18</v>
      </c>
    </row>
    <row r="105" spans="2:6" x14ac:dyDescent="0.3">
      <c r="B105" t="s">
        <v>6</v>
      </c>
      <c r="C105" t="s">
        <v>10</v>
      </c>
      <c r="D105" t="s">
        <v>11</v>
      </c>
      <c r="E105" s="6">
        <v>12348</v>
      </c>
      <c r="F105" s="7">
        <v>234</v>
      </c>
    </row>
    <row r="106" spans="2:6" x14ac:dyDescent="0.3">
      <c r="B106" t="s">
        <v>28</v>
      </c>
      <c r="C106" t="s">
        <v>31</v>
      </c>
      <c r="D106" t="s">
        <v>41</v>
      </c>
      <c r="E106" s="6">
        <v>3689</v>
      </c>
      <c r="F106" s="7">
        <v>312</v>
      </c>
    </row>
    <row r="107" spans="2:6" x14ac:dyDescent="0.3">
      <c r="B107" t="s">
        <v>24</v>
      </c>
      <c r="C107" t="s">
        <v>15</v>
      </c>
      <c r="D107" t="s">
        <v>37</v>
      </c>
      <c r="E107" s="6">
        <v>2870</v>
      </c>
      <c r="F107" s="7">
        <v>300</v>
      </c>
    </row>
    <row r="108" spans="2:6" x14ac:dyDescent="0.3">
      <c r="B108" t="s">
        <v>27</v>
      </c>
      <c r="C108" t="s">
        <v>15</v>
      </c>
      <c r="D108" t="s">
        <v>40</v>
      </c>
      <c r="E108" s="6">
        <v>798</v>
      </c>
      <c r="F108" s="7">
        <v>519</v>
      </c>
    </row>
    <row r="109" spans="2:6" x14ac:dyDescent="0.3">
      <c r="B109" t="s">
        <v>14</v>
      </c>
      <c r="C109" t="s">
        <v>7</v>
      </c>
      <c r="D109" t="s">
        <v>42</v>
      </c>
      <c r="E109" s="6">
        <v>2933</v>
      </c>
      <c r="F109" s="7">
        <v>9</v>
      </c>
    </row>
    <row r="110" spans="2:6" x14ac:dyDescent="0.3">
      <c r="B110" t="s">
        <v>26</v>
      </c>
      <c r="C110" t="s">
        <v>10</v>
      </c>
      <c r="D110" t="s">
        <v>13</v>
      </c>
      <c r="E110" s="6">
        <v>2744</v>
      </c>
      <c r="F110" s="7">
        <v>9</v>
      </c>
    </row>
    <row r="111" spans="2:6" x14ac:dyDescent="0.3">
      <c r="B111" t="s">
        <v>6</v>
      </c>
      <c r="C111" t="s">
        <v>15</v>
      </c>
      <c r="D111" t="s">
        <v>20</v>
      </c>
      <c r="E111" s="6">
        <v>9772</v>
      </c>
      <c r="F111" s="7">
        <v>90</v>
      </c>
    </row>
    <row r="112" spans="2:6" x14ac:dyDescent="0.3">
      <c r="B112" t="s">
        <v>24</v>
      </c>
      <c r="C112" t="s">
        <v>31</v>
      </c>
      <c r="D112" t="s">
        <v>19</v>
      </c>
      <c r="E112" s="6">
        <v>1568</v>
      </c>
      <c r="F112" s="7">
        <v>96</v>
      </c>
    </row>
    <row r="113" spans="2:6" x14ac:dyDescent="0.3">
      <c r="B113" t="s">
        <v>27</v>
      </c>
      <c r="C113" t="s">
        <v>15</v>
      </c>
      <c r="D113" t="s">
        <v>30</v>
      </c>
      <c r="E113" s="6">
        <v>11417</v>
      </c>
      <c r="F113" s="7">
        <v>21</v>
      </c>
    </row>
    <row r="114" spans="2:6" x14ac:dyDescent="0.3">
      <c r="B114" t="s">
        <v>6</v>
      </c>
      <c r="C114" t="s">
        <v>31</v>
      </c>
      <c r="D114" t="s">
        <v>43</v>
      </c>
      <c r="E114" s="6">
        <v>6748</v>
      </c>
      <c r="F114" s="7">
        <v>48</v>
      </c>
    </row>
    <row r="115" spans="2:6" x14ac:dyDescent="0.3">
      <c r="B115" t="s">
        <v>36</v>
      </c>
      <c r="C115" t="s">
        <v>15</v>
      </c>
      <c r="D115" t="s">
        <v>40</v>
      </c>
      <c r="E115" s="6">
        <v>1407</v>
      </c>
      <c r="F115" s="7">
        <v>72</v>
      </c>
    </row>
    <row r="116" spans="2:6" x14ac:dyDescent="0.3">
      <c r="B116" t="s">
        <v>9</v>
      </c>
      <c r="C116" t="s">
        <v>10</v>
      </c>
      <c r="D116" t="s">
        <v>33</v>
      </c>
      <c r="E116" s="6">
        <v>2023</v>
      </c>
      <c r="F116" s="7">
        <v>168</v>
      </c>
    </row>
    <row r="117" spans="2:6" x14ac:dyDescent="0.3">
      <c r="B117" t="s">
        <v>26</v>
      </c>
      <c r="C117" t="s">
        <v>18</v>
      </c>
      <c r="D117" t="s">
        <v>43</v>
      </c>
      <c r="E117" s="6">
        <v>5236</v>
      </c>
      <c r="F117" s="7">
        <v>51</v>
      </c>
    </row>
    <row r="118" spans="2:6" x14ac:dyDescent="0.3">
      <c r="B118" t="s">
        <v>14</v>
      </c>
      <c r="C118" t="s">
        <v>15</v>
      </c>
      <c r="D118" t="s">
        <v>37</v>
      </c>
      <c r="E118" s="6">
        <v>1925</v>
      </c>
      <c r="F118" s="7">
        <v>192</v>
      </c>
    </row>
    <row r="119" spans="2:6" x14ac:dyDescent="0.3">
      <c r="B119" t="s">
        <v>24</v>
      </c>
      <c r="C119" t="s">
        <v>7</v>
      </c>
      <c r="D119" t="s">
        <v>25</v>
      </c>
      <c r="E119" s="6">
        <v>6608</v>
      </c>
      <c r="F119" s="7">
        <v>225</v>
      </c>
    </row>
    <row r="120" spans="2:6" x14ac:dyDescent="0.3">
      <c r="B120" t="s">
        <v>17</v>
      </c>
      <c r="C120" t="s">
        <v>31</v>
      </c>
      <c r="D120" t="s">
        <v>43</v>
      </c>
      <c r="E120" s="6">
        <v>8008</v>
      </c>
      <c r="F120" s="7">
        <v>456</v>
      </c>
    </row>
    <row r="121" spans="2:6" x14ac:dyDescent="0.3">
      <c r="B121" t="s">
        <v>36</v>
      </c>
      <c r="C121" t="s">
        <v>31</v>
      </c>
      <c r="D121" t="s">
        <v>19</v>
      </c>
      <c r="E121" s="6">
        <v>1428</v>
      </c>
      <c r="F121" s="7">
        <v>93</v>
      </c>
    </row>
    <row r="122" spans="2:6" x14ac:dyDescent="0.3">
      <c r="B122" t="s">
        <v>17</v>
      </c>
      <c r="C122" t="s">
        <v>31</v>
      </c>
      <c r="D122" t="s">
        <v>13</v>
      </c>
      <c r="E122" s="6">
        <v>525</v>
      </c>
      <c r="F122" s="7">
        <v>48</v>
      </c>
    </row>
    <row r="123" spans="2:6" x14ac:dyDescent="0.3">
      <c r="B123" t="s">
        <v>17</v>
      </c>
      <c r="C123" t="s">
        <v>7</v>
      </c>
      <c r="D123" t="s">
        <v>16</v>
      </c>
      <c r="E123" s="6">
        <v>1505</v>
      </c>
      <c r="F123" s="7">
        <v>102</v>
      </c>
    </row>
    <row r="124" spans="2:6" x14ac:dyDescent="0.3">
      <c r="B124" t="s">
        <v>24</v>
      </c>
      <c r="C124" t="s">
        <v>10</v>
      </c>
      <c r="D124" t="s">
        <v>8</v>
      </c>
      <c r="E124" s="6">
        <v>6755</v>
      </c>
      <c r="F124" s="7">
        <v>252</v>
      </c>
    </row>
    <row r="125" spans="2:6" x14ac:dyDescent="0.3">
      <c r="B125" t="s">
        <v>27</v>
      </c>
      <c r="C125" t="s">
        <v>7</v>
      </c>
      <c r="D125" t="s">
        <v>16</v>
      </c>
      <c r="E125" s="6">
        <v>11571</v>
      </c>
      <c r="F125" s="7">
        <v>138</v>
      </c>
    </row>
    <row r="126" spans="2:6" x14ac:dyDescent="0.3">
      <c r="B126" t="s">
        <v>6</v>
      </c>
      <c r="C126" t="s">
        <v>21</v>
      </c>
      <c r="D126" t="s">
        <v>19</v>
      </c>
      <c r="E126" s="6">
        <v>2541</v>
      </c>
      <c r="F126" s="7">
        <v>90</v>
      </c>
    </row>
    <row r="127" spans="2:6" x14ac:dyDescent="0.3">
      <c r="B127" t="s">
        <v>14</v>
      </c>
      <c r="C127" t="s">
        <v>7</v>
      </c>
      <c r="D127" t="s">
        <v>8</v>
      </c>
      <c r="E127" s="6">
        <v>1526</v>
      </c>
      <c r="F127" s="7">
        <v>240</v>
      </c>
    </row>
    <row r="128" spans="2:6" x14ac:dyDescent="0.3">
      <c r="B128" t="s">
        <v>6</v>
      </c>
      <c r="C128" t="s">
        <v>21</v>
      </c>
      <c r="D128" t="s">
        <v>13</v>
      </c>
      <c r="E128" s="6">
        <v>6125</v>
      </c>
      <c r="F128" s="7">
        <v>102</v>
      </c>
    </row>
    <row r="129" spans="2:6" x14ac:dyDescent="0.3">
      <c r="B129" t="s">
        <v>14</v>
      </c>
      <c r="C129" t="s">
        <v>10</v>
      </c>
      <c r="D129" t="s">
        <v>40</v>
      </c>
      <c r="E129" s="6">
        <v>847</v>
      </c>
      <c r="F129" s="7">
        <v>129</v>
      </c>
    </row>
    <row r="130" spans="2:6" x14ac:dyDescent="0.3">
      <c r="B130" t="s">
        <v>9</v>
      </c>
      <c r="C130" t="s">
        <v>10</v>
      </c>
      <c r="D130" t="s">
        <v>40</v>
      </c>
      <c r="E130" s="6">
        <v>4753</v>
      </c>
      <c r="F130" s="7">
        <v>300</v>
      </c>
    </row>
    <row r="131" spans="2:6" x14ac:dyDescent="0.3">
      <c r="B131" t="s">
        <v>17</v>
      </c>
      <c r="C131" t="s">
        <v>21</v>
      </c>
      <c r="D131" t="s">
        <v>20</v>
      </c>
      <c r="E131" s="6">
        <v>959</v>
      </c>
      <c r="F131" s="7">
        <v>135</v>
      </c>
    </row>
    <row r="132" spans="2:6" x14ac:dyDescent="0.3">
      <c r="B132" t="s">
        <v>24</v>
      </c>
      <c r="C132" t="s">
        <v>10</v>
      </c>
      <c r="D132" t="s">
        <v>39</v>
      </c>
      <c r="E132" s="6">
        <v>2793</v>
      </c>
      <c r="F132" s="7">
        <v>114</v>
      </c>
    </row>
    <row r="133" spans="2:6" x14ac:dyDescent="0.3">
      <c r="B133" t="s">
        <v>24</v>
      </c>
      <c r="C133" t="s">
        <v>10</v>
      </c>
      <c r="D133" t="s">
        <v>25</v>
      </c>
      <c r="E133" s="6">
        <v>4606</v>
      </c>
      <c r="F133" s="7">
        <v>63</v>
      </c>
    </row>
    <row r="134" spans="2:6" x14ac:dyDescent="0.3">
      <c r="B134" t="s">
        <v>24</v>
      </c>
      <c r="C134" t="s">
        <v>15</v>
      </c>
      <c r="D134" t="s">
        <v>33</v>
      </c>
      <c r="E134" s="6">
        <v>5551</v>
      </c>
      <c r="F134" s="7">
        <v>252</v>
      </c>
    </row>
    <row r="135" spans="2:6" x14ac:dyDescent="0.3">
      <c r="B135" t="s">
        <v>36</v>
      </c>
      <c r="C135" t="s">
        <v>15</v>
      </c>
      <c r="D135" t="s">
        <v>11</v>
      </c>
      <c r="E135" s="6">
        <v>6657</v>
      </c>
      <c r="F135" s="7">
        <v>303</v>
      </c>
    </row>
    <row r="136" spans="2:6" x14ac:dyDescent="0.3">
      <c r="B136" t="s">
        <v>24</v>
      </c>
      <c r="C136" t="s">
        <v>18</v>
      </c>
      <c r="D136" t="s">
        <v>29</v>
      </c>
      <c r="E136" s="6">
        <v>4438</v>
      </c>
      <c r="F136" s="7">
        <v>246</v>
      </c>
    </row>
    <row r="137" spans="2:6" x14ac:dyDescent="0.3">
      <c r="B137" t="s">
        <v>9</v>
      </c>
      <c r="C137" t="s">
        <v>21</v>
      </c>
      <c r="D137" t="s">
        <v>23</v>
      </c>
      <c r="E137" s="6">
        <v>168</v>
      </c>
      <c r="F137" s="7">
        <v>84</v>
      </c>
    </row>
    <row r="138" spans="2:6" x14ac:dyDescent="0.3">
      <c r="B138" t="s">
        <v>24</v>
      </c>
      <c r="C138" t="s">
        <v>31</v>
      </c>
      <c r="D138" t="s">
        <v>29</v>
      </c>
      <c r="E138" s="6">
        <v>7777</v>
      </c>
      <c r="F138" s="7">
        <v>39</v>
      </c>
    </row>
    <row r="139" spans="2:6" x14ac:dyDescent="0.3">
      <c r="B139" t="s">
        <v>26</v>
      </c>
      <c r="C139" t="s">
        <v>15</v>
      </c>
      <c r="D139" t="s">
        <v>29</v>
      </c>
      <c r="E139" s="6">
        <v>3339</v>
      </c>
      <c r="F139" s="7">
        <v>348</v>
      </c>
    </row>
    <row r="140" spans="2:6" x14ac:dyDescent="0.3">
      <c r="B140" t="s">
        <v>24</v>
      </c>
      <c r="C140" t="s">
        <v>7</v>
      </c>
      <c r="D140" t="s">
        <v>20</v>
      </c>
      <c r="E140" s="6">
        <v>6391</v>
      </c>
      <c r="F140" s="7">
        <v>48</v>
      </c>
    </row>
    <row r="141" spans="2:6" x14ac:dyDescent="0.3">
      <c r="B141" t="s">
        <v>26</v>
      </c>
      <c r="C141" t="s">
        <v>7</v>
      </c>
      <c r="D141" t="s">
        <v>23</v>
      </c>
      <c r="E141" s="6">
        <v>518</v>
      </c>
      <c r="F141" s="7">
        <v>75</v>
      </c>
    </row>
    <row r="142" spans="2:6" x14ac:dyDescent="0.3">
      <c r="B142" t="s">
        <v>24</v>
      </c>
      <c r="C142" t="s">
        <v>21</v>
      </c>
      <c r="D142" t="s">
        <v>41</v>
      </c>
      <c r="E142" s="6">
        <v>5677</v>
      </c>
      <c r="F142" s="7">
        <v>258</v>
      </c>
    </row>
    <row r="143" spans="2:6" x14ac:dyDescent="0.3">
      <c r="B143" t="s">
        <v>17</v>
      </c>
      <c r="C143" t="s">
        <v>18</v>
      </c>
      <c r="D143" t="s">
        <v>29</v>
      </c>
      <c r="E143" s="6">
        <v>6048</v>
      </c>
      <c r="F143" s="7">
        <v>27</v>
      </c>
    </row>
    <row r="144" spans="2:6" x14ac:dyDescent="0.3">
      <c r="B144" t="s">
        <v>9</v>
      </c>
      <c r="C144" t="s">
        <v>21</v>
      </c>
      <c r="D144" t="s">
        <v>11</v>
      </c>
      <c r="E144" s="6">
        <v>3752</v>
      </c>
      <c r="F144" s="7">
        <v>213</v>
      </c>
    </row>
    <row r="145" spans="2:6" x14ac:dyDescent="0.3">
      <c r="B145" t="s">
        <v>26</v>
      </c>
      <c r="C145" t="s">
        <v>10</v>
      </c>
      <c r="D145" t="s">
        <v>33</v>
      </c>
      <c r="E145" s="6">
        <v>4480</v>
      </c>
      <c r="F145" s="7">
        <v>357</v>
      </c>
    </row>
    <row r="146" spans="2:6" x14ac:dyDescent="0.3">
      <c r="B146" t="s">
        <v>12</v>
      </c>
      <c r="C146" t="s">
        <v>7</v>
      </c>
      <c r="D146" t="s">
        <v>13</v>
      </c>
      <c r="E146" s="6">
        <v>259</v>
      </c>
      <c r="F146" s="7">
        <v>207</v>
      </c>
    </row>
    <row r="147" spans="2:6" x14ac:dyDescent="0.3">
      <c r="B147" t="s">
        <v>9</v>
      </c>
      <c r="C147" t="s">
        <v>7</v>
      </c>
      <c r="D147" t="s">
        <v>8</v>
      </c>
      <c r="E147" s="6">
        <v>42</v>
      </c>
      <c r="F147" s="7">
        <v>150</v>
      </c>
    </row>
    <row r="148" spans="2:6" x14ac:dyDescent="0.3">
      <c r="B148" t="s">
        <v>14</v>
      </c>
      <c r="C148" t="s">
        <v>15</v>
      </c>
      <c r="D148" t="s">
        <v>43</v>
      </c>
      <c r="E148" s="6">
        <v>98</v>
      </c>
      <c r="F148" s="7">
        <v>204</v>
      </c>
    </row>
    <row r="149" spans="2:6" x14ac:dyDescent="0.3">
      <c r="B149" t="s">
        <v>24</v>
      </c>
      <c r="C149" t="s">
        <v>10</v>
      </c>
      <c r="D149" t="s">
        <v>40</v>
      </c>
      <c r="E149" s="6">
        <v>2478</v>
      </c>
      <c r="F149" s="7">
        <v>21</v>
      </c>
    </row>
    <row r="150" spans="2:6" x14ac:dyDescent="0.3">
      <c r="B150" t="s">
        <v>14</v>
      </c>
      <c r="C150" t="s">
        <v>31</v>
      </c>
      <c r="D150" t="s">
        <v>20</v>
      </c>
      <c r="E150" s="6">
        <v>7847</v>
      </c>
      <c r="F150" s="7">
        <v>174</v>
      </c>
    </row>
    <row r="151" spans="2:6" x14ac:dyDescent="0.3">
      <c r="B151" t="s">
        <v>27</v>
      </c>
      <c r="C151" t="s">
        <v>7</v>
      </c>
      <c r="D151" t="s">
        <v>29</v>
      </c>
      <c r="E151" s="6">
        <v>9926</v>
      </c>
      <c r="F151" s="7">
        <v>201</v>
      </c>
    </row>
    <row r="152" spans="2:6" x14ac:dyDescent="0.3">
      <c r="B152" t="s">
        <v>9</v>
      </c>
      <c r="C152" t="s">
        <v>21</v>
      </c>
      <c r="D152" t="s">
        <v>32</v>
      </c>
      <c r="E152" s="6">
        <v>819</v>
      </c>
      <c r="F152" s="7">
        <v>510</v>
      </c>
    </row>
    <row r="153" spans="2:6" x14ac:dyDescent="0.3">
      <c r="B153" t="s">
        <v>17</v>
      </c>
      <c r="C153" t="s">
        <v>18</v>
      </c>
      <c r="D153" t="s">
        <v>33</v>
      </c>
      <c r="E153" s="6">
        <v>3052</v>
      </c>
      <c r="F153" s="7">
        <v>378</v>
      </c>
    </row>
    <row r="154" spans="2:6" x14ac:dyDescent="0.3">
      <c r="B154" t="s">
        <v>12</v>
      </c>
      <c r="C154" t="s">
        <v>31</v>
      </c>
      <c r="D154" t="s">
        <v>42</v>
      </c>
      <c r="E154" s="6">
        <v>6832</v>
      </c>
      <c r="F154" s="7">
        <v>27</v>
      </c>
    </row>
    <row r="155" spans="2:6" x14ac:dyDescent="0.3">
      <c r="B155" t="s">
        <v>27</v>
      </c>
      <c r="C155" t="s">
        <v>18</v>
      </c>
      <c r="D155" t="s">
        <v>30</v>
      </c>
      <c r="E155" s="6">
        <v>2016</v>
      </c>
      <c r="F155" s="7">
        <v>117</v>
      </c>
    </row>
    <row r="156" spans="2:6" x14ac:dyDescent="0.3">
      <c r="B156" t="s">
        <v>17</v>
      </c>
      <c r="C156" t="s">
        <v>21</v>
      </c>
      <c r="D156" t="s">
        <v>42</v>
      </c>
      <c r="E156" s="6">
        <v>7322</v>
      </c>
      <c r="F156" s="7">
        <v>36</v>
      </c>
    </row>
    <row r="157" spans="2:6" x14ac:dyDescent="0.3">
      <c r="B157" t="s">
        <v>9</v>
      </c>
      <c r="C157" t="s">
        <v>10</v>
      </c>
      <c r="D157" t="s">
        <v>20</v>
      </c>
      <c r="E157" s="6">
        <v>357</v>
      </c>
      <c r="F157" s="7">
        <v>126</v>
      </c>
    </row>
    <row r="158" spans="2:6" x14ac:dyDescent="0.3">
      <c r="B158" t="s">
        <v>12</v>
      </c>
      <c r="C158" t="s">
        <v>18</v>
      </c>
      <c r="D158" t="s">
        <v>19</v>
      </c>
      <c r="E158" s="6">
        <v>3192</v>
      </c>
      <c r="F158" s="7">
        <v>72</v>
      </c>
    </row>
    <row r="159" spans="2:6" x14ac:dyDescent="0.3">
      <c r="B159" t="s">
        <v>24</v>
      </c>
      <c r="C159" t="s">
        <v>15</v>
      </c>
      <c r="D159" t="s">
        <v>23</v>
      </c>
      <c r="E159" s="6">
        <v>8435</v>
      </c>
      <c r="F159" s="7">
        <v>42</v>
      </c>
    </row>
    <row r="160" spans="2:6" x14ac:dyDescent="0.3">
      <c r="B160" t="s">
        <v>6</v>
      </c>
      <c r="C160" t="s">
        <v>18</v>
      </c>
      <c r="D160" t="s">
        <v>33</v>
      </c>
      <c r="E160" s="6">
        <v>0</v>
      </c>
      <c r="F160" s="7">
        <v>135</v>
      </c>
    </row>
    <row r="161" spans="2:6" x14ac:dyDescent="0.3">
      <c r="B161" t="s">
        <v>24</v>
      </c>
      <c r="C161" t="s">
        <v>31</v>
      </c>
      <c r="D161" t="s">
        <v>39</v>
      </c>
      <c r="E161" s="6">
        <v>8862</v>
      </c>
      <c r="F161" s="7">
        <v>189</v>
      </c>
    </row>
    <row r="162" spans="2:6" x14ac:dyDescent="0.3">
      <c r="B162" t="s">
        <v>17</v>
      </c>
      <c r="C162" t="s">
        <v>7</v>
      </c>
      <c r="D162" t="s">
        <v>41</v>
      </c>
      <c r="E162" s="6">
        <v>3556</v>
      </c>
      <c r="F162" s="7">
        <v>459</v>
      </c>
    </row>
    <row r="163" spans="2:6" x14ac:dyDescent="0.3">
      <c r="B163" t="s">
        <v>26</v>
      </c>
      <c r="C163" t="s">
        <v>31</v>
      </c>
      <c r="D163" t="s">
        <v>38</v>
      </c>
      <c r="E163" s="6">
        <v>7280</v>
      </c>
      <c r="F163" s="7">
        <v>201</v>
      </c>
    </row>
    <row r="164" spans="2:6" x14ac:dyDescent="0.3">
      <c r="B164" t="s">
        <v>17</v>
      </c>
      <c r="C164" t="s">
        <v>31</v>
      </c>
      <c r="D164" t="s">
        <v>8</v>
      </c>
      <c r="E164" s="6">
        <v>3402</v>
      </c>
      <c r="F164" s="7">
        <v>366</v>
      </c>
    </row>
    <row r="165" spans="2:6" x14ac:dyDescent="0.3">
      <c r="B165" t="s">
        <v>28</v>
      </c>
      <c r="C165" t="s">
        <v>7</v>
      </c>
      <c r="D165" t="s">
        <v>33</v>
      </c>
      <c r="E165" s="6">
        <v>4592</v>
      </c>
      <c r="F165" s="7">
        <v>324</v>
      </c>
    </row>
    <row r="166" spans="2:6" x14ac:dyDescent="0.3">
      <c r="B166" t="s">
        <v>12</v>
      </c>
      <c r="C166" t="s">
        <v>10</v>
      </c>
      <c r="D166" t="s">
        <v>38</v>
      </c>
      <c r="E166" s="6">
        <v>7833</v>
      </c>
      <c r="F166" s="7">
        <v>243</v>
      </c>
    </row>
    <row r="167" spans="2:6" x14ac:dyDescent="0.3">
      <c r="B167" t="s">
        <v>27</v>
      </c>
      <c r="C167" t="s">
        <v>18</v>
      </c>
      <c r="D167" t="s">
        <v>42</v>
      </c>
      <c r="E167" s="6">
        <v>7651</v>
      </c>
      <c r="F167" s="7">
        <v>213</v>
      </c>
    </row>
    <row r="168" spans="2:6" x14ac:dyDescent="0.3">
      <c r="B168" t="s">
        <v>6</v>
      </c>
      <c r="C168" t="s">
        <v>10</v>
      </c>
      <c r="D168" t="s">
        <v>8</v>
      </c>
      <c r="E168" s="6">
        <v>2275</v>
      </c>
      <c r="F168" s="7">
        <v>447</v>
      </c>
    </row>
    <row r="169" spans="2:6" x14ac:dyDescent="0.3">
      <c r="B169" t="s">
        <v>6</v>
      </c>
      <c r="C169" t="s">
        <v>21</v>
      </c>
      <c r="D169" t="s">
        <v>32</v>
      </c>
      <c r="E169" s="6">
        <v>5670</v>
      </c>
      <c r="F169" s="7">
        <v>297</v>
      </c>
    </row>
    <row r="170" spans="2:6" x14ac:dyDescent="0.3">
      <c r="B170" t="s">
        <v>24</v>
      </c>
      <c r="C170" t="s">
        <v>10</v>
      </c>
      <c r="D170" t="s">
        <v>30</v>
      </c>
      <c r="E170" s="6">
        <v>2135</v>
      </c>
      <c r="F170" s="7">
        <v>27</v>
      </c>
    </row>
    <row r="171" spans="2:6" x14ac:dyDescent="0.3">
      <c r="B171" t="s">
        <v>6</v>
      </c>
      <c r="C171" t="s">
        <v>31</v>
      </c>
      <c r="D171" t="s">
        <v>35</v>
      </c>
      <c r="E171" s="6">
        <v>2779</v>
      </c>
      <c r="F171" s="7">
        <v>75</v>
      </c>
    </row>
    <row r="172" spans="2:6" x14ac:dyDescent="0.3">
      <c r="B172" t="s">
        <v>36</v>
      </c>
      <c r="C172" t="s">
        <v>18</v>
      </c>
      <c r="D172" t="s">
        <v>20</v>
      </c>
      <c r="E172" s="6">
        <v>12950</v>
      </c>
      <c r="F172" s="7">
        <v>30</v>
      </c>
    </row>
    <row r="173" spans="2:6" x14ac:dyDescent="0.3">
      <c r="B173" t="s">
        <v>24</v>
      </c>
      <c r="C173" t="s">
        <v>15</v>
      </c>
      <c r="D173" t="s">
        <v>16</v>
      </c>
      <c r="E173" s="6">
        <v>2646</v>
      </c>
      <c r="F173" s="7">
        <v>177</v>
      </c>
    </row>
    <row r="174" spans="2:6" x14ac:dyDescent="0.3">
      <c r="B174" t="s">
        <v>6</v>
      </c>
      <c r="C174" t="s">
        <v>31</v>
      </c>
      <c r="D174" t="s">
        <v>20</v>
      </c>
      <c r="E174" s="6">
        <v>3794</v>
      </c>
      <c r="F174" s="7">
        <v>159</v>
      </c>
    </row>
    <row r="175" spans="2:6" x14ac:dyDescent="0.3">
      <c r="B175" t="s">
        <v>28</v>
      </c>
      <c r="C175" t="s">
        <v>10</v>
      </c>
      <c r="D175" t="s">
        <v>20</v>
      </c>
      <c r="E175" s="6">
        <v>819</v>
      </c>
      <c r="F175" s="7">
        <v>306</v>
      </c>
    </row>
    <row r="176" spans="2:6" x14ac:dyDescent="0.3">
      <c r="B176" t="s">
        <v>28</v>
      </c>
      <c r="C176" t="s">
        <v>31</v>
      </c>
      <c r="D176" t="s">
        <v>34</v>
      </c>
      <c r="E176" s="6">
        <v>2583</v>
      </c>
      <c r="F176" s="7">
        <v>18</v>
      </c>
    </row>
    <row r="177" spans="2:6" x14ac:dyDescent="0.3">
      <c r="B177" t="s">
        <v>24</v>
      </c>
      <c r="C177" t="s">
        <v>10</v>
      </c>
      <c r="D177" t="s">
        <v>37</v>
      </c>
      <c r="E177" s="6">
        <v>4585</v>
      </c>
      <c r="F177" s="7">
        <v>240</v>
      </c>
    </row>
    <row r="178" spans="2:6" x14ac:dyDescent="0.3">
      <c r="B178" t="s">
        <v>26</v>
      </c>
      <c r="C178" t="s">
        <v>31</v>
      </c>
      <c r="D178" t="s">
        <v>20</v>
      </c>
      <c r="E178" s="6">
        <v>1652</v>
      </c>
      <c r="F178" s="7">
        <v>93</v>
      </c>
    </row>
    <row r="179" spans="2:6" x14ac:dyDescent="0.3">
      <c r="B179" t="s">
        <v>36</v>
      </c>
      <c r="C179" t="s">
        <v>31</v>
      </c>
      <c r="D179" t="s">
        <v>43</v>
      </c>
      <c r="E179" s="6">
        <v>4991</v>
      </c>
      <c r="F179" s="7">
        <v>9</v>
      </c>
    </row>
    <row r="180" spans="2:6" x14ac:dyDescent="0.3">
      <c r="B180" t="s">
        <v>9</v>
      </c>
      <c r="C180" t="s">
        <v>31</v>
      </c>
      <c r="D180" t="s">
        <v>30</v>
      </c>
      <c r="E180" s="6">
        <v>2009</v>
      </c>
      <c r="F180" s="7">
        <v>219</v>
      </c>
    </row>
    <row r="181" spans="2:6" x14ac:dyDescent="0.3">
      <c r="B181" t="s">
        <v>27</v>
      </c>
      <c r="C181" t="s">
        <v>18</v>
      </c>
      <c r="D181" t="s">
        <v>23</v>
      </c>
      <c r="E181" s="6">
        <v>1568</v>
      </c>
      <c r="F181" s="7">
        <v>141</v>
      </c>
    </row>
    <row r="182" spans="2:6" x14ac:dyDescent="0.3">
      <c r="B182" t="s">
        <v>14</v>
      </c>
      <c r="C182" t="s">
        <v>7</v>
      </c>
      <c r="D182" t="s">
        <v>34</v>
      </c>
      <c r="E182" s="6">
        <v>3388</v>
      </c>
      <c r="F182" s="7">
        <v>123</v>
      </c>
    </row>
    <row r="183" spans="2:6" x14ac:dyDescent="0.3">
      <c r="B183" t="s">
        <v>6</v>
      </c>
      <c r="C183" t="s">
        <v>21</v>
      </c>
      <c r="D183" t="s">
        <v>39</v>
      </c>
      <c r="E183" s="6">
        <v>623</v>
      </c>
      <c r="F183" s="7">
        <v>51</v>
      </c>
    </row>
    <row r="184" spans="2:6" x14ac:dyDescent="0.3">
      <c r="B184" t="s">
        <v>17</v>
      </c>
      <c r="C184" t="s">
        <v>15</v>
      </c>
      <c r="D184" t="s">
        <v>13</v>
      </c>
      <c r="E184" s="6">
        <v>10073</v>
      </c>
      <c r="F184" s="7">
        <v>120</v>
      </c>
    </row>
    <row r="185" spans="2:6" x14ac:dyDescent="0.3">
      <c r="B185" t="s">
        <v>9</v>
      </c>
      <c r="C185" t="s">
        <v>18</v>
      </c>
      <c r="D185" t="s">
        <v>43</v>
      </c>
      <c r="E185" s="6">
        <v>1561</v>
      </c>
      <c r="F185" s="7">
        <v>27</v>
      </c>
    </row>
    <row r="186" spans="2:6" x14ac:dyDescent="0.3">
      <c r="B186" t="s">
        <v>12</v>
      </c>
      <c r="C186" t="s">
        <v>15</v>
      </c>
      <c r="D186" t="s">
        <v>40</v>
      </c>
      <c r="E186" s="6">
        <v>11522</v>
      </c>
      <c r="F186" s="7">
        <v>204</v>
      </c>
    </row>
    <row r="187" spans="2:6" x14ac:dyDescent="0.3">
      <c r="B187" t="s">
        <v>17</v>
      </c>
      <c r="C187" t="s">
        <v>21</v>
      </c>
      <c r="D187" t="s">
        <v>32</v>
      </c>
      <c r="E187" s="6">
        <v>2317</v>
      </c>
      <c r="F187" s="7">
        <v>123</v>
      </c>
    </row>
    <row r="188" spans="2:6" x14ac:dyDescent="0.3">
      <c r="B188" t="s">
        <v>36</v>
      </c>
      <c r="C188" t="s">
        <v>7</v>
      </c>
      <c r="D188" t="s">
        <v>41</v>
      </c>
      <c r="E188" s="6">
        <v>3059</v>
      </c>
      <c r="F188" s="7">
        <v>27</v>
      </c>
    </row>
    <row r="189" spans="2:6" x14ac:dyDescent="0.3">
      <c r="B189" t="s">
        <v>14</v>
      </c>
      <c r="C189" t="s">
        <v>7</v>
      </c>
      <c r="D189" t="s">
        <v>43</v>
      </c>
      <c r="E189" s="6">
        <v>2324</v>
      </c>
      <c r="F189" s="7">
        <v>177</v>
      </c>
    </row>
    <row r="190" spans="2:6" x14ac:dyDescent="0.3">
      <c r="B190" t="s">
        <v>28</v>
      </c>
      <c r="C190" t="s">
        <v>18</v>
      </c>
      <c r="D190" t="s">
        <v>43</v>
      </c>
      <c r="E190" s="6">
        <v>4956</v>
      </c>
      <c r="F190" s="7">
        <v>171</v>
      </c>
    </row>
    <row r="191" spans="2:6" x14ac:dyDescent="0.3">
      <c r="B191" t="s">
        <v>36</v>
      </c>
      <c r="C191" t="s">
        <v>31</v>
      </c>
      <c r="D191" t="s">
        <v>37</v>
      </c>
      <c r="E191" s="6">
        <v>5355</v>
      </c>
      <c r="F191" s="7">
        <v>204</v>
      </c>
    </row>
    <row r="192" spans="2:6" x14ac:dyDescent="0.3">
      <c r="B192" t="s">
        <v>28</v>
      </c>
      <c r="C192" t="s">
        <v>31</v>
      </c>
      <c r="D192" t="s">
        <v>25</v>
      </c>
      <c r="E192" s="6">
        <v>7259</v>
      </c>
      <c r="F192" s="7">
        <v>276</v>
      </c>
    </row>
    <row r="193" spans="2:6" x14ac:dyDescent="0.3">
      <c r="B193" t="s">
        <v>9</v>
      </c>
      <c r="C193" t="s">
        <v>7</v>
      </c>
      <c r="D193" t="s">
        <v>43</v>
      </c>
      <c r="E193" s="6">
        <v>6279</v>
      </c>
      <c r="F193" s="7">
        <v>45</v>
      </c>
    </row>
    <row r="194" spans="2:6" x14ac:dyDescent="0.3">
      <c r="B194" t="s">
        <v>6</v>
      </c>
      <c r="C194" t="s">
        <v>21</v>
      </c>
      <c r="D194" t="s">
        <v>33</v>
      </c>
      <c r="E194" s="6">
        <v>2541</v>
      </c>
      <c r="F194" s="7">
        <v>45</v>
      </c>
    </row>
    <row r="195" spans="2:6" x14ac:dyDescent="0.3">
      <c r="B195" t="s">
        <v>17</v>
      </c>
      <c r="C195" t="s">
        <v>10</v>
      </c>
      <c r="D195" t="s">
        <v>40</v>
      </c>
      <c r="E195" s="6">
        <v>3864</v>
      </c>
      <c r="F195" s="7">
        <v>177</v>
      </c>
    </row>
    <row r="196" spans="2:6" x14ac:dyDescent="0.3">
      <c r="B196" t="s">
        <v>26</v>
      </c>
      <c r="C196" t="s">
        <v>15</v>
      </c>
      <c r="D196" t="s">
        <v>32</v>
      </c>
      <c r="E196" s="6">
        <v>6146</v>
      </c>
      <c r="F196" s="7">
        <v>63</v>
      </c>
    </row>
    <row r="197" spans="2:6" x14ac:dyDescent="0.3">
      <c r="B197" t="s">
        <v>12</v>
      </c>
      <c r="C197" t="s">
        <v>18</v>
      </c>
      <c r="D197" t="s">
        <v>16</v>
      </c>
      <c r="E197" s="6">
        <v>2639</v>
      </c>
      <c r="F197" s="7">
        <v>204</v>
      </c>
    </row>
    <row r="198" spans="2:6" x14ac:dyDescent="0.3">
      <c r="B198" t="s">
        <v>9</v>
      </c>
      <c r="C198" t="s">
        <v>7</v>
      </c>
      <c r="D198" t="s">
        <v>23</v>
      </c>
      <c r="E198" s="6">
        <v>1890</v>
      </c>
      <c r="F198" s="7">
        <v>195</v>
      </c>
    </row>
    <row r="199" spans="2:6" x14ac:dyDescent="0.3">
      <c r="B199" t="s">
        <v>24</v>
      </c>
      <c r="C199" t="s">
        <v>31</v>
      </c>
      <c r="D199" t="s">
        <v>25</v>
      </c>
      <c r="E199" s="6">
        <v>1932</v>
      </c>
      <c r="F199" s="7">
        <v>369</v>
      </c>
    </row>
    <row r="200" spans="2:6" x14ac:dyDescent="0.3">
      <c r="B200" t="s">
        <v>28</v>
      </c>
      <c r="C200" t="s">
        <v>31</v>
      </c>
      <c r="D200" t="s">
        <v>19</v>
      </c>
      <c r="E200" s="6">
        <v>6300</v>
      </c>
      <c r="F200" s="7">
        <v>42</v>
      </c>
    </row>
    <row r="201" spans="2:6" x14ac:dyDescent="0.3">
      <c r="B201" t="s">
        <v>17</v>
      </c>
      <c r="C201" t="s">
        <v>7</v>
      </c>
      <c r="D201" t="s">
        <v>8</v>
      </c>
      <c r="E201" s="6">
        <v>560</v>
      </c>
      <c r="F201" s="7">
        <v>81</v>
      </c>
    </row>
    <row r="202" spans="2:6" x14ac:dyDescent="0.3">
      <c r="B202" t="s">
        <v>12</v>
      </c>
      <c r="C202" t="s">
        <v>7</v>
      </c>
      <c r="D202" t="s">
        <v>43</v>
      </c>
      <c r="E202" s="6">
        <v>2856</v>
      </c>
      <c r="F202" s="7">
        <v>246</v>
      </c>
    </row>
    <row r="203" spans="2:6" x14ac:dyDescent="0.3">
      <c r="B203" t="s">
        <v>12</v>
      </c>
      <c r="C203" t="s">
        <v>31</v>
      </c>
      <c r="D203" t="s">
        <v>29</v>
      </c>
      <c r="E203" s="6">
        <v>707</v>
      </c>
      <c r="F203" s="7">
        <v>174</v>
      </c>
    </row>
    <row r="204" spans="2:6" x14ac:dyDescent="0.3">
      <c r="B204" t="s">
        <v>9</v>
      </c>
      <c r="C204" t="s">
        <v>10</v>
      </c>
      <c r="D204" t="s">
        <v>8</v>
      </c>
      <c r="E204" s="6">
        <v>3598</v>
      </c>
      <c r="F204" s="7">
        <v>81</v>
      </c>
    </row>
    <row r="205" spans="2:6" x14ac:dyDescent="0.3">
      <c r="B205" t="s">
        <v>6</v>
      </c>
      <c r="C205" t="s">
        <v>10</v>
      </c>
      <c r="D205" t="s">
        <v>23</v>
      </c>
      <c r="E205" s="6">
        <v>6853</v>
      </c>
      <c r="F205" s="7">
        <v>372</v>
      </c>
    </row>
    <row r="206" spans="2:6" x14ac:dyDescent="0.3">
      <c r="B206" t="s">
        <v>6</v>
      </c>
      <c r="C206" t="s">
        <v>10</v>
      </c>
      <c r="D206" t="s">
        <v>30</v>
      </c>
      <c r="E206" s="6">
        <v>4725</v>
      </c>
      <c r="F206" s="7">
        <v>174</v>
      </c>
    </row>
    <row r="207" spans="2:6" x14ac:dyDescent="0.3">
      <c r="B207" t="s">
        <v>14</v>
      </c>
      <c r="C207" t="s">
        <v>15</v>
      </c>
      <c r="D207" t="s">
        <v>11</v>
      </c>
      <c r="E207" s="6">
        <v>10304</v>
      </c>
      <c r="F207" s="7">
        <v>84</v>
      </c>
    </row>
    <row r="208" spans="2:6" x14ac:dyDescent="0.3">
      <c r="B208" t="s">
        <v>14</v>
      </c>
      <c r="C208" t="s">
        <v>31</v>
      </c>
      <c r="D208" t="s">
        <v>30</v>
      </c>
      <c r="E208" s="6">
        <v>1274</v>
      </c>
      <c r="F208" s="7">
        <v>225</v>
      </c>
    </row>
    <row r="209" spans="2:6" x14ac:dyDescent="0.3">
      <c r="B209" t="s">
        <v>26</v>
      </c>
      <c r="C209" t="s">
        <v>15</v>
      </c>
      <c r="D209" t="s">
        <v>8</v>
      </c>
      <c r="E209" s="6">
        <v>1526</v>
      </c>
      <c r="F209" s="7">
        <v>105</v>
      </c>
    </row>
    <row r="210" spans="2:6" x14ac:dyDescent="0.3">
      <c r="B210" t="s">
        <v>6</v>
      </c>
      <c r="C210" t="s">
        <v>18</v>
      </c>
      <c r="D210" t="s">
        <v>41</v>
      </c>
      <c r="E210" s="6">
        <v>3101</v>
      </c>
      <c r="F210" s="7">
        <v>225</v>
      </c>
    </row>
    <row r="211" spans="2:6" x14ac:dyDescent="0.3">
      <c r="B211" t="s">
        <v>27</v>
      </c>
      <c r="C211" t="s">
        <v>7</v>
      </c>
      <c r="D211" t="s">
        <v>25</v>
      </c>
      <c r="E211" s="6">
        <v>1057</v>
      </c>
      <c r="F211" s="7">
        <v>54</v>
      </c>
    </row>
    <row r="212" spans="2:6" x14ac:dyDescent="0.3">
      <c r="B212" t="s">
        <v>24</v>
      </c>
      <c r="C212" t="s">
        <v>7</v>
      </c>
      <c r="D212" t="s">
        <v>43</v>
      </c>
      <c r="E212" s="6">
        <v>5306</v>
      </c>
      <c r="F212" s="7">
        <v>0</v>
      </c>
    </row>
    <row r="213" spans="2:6" x14ac:dyDescent="0.3">
      <c r="B213" t="s">
        <v>26</v>
      </c>
      <c r="C213" t="s">
        <v>18</v>
      </c>
      <c r="D213" t="s">
        <v>39</v>
      </c>
      <c r="E213" s="6">
        <v>4018</v>
      </c>
      <c r="F213" s="7">
        <v>171</v>
      </c>
    </row>
    <row r="214" spans="2:6" x14ac:dyDescent="0.3">
      <c r="B214" t="s">
        <v>12</v>
      </c>
      <c r="C214" t="s">
        <v>31</v>
      </c>
      <c r="D214" t="s">
        <v>30</v>
      </c>
      <c r="E214" s="6">
        <v>938</v>
      </c>
      <c r="F214" s="7">
        <v>189</v>
      </c>
    </row>
    <row r="215" spans="2:6" x14ac:dyDescent="0.3">
      <c r="B215" t="s">
        <v>24</v>
      </c>
      <c r="C215" t="s">
        <v>21</v>
      </c>
      <c r="D215" t="s">
        <v>16</v>
      </c>
      <c r="E215" s="6">
        <v>1778</v>
      </c>
      <c r="F215" s="7">
        <v>270</v>
      </c>
    </row>
    <row r="216" spans="2:6" x14ac:dyDescent="0.3">
      <c r="B216" t="s">
        <v>17</v>
      </c>
      <c r="C216" t="s">
        <v>18</v>
      </c>
      <c r="D216" t="s">
        <v>8</v>
      </c>
      <c r="E216" s="6">
        <v>1638</v>
      </c>
      <c r="F216" s="7">
        <v>63</v>
      </c>
    </row>
    <row r="217" spans="2:6" x14ac:dyDescent="0.3">
      <c r="B217" t="s">
        <v>14</v>
      </c>
      <c r="C217" t="s">
        <v>21</v>
      </c>
      <c r="D217" t="s">
        <v>19</v>
      </c>
      <c r="E217" s="6">
        <v>154</v>
      </c>
      <c r="F217" s="7">
        <v>21</v>
      </c>
    </row>
    <row r="218" spans="2:6" x14ac:dyDescent="0.3">
      <c r="B218" t="s">
        <v>24</v>
      </c>
      <c r="C218" t="s">
        <v>7</v>
      </c>
      <c r="D218" t="s">
        <v>23</v>
      </c>
      <c r="E218" s="6">
        <v>9835</v>
      </c>
      <c r="F218" s="7">
        <v>207</v>
      </c>
    </row>
    <row r="219" spans="2:6" x14ac:dyDescent="0.3">
      <c r="B219" t="s">
        <v>12</v>
      </c>
      <c r="C219" t="s">
        <v>7</v>
      </c>
      <c r="D219" t="s">
        <v>34</v>
      </c>
      <c r="E219" s="6">
        <v>7273</v>
      </c>
      <c r="F219" s="7">
        <v>96</v>
      </c>
    </row>
    <row r="220" spans="2:6" x14ac:dyDescent="0.3">
      <c r="B220" t="s">
        <v>26</v>
      </c>
      <c r="C220" t="s">
        <v>18</v>
      </c>
      <c r="D220" t="s">
        <v>23</v>
      </c>
      <c r="E220" s="6">
        <v>6909</v>
      </c>
      <c r="F220" s="7">
        <v>81</v>
      </c>
    </row>
    <row r="221" spans="2:6" x14ac:dyDescent="0.3">
      <c r="B221" t="s">
        <v>12</v>
      </c>
      <c r="C221" t="s">
        <v>18</v>
      </c>
      <c r="D221" t="s">
        <v>39</v>
      </c>
      <c r="E221" s="6">
        <v>3920</v>
      </c>
      <c r="F221" s="7">
        <v>306</v>
      </c>
    </row>
    <row r="222" spans="2:6" x14ac:dyDescent="0.3">
      <c r="B222" t="s">
        <v>36</v>
      </c>
      <c r="C222" t="s">
        <v>18</v>
      </c>
      <c r="D222" t="s">
        <v>42</v>
      </c>
      <c r="E222" s="6">
        <v>4858</v>
      </c>
      <c r="F222" s="7">
        <v>279</v>
      </c>
    </row>
    <row r="223" spans="2:6" x14ac:dyDescent="0.3">
      <c r="B223" t="s">
        <v>27</v>
      </c>
      <c r="C223" t="s">
        <v>21</v>
      </c>
      <c r="D223" t="s">
        <v>13</v>
      </c>
      <c r="E223" s="6">
        <v>3549</v>
      </c>
      <c r="F223" s="7">
        <v>3</v>
      </c>
    </row>
    <row r="224" spans="2:6" x14ac:dyDescent="0.3">
      <c r="B224" t="s">
        <v>24</v>
      </c>
      <c r="C224" t="s">
        <v>18</v>
      </c>
      <c r="D224" t="s">
        <v>40</v>
      </c>
      <c r="E224" s="6">
        <v>966</v>
      </c>
      <c r="F224" s="7">
        <v>198</v>
      </c>
    </row>
    <row r="225" spans="2:6" x14ac:dyDescent="0.3">
      <c r="B225" t="s">
        <v>26</v>
      </c>
      <c r="C225" t="s">
        <v>18</v>
      </c>
      <c r="D225" t="s">
        <v>16</v>
      </c>
      <c r="E225" s="6">
        <v>385</v>
      </c>
      <c r="F225" s="7">
        <v>249</v>
      </c>
    </row>
    <row r="226" spans="2:6" x14ac:dyDescent="0.3">
      <c r="B226" t="s">
        <v>17</v>
      </c>
      <c r="C226" t="s">
        <v>31</v>
      </c>
      <c r="D226" t="s">
        <v>30</v>
      </c>
      <c r="E226" s="6">
        <v>2219</v>
      </c>
      <c r="F226" s="7">
        <v>75</v>
      </c>
    </row>
    <row r="227" spans="2:6" x14ac:dyDescent="0.3">
      <c r="B227" t="s">
        <v>12</v>
      </c>
      <c r="C227" t="s">
        <v>15</v>
      </c>
      <c r="D227" t="s">
        <v>11</v>
      </c>
      <c r="E227" s="6">
        <v>2954</v>
      </c>
      <c r="F227" s="7">
        <v>189</v>
      </c>
    </row>
    <row r="228" spans="2:6" x14ac:dyDescent="0.3">
      <c r="B228" t="s">
        <v>24</v>
      </c>
      <c r="C228" t="s">
        <v>15</v>
      </c>
      <c r="D228" t="s">
        <v>11</v>
      </c>
      <c r="E228" s="6">
        <v>280</v>
      </c>
      <c r="F228" s="7">
        <v>87</v>
      </c>
    </row>
    <row r="229" spans="2:6" x14ac:dyDescent="0.3">
      <c r="B229" t="s">
        <v>14</v>
      </c>
      <c r="C229" t="s">
        <v>15</v>
      </c>
      <c r="D229" t="s">
        <v>8</v>
      </c>
      <c r="E229" s="6">
        <v>6118</v>
      </c>
      <c r="F229" s="7">
        <v>174</v>
      </c>
    </row>
    <row r="230" spans="2:6" x14ac:dyDescent="0.3">
      <c r="B230" t="s">
        <v>27</v>
      </c>
      <c r="C230" t="s">
        <v>18</v>
      </c>
      <c r="D230" t="s">
        <v>38</v>
      </c>
      <c r="E230" s="6">
        <v>4802</v>
      </c>
      <c r="F230" s="7">
        <v>36</v>
      </c>
    </row>
    <row r="231" spans="2:6" x14ac:dyDescent="0.3">
      <c r="B231" t="s">
        <v>12</v>
      </c>
      <c r="C231" t="s">
        <v>21</v>
      </c>
      <c r="D231" t="s">
        <v>39</v>
      </c>
      <c r="E231" s="6">
        <v>4137</v>
      </c>
      <c r="F231" s="7">
        <v>60</v>
      </c>
    </row>
    <row r="232" spans="2:6" x14ac:dyDescent="0.3">
      <c r="B232" t="s">
        <v>28</v>
      </c>
      <c r="C232" t="s">
        <v>10</v>
      </c>
      <c r="D232" t="s">
        <v>35</v>
      </c>
      <c r="E232" s="6">
        <v>2023</v>
      </c>
      <c r="F232" s="7">
        <v>78</v>
      </c>
    </row>
    <row r="233" spans="2:6" x14ac:dyDescent="0.3">
      <c r="B233" t="s">
        <v>12</v>
      </c>
      <c r="C233" t="s">
        <v>15</v>
      </c>
      <c r="D233" t="s">
        <v>8</v>
      </c>
      <c r="E233" s="6">
        <v>9051</v>
      </c>
      <c r="F233" s="7">
        <v>57</v>
      </c>
    </row>
    <row r="234" spans="2:6" x14ac:dyDescent="0.3">
      <c r="B234" t="s">
        <v>12</v>
      </c>
      <c r="C234" t="s">
        <v>7</v>
      </c>
      <c r="D234" t="s">
        <v>41</v>
      </c>
      <c r="E234" s="6">
        <v>2919</v>
      </c>
      <c r="F234" s="7">
        <v>45</v>
      </c>
    </row>
    <row r="235" spans="2:6" x14ac:dyDescent="0.3">
      <c r="B235" t="s">
        <v>14</v>
      </c>
      <c r="C235" t="s">
        <v>21</v>
      </c>
      <c r="D235" t="s">
        <v>23</v>
      </c>
      <c r="E235" s="6">
        <v>5915</v>
      </c>
      <c r="F235" s="7">
        <v>3</v>
      </c>
    </row>
    <row r="236" spans="2:6" x14ac:dyDescent="0.3">
      <c r="B236" t="s">
        <v>36</v>
      </c>
      <c r="C236" t="s">
        <v>10</v>
      </c>
      <c r="D236" t="s">
        <v>38</v>
      </c>
      <c r="E236" s="6">
        <v>2562</v>
      </c>
      <c r="F236" s="7">
        <v>6</v>
      </c>
    </row>
    <row r="237" spans="2:6" x14ac:dyDescent="0.3">
      <c r="B237" t="s">
        <v>26</v>
      </c>
      <c r="C237" t="s">
        <v>7</v>
      </c>
      <c r="D237" t="s">
        <v>19</v>
      </c>
      <c r="E237" s="6">
        <v>8813</v>
      </c>
      <c r="F237" s="7">
        <v>21</v>
      </c>
    </row>
    <row r="238" spans="2:6" x14ac:dyDescent="0.3">
      <c r="B238" t="s">
        <v>26</v>
      </c>
      <c r="C238" t="s">
        <v>15</v>
      </c>
      <c r="D238" t="s">
        <v>16</v>
      </c>
      <c r="E238" s="6">
        <v>6111</v>
      </c>
      <c r="F238" s="7">
        <v>3</v>
      </c>
    </row>
    <row r="239" spans="2:6" x14ac:dyDescent="0.3">
      <c r="B239" t="s">
        <v>9</v>
      </c>
      <c r="C239" t="s">
        <v>31</v>
      </c>
      <c r="D239" t="s">
        <v>22</v>
      </c>
      <c r="E239" s="6">
        <v>3507</v>
      </c>
      <c r="F239" s="7">
        <v>288</v>
      </c>
    </row>
    <row r="240" spans="2:6" x14ac:dyDescent="0.3">
      <c r="B240" t="s">
        <v>17</v>
      </c>
      <c r="C240" t="s">
        <v>15</v>
      </c>
      <c r="D240" t="s">
        <v>32</v>
      </c>
      <c r="E240" s="6">
        <v>4319</v>
      </c>
      <c r="F240" s="7">
        <v>30</v>
      </c>
    </row>
    <row r="241" spans="2:6" x14ac:dyDescent="0.3">
      <c r="B241" t="s">
        <v>6</v>
      </c>
      <c r="C241" t="s">
        <v>21</v>
      </c>
      <c r="D241" t="s">
        <v>43</v>
      </c>
      <c r="E241" s="6">
        <v>609</v>
      </c>
      <c r="F241" s="7">
        <v>87</v>
      </c>
    </row>
    <row r="242" spans="2:6" x14ac:dyDescent="0.3">
      <c r="B242" t="s">
        <v>6</v>
      </c>
      <c r="C242" t="s">
        <v>18</v>
      </c>
      <c r="D242" t="s">
        <v>40</v>
      </c>
      <c r="E242" s="6">
        <v>6370</v>
      </c>
      <c r="F242" s="7">
        <v>30</v>
      </c>
    </row>
    <row r="243" spans="2:6" x14ac:dyDescent="0.3">
      <c r="B243" t="s">
        <v>26</v>
      </c>
      <c r="C243" t="s">
        <v>21</v>
      </c>
      <c r="D243" t="s">
        <v>37</v>
      </c>
      <c r="E243" s="6">
        <v>5474</v>
      </c>
      <c r="F243" s="7">
        <v>168</v>
      </c>
    </row>
    <row r="244" spans="2:6" x14ac:dyDescent="0.3">
      <c r="B244" t="s">
        <v>6</v>
      </c>
      <c r="C244" t="s">
        <v>15</v>
      </c>
      <c r="D244" t="s">
        <v>40</v>
      </c>
      <c r="E244" s="6">
        <v>3164</v>
      </c>
      <c r="F244" s="7">
        <v>306</v>
      </c>
    </row>
    <row r="245" spans="2:6" x14ac:dyDescent="0.3">
      <c r="B245" t="s">
        <v>17</v>
      </c>
      <c r="C245" t="s">
        <v>10</v>
      </c>
      <c r="D245" t="s">
        <v>13</v>
      </c>
      <c r="E245" s="6">
        <v>1302</v>
      </c>
      <c r="F245" s="7">
        <v>402</v>
      </c>
    </row>
    <row r="246" spans="2:6" x14ac:dyDescent="0.3">
      <c r="B246" t="s">
        <v>28</v>
      </c>
      <c r="C246" t="s">
        <v>7</v>
      </c>
      <c r="D246" t="s">
        <v>41</v>
      </c>
      <c r="E246" s="6">
        <v>7308</v>
      </c>
      <c r="F246" s="7">
        <v>327</v>
      </c>
    </row>
    <row r="247" spans="2:6" x14ac:dyDescent="0.3">
      <c r="B247" t="s">
        <v>6</v>
      </c>
      <c r="C247" t="s">
        <v>7</v>
      </c>
      <c r="D247" t="s">
        <v>40</v>
      </c>
      <c r="E247" s="6">
        <v>6132</v>
      </c>
      <c r="F247" s="7">
        <v>93</v>
      </c>
    </row>
    <row r="248" spans="2:6" x14ac:dyDescent="0.3">
      <c r="B248" t="s">
        <v>36</v>
      </c>
      <c r="C248" t="s">
        <v>10</v>
      </c>
      <c r="D248" t="s">
        <v>25</v>
      </c>
      <c r="E248" s="6">
        <v>3472</v>
      </c>
      <c r="F248" s="7">
        <v>96</v>
      </c>
    </row>
    <row r="249" spans="2:6" x14ac:dyDescent="0.3">
      <c r="B249" t="s">
        <v>9</v>
      </c>
      <c r="C249" t="s">
        <v>18</v>
      </c>
      <c r="D249" t="s">
        <v>16</v>
      </c>
      <c r="E249" s="6">
        <v>9660</v>
      </c>
      <c r="F249" s="7">
        <v>27</v>
      </c>
    </row>
    <row r="250" spans="2:6" x14ac:dyDescent="0.3">
      <c r="B250" t="s">
        <v>12</v>
      </c>
      <c r="C250" t="s">
        <v>21</v>
      </c>
      <c r="D250" t="s">
        <v>43</v>
      </c>
      <c r="E250" s="6">
        <v>2436</v>
      </c>
      <c r="F250" s="7">
        <v>99</v>
      </c>
    </row>
    <row r="251" spans="2:6" x14ac:dyDescent="0.3">
      <c r="B251" t="s">
        <v>12</v>
      </c>
      <c r="C251" t="s">
        <v>21</v>
      </c>
      <c r="D251" t="s">
        <v>20</v>
      </c>
      <c r="E251" s="6">
        <v>9506</v>
      </c>
      <c r="F251" s="7">
        <v>87</v>
      </c>
    </row>
    <row r="252" spans="2:6" x14ac:dyDescent="0.3">
      <c r="B252" t="s">
        <v>36</v>
      </c>
      <c r="C252" t="s">
        <v>7</v>
      </c>
      <c r="D252" t="s">
        <v>42</v>
      </c>
      <c r="E252" s="6">
        <v>245</v>
      </c>
      <c r="F252" s="7">
        <v>288</v>
      </c>
    </row>
    <row r="253" spans="2:6" x14ac:dyDescent="0.3">
      <c r="B253" t="s">
        <v>9</v>
      </c>
      <c r="C253" t="s">
        <v>10</v>
      </c>
      <c r="D253" t="s">
        <v>34</v>
      </c>
      <c r="E253" s="6">
        <v>2702</v>
      </c>
      <c r="F253" s="7">
        <v>363</v>
      </c>
    </row>
    <row r="254" spans="2:6" x14ac:dyDescent="0.3">
      <c r="B254" t="s">
        <v>36</v>
      </c>
      <c r="C254" t="s">
        <v>31</v>
      </c>
      <c r="D254" t="s">
        <v>29</v>
      </c>
      <c r="E254" s="6">
        <v>700</v>
      </c>
      <c r="F254" s="7">
        <v>87</v>
      </c>
    </row>
    <row r="255" spans="2:6" x14ac:dyDescent="0.3">
      <c r="B255" t="s">
        <v>17</v>
      </c>
      <c r="C255" t="s">
        <v>31</v>
      </c>
      <c r="D255" t="s">
        <v>29</v>
      </c>
      <c r="E255" s="6">
        <v>3759</v>
      </c>
      <c r="F255" s="7">
        <v>150</v>
      </c>
    </row>
    <row r="256" spans="2:6" x14ac:dyDescent="0.3">
      <c r="B256" t="s">
        <v>27</v>
      </c>
      <c r="C256" t="s">
        <v>10</v>
      </c>
      <c r="D256" t="s">
        <v>29</v>
      </c>
      <c r="E256" s="6">
        <v>1589</v>
      </c>
      <c r="F256" s="7">
        <v>303</v>
      </c>
    </row>
    <row r="257" spans="2:6" x14ac:dyDescent="0.3">
      <c r="B257" t="s">
        <v>24</v>
      </c>
      <c r="C257" t="s">
        <v>10</v>
      </c>
      <c r="D257" t="s">
        <v>41</v>
      </c>
      <c r="E257" s="6">
        <v>5194</v>
      </c>
      <c r="F257" s="7">
        <v>288</v>
      </c>
    </row>
    <row r="258" spans="2:6" x14ac:dyDescent="0.3">
      <c r="B258" t="s">
        <v>36</v>
      </c>
      <c r="C258" t="s">
        <v>15</v>
      </c>
      <c r="D258" t="s">
        <v>32</v>
      </c>
      <c r="E258" s="6">
        <v>945</v>
      </c>
      <c r="F258" s="7">
        <v>75</v>
      </c>
    </row>
    <row r="259" spans="2:6" x14ac:dyDescent="0.3">
      <c r="B259" t="s">
        <v>6</v>
      </c>
      <c r="C259" t="s">
        <v>21</v>
      </c>
      <c r="D259" t="s">
        <v>22</v>
      </c>
      <c r="E259" s="6">
        <v>1988</v>
      </c>
      <c r="F259" s="7">
        <v>39</v>
      </c>
    </row>
    <row r="260" spans="2:6" x14ac:dyDescent="0.3">
      <c r="B260" t="s">
        <v>17</v>
      </c>
      <c r="C260" t="s">
        <v>31</v>
      </c>
      <c r="D260" t="s">
        <v>11</v>
      </c>
      <c r="E260" s="6">
        <v>6734</v>
      </c>
      <c r="F260" s="7">
        <v>123</v>
      </c>
    </row>
    <row r="261" spans="2:6" x14ac:dyDescent="0.3">
      <c r="B261" t="s">
        <v>6</v>
      </c>
      <c r="C261" t="s">
        <v>15</v>
      </c>
      <c r="D261" t="s">
        <v>13</v>
      </c>
      <c r="E261" s="6">
        <v>217</v>
      </c>
      <c r="F261" s="7">
        <v>36</v>
      </c>
    </row>
    <row r="262" spans="2:6" x14ac:dyDescent="0.3">
      <c r="B262" t="s">
        <v>26</v>
      </c>
      <c r="C262" t="s">
        <v>31</v>
      </c>
      <c r="D262" t="s">
        <v>23</v>
      </c>
      <c r="E262" s="6">
        <v>6279</v>
      </c>
      <c r="F262" s="7">
        <v>237</v>
      </c>
    </row>
    <row r="263" spans="2:6" x14ac:dyDescent="0.3">
      <c r="B263" t="s">
        <v>6</v>
      </c>
      <c r="C263" t="s">
        <v>15</v>
      </c>
      <c r="D263" t="s">
        <v>32</v>
      </c>
      <c r="E263" s="6">
        <v>4424</v>
      </c>
      <c r="F263" s="7">
        <v>201</v>
      </c>
    </row>
    <row r="264" spans="2:6" x14ac:dyDescent="0.3">
      <c r="B264" t="s">
        <v>27</v>
      </c>
      <c r="C264" t="s">
        <v>15</v>
      </c>
      <c r="D264" t="s">
        <v>29</v>
      </c>
      <c r="E264" s="6">
        <v>189</v>
      </c>
      <c r="F264" s="7">
        <v>48</v>
      </c>
    </row>
    <row r="265" spans="2:6" x14ac:dyDescent="0.3">
      <c r="B265" t="s">
        <v>26</v>
      </c>
      <c r="C265" t="s">
        <v>10</v>
      </c>
      <c r="D265" t="s">
        <v>23</v>
      </c>
      <c r="E265" s="6">
        <v>490</v>
      </c>
      <c r="F265" s="7">
        <v>84</v>
      </c>
    </row>
    <row r="266" spans="2:6" x14ac:dyDescent="0.3">
      <c r="B266" t="s">
        <v>9</v>
      </c>
      <c r="C266" t="s">
        <v>7</v>
      </c>
      <c r="D266" t="s">
        <v>42</v>
      </c>
      <c r="E266" s="6">
        <v>434</v>
      </c>
      <c r="F266" s="7">
        <v>87</v>
      </c>
    </row>
    <row r="267" spans="2:6" x14ac:dyDescent="0.3">
      <c r="B267" t="s">
        <v>24</v>
      </c>
      <c r="C267" t="s">
        <v>21</v>
      </c>
      <c r="D267" t="s">
        <v>8</v>
      </c>
      <c r="E267" s="6">
        <v>10129</v>
      </c>
      <c r="F267" s="7">
        <v>312</v>
      </c>
    </row>
    <row r="268" spans="2:6" x14ac:dyDescent="0.3">
      <c r="B268" t="s">
        <v>28</v>
      </c>
      <c r="C268" t="s">
        <v>18</v>
      </c>
      <c r="D268" t="s">
        <v>41</v>
      </c>
      <c r="E268" s="6">
        <v>1652</v>
      </c>
      <c r="F268" s="7">
        <v>102</v>
      </c>
    </row>
    <row r="269" spans="2:6" x14ac:dyDescent="0.3">
      <c r="B269" t="s">
        <v>9</v>
      </c>
      <c r="C269" t="s">
        <v>21</v>
      </c>
      <c r="D269" t="s">
        <v>42</v>
      </c>
      <c r="E269" s="6">
        <v>6433</v>
      </c>
      <c r="F269" s="7">
        <v>78</v>
      </c>
    </row>
    <row r="270" spans="2:6" x14ac:dyDescent="0.3">
      <c r="B270" t="s">
        <v>28</v>
      </c>
      <c r="C270" t="s">
        <v>31</v>
      </c>
      <c r="D270" t="s">
        <v>35</v>
      </c>
      <c r="E270" s="6">
        <v>2212</v>
      </c>
      <c r="F270" s="7">
        <v>117</v>
      </c>
    </row>
    <row r="271" spans="2:6" x14ac:dyDescent="0.3">
      <c r="B271" t="s">
        <v>14</v>
      </c>
      <c r="C271" t="s">
        <v>10</v>
      </c>
      <c r="D271" t="s">
        <v>37</v>
      </c>
      <c r="E271" s="6">
        <v>609</v>
      </c>
      <c r="F271" s="7">
        <v>99</v>
      </c>
    </row>
    <row r="272" spans="2:6" x14ac:dyDescent="0.3">
      <c r="B272" t="s">
        <v>6</v>
      </c>
      <c r="C272" t="s">
        <v>10</v>
      </c>
      <c r="D272" t="s">
        <v>39</v>
      </c>
      <c r="E272" s="6">
        <v>1638</v>
      </c>
      <c r="F272" s="7">
        <v>48</v>
      </c>
    </row>
    <row r="273" spans="2:6" x14ac:dyDescent="0.3">
      <c r="B273" t="s">
        <v>24</v>
      </c>
      <c r="C273" t="s">
        <v>31</v>
      </c>
      <c r="D273" t="s">
        <v>38</v>
      </c>
      <c r="E273" s="6">
        <v>3829</v>
      </c>
      <c r="F273" s="7">
        <v>24</v>
      </c>
    </row>
    <row r="274" spans="2:6" x14ac:dyDescent="0.3">
      <c r="B274" t="s">
        <v>6</v>
      </c>
      <c r="C274" t="s">
        <v>18</v>
      </c>
      <c r="D274" t="s">
        <v>38</v>
      </c>
      <c r="E274" s="6">
        <v>5775</v>
      </c>
      <c r="F274" s="7">
        <v>42</v>
      </c>
    </row>
    <row r="275" spans="2:6" x14ac:dyDescent="0.3">
      <c r="B275" t="s">
        <v>17</v>
      </c>
      <c r="C275" t="s">
        <v>10</v>
      </c>
      <c r="D275" t="s">
        <v>34</v>
      </c>
      <c r="E275" s="6">
        <v>1071</v>
      </c>
      <c r="F275" s="7">
        <v>270</v>
      </c>
    </row>
    <row r="276" spans="2:6" x14ac:dyDescent="0.3">
      <c r="B276" t="s">
        <v>9</v>
      </c>
      <c r="C276" t="s">
        <v>15</v>
      </c>
      <c r="D276" t="s">
        <v>35</v>
      </c>
      <c r="E276" s="6">
        <v>5019</v>
      </c>
      <c r="F276" s="7">
        <v>150</v>
      </c>
    </row>
    <row r="277" spans="2:6" x14ac:dyDescent="0.3">
      <c r="B277" t="s">
        <v>27</v>
      </c>
      <c r="C277" t="s">
        <v>7</v>
      </c>
      <c r="D277" t="s">
        <v>38</v>
      </c>
      <c r="E277" s="6">
        <v>2863</v>
      </c>
      <c r="F277" s="7">
        <v>42</v>
      </c>
    </row>
    <row r="278" spans="2:6" x14ac:dyDescent="0.3">
      <c r="B278" t="s">
        <v>6</v>
      </c>
      <c r="C278" t="s">
        <v>10</v>
      </c>
      <c r="D278" t="s">
        <v>33</v>
      </c>
      <c r="E278" s="6">
        <v>1617</v>
      </c>
      <c r="F278" s="7">
        <v>126</v>
      </c>
    </row>
    <row r="279" spans="2:6" x14ac:dyDescent="0.3">
      <c r="B279" t="s">
        <v>17</v>
      </c>
      <c r="C279" t="s">
        <v>7</v>
      </c>
      <c r="D279" t="s">
        <v>43</v>
      </c>
      <c r="E279" s="6">
        <v>6818</v>
      </c>
      <c r="F279" s="7">
        <v>6</v>
      </c>
    </row>
    <row r="280" spans="2:6" x14ac:dyDescent="0.3">
      <c r="B280" t="s">
        <v>28</v>
      </c>
      <c r="C280" t="s">
        <v>10</v>
      </c>
      <c r="D280" t="s">
        <v>38</v>
      </c>
      <c r="E280" s="6">
        <v>6657</v>
      </c>
      <c r="F280" s="7">
        <v>276</v>
      </c>
    </row>
    <row r="281" spans="2:6" x14ac:dyDescent="0.3">
      <c r="B281" t="s">
        <v>28</v>
      </c>
      <c r="C281" t="s">
        <v>31</v>
      </c>
      <c r="D281" t="s">
        <v>29</v>
      </c>
      <c r="E281" s="6">
        <v>2919</v>
      </c>
      <c r="F281" s="7">
        <v>93</v>
      </c>
    </row>
    <row r="282" spans="2:6" x14ac:dyDescent="0.3">
      <c r="B282" t="s">
        <v>27</v>
      </c>
      <c r="C282" t="s">
        <v>15</v>
      </c>
      <c r="D282" t="s">
        <v>22</v>
      </c>
      <c r="E282" s="6">
        <v>3094</v>
      </c>
      <c r="F282" s="7">
        <v>246</v>
      </c>
    </row>
    <row r="283" spans="2:6" x14ac:dyDescent="0.3">
      <c r="B283" t="s">
        <v>17</v>
      </c>
      <c r="C283" t="s">
        <v>18</v>
      </c>
      <c r="D283" t="s">
        <v>39</v>
      </c>
      <c r="E283" s="6">
        <v>2989</v>
      </c>
      <c r="F283" s="7">
        <v>3</v>
      </c>
    </row>
    <row r="284" spans="2:6" x14ac:dyDescent="0.3">
      <c r="B284" t="s">
        <v>9</v>
      </c>
      <c r="C284" t="s">
        <v>21</v>
      </c>
      <c r="D284" t="s">
        <v>40</v>
      </c>
      <c r="E284" s="6">
        <v>2268</v>
      </c>
      <c r="F284" s="7">
        <v>63</v>
      </c>
    </row>
    <row r="285" spans="2:6" x14ac:dyDescent="0.3">
      <c r="B285" t="s">
        <v>26</v>
      </c>
      <c r="C285" t="s">
        <v>10</v>
      </c>
      <c r="D285" t="s">
        <v>22</v>
      </c>
      <c r="E285" s="6">
        <v>4753</v>
      </c>
      <c r="F285" s="7">
        <v>246</v>
      </c>
    </row>
    <row r="286" spans="2:6" x14ac:dyDescent="0.3">
      <c r="B286" t="s">
        <v>27</v>
      </c>
      <c r="C286" t="s">
        <v>31</v>
      </c>
      <c r="D286" t="s">
        <v>37</v>
      </c>
      <c r="E286" s="6">
        <v>7511</v>
      </c>
      <c r="F286" s="7">
        <v>120</v>
      </c>
    </row>
    <row r="287" spans="2:6" x14ac:dyDescent="0.3">
      <c r="B287" t="s">
        <v>27</v>
      </c>
      <c r="C287" t="s">
        <v>21</v>
      </c>
      <c r="D287" t="s">
        <v>22</v>
      </c>
      <c r="E287" s="6">
        <v>4326</v>
      </c>
      <c r="F287" s="7">
        <v>348</v>
      </c>
    </row>
    <row r="288" spans="2:6" x14ac:dyDescent="0.3">
      <c r="B288" t="s">
        <v>14</v>
      </c>
      <c r="C288" t="s">
        <v>31</v>
      </c>
      <c r="D288" t="s">
        <v>35</v>
      </c>
      <c r="E288" s="6">
        <v>4935</v>
      </c>
      <c r="F288" s="7">
        <v>126</v>
      </c>
    </row>
    <row r="289" spans="2:6" x14ac:dyDescent="0.3">
      <c r="B289" t="s">
        <v>17</v>
      </c>
      <c r="C289" t="s">
        <v>10</v>
      </c>
      <c r="D289" t="s">
        <v>8</v>
      </c>
      <c r="E289" s="6">
        <v>4781</v>
      </c>
      <c r="F289" s="7">
        <v>123</v>
      </c>
    </row>
    <row r="290" spans="2:6" x14ac:dyDescent="0.3">
      <c r="B290" t="s">
        <v>26</v>
      </c>
      <c r="C290" t="s">
        <v>21</v>
      </c>
      <c r="D290" t="s">
        <v>19</v>
      </c>
      <c r="E290" s="6">
        <v>7483</v>
      </c>
      <c r="F290" s="7">
        <v>45</v>
      </c>
    </row>
    <row r="291" spans="2:6" x14ac:dyDescent="0.3">
      <c r="B291" t="s">
        <v>36</v>
      </c>
      <c r="C291" t="s">
        <v>21</v>
      </c>
      <c r="D291" t="s">
        <v>13</v>
      </c>
      <c r="E291" s="6">
        <v>6860</v>
      </c>
      <c r="F291" s="7">
        <v>126</v>
      </c>
    </row>
    <row r="292" spans="2:6" x14ac:dyDescent="0.3">
      <c r="B292" t="s">
        <v>6</v>
      </c>
      <c r="C292" t="s">
        <v>7</v>
      </c>
      <c r="D292" t="s">
        <v>33</v>
      </c>
      <c r="E292" s="6">
        <v>9002</v>
      </c>
      <c r="F292" s="7">
        <v>72</v>
      </c>
    </row>
    <row r="293" spans="2:6" x14ac:dyDescent="0.3">
      <c r="B293" t="s">
        <v>17</v>
      </c>
      <c r="C293" t="s">
        <v>15</v>
      </c>
      <c r="D293" t="s">
        <v>33</v>
      </c>
      <c r="E293" s="6">
        <v>1400</v>
      </c>
      <c r="F293" s="7">
        <v>135</v>
      </c>
    </row>
    <row r="294" spans="2:6" x14ac:dyDescent="0.3">
      <c r="B294" t="s">
        <v>36</v>
      </c>
      <c r="C294" t="s">
        <v>31</v>
      </c>
      <c r="D294" t="s">
        <v>23</v>
      </c>
      <c r="E294" s="6">
        <v>4053</v>
      </c>
      <c r="F294" s="7">
        <v>24</v>
      </c>
    </row>
    <row r="295" spans="2:6" x14ac:dyDescent="0.3">
      <c r="B295" t="s">
        <v>24</v>
      </c>
      <c r="C295" t="s">
        <v>15</v>
      </c>
      <c r="D295" t="s">
        <v>22</v>
      </c>
      <c r="E295" s="6">
        <v>2149</v>
      </c>
      <c r="F295" s="7">
        <v>117</v>
      </c>
    </row>
    <row r="296" spans="2:6" x14ac:dyDescent="0.3">
      <c r="B296" t="s">
        <v>28</v>
      </c>
      <c r="C296" t="s">
        <v>18</v>
      </c>
      <c r="D296" t="s">
        <v>33</v>
      </c>
      <c r="E296" s="6">
        <v>3640</v>
      </c>
      <c r="F296" s="7">
        <v>51</v>
      </c>
    </row>
    <row r="297" spans="2:6" x14ac:dyDescent="0.3">
      <c r="B297" t="s">
        <v>27</v>
      </c>
      <c r="C297" t="s">
        <v>18</v>
      </c>
      <c r="D297" t="s">
        <v>35</v>
      </c>
      <c r="E297" s="6">
        <v>630</v>
      </c>
      <c r="F297" s="7">
        <v>36</v>
      </c>
    </row>
    <row r="298" spans="2:6" x14ac:dyDescent="0.3">
      <c r="B298" t="s">
        <v>12</v>
      </c>
      <c r="C298" t="s">
        <v>10</v>
      </c>
      <c r="D298" t="s">
        <v>40</v>
      </c>
      <c r="E298" s="6">
        <v>2429</v>
      </c>
      <c r="F298" s="7">
        <v>144</v>
      </c>
    </row>
    <row r="299" spans="2:6" x14ac:dyDescent="0.3">
      <c r="B299" t="s">
        <v>12</v>
      </c>
      <c r="C299" t="s">
        <v>15</v>
      </c>
      <c r="D299" t="s">
        <v>19</v>
      </c>
      <c r="E299" s="6">
        <v>2142</v>
      </c>
      <c r="F299" s="7">
        <v>114</v>
      </c>
    </row>
    <row r="300" spans="2:6" x14ac:dyDescent="0.3">
      <c r="B300" t="s">
        <v>24</v>
      </c>
      <c r="C300" t="s">
        <v>7</v>
      </c>
      <c r="D300" t="s">
        <v>8</v>
      </c>
      <c r="E300" s="6">
        <v>6454</v>
      </c>
      <c r="F300" s="7">
        <v>54</v>
      </c>
    </row>
    <row r="301" spans="2:6" x14ac:dyDescent="0.3">
      <c r="B301" t="s">
        <v>24</v>
      </c>
      <c r="C301" t="s">
        <v>7</v>
      </c>
      <c r="D301" t="s">
        <v>30</v>
      </c>
      <c r="E301" s="6">
        <v>4487</v>
      </c>
      <c r="F301" s="7">
        <v>333</v>
      </c>
    </row>
    <row r="302" spans="2:6" x14ac:dyDescent="0.3">
      <c r="B302" t="s">
        <v>28</v>
      </c>
      <c r="C302" t="s">
        <v>7</v>
      </c>
      <c r="D302" t="s">
        <v>13</v>
      </c>
      <c r="E302" s="6">
        <v>938</v>
      </c>
      <c r="F302" s="7">
        <v>366</v>
      </c>
    </row>
    <row r="303" spans="2:6" x14ac:dyDescent="0.3">
      <c r="B303" t="s">
        <v>28</v>
      </c>
      <c r="C303" t="s">
        <v>21</v>
      </c>
      <c r="D303" t="s">
        <v>43</v>
      </c>
      <c r="E303" s="6">
        <v>8841</v>
      </c>
      <c r="F303" s="7">
        <v>303</v>
      </c>
    </row>
    <row r="304" spans="2:6" x14ac:dyDescent="0.3">
      <c r="B304" t="s">
        <v>27</v>
      </c>
      <c r="C304" t="s">
        <v>18</v>
      </c>
      <c r="D304" t="s">
        <v>20</v>
      </c>
      <c r="E304" s="6">
        <v>4018</v>
      </c>
      <c r="F304" s="7">
        <v>126</v>
      </c>
    </row>
    <row r="305" spans="2:6" x14ac:dyDescent="0.3">
      <c r="B305" t="s">
        <v>14</v>
      </c>
      <c r="C305" t="s">
        <v>7</v>
      </c>
      <c r="D305" t="s">
        <v>38</v>
      </c>
      <c r="E305" s="6">
        <v>714</v>
      </c>
      <c r="F305" s="7">
        <v>231</v>
      </c>
    </row>
    <row r="306" spans="2:6" x14ac:dyDescent="0.3">
      <c r="B306" t="s">
        <v>12</v>
      </c>
      <c r="C306" t="s">
        <v>21</v>
      </c>
      <c r="D306" t="s">
        <v>19</v>
      </c>
      <c r="E306" s="6">
        <v>3850</v>
      </c>
      <c r="F306" s="7">
        <v>102</v>
      </c>
    </row>
  </sheetData>
  <mergeCells count="1">
    <mergeCell ref="C1:K1"/>
  </mergeCells>
  <pageMargins left="0.7" right="0.7" top="0.75" bottom="0.75" header="0.3" footer="0.3"/>
  <drawing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2DDBCD-1FDF-42C3-A737-4BCBA1B1D9C9}">
  <dimension ref="A1:K19"/>
  <sheetViews>
    <sheetView workbookViewId="0">
      <selection activeCell="C1" sqref="C1:K1"/>
    </sheetView>
  </sheetViews>
  <sheetFormatPr defaultRowHeight="14.4" x14ac:dyDescent="0.3"/>
  <cols>
    <col min="2" max="2" width="15.5546875" bestFit="1" customWidth="1"/>
    <col min="3" max="3" width="14.44140625" bestFit="1" customWidth="1"/>
    <col min="7" max="7" width="17.88671875" bestFit="1" customWidth="1"/>
    <col min="8" max="8" width="14.44140625" bestFit="1" customWidth="1"/>
  </cols>
  <sheetData>
    <row r="1" spans="1:11" s="2" customFormat="1" ht="52.5" customHeight="1" x14ac:dyDescent="0.3">
      <c r="A1" s="1"/>
      <c r="C1" s="33" t="s">
        <v>80</v>
      </c>
      <c r="D1" s="33"/>
      <c r="E1" s="33"/>
      <c r="F1" s="33"/>
      <c r="G1" s="33"/>
      <c r="H1" s="33"/>
      <c r="I1" s="33"/>
      <c r="J1" s="33"/>
      <c r="K1" s="33"/>
    </row>
    <row r="5" spans="1:11" x14ac:dyDescent="0.3">
      <c r="B5" s="9" t="s">
        <v>62</v>
      </c>
      <c r="G5" s="9" t="s">
        <v>63</v>
      </c>
    </row>
    <row r="6" spans="1:11" x14ac:dyDescent="0.3">
      <c r="B6" s="19" t="s">
        <v>55</v>
      </c>
      <c r="C6" t="s">
        <v>57</v>
      </c>
      <c r="E6" s="24"/>
      <c r="G6" s="19" t="s">
        <v>55</v>
      </c>
      <c r="H6" t="s">
        <v>57</v>
      </c>
    </row>
    <row r="7" spans="1:11" x14ac:dyDescent="0.3">
      <c r="B7" s="20" t="s">
        <v>21</v>
      </c>
      <c r="G7" s="20" t="s">
        <v>21</v>
      </c>
    </row>
    <row r="8" spans="1:11" x14ac:dyDescent="0.3">
      <c r="B8" s="23" t="s">
        <v>26</v>
      </c>
      <c r="C8">
        <v>25221</v>
      </c>
      <c r="G8" s="23" t="s">
        <v>14</v>
      </c>
      <c r="H8">
        <v>6069</v>
      </c>
    </row>
    <row r="9" spans="1:11" x14ac:dyDescent="0.3">
      <c r="B9" s="20" t="s">
        <v>15</v>
      </c>
      <c r="G9" s="20" t="s">
        <v>15</v>
      </c>
    </row>
    <row r="10" spans="1:11" x14ac:dyDescent="0.3">
      <c r="B10" s="23" t="s">
        <v>26</v>
      </c>
      <c r="C10">
        <v>39620</v>
      </c>
      <c r="G10" s="23" t="s">
        <v>9</v>
      </c>
      <c r="H10">
        <v>5019</v>
      </c>
    </row>
    <row r="11" spans="1:11" x14ac:dyDescent="0.3">
      <c r="B11" s="20" t="s">
        <v>31</v>
      </c>
      <c r="G11" s="20" t="s">
        <v>31</v>
      </c>
    </row>
    <row r="12" spans="1:11" x14ac:dyDescent="0.3">
      <c r="B12" s="23" t="s">
        <v>26</v>
      </c>
      <c r="C12">
        <v>41559</v>
      </c>
      <c r="G12" s="23" t="s">
        <v>9</v>
      </c>
      <c r="H12">
        <v>5516</v>
      </c>
    </row>
    <row r="13" spans="1:11" x14ac:dyDescent="0.3">
      <c r="B13" s="20" t="s">
        <v>7</v>
      </c>
      <c r="G13" s="20" t="s">
        <v>7</v>
      </c>
    </row>
    <row r="14" spans="1:11" x14ac:dyDescent="0.3">
      <c r="B14" s="23" t="s">
        <v>24</v>
      </c>
      <c r="C14">
        <v>43568</v>
      </c>
      <c r="G14" s="23" t="s">
        <v>36</v>
      </c>
      <c r="H14">
        <v>7987</v>
      </c>
    </row>
    <row r="15" spans="1:11" x14ac:dyDescent="0.3">
      <c r="B15" s="20" t="s">
        <v>18</v>
      </c>
      <c r="G15" s="20" t="s">
        <v>18</v>
      </c>
    </row>
    <row r="16" spans="1:11" x14ac:dyDescent="0.3">
      <c r="B16" s="23" t="s">
        <v>27</v>
      </c>
      <c r="C16">
        <v>45752</v>
      </c>
      <c r="G16" s="23" t="s">
        <v>14</v>
      </c>
      <c r="H16">
        <v>3976</v>
      </c>
    </row>
    <row r="17" spans="2:8" x14ac:dyDescent="0.3">
      <c r="B17" s="20" t="s">
        <v>10</v>
      </c>
      <c r="G17" s="20" t="s">
        <v>10</v>
      </c>
    </row>
    <row r="18" spans="2:8" x14ac:dyDescent="0.3">
      <c r="B18" s="23" t="s">
        <v>6</v>
      </c>
      <c r="C18">
        <v>38325</v>
      </c>
      <c r="G18" s="23" t="s">
        <v>27</v>
      </c>
      <c r="H18">
        <v>2142</v>
      </c>
    </row>
    <row r="19" spans="2:8" x14ac:dyDescent="0.3">
      <c r="B19" s="20" t="s">
        <v>56</v>
      </c>
      <c r="C19">
        <v>234045</v>
      </c>
      <c r="G19" s="20" t="s">
        <v>56</v>
      </c>
      <c r="H19">
        <v>30709</v>
      </c>
    </row>
  </sheetData>
  <mergeCells count="1">
    <mergeCell ref="C1:K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86FFFC-F146-409D-A82C-7A1710F9018F}">
  <dimension ref="A1:K29"/>
  <sheetViews>
    <sheetView workbookViewId="0">
      <selection activeCell="C1" sqref="C1:K1"/>
    </sheetView>
  </sheetViews>
  <sheetFormatPr defaultRowHeight="14.4" x14ac:dyDescent="0.3"/>
  <cols>
    <col min="2" max="2" width="20.21875" bestFit="1" customWidth="1"/>
    <col min="3" max="5" width="8.5546875" bestFit="1" customWidth="1"/>
  </cols>
  <sheetData>
    <row r="1" spans="1:11" s="2" customFormat="1" ht="52.5" customHeight="1" x14ac:dyDescent="0.3">
      <c r="A1" s="1"/>
      <c r="C1" s="33" t="s">
        <v>79</v>
      </c>
      <c r="D1" s="33"/>
      <c r="E1" s="33"/>
      <c r="F1" s="33"/>
      <c r="G1" s="33"/>
      <c r="H1" s="33"/>
      <c r="I1" s="33"/>
      <c r="J1" s="33"/>
      <c r="K1" s="33"/>
    </row>
    <row r="6" spans="1:11" x14ac:dyDescent="0.3">
      <c r="B6" s="19" t="s">
        <v>3</v>
      </c>
      <c r="C6" t="s">
        <v>66</v>
      </c>
    </row>
    <row r="7" spans="1:11" x14ac:dyDescent="0.3">
      <c r="B7" s="20" t="s">
        <v>25</v>
      </c>
      <c r="C7" s="21">
        <v>19525.600000000002</v>
      </c>
    </row>
    <row r="8" spans="1:11" x14ac:dyDescent="0.3">
      <c r="B8" s="20" t="s">
        <v>8</v>
      </c>
      <c r="C8" s="21">
        <v>25899.020000000011</v>
      </c>
    </row>
    <row r="9" spans="1:11" x14ac:dyDescent="0.3">
      <c r="B9" s="20" t="s">
        <v>39</v>
      </c>
      <c r="C9" s="21">
        <v>30189.32</v>
      </c>
    </row>
    <row r="10" spans="1:11" x14ac:dyDescent="0.3">
      <c r="B10" s="20" t="s">
        <v>37</v>
      </c>
      <c r="C10" s="21">
        <v>29800.160000000003</v>
      </c>
    </row>
    <row r="11" spans="1:11" x14ac:dyDescent="0.3">
      <c r="B11" s="20" t="s">
        <v>23</v>
      </c>
      <c r="C11" s="21">
        <v>46234.960000000006</v>
      </c>
    </row>
    <row r="12" spans="1:11" x14ac:dyDescent="0.3">
      <c r="B12" s="20" t="s">
        <v>13</v>
      </c>
      <c r="C12" s="21">
        <v>14946.919999999998</v>
      </c>
    </row>
    <row r="13" spans="1:11" x14ac:dyDescent="0.3">
      <c r="B13" s="20" t="s">
        <v>43</v>
      </c>
      <c r="C13" s="21">
        <v>58277.8</v>
      </c>
    </row>
    <row r="14" spans="1:11" x14ac:dyDescent="0.3">
      <c r="B14" s="20" t="s">
        <v>41</v>
      </c>
      <c r="C14" s="21">
        <v>39084.340000000004</v>
      </c>
    </row>
    <row r="15" spans="1:11" x14ac:dyDescent="0.3">
      <c r="B15" s="20" t="s">
        <v>11</v>
      </c>
      <c r="C15" s="21">
        <v>52063.35</v>
      </c>
    </row>
    <row r="16" spans="1:11" x14ac:dyDescent="0.3">
      <c r="B16" s="20" t="s">
        <v>16</v>
      </c>
      <c r="C16" s="21">
        <v>40814.559999999998</v>
      </c>
    </row>
    <row r="17" spans="2:3" x14ac:dyDescent="0.3">
      <c r="B17" s="20" t="s">
        <v>29</v>
      </c>
      <c r="C17" s="21">
        <v>56471.590000000004</v>
      </c>
    </row>
    <row r="18" spans="2:3" x14ac:dyDescent="0.3">
      <c r="B18" s="20" t="s">
        <v>35</v>
      </c>
      <c r="C18" s="21">
        <v>44884.12</v>
      </c>
    </row>
    <row r="19" spans="2:3" x14ac:dyDescent="0.3">
      <c r="B19" s="20" t="s">
        <v>33</v>
      </c>
      <c r="C19" s="21">
        <v>36700.840000000004</v>
      </c>
    </row>
    <row r="20" spans="2:3" x14ac:dyDescent="0.3">
      <c r="B20" s="20" t="s">
        <v>32</v>
      </c>
      <c r="C20" s="21">
        <v>29721.27</v>
      </c>
    </row>
    <row r="21" spans="2:3" x14ac:dyDescent="0.3">
      <c r="B21" s="20" t="s">
        <v>30</v>
      </c>
      <c r="C21" s="21">
        <v>43177.340000000004</v>
      </c>
    </row>
    <row r="22" spans="2:3" x14ac:dyDescent="0.3">
      <c r="B22" s="20" t="s">
        <v>34</v>
      </c>
      <c r="C22" s="21">
        <v>31390.480000000003</v>
      </c>
    </row>
    <row r="23" spans="2:3" x14ac:dyDescent="0.3">
      <c r="B23" s="20" t="s">
        <v>40</v>
      </c>
      <c r="C23" s="21">
        <v>19572.14</v>
      </c>
    </row>
    <row r="24" spans="2:3" x14ac:dyDescent="0.3">
      <c r="B24" s="20" t="s">
        <v>20</v>
      </c>
      <c r="C24" s="21">
        <v>46226.020000000004</v>
      </c>
    </row>
    <row r="25" spans="2:3" x14ac:dyDescent="0.3">
      <c r="B25" s="20" t="s">
        <v>38</v>
      </c>
      <c r="C25" s="21">
        <v>50988.91</v>
      </c>
    </row>
    <row r="26" spans="2:3" x14ac:dyDescent="0.3">
      <c r="B26" s="20" t="s">
        <v>22</v>
      </c>
      <c r="C26" s="21">
        <v>29518.43</v>
      </c>
    </row>
    <row r="27" spans="2:3" x14ac:dyDescent="0.3">
      <c r="B27" s="20" t="s">
        <v>42</v>
      </c>
      <c r="C27" s="21">
        <v>26000</v>
      </c>
    </row>
    <row r="28" spans="2:3" x14ac:dyDescent="0.3">
      <c r="B28" s="20" t="s">
        <v>19</v>
      </c>
      <c r="C28" s="21">
        <v>29678.099999999995</v>
      </c>
    </row>
    <row r="29" spans="2:3" x14ac:dyDescent="0.3">
      <c r="B29" s="20" t="s">
        <v>56</v>
      </c>
      <c r="C29" s="21">
        <v>801165.2699999999</v>
      </c>
    </row>
  </sheetData>
  <mergeCells count="1">
    <mergeCell ref="C1:K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Sales_Data</vt:lpstr>
      <vt:lpstr>Statistics</vt:lpstr>
      <vt:lpstr>EDA</vt:lpstr>
      <vt:lpstr>SA using Formula</vt:lpstr>
      <vt:lpstr>SA using Pivot Table</vt:lpstr>
      <vt:lpstr>Top 5 Items</vt:lpstr>
      <vt:lpstr>Anomalies</vt:lpstr>
      <vt:lpstr>Best Sales Person by Country</vt:lpstr>
      <vt:lpstr>Profit Analysis</vt:lpstr>
      <vt:lpstr>Final Report</vt:lpstr>
      <vt:lpstr>Product Discontinue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Parth Maheshwari</dc:creator>
  <cp:lastModifiedBy>Parth Maheshwari</cp:lastModifiedBy>
  <dcterms:created xsi:type="dcterms:W3CDTF">2023-07-10T22:19:44Z</dcterms:created>
  <dcterms:modified xsi:type="dcterms:W3CDTF">2023-07-12T17:42:16Z</dcterms:modified>
</cp:coreProperties>
</file>