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Fall'23\CSE495\Project\"/>
    </mc:Choice>
  </mc:AlternateContent>
  <xr:revisionPtr revIDLastSave="0" documentId="13_ncr:1_{2292C127-3F9D-4404-83E7-FB4EEDE6D2D8}" xr6:coauthVersionLast="47" xr6:coauthVersionMax="47" xr10:uidLastSave="{00000000-0000-0000-0000-000000000000}"/>
  <bookViews>
    <workbookView xWindow="-108" yWindow="-108" windowWidth="23256" windowHeight="12456" tabRatio="405" xr2:uid="{B520C347-F07D-49B7-B95C-285A9E7819D6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M22" i="3" s="1"/>
  <c r="M15" i="3"/>
  <c r="M16" i="3"/>
  <c r="M17" i="3"/>
  <c r="M18" i="3"/>
  <c r="M19" i="3"/>
  <c r="H30" i="3"/>
  <c r="M12" i="3"/>
  <c r="M13" i="3"/>
  <c r="M11" i="3"/>
  <c r="M10" i="3"/>
  <c r="D10" i="3"/>
  <c r="C11" i="3"/>
  <c r="D22" i="3"/>
  <c r="E16" i="3"/>
  <c r="E17" i="3"/>
  <c r="E18" i="3"/>
  <c r="E19" i="3"/>
  <c r="C22" i="3"/>
  <c r="D12" i="3"/>
  <c r="D13" i="3"/>
  <c r="D14" i="3"/>
  <c r="D15" i="3"/>
  <c r="D16" i="3"/>
  <c r="D17" i="3"/>
  <c r="D18" i="3"/>
  <c r="D19" i="3"/>
  <c r="D11" i="3"/>
  <c r="E10" i="3"/>
  <c r="I10" i="3"/>
  <c r="I9" i="3"/>
  <c r="F10" i="3"/>
  <c r="F11" i="3"/>
  <c r="F12" i="3"/>
  <c r="F13" i="3"/>
  <c r="F14" i="3"/>
  <c r="F15" i="3"/>
  <c r="F16" i="3"/>
  <c r="F17" i="3"/>
  <c r="F18" i="3"/>
  <c r="F19" i="3"/>
  <c r="F9" i="3"/>
  <c r="E9" i="3"/>
  <c r="J9" i="3" s="1"/>
  <c r="I11" i="3" l="1"/>
  <c r="I13" i="3"/>
  <c r="I12" i="3"/>
  <c r="E14" i="3"/>
  <c r="H9" i="3"/>
  <c r="J10" i="3"/>
  <c r="E13" i="3"/>
  <c r="H13" i="3" s="1"/>
  <c r="E12" i="3"/>
  <c r="H12" i="3" s="1"/>
  <c r="E11" i="3"/>
  <c r="G10" i="3"/>
  <c r="H10" i="3"/>
  <c r="G13" i="3"/>
  <c r="G12" i="3"/>
  <c r="G9" i="3"/>
  <c r="E15" i="3" l="1"/>
  <c r="I14" i="3"/>
  <c r="J11" i="3"/>
  <c r="J12" i="3" s="1"/>
  <c r="J13" i="3" s="1"/>
  <c r="J14" i="3" s="1"/>
  <c r="G15" i="3"/>
  <c r="G18" i="3"/>
  <c r="H11" i="3"/>
  <c r="G11" i="3"/>
  <c r="H14" i="3"/>
  <c r="G14" i="3"/>
  <c r="G16" i="3"/>
  <c r="G19" i="3"/>
  <c r="G17" i="3"/>
  <c r="H16" i="3" l="1"/>
  <c r="I15" i="3"/>
  <c r="H15" i="3"/>
  <c r="J15" i="3"/>
  <c r="G22" i="3"/>
  <c r="H18" i="3" l="1"/>
  <c r="I16" i="3"/>
  <c r="J16" i="3"/>
  <c r="I18" i="3" l="1"/>
  <c r="I19" i="3"/>
  <c r="I17" i="3"/>
  <c r="J17" i="3"/>
  <c r="J18" i="3" s="1"/>
  <c r="H17" i="3" l="1"/>
  <c r="I22" i="3"/>
  <c r="H26" i="3" s="1"/>
  <c r="E22" i="3"/>
  <c r="H19" i="3" l="1"/>
  <c r="H24" i="3" s="1"/>
  <c r="J19" i="3"/>
  <c r="J22" i="3" s="1"/>
  <c r="H28" i="3"/>
</calcChain>
</file>

<file path=xl/sharedStrings.xml><?xml version="1.0" encoding="utf-8"?>
<sst xmlns="http://schemas.openxmlformats.org/spreadsheetml/2006/main" count="16" uniqueCount="16">
  <si>
    <t>DF</t>
  </si>
  <si>
    <t>NPV</t>
  </si>
  <si>
    <t>BCR</t>
  </si>
  <si>
    <t>Cost</t>
  </si>
  <si>
    <t>Year</t>
  </si>
  <si>
    <t>Benefit</t>
  </si>
  <si>
    <t>Cash flow</t>
  </si>
  <si>
    <t>Cumilative cash flow</t>
  </si>
  <si>
    <t>SUM</t>
  </si>
  <si>
    <t>IRR</t>
  </si>
  <si>
    <t>Pay back year</t>
  </si>
  <si>
    <t xml:space="preserve">         PV Cost</t>
  </si>
  <si>
    <t xml:space="preserve">     PV Cash Flow</t>
  </si>
  <si>
    <t xml:space="preserve">    PV Benefit</t>
  </si>
  <si>
    <t xml:space="preserve">          DF</t>
  </si>
  <si>
    <t>Total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</si>
</sst>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/>
    <xf numFmtId="9" fontId="0" fillId="2" borderId="0" xfId="0" applyNumberFormat="1" applyFill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0" fontId="0" fillId="8" borderId="0" xfId="0" applyFill="1"/>
    <xf numFmtId="1" fontId="2" fillId="5" borderId="1" xfId="0" applyNumberFormat="1" applyFont="1" applyFill="1" applyBorder="1" applyAlignment="1">
      <alignment vertical="center"/>
    </xf>
    <xf numFmtId="1" fontId="0" fillId="5" borderId="0" xfId="0" applyNumberFormat="1" applyFill="1"/>
    <xf numFmtId="164" fontId="0" fillId="5" borderId="0" xfId="0" applyNumberFormat="1" applyFill="1"/>
    <xf numFmtId="0" fontId="3" fillId="8" borderId="1" xfId="0" applyFont="1" applyFill="1" applyBorder="1" applyAlignment="1">
      <alignment vertic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9CD5-593D-490B-83CF-3FE525158F43}">
  <dimension ref="B2:M35"/>
  <sheetViews>
    <sheetView tabSelected="1" zoomScaleNormal="100" workbookViewId="0">
      <selection activeCell="N24" sqref="N24"/>
    </sheetView>
  </sheetViews>
  <sheetFormatPr defaultRowHeight="14.4" x14ac:dyDescent="0.3"/>
  <cols>
    <col min="1" max="1" width="9.5546875" customWidth="1"/>
    <col min="2" max="2" width="11.6640625" customWidth="1"/>
    <col min="3" max="3" width="12.21875" customWidth="1"/>
    <col min="4" max="4" width="15.44140625" customWidth="1"/>
    <col min="5" max="5" width="12" bestFit="1" customWidth="1"/>
    <col min="6" max="7" width="14.6640625" customWidth="1"/>
    <col min="8" max="8" width="14.44140625" customWidth="1"/>
    <col min="9" max="9" width="15.33203125" customWidth="1"/>
    <col min="10" max="10" width="18" bestFit="1" customWidth="1"/>
  </cols>
  <sheetData>
    <row r="2" spans="2:13" ht="15.6" x14ac:dyDescent="0.3">
      <c r="B2" s="17"/>
    </row>
    <row r="3" spans="2:13" ht="15.6" x14ac:dyDescent="0.3">
      <c r="B3" s="3"/>
    </row>
    <row r="5" spans="2:13" x14ac:dyDescent="0.3">
      <c r="E5" s="6" t="s">
        <v>0</v>
      </c>
      <c r="F5" s="7">
        <v>0.12</v>
      </c>
    </row>
    <row r="8" spans="2:13" x14ac:dyDescent="0.3">
      <c r="B8" s="5" t="s">
        <v>4</v>
      </c>
      <c r="C8" s="5" t="s">
        <v>3</v>
      </c>
      <c r="D8" s="5" t="s">
        <v>5</v>
      </c>
      <c r="E8" s="5" t="s">
        <v>6</v>
      </c>
      <c r="F8" s="5" t="s">
        <v>14</v>
      </c>
      <c r="G8" s="5" t="s">
        <v>13</v>
      </c>
      <c r="H8" s="5" t="s">
        <v>12</v>
      </c>
      <c r="I8" s="5" t="s">
        <v>11</v>
      </c>
      <c r="J8" s="5" t="s">
        <v>7</v>
      </c>
      <c r="K8" s="13"/>
      <c r="M8" s="5" t="s">
        <v>15</v>
      </c>
    </row>
    <row r="9" spans="2:13" x14ac:dyDescent="0.3">
      <c r="B9" s="8">
        <v>0</v>
      </c>
      <c r="C9" s="14">
        <v>1438343.733</v>
      </c>
      <c r="D9" s="8"/>
      <c r="E9" s="10">
        <f>D9-C9</f>
        <v>-1438343.733</v>
      </c>
      <c r="F9" s="10">
        <f>1/(1+$F$5)^B9</f>
        <v>1</v>
      </c>
      <c r="G9" s="10">
        <f>F9*D9</f>
        <v>0</v>
      </c>
      <c r="H9" s="12">
        <f>F9*E9</f>
        <v>-1438343.733</v>
      </c>
      <c r="I9" s="12">
        <f>F9*C9</f>
        <v>1438343.733</v>
      </c>
      <c r="J9" s="12">
        <f>E9</f>
        <v>-1438343.733</v>
      </c>
    </row>
    <row r="10" spans="2:13" x14ac:dyDescent="0.3">
      <c r="B10" s="8">
        <v>1</v>
      </c>
      <c r="C10" s="15">
        <v>1409167.4669999999</v>
      </c>
      <c r="D10" s="8">
        <f>2500*250*9*(1.05)^B9</f>
        <v>5625000</v>
      </c>
      <c r="E10" s="10">
        <f t="shared" ref="E10:E19" si="0">D10-C10</f>
        <v>4215832.5329999998</v>
      </c>
      <c r="F10" s="10">
        <f t="shared" ref="F10:F19" si="1">1/(1+$F$5)^B10</f>
        <v>0.89285714285714279</v>
      </c>
      <c r="G10" s="10">
        <f t="shared" ref="G10:G19" si="2">F10*D10</f>
        <v>5022321.4285714282</v>
      </c>
      <c r="H10" s="12">
        <f t="shared" ref="H10:H19" si="3">F10*E10</f>
        <v>3764136.1901785708</v>
      </c>
      <c r="I10" s="12">
        <f t="shared" ref="I10:I19" si="4">F10*C10</f>
        <v>1258185.2383928569</v>
      </c>
      <c r="J10" s="12">
        <f>J9+E10</f>
        <v>2777488.8</v>
      </c>
      <c r="M10">
        <f>250*9*(1.05)^B9</f>
        <v>2250</v>
      </c>
    </row>
    <row r="11" spans="2:13" x14ac:dyDescent="0.3">
      <c r="B11" s="8">
        <v>2</v>
      </c>
      <c r="C11" s="16">
        <f>SUM(C9:C10)*2%</f>
        <v>56950.224000000002</v>
      </c>
      <c r="D11" s="8">
        <f>2500*250*12*(1.05)^B10</f>
        <v>7875000</v>
      </c>
      <c r="E11" s="10">
        <f t="shared" si="0"/>
        <v>7818049.7759999996</v>
      </c>
      <c r="F11" s="10">
        <f t="shared" si="1"/>
        <v>0.79719387755102034</v>
      </c>
      <c r="G11" s="10">
        <f t="shared" si="2"/>
        <v>6277901.7857142854</v>
      </c>
      <c r="H11" s="12">
        <f t="shared" si="3"/>
        <v>6232501.4158163257</v>
      </c>
      <c r="I11" s="12">
        <f t="shared" si="4"/>
        <v>45400.369897959179</v>
      </c>
      <c r="J11" s="12">
        <f t="shared" ref="J11:J19" si="5">J10+E11</f>
        <v>10595538.575999999</v>
      </c>
      <c r="M11">
        <f>250*12*(1.05)^B10</f>
        <v>3150</v>
      </c>
    </row>
    <row r="12" spans="2:13" x14ac:dyDescent="0.3">
      <c r="B12" s="8">
        <v>3</v>
      </c>
      <c r="C12" s="8">
        <v>56950.2</v>
      </c>
      <c r="D12" s="8">
        <f t="shared" ref="D12:D19" si="6">2500*250*12*(1.05)^B11</f>
        <v>8268750</v>
      </c>
      <c r="E12" s="10">
        <f t="shared" si="0"/>
        <v>8211799.7999999998</v>
      </c>
      <c r="F12" s="10">
        <f t="shared" si="1"/>
        <v>0.71178024781341087</v>
      </c>
      <c r="G12" s="10">
        <f t="shared" si="2"/>
        <v>5885532.9241071409</v>
      </c>
      <c r="H12" s="12">
        <f t="shared" si="3"/>
        <v>5844996.8966381177</v>
      </c>
      <c r="I12" s="12">
        <f t="shared" si="4"/>
        <v>40536.027469023313</v>
      </c>
      <c r="J12" s="12">
        <f t="shared" si="5"/>
        <v>18807338.375999998</v>
      </c>
      <c r="M12" s="18">
        <f t="shared" ref="M12:M19" si="7">250*12*(1.05)^B11</f>
        <v>3307.5</v>
      </c>
    </row>
    <row r="13" spans="2:13" x14ac:dyDescent="0.3">
      <c r="B13" s="8">
        <v>4</v>
      </c>
      <c r="C13" s="8">
        <v>56950.2</v>
      </c>
      <c r="D13" s="8">
        <f t="shared" si="6"/>
        <v>8682187.5000000019</v>
      </c>
      <c r="E13" s="10">
        <f t="shared" si="0"/>
        <v>8625237.3000000026</v>
      </c>
      <c r="F13" s="10">
        <f t="shared" si="1"/>
        <v>0.63551807840483121</v>
      </c>
      <c r="G13" s="10">
        <f t="shared" si="2"/>
        <v>5517687.1163504468</v>
      </c>
      <c r="H13" s="12">
        <f t="shared" si="3"/>
        <v>5481494.2346816761</v>
      </c>
      <c r="I13" s="12">
        <f t="shared" si="4"/>
        <v>36192.881668770817</v>
      </c>
      <c r="J13" s="12">
        <f t="shared" si="5"/>
        <v>27432575.675999999</v>
      </c>
      <c r="M13" s="18">
        <f t="shared" si="7"/>
        <v>3472.8750000000005</v>
      </c>
    </row>
    <row r="14" spans="2:13" x14ac:dyDescent="0.3">
      <c r="B14" s="8">
        <v>5</v>
      </c>
      <c r="C14" s="8">
        <v>56950.2</v>
      </c>
      <c r="D14" s="9">
        <f t="shared" si="6"/>
        <v>9116296.875</v>
      </c>
      <c r="E14" s="11">
        <f t="shared" si="0"/>
        <v>9059346.6750000007</v>
      </c>
      <c r="F14" s="10">
        <f t="shared" si="1"/>
        <v>0.56742685571859919</v>
      </c>
      <c r="G14" s="10">
        <f t="shared" si="2"/>
        <v>5172831.6715785414</v>
      </c>
      <c r="H14" s="12">
        <f t="shared" si="3"/>
        <v>5140516.5986599969</v>
      </c>
      <c r="I14" s="12">
        <f t="shared" si="4"/>
        <v>32315.072918545367</v>
      </c>
      <c r="J14" s="12">
        <f t="shared" si="5"/>
        <v>36491922.350999996</v>
      </c>
      <c r="M14" s="18">
        <f t="shared" si="7"/>
        <v>3646.5187500000002</v>
      </c>
    </row>
    <row r="15" spans="2:13" x14ac:dyDescent="0.3">
      <c r="B15" s="8">
        <v>6</v>
      </c>
      <c r="C15" s="8">
        <v>56950.2</v>
      </c>
      <c r="D15" s="9">
        <f t="shared" si="6"/>
        <v>9572111.7187500019</v>
      </c>
      <c r="E15" s="11">
        <f t="shared" si="0"/>
        <v>9515161.5187500026</v>
      </c>
      <c r="F15" s="10">
        <f t="shared" si="1"/>
        <v>0.50663112117732068</v>
      </c>
      <c r="G15" s="10">
        <f t="shared" si="2"/>
        <v>4849529.6921048835</v>
      </c>
      <c r="H15" s="12">
        <f t="shared" si="3"/>
        <v>4820676.948427611</v>
      </c>
      <c r="I15" s="12">
        <f t="shared" si="4"/>
        <v>28852.743677272647</v>
      </c>
      <c r="J15" s="12">
        <f t="shared" si="5"/>
        <v>46007083.869750001</v>
      </c>
      <c r="M15" s="18">
        <f t="shared" si="7"/>
        <v>3828.8446875000004</v>
      </c>
    </row>
    <row r="16" spans="2:13" x14ac:dyDescent="0.3">
      <c r="B16" s="8">
        <v>7</v>
      </c>
      <c r="C16" s="8">
        <v>56950.2</v>
      </c>
      <c r="D16" s="8">
        <f t="shared" si="6"/>
        <v>10050717.3046875</v>
      </c>
      <c r="E16" s="11">
        <f t="shared" si="0"/>
        <v>9993767.1046875007</v>
      </c>
      <c r="F16" s="10">
        <f t="shared" si="1"/>
        <v>0.45234921533689343</v>
      </c>
      <c r="G16" s="10">
        <f t="shared" si="2"/>
        <v>4546434.0863483269</v>
      </c>
      <c r="H16" s="12">
        <f t="shared" si="3"/>
        <v>4520672.7080650479</v>
      </c>
      <c r="I16" s="12">
        <f t="shared" si="4"/>
        <v>25761.378283279148</v>
      </c>
      <c r="J16" s="12">
        <f t="shared" si="5"/>
        <v>56000850.974437505</v>
      </c>
      <c r="M16" s="18">
        <f t="shared" si="7"/>
        <v>4020.2869218749997</v>
      </c>
    </row>
    <row r="17" spans="2:13" x14ac:dyDescent="0.3">
      <c r="B17" s="8">
        <v>8</v>
      </c>
      <c r="C17" s="8">
        <v>56950.2</v>
      </c>
      <c r="D17" s="8">
        <f t="shared" si="6"/>
        <v>10553253.169921877</v>
      </c>
      <c r="E17" s="11">
        <f t="shared" si="0"/>
        <v>10496302.969921878</v>
      </c>
      <c r="F17" s="10">
        <f t="shared" si="1"/>
        <v>0.4038832279793691</v>
      </c>
      <c r="G17" s="10">
        <f t="shared" si="2"/>
        <v>4262281.9559515566</v>
      </c>
      <c r="H17" s="12">
        <f t="shared" si="3"/>
        <v>4239280.7253414867</v>
      </c>
      <c r="I17" s="12">
        <f t="shared" si="4"/>
        <v>23001.230610070666</v>
      </c>
      <c r="J17" s="12">
        <f t="shared" si="5"/>
        <v>66497153.944359384</v>
      </c>
      <c r="M17" s="18">
        <f t="shared" si="7"/>
        <v>4221.3012679687508</v>
      </c>
    </row>
    <row r="18" spans="2:13" x14ac:dyDescent="0.3">
      <c r="B18" s="8">
        <v>9</v>
      </c>
      <c r="C18" s="8">
        <v>56950.2</v>
      </c>
      <c r="D18" s="8">
        <f t="shared" si="6"/>
        <v>11080915.82841797</v>
      </c>
      <c r="E18" s="11">
        <f t="shared" si="0"/>
        <v>11023965.628417971</v>
      </c>
      <c r="F18" s="10">
        <f t="shared" si="1"/>
        <v>0.36061002498157957</v>
      </c>
      <c r="G18" s="10">
        <f t="shared" si="2"/>
        <v>3995889.3337045847</v>
      </c>
      <c r="H18" s="12">
        <f t="shared" si="3"/>
        <v>3975352.5206598788</v>
      </c>
      <c r="I18" s="12">
        <f t="shared" si="4"/>
        <v>20536.813044705952</v>
      </c>
      <c r="J18" s="12">
        <f t="shared" si="5"/>
        <v>77521119.572777361</v>
      </c>
      <c r="M18" s="18">
        <f t="shared" si="7"/>
        <v>4432.3663313671877</v>
      </c>
    </row>
    <row r="19" spans="2:13" x14ac:dyDescent="0.3">
      <c r="B19" s="8">
        <v>10</v>
      </c>
      <c r="C19" s="8">
        <v>56950.2</v>
      </c>
      <c r="D19" s="8">
        <f t="shared" si="6"/>
        <v>11634961.619838869</v>
      </c>
      <c r="E19" s="11">
        <f t="shared" si="0"/>
        <v>11578011.41983887</v>
      </c>
      <c r="F19" s="10">
        <f t="shared" si="1"/>
        <v>0.32197323659069599</v>
      </c>
      <c r="G19" s="10">
        <f t="shared" si="2"/>
        <v>3746146.2503480478</v>
      </c>
      <c r="H19" s="12">
        <f t="shared" si="3"/>
        <v>3727809.8101295605</v>
      </c>
      <c r="I19" s="12">
        <f t="shared" si="4"/>
        <v>18336.440218487453</v>
      </c>
      <c r="J19" s="12">
        <f t="shared" si="5"/>
        <v>89099130.992616236</v>
      </c>
      <c r="M19" s="18">
        <f t="shared" si="7"/>
        <v>4653.9846479355474</v>
      </c>
    </row>
    <row r="22" spans="2:13" x14ac:dyDescent="0.3">
      <c r="B22" s="2" t="s">
        <v>8</v>
      </c>
      <c r="C22" s="2">
        <f>SUM(C9:C19)</f>
        <v>3360063.0240000016</v>
      </c>
      <c r="D22" s="2">
        <f>SUM(D10:D19)</f>
        <v>92459194.01661621</v>
      </c>
      <c r="E22" s="2">
        <f>SUM(E9:E19)</f>
        <v>89099130.992616236</v>
      </c>
      <c r="F22" s="4"/>
      <c r="G22" s="2">
        <f>SUM(G9:G19)</f>
        <v>49276556.244779237</v>
      </c>
      <c r="H22" s="2"/>
      <c r="I22" s="2">
        <f>SUM(I9:I19)</f>
        <v>2967461.9291809709</v>
      </c>
      <c r="J22" s="2">
        <f>SUM(J9:J19)</f>
        <v>429791859.39994049</v>
      </c>
      <c r="M22" s="19">
        <f>SUM(M10:M19)</f>
        <v>36983.677606646481</v>
      </c>
    </row>
    <row r="23" spans="2:13" ht="15.6" x14ac:dyDescent="0.3">
      <c r="B23" s="3"/>
    </row>
    <row r="24" spans="2:13" x14ac:dyDescent="0.3">
      <c r="G24" s="2" t="s">
        <v>1</v>
      </c>
      <c r="H24" s="2">
        <f>SUM(H9:H19)</f>
        <v>46309094.315598272</v>
      </c>
    </row>
    <row r="26" spans="2:13" x14ac:dyDescent="0.3">
      <c r="G26" s="2" t="s">
        <v>2</v>
      </c>
      <c r="H26" s="2">
        <f>G22/I22</f>
        <v>16.605623735290759</v>
      </c>
    </row>
    <row r="28" spans="2:13" x14ac:dyDescent="0.3">
      <c r="G28" s="2" t="s">
        <v>9</v>
      </c>
      <c r="H28" s="4">
        <f>IRR(E9:E19)</f>
        <v>3.5045923002525301</v>
      </c>
    </row>
    <row r="30" spans="2:13" x14ac:dyDescent="0.3">
      <c r="G30" s="2" t="s">
        <v>10</v>
      </c>
      <c r="H30" s="2">
        <f>1+ABS(J9)/E10</f>
        <v>1.3411766766685274</v>
      </c>
    </row>
    <row r="35" spans="5:5" x14ac:dyDescent="0.3">
      <c r="E35" s="1"/>
    </row>
  </sheetData>
  <pageMargins left="0.7" right="0.7" top="0.75" bottom="0.75" header="0.3" footer="0.3"/>
  <pageSetup paperSize="8" orientation="landscape" r:id="rId1"/>
  <ignoredErrors>
    <ignoredError sqref="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Islam Partho</dc:creator>
  <cp:lastModifiedBy>Mahmudul Islam Partho</cp:lastModifiedBy>
  <cp:lastPrinted>2023-12-24T20:35:50Z</cp:lastPrinted>
  <dcterms:created xsi:type="dcterms:W3CDTF">2023-12-06T10:06:06Z</dcterms:created>
  <dcterms:modified xsi:type="dcterms:W3CDTF">2023-12-25T17:48:01Z</dcterms:modified>
</cp:coreProperties>
</file>