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timizationTable" sheetId="1" state="visible" r:id="rId2"/>
    <sheet name="TempShee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<sst xmlns="http://schemas.openxmlformats.org/spreadsheetml/2006/main" count="2360" uniqueCount="196">
  <si>
    <t xml:space="preserve">Building</t>
  </si>
  <si>
    <t xml:space="preserve">PM</t>
  </si>
  <si>
    <t xml:space="preserve">Optional PM #1</t>
  </si>
  <si>
    <t xml:space="preserve">Optional PM #2</t>
  </si>
  <si>
    <t xml:space="preserve">Optional PM #3</t>
  </si>
  <si>
    <t xml:space="preserve">Ownership</t>
  </si>
  <si>
    <t xml:space="preserve">Included</t>
  </si>
  <si>
    <t xml:space="preserve">TBonus</t>
  </si>
  <si>
    <t xml:space="preserve">ConBonus</t>
  </si>
  <si>
    <t xml:space="preserve">Construction</t>
  </si>
  <si>
    <t xml:space="preserve">Labor</t>
  </si>
  <si>
    <t xml:space="preserve">InpAutomobiles</t>
  </si>
  <si>
    <t xml:space="preserve">InpClippers</t>
  </si>
  <si>
    <t xml:space="preserve">InpClothes</t>
  </si>
  <si>
    <t xml:space="preserve">InpCoal</t>
  </si>
  <si>
    <t xml:space="preserve">InpCoffee</t>
  </si>
  <si>
    <t xml:space="preserve">InpDye</t>
  </si>
  <si>
    <t xml:space="preserve">InpElectricity</t>
  </si>
  <si>
    <t xml:space="preserve">InpEngines</t>
  </si>
  <si>
    <t xml:space="preserve">InpExplosives</t>
  </si>
  <si>
    <t xml:space="preserve">InpFabric</t>
  </si>
  <si>
    <t xml:space="preserve">InpFertilizer</t>
  </si>
  <si>
    <t xml:space="preserve">InpFine art</t>
  </si>
  <si>
    <t xml:space="preserve">InpFish</t>
  </si>
  <si>
    <t xml:space="preserve">InpFruit</t>
  </si>
  <si>
    <t xml:space="preserve">InpFurniture</t>
  </si>
  <si>
    <t xml:space="preserve">InpGlass</t>
  </si>
  <si>
    <t xml:space="preserve">InpGrain</t>
  </si>
  <si>
    <t xml:space="preserve">InpGroceries</t>
  </si>
  <si>
    <t xml:space="preserve">InpHardWood</t>
  </si>
  <si>
    <t xml:space="preserve">InpIron</t>
  </si>
  <si>
    <t xml:space="preserve">InpLead</t>
  </si>
  <si>
    <t xml:space="preserve">InpLiqour</t>
  </si>
  <si>
    <t xml:space="preserve">InpLuxuryClothes</t>
  </si>
  <si>
    <t xml:space="preserve">InpLuxuryFurniture</t>
  </si>
  <si>
    <t xml:space="preserve">InpMeat</t>
  </si>
  <si>
    <t xml:space="preserve">InpOil</t>
  </si>
  <si>
    <t xml:space="preserve">InpOpium</t>
  </si>
  <si>
    <t xml:space="preserve">InpPaper</t>
  </si>
  <si>
    <t xml:space="preserve">InpPorcelain</t>
  </si>
  <si>
    <t xml:space="preserve">InpRadios</t>
  </si>
  <si>
    <t xml:space="preserve">InpRubber</t>
  </si>
  <si>
    <t xml:space="preserve">InpServices</t>
  </si>
  <si>
    <t xml:space="preserve">InpSilk</t>
  </si>
  <si>
    <t xml:space="preserve">InpSoftWood</t>
  </si>
  <si>
    <t xml:space="preserve">InpSteamers</t>
  </si>
  <si>
    <t xml:space="preserve">InpSteel</t>
  </si>
  <si>
    <t xml:space="preserve">InpSugar</t>
  </si>
  <si>
    <t xml:space="preserve">InpSulfur</t>
  </si>
  <si>
    <t xml:space="preserve">InpTea</t>
  </si>
  <si>
    <t xml:space="preserve">InpTelephones</t>
  </si>
  <si>
    <t xml:space="preserve">InpTobacco</t>
  </si>
  <si>
    <t xml:space="preserve">InpTools</t>
  </si>
  <si>
    <t xml:space="preserve">InpTransportation</t>
  </si>
  <si>
    <t xml:space="preserve">InpWine</t>
  </si>
  <si>
    <t xml:space="preserve">OutAutomobiles</t>
  </si>
  <si>
    <t xml:space="preserve">OutClippers</t>
  </si>
  <si>
    <t xml:space="preserve">OutClothes</t>
  </si>
  <si>
    <t xml:space="preserve">OutCoal</t>
  </si>
  <si>
    <t xml:space="preserve">OutCoffee</t>
  </si>
  <si>
    <t xml:space="preserve">OutDye</t>
  </si>
  <si>
    <t xml:space="preserve">OutElectricity</t>
  </si>
  <si>
    <t xml:space="preserve">OutEngines</t>
  </si>
  <si>
    <t xml:space="preserve">OutExplosives</t>
  </si>
  <si>
    <t xml:space="preserve">OutFabric</t>
  </si>
  <si>
    <t xml:space="preserve">OutFertilizer</t>
  </si>
  <si>
    <t xml:space="preserve">OutFine art</t>
  </si>
  <si>
    <t xml:space="preserve">OutFish</t>
  </si>
  <si>
    <t xml:space="preserve">OutFruit</t>
  </si>
  <si>
    <t xml:space="preserve">OutFurniture</t>
  </si>
  <si>
    <t xml:space="preserve">OutGlass</t>
  </si>
  <si>
    <t xml:space="preserve">OutGrain</t>
  </si>
  <si>
    <t xml:space="preserve">OutGroceries</t>
  </si>
  <si>
    <t xml:space="preserve">OutHardWood</t>
  </si>
  <si>
    <t xml:space="preserve">OutIron</t>
  </si>
  <si>
    <t xml:space="preserve">OutLead</t>
  </si>
  <si>
    <t xml:space="preserve">OutLiqour</t>
  </si>
  <si>
    <t xml:space="preserve">OutLuxuryClothes</t>
  </si>
  <si>
    <t xml:space="preserve">OutLuxuryFurniture</t>
  </si>
  <si>
    <t xml:space="preserve">OutMeat</t>
  </si>
  <si>
    <t xml:space="preserve">OutOil</t>
  </si>
  <si>
    <t xml:space="preserve">OutOpium</t>
  </si>
  <si>
    <t xml:space="preserve">OutPaper</t>
  </si>
  <si>
    <t xml:space="preserve">OutPorcelain</t>
  </si>
  <si>
    <t xml:space="preserve">OutRadios</t>
  </si>
  <si>
    <t xml:space="preserve">OutRubber</t>
  </si>
  <si>
    <t xml:space="preserve">OutServices</t>
  </si>
  <si>
    <t xml:space="preserve">OutSilk</t>
  </si>
  <si>
    <t xml:space="preserve">OutSoftWood</t>
  </si>
  <si>
    <t xml:space="preserve">OutSteamers</t>
  </si>
  <si>
    <t xml:space="preserve">OutSteel</t>
  </si>
  <si>
    <t xml:space="preserve">OutSugar</t>
  </si>
  <si>
    <t xml:space="preserve">OutSulfur</t>
  </si>
  <si>
    <t xml:space="preserve">OutTea</t>
  </si>
  <si>
    <t xml:space="preserve">OutTelephones</t>
  </si>
  <si>
    <t xml:space="preserve">OutTobacco</t>
  </si>
  <si>
    <t xml:space="preserve">OutTools</t>
  </si>
  <si>
    <t xml:space="preserve">OutTransportation</t>
  </si>
  <si>
    <t xml:space="preserve">OutWine</t>
  </si>
  <si>
    <t xml:space="preserve">Logging camp</t>
  </si>
  <si>
    <t xml:space="preserve">Sawmills</t>
  </si>
  <si>
    <t xml:space="preserve">Softwood</t>
  </si>
  <si>
    <t xml:space="preserve">Horse Drawn</t>
  </si>
  <si>
    <t xml:space="preserve">Road Carts</t>
  </si>
  <si>
    <t xml:space="preserve">Private</t>
  </si>
  <si>
    <t xml:space="preserve">Focused Hardwood</t>
  </si>
  <si>
    <t xml:space="preserve">Iron mine</t>
  </si>
  <si>
    <t xml:space="preserve">Condensing</t>
  </si>
  <si>
    <t xml:space="preserve">Nitroglycerin</t>
  </si>
  <si>
    <t xml:space="preserve">Steam Donk</t>
  </si>
  <si>
    <t xml:space="preserve">Lead mine</t>
  </si>
  <si>
    <t xml:space="preserve">Coal mine</t>
  </si>
  <si>
    <t xml:space="preserve">Sulfur mine</t>
  </si>
  <si>
    <t xml:space="preserve">Oil rigs</t>
  </si>
  <si>
    <t xml:space="preserve">Steam Powered</t>
  </si>
  <si>
    <t xml:space="preserve">-</t>
  </si>
  <si>
    <t xml:space="preserve">Rubber plantation</t>
  </si>
  <si>
    <t xml:space="preserve">Automatic Irrigation</t>
  </si>
  <si>
    <t xml:space="preserve">Rail Transport</t>
  </si>
  <si>
    <t xml:space="preserve">Fishing wharves</t>
  </si>
  <si>
    <t xml:space="preserve">Steam Trawlers</t>
  </si>
  <si>
    <t xml:space="preserve">Unrefrigerated</t>
  </si>
  <si>
    <t xml:space="preserve">Whaling station</t>
  </si>
  <si>
    <t xml:space="preserve">Steam Powered Whalers</t>
  </si>
  <si>
    <t xml:space="preserve">Tooling workshop</t>
  </si>
  <si>
    <t xml:space="preserve">Steel</t>
  </si>
  <si>
    <t xml:space="preserve">Water-tube</t>
  </si>
  <si>
    <t xml:space="preserve">Steel mill</t>
  </si>
  <si>
    <t xml:space="preserve">Bessemer</t>
  </si>
  <si>
    <t xml:space="preserve">Motor industries</t>
  </si>
  <si>
    <t xml:space="preserve">Steam</t>
  </si>
  <si>
    <t xml:space="preserve">Engine</t>
  </si>
  <si>
    <t xml:space="preserve">Glassworks</t>
  </si>
  <si>
    <t xml:space="preserve">Crystal</t>
  </si>
  <si>
    <t xml:space="preserve">Prioritize Glass Production</t>
  </si>
  <si>
    <t xml:space="preserve">Manual</t>
  </si>
  <si>
    <t xml:space="preserve">Papermills</t>
  </si>
  <si>
    <t xml:space="preserve">Paper Bleaching</t>
  </si>
  <si>
    <t xml:space="preserve">Fertilizer plants</t>
  </si>
  <si>
    <t xml:space="preserve">Artificial</t>
  </si>
  <si>
    <t xml:space="preserve">Explosives</t>
  </si>
  <si>
    <t xml:space="preserve">Ammonia</t>
  </si>
  <si>
    <t xml:space="preserve">Shipyards</t>
  </si>
  <si>
    <t xml:space="preserve">Steamships</t>
  </si>
  <si>
    <t xml:space="preserve">Textile mills</t>
  </si>
  <si>
    <t xml:space="preserve">Sewing</t>
  </si>
  <si>
    <t xml:space="preserve">Non-Luxury</t>
  </si>
  <si>
    <t xml:space="preserve">Mechanized</t>
  </si>
  <si>
    <t xml:space="preserve">Craftsman</t>
  </si>
  <si>
    <t xml:space="preserve">Furniture manufacturies</t>
  </si>
  <si>
    <t xml:space="preserve">Precision Tools</t>
  </si>
  <si>
    <t xml:space="preserve">Food Industries</t>
  </si>
  <si>
    <t xml:space="preserve">Baking Powder</t>
  </si>
  <si>
    <t xml:space="preserve">Canned Fish</t>
  </si>
  <si>
    <t xml:space="preserve">Patent Stills</t>
  </si>
  <si>
    <t xml:space="preserve">Electronic Industries</t>
  </si>
  <si>
    <t xml:space="preserve">Telephones</t>
  </si>
  <si>
    <t xml:space="preserve">Telephone</t>
  </si>
  <si>
    <t xml:space="preserve">Rice Farms</t>
  </si>
  <si>
    <t xml:space="preserve">Soil-Enriching</t>
  </si>
  <si>
    <t xml:space="preserve">Fig Orchards</t>
  </si>
  <si>
    <t xml:space="preserve">Harvesting</t>
  </si>
  <si>
    <t xml:space="preserve">Homesteading</t>
  </si>
  <si>
    <t xml:space="preserve">Wheat Farms</t>
  </si>
  <si>
    <t xml:space="preserve">Citrus Orchards</t>
  </si>
  <si>
    <t xml:space="preserve">Millet Farms</t>
  </si>
  <si>
    <t xml:space="preserve">Chemical</t>
  </si>
  <si>
    <t xml:space="preserve">Rye Farms</t>
  </si>
  <si>
    <t xml:space="preserve">Potatoes</t>
  </si>
  <si>
    <t xml:space="preserve">Ignition Tractors</t>
  </si>
  <si>
    <t xml:space="preserve">Livestock ranches</t>
  </si>
  <si>
    <t xml:space="preserve">Slaughterhouses</t>
  </si>
  <si>
    <t xml:space="preserve">Increased</t>
  </si>
  <si>
    <t xml:space="preserve">Standard</t>
  </si>
  <si>
    <t xml:space="preserve">Coffee Plantations</t>
  </si>
  <si>
    <t xml:space="preserve">Cotton Plantations</t>
  </si>
  <si>
    <t xml:space="preserve">Dye Plantations</t>
  </si>
  <si>
    <t xml:space="preserve">Opium Plantations</t>
  </si>
  <si>
    <t xml:space="preserve">Tea Plantations</t>
  </si>
  <si>
    <t xml:space="preserve">Tobacco Plantations</t>
  </si>
  <si>
    <t xml:space="preserve">Sugar Plantations</t>
  </si>
  <si>
    <t xml:space="preserve">Banana Plantations</t>
  </si>
  <si>
    <t xml:space="preserve">Silk Plantations</t>
  </si>
  <si>
    <t xml:space="preserve">Vineyard</t>
  </si>
  <si>
    <t xml:space="preserve">Arts Academy</t>
  </si>
  <si>
    <t xml:space="preserve">Realist</t>
  </si>
  <si>
    <t xml:space="preserve">Independent</t>
  </si>
  <si>
    <t xml:space="preserve">Railway</t>
  </si>
  <si>
    <t xml:space="preserve">Experimental</t>
  </si>
  <si>
    <t xml:space="preserve">Wooden</t>
  </si>
  <si>
    <t xml:space="preserve">Government</t>
  </si>
  <si>
    <t xml:space="preserve">Powerplants</t>
  </si>
  <si>
    <t xml:space="preserve">Oil</t>
  </si>
  <si>
    <t xml:space="preserve">Hardwood</t>
  </si>
  <si>
    <t xml:space="preserve">Electric Sawmills</t>
  </si>
  <si>
    <t xml:space="preserve">Log carts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</si>
</sst>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U98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3.00390625" defaultRowHeight="12.8" zeroHeight="false" outlineLevelRow="0" outlineLevelCol="0"/>
  <cols>
    <col collapsed="false" customWidth="true" hidden="false" outlineLevel="0" max="1" min="1" style="1" width="40.56"/>
    <col collapsed="false" customWidth="true" hidden="false" outlineLevel="0" max="2" min="2" style="0" width="29.07"/>
    <col collapsed="false" customWidth="true" hidden="false" outlineLevel="0" max="3" min="3" style="0" width="17.67"/>
    <col collapsed="false" customWidth="true" hidden="false" outlineLevel="0" max="4" min="4" style="0" width="19.35"/>
    <col collapsed="false" customWidth="true" hidden="false" outlineLevel="0" max="5" min="5" style="0" width="19.32"/>
    <col collapsed="false" customWidth="true" hidden="false" outlineLevel="0" max="6" min="6" style="0" width="15"/>
    <col collapsed="false" customWidth="true" hidden="false" outlineLevel="0" max="7" min="7" style="2" width="15"/>
    <col collapsed="false" customWidth="true" hidden="false" outlineLevel="0" max="9" min="9" style="3" width="14.35"/>
    <col collapsed="false" customWidth="true" hidden="false" outlineLevel="0" max="10" min="10" style="0" width="14.35"/>
    <col collapsed="false" customWidth="true" hidden="false" outlineLevel="0" max="11" min="11" style="1" width="12.8"/>
    <col collapsed="false" customWidth="true" hidden="false" outlineLevel="0" max="12" min="12" style="4" width="12.66"/>
    <col collapsed="false" customWidth="true" hidden="false" outlineLevel="0" max="55" min="55" style="1" width="12.8"/>
    <col collapsed="false" customWidth="true" hidden="false" outlineLevel="0" max="56" min="56" style="4" width="12.66"/>
  </cols>
  <sheetData>
    <row r="1" s="10" customFormat="true" ht="13.8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8" t="s">
        <v>8</v>
      </c>
      <c r="J1" s="6" t="s">
        <v>9</v>
      </c>
      <c r="K1" s="9" t="s">
        <v>10</v>
      </c>
      <c r="L1" s="10" t="s">
        <v>11</v>
      </c>
      <c r="M1" s="10" t="s">
        <v>12</v>
      </c>
      <c r="N1" s="10" t="s">
        <v>13</v>
      </c>
      <c r="O1" s="6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6" t="s">
        <v>29</v>
      </c>
      <c r="AE1" s="6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1" t="s">
        <v>44</v>
      </c>
      <c r="AT1" s="10" t="s">
        <v>45</v>
      </c>
      <c r="AU1" s="6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6" t="s">
        <v>52</v>
      </c>
      <c r="BB1" s="10" t="s">
        <v>53</v>
      </c>
      <c r="BC1" s="5" t="s">
        <v>54</v>
      </c>
      <c r="BD1" s="10" t="s">
        <v>55</v>
      </c>
      <c r="BE1" s="10" t="s">
        <v>56</v>
      </c>
      <c r="BF1" s="10" t="s">
        <v>57</v>
      </c>
      <c r="BG1" s="6" t="s">
        <v>58</v>
      </c>
      <c r="BH1" s="10" t="s">
        <v>59</v>
      </c>
      <c r="BI1" s="10" t="s">
        <v>60</v>
      </c>
      <c r="BJ1" s="10" t="s">
        <v>61</v>
      </c>
      <c r="BK1" s="10" t="s">
        <v>62</v>
      </c>
      <c r="BL1" s="10" t="s">
        <v>63</v>
      </c>
      <c r="BM1" s="10" t="s">
        <v>64</v>
      </c>
      <c r="BN1" s="10" t="s">
        <v>65</v>
      </c>
      <c r="BO1" s="10" t="s">
        <v>66</v>
      </c>
      <c r="BP1" s="10" t="s">
        <v>67</v>
      </c>
      <c r="BQ1" s="10" t="s">
        <v>68</v>
      </c>
      <c r="BR1" s="10" t="s">
        <v>69</v>
      </c>
      <c r="BS1" s="10" t="s">
        <v>70</v>
      </c>
      <c r="BT1" s="10" t="s">
        <v>71</v>
      </c>
      <c r="BU1" s="10" t="s">
        <v>72</v>
      </c>
      <c r="BV1" s="6" t="s">
        <v>73</v>
      </c>
      <c r="BW1" s="6" t="s">
        <v>74</v>
      </c>
      <c r="BX1" s="10" t="s">
        <v>75</v>
      </c>
      <c r="BY1" s="10" t="s">
        <v>76</v>
      </c>
      <c r="BZ1" s="10" t="s">
        <v>77</v>
      </c>
      <c r="CA1" s="10" t="s">
        <v>78</v>
      </c>
      <c r="CB1" s="10" t="s">
        <v>79</v>
      </c>
      <c r="CC1" s="10" t="s">
        <v>80</v>
      </c>
      <c r="CD1" s="10" t="s">
        <v>81</v>
      </c>
      <c r="CE1" s="10" t="s">
        <v>82</v>
      </c>
      <c r="CF1" s="10" t="s">
        <v>83</v>
      </c>
      <c r="CG1" s="10" t="s">
        <v>84</v>
      </c>
      <c r="CH1" s="10" t="s">
        <v>85</v>
      </c>
      <c r="CI1" s="10" t="s">
        <v>86</v>
      </c>
      <c r="CJ1" s="10" t="s">
        <v>87</v>
      </c>
      <c r="CK1" s="11" t="s">
        <v>88</v>
      </c>
      <c r="CL1" s="10" t="s">
        <v>89</v>
      </c>
      <c r="CM1" s="6" t="s">
        <v>90</v>
      </c>
      <c r="CN1" s="10" t="s">
        <v>91</v>
      </c>
      <c r="CO1" s="10" t="s">
        <v>92</v>
      </c>
      <c r="CP1" s="10" t="s">
        <v>93</v>
      </c>
      <c r="CQ1" s="10" t="s">
        <v>94</v>
      </c>
      <c r="CR1" s="10" t="s">
        <v>95</v>
      </c>
      <c r="CS1" s="6" t="s">
        <v>96</v>
      </c>
      <c r="CT1" s="10" t="s">
        <v>97</v>
      </c>
      <c r="CU1" s="10" t="s">
        <v>98</v>
      </c>
    </row>
    <row r="2" s="10" customFormat="true" ht="13.8" hidden="false" customHeight="false" outlineLevel="0" collapsed="false">
      <c r="A2" s="12" t="s">
        <v>99</v>
      </c>
      <c r="B2" s="13" t="s">
        <v>100</v>
      </c>
      <c r="C2" s="13" t="s">
        <v>101</v>
      </c>
      <c r="D2" s="13" t="s">
        <v>102</v>
      </c>
      <c r="E2" s="13" t="s">
        <v>103</v>
      </c>
      <c r="F2" s="13" t="s">
        <v>104</v>
      </c>
      <c r="G2" s="14" t="n">
        <v>1</v>
      </c>
      <c r="H2" s="15" t="n">
        <v>0</v>
      </c>
      <c r="I2" s="15" t="n">
        <v>0</v>
      </c>
      <c r="J2" s="13" t="n">
        <v>200</v>
      </c>
      <c r="K2" s="16" t="n">
        <f aca="false">4500-IF(D2="Steam Donk",1000,IF(D2="Chainsaws",1100,0))-IF(E2="Rail Transport",1000,IF(E2="Log Carts",1500,0))+IF(F2="Merchant",500,IF(F2="Private",100,IF(F2="Cooperative",250,150)))</f>
        <v>4600</v>
      </c>
      <c r="L2" s="17" t="n">
        <v>0</v>
      </c>
      <c r="M2" s="17" t="n">
        <v>0</v>
      </c>
      <c r="N2" s="17" t="n">
        <v>0</v>
      </c>
      <c r="O2" s="17" t="n">
        <f aca="false">IF(D2="Steam donk",4,0)</f>
        <v>0</v>
      </c>
      <c r="P2" s="17" t="n">
        <v>0</v>
      </c>
      <c r="Q2" s="17" t="n">
        <v>0</v>
      </c>
      <c r="R2" s="17" t="n">
        <f aca="false">IF(B2="Electric Sawmills",5,0)</f>
        <v>0</v>
      </c>
      <c r="S2" s="17" t="n">
        <f aca="false">IF(D2="Steam donk",1,0)</f>
        <v>0</v>
      </c>
      <c r="T2" s="17" t="n">
        <v>0</v>
      </c>
      <c r="U2" s="17" t="n">
        <v>0</v>
      </c>
      <c r="V2" s="17" t="n">
        <v>0</v>
      </c>
      <c r="W2" s="17" t="n">
        <v>0</v>
      </c>
      <c r="X2" s="17" t="n">
        <v>0</v>
      </c>
      <c r="Y2" s="17" t="n">
        <v>0</v>
      </c>
      <c r="Z2" s="17" t="n">
        <v>0</v>
      </c>
      <c r="AA2" s="17" t="n">
        <v>0</v>
      </c>
      <c r="AB2" s="17" t="n">
        <v>0</v>
      </c>
      <c r="AC2" s="17" t="n">
        <v>0</v>
      </c>
      <c r="AD2" s="17" t="n">
        <v>0</v>
      </c>
      <c r="AE2" s="17" t="n">
        <v>0</v>
      </c>
      <c r="AF2" s="17" t="n">
        <v>0</v>
      </c>
      <c r="AG2" s="17" t="n">
        <v>0</v>
      </c>
      <c r="AH2" s="17" t="n">
        <v>0</v>
      </c>
      <c r="AI2" s="17" t="n">
        <v>0</v>
      </c>
      <c r="AJ2" s="17" t="n">
        <v>0</v>
      </c>
      <c r="AK2" s="17" t="n">
        <f aca="false">IF(D2="Chainsaws",5,0)</f>
        <v>0</v>
      </c>
      <c r="AL2" s="17" t="n">
        <v>0</v>
      </c>
      <c r="AM2" s="17" t="n">
        <v>0</v>
      </c>
      <c r="AN2" s="17" t="n">
        <v>0</v>
      </c>
      <c r="AO2" s="17" t="n">
        <v>0</v>
      </c>
      <c r="AP2" s="17" t="n">
        <v>0</v>
      </c>
      <c r="AQ2" s="17" t="n">
        <v>0</v>
      </c>
      <c r="AR2" s="17" t="n">
        <v>0</v>
      </c>
      <c r="AS2" s="17" t="n">
        <v>0</v>
      </c>
      <c r="AT2" s="17" t="n">
        <v>0</v>
      </c>
      <c r="AU2" s="17" t="n">
        <v>0</v>
      </c>
      <c r="AV2" s="17" t="n">
        <v>0</v>
      </c>
      <c r="AW2" s="17" t="n">
        <v>0</v>
      </c>
      <c r="AX2" s="17" t="n">
        <v>0</v>
      </c>
      <c r="AY2" s="17" t="n">
        <v>0</v>
      </c>
      <c r="AZ2" s="17" t="n">
        <v>0</v>
      </c>
      <c r="BA2" s="17" t="n">
        <f aca="false">IF(D2="Chainsaws",10,0)+IF(B2="Sawmills",5,IF(B2="Electric Sawmills",10,0))</f>
        <v>5</v>
      </c>
      <c r="BB2" s="17" t="n">
        <f aca="false">IF(E2="Rail Transport",5,IF(E2="Log carts",8,0))</f>
        <v>0</v>
      </c>
      <c r="BC2" s="17" t="n">
        <v>0</v>
      </c>
      <c r="BD2" s="17" t="n">
        <v>0</v>
      </c>
      <c r="BE2" s="17" t="n">
        <v>0</v>
      </c>
      <c r="BF2" s="17" t="n">
        <v>0</v>
      </c>
      <c r="BG2" s="17" t="n">
        <v>0</v>
      </c>
      <c r="BH2" s="17" t="n">
        <v>0</v>
      </c>
      <c r="BI2" s="17" t="n">
        <v>0</v>
      </c>
      <c r="BJ2" s="17" t="n">
        <v>0</v>
      </c>
      <c r="BK2" s="17" t="n">
        <v>0</v>
      </c>
      <c r="BL2" s="17" t="n">
        <v>0</v>
      </c>
      <c r="BM2" s="17" t="n">
        <v>0</v>
      </c>
      <c r="BN2" s="17" t="n">
        <v>0</v>
      </c>
      <c r="BO2" s="17" t="n">
        <v>0</v>
      </c>
      <c r="BP2" s="17" t="n">
        <v>0</v>
      </c>
      <c r="BQ2" s="17" t="n">
        <v>0</v>
      </c>
      <c r="BR2" s="17" t="n">
        <v>0</v>
      </c>
      <c r="BS2" s="17" t="n">
        <v>0</v>
      </c>
      <c r="BT2" s="17" t="n">
        <v>0</v>
      </c>
      <c r="BU2" s="17" t="n">
        <v>0</v>
      </c>
      <c r="BV2" s="17" t="n">
        <f aca="false">IF(C2="Hardwood", 10, IF(C2="Focused Hardwood",20,0))</f>
        <v>0</v>
      </c>
      <c r="BW2" s="17" t="n">
        <v>0</v>
      </c>
      <c r="BX2" s="17" t="n">
        <v>0</v>
      </c>
      <c r="BY2" s="17" t="n">
        <v>0</v>
      </c>
      <c r="BZ2" s="17" t="n">
        <v>0</v>
      </c>
      <c r="CA2" s="17" t="n">
        <v>0</v>
      </c>
      <c r="CB2" s="17" t="n">
        <v>0</v>
      </c>
      <c r="CC2" s="17" t="n">
        <v>0</v>
      </c>
      <c r="CD2" s="17" t="n">
        <v>0</v>
      </c>
      <c r="CE2" s="17" t="n">
        <v>0</v>
      </c>
      <c r="CF2" s="17" t="n">
        <v>0</v>
      </c>
      <c r="CG2" s="17" t="n">
        <v>0</v>
      </c>
      <c r="CH2" s="17" t="n">
        <v>0</v>
      </c>
      <c r="CI2" s="17" t="n">
        <v>0</v>
      </c>
      <c r="CJ2" s="17" t="n">
        <v>0</v>
      </c>
      <c r="CK2" s="18" t="n">
        <f aca="false">IF(B2="simple forestry", 30, IF(B2="Sawmills",60,100))-IF(C2="Hardwood", 25, IF(C2="Focused Hardwood",40,0))</f>
        <v>60</v>
      </c>
      <c r="CL2" s="17" t="n">
        <v>0</v>
      </c>
      <c r="CM2" s="17" t="n">
        <v>0</v>
      </c>
      <c r="CN2" s="17" t="n">
        <v>0</v>
      </c>
      <c r="CO2" s="17" t="n">
        <v>0</v>
      </c>
      <c r="CP2" s="17" t="n">
        <v>0</v>
      </c>
      <c r="CQ2" s="17" t="n">
        <v>0</v>
      </c>
      <c r="CR2" s="17" t="n">
        <v>0</v>
      </c>
      <c r="CS2" s="17" t="n">
        <v>0</v>
      </c>
      <c r="CT2" s="17" t="n">
        <v>0</v>
      </c>
      <c r="CU2" s="17" t="n">
        <v>0</v>
      </c>
    </row>
    <row r="3" s="10" customFormat="true" ht="13.8" hidden="false" customHeight="false" outlineLevel="0" collapsed="false">
      <c r="A3" s="12" t="s">
        <v>99</v>
      </c>
      <c r="B3" s="13" t="s">
        <v>100</v>
      </c>
      <c r="C3" s="13" t="s">
        <v>105</v>
      </c>
      <c r="D3" s="13" t="s">
        <v>102</v>
      </c>
      <c r="E3" s="13" t="s">
        <v>103</v>
      </c>
      <c r="F3" s="13" t="s">
        <v>104</v>
      </c>
      <c r="G3" s="14" t="n">
        <v>1</v>
      </c>
      <c r="H3" s="15" t="n">
        <v>0</v>
      </c>
      <c r="I3" s="15" t="n">
        <v>0</v>
      </c>
      <c r="J3" s="13" t="n">
        <v>200</v>
      </c>
      <c r="K3" s="16" t="n">
        <f aca="false">4500-IF(D3="Steam Donk",1000,IF(D3="Chainsaws",1100,0))-IF(E3="Rail Transport",1000,IF(E3="Log Carts",1500,0))+IF(F3="Merchant",500,IF(F3="Private",100,IF(F3="Cooperative",250,150)))</f>
        <v>4600</v>
      </c>
      <c r="L3" s="17" t="n">
        <v>0</v>
      </c>
      <c r="M3" s="17" t="n">
        <v>0</v>
      </c>
      <c r="N3" s="17" t="n">
        <v>0</v>
      </c>
      <c r="O3" s="17" t="n">
        <f aca="false">IF(D3="Steam donk",4,0)</f>
        <v>0</v>
      </c>
      <c r="P3" s="17" t="n">
        <v>0</v>
      </c>
      <c r="Q3" s="17" t="n">
        <v>0</v>
      </c>
      <c r="R3" s="17" t="n">
        <f aca="false">IF(B3="Electric Sawmills",5,0)</f>
        <v>0</v>
      </c>
      <c r="S3" s="17" t="n">
        <f aca="false">IF(D3="Steam donk",1,0)</f>
        <v>0</v>
      </c>
      <c r="T3" s="17" t="n">
        <v>0</v>
      </c>
      <c r="U3" s="17" t="n">
        <v>0</v>
      </c>
      <c r="V3" s="17" t="n">
        <v>0</v>
      </c>
      <c r="W3" s="17" t="n">
        <v>0</v>
      </c>
      <c r="X3" s="17" t="n">
        <v>0</v>
      </c>
      <c r="Y3" s="17" t="n">
        <v>0</v>
      </c>
      <c r="Z3" s="17" t="n">
        <v>0</v>
      </c>
      <c r="AA3" s="17" t="n">
        <v>0</v>
      </c>
      <c r="AB3" s="17" t="n">
        <v>0</v>
      </c>
      <c r="AC3" s="17" t="n">
        <v>0</v>
      </c>
      <c r="AD3" s="17" t="n">
        <v>0</v>
      </c>
      <c r="AE3" s="17" t="n">
        <v>0</v>
      </c>
      <c r="AF3" s="17" t="n">
        <v>0</v>
      </c>
      <c r="AG3" s="17" t="n">
        <v>0</v>
      </c>
      <c r="AH3" s="17" t="n">
        <v>0</v>
      </c>
      <c r="AI3" s="17" t="n">
        <v>0</v>
      </c>
      <c r="AJ3" s="17" t="n">
        <v>0</v>
      </c>
      <c r="AK3" s="17" t="n">
        <f aca="false">IF(D3="Chainsaws",5,0)</f>
        <v>0</v>
      </c>
      <c r="AL3" s="17" t="n">
        <v>0</v>
      </c>
      <c r="AM3" s="17" t="n">
        <v>0</v>
      </c>
      <c r="AN3" s="17" t="n">
        <v>0</v>
      </c>
      <c r="AO3" s="17" t="n">
        <v>0</v>
      </c>
      <c r="AP3" s="17" t="n">
        <v>0</v>
      </c>
      <c r="AQ3" s="17" t="n">
        <v>0</v>
      </c>
      <c r="AR3" s="17" t="n">
        <v>0</v>
      </c>
      <c r="AS3" s="17" t="n">
        <v>0</v>
      </c>
      <c r="AT3" s="17" t="n">
        <v>0</v>
      </c>
      <c r="AU3" s="17" t="n">
        <v>0</v>
      </c>
      <c r="AV3" s="17" t="n">
        <v>0</v>
      </c>
      <c r="AW3" s="17" t="n">
        <v>0</v>
      </c>
      <c r="AX3" s="17" t="n">
        <v>0</v>
      </c>
      <c r="AY3" s="17" t="n">
        <v>0</v>
      </c>
      <c r="AZ3" s="17" t="n">
        <v>0</v>
      </c>
      <c r="BA3" s="17" t="n">
        <f aca="false">IF(D3="Chainsaws",10,0)+IF(B3="Sawmills",5,IF(B3="Electric Sawmills",10,0))</f>
        <v>5</v>
      </c>
      <c r="BB3" s="17" t="n">
        <f aca="false">IF(E3="Rail Transport",5,IF(E3="Log carts",8,0))</f>
        <v>0</v>
      </c>
      <c r="BC3" s="17" t="n">
        <v>0</v>
      </c>
      <c r="BD3" s="17" t="n">
        <v>0</v>
      </c>
      <c r="BE3" s="17" t="n">
        <v>0</v>
      </c>
      <c r="BF3" s="17" t="n">
        <v>0</v>
      </c>
      <c r="BG3" s="17" t="n">
        <v>0</v>
      </c>
      <c r="BH3" s="17" t="n">
        <v>0</v>
      </c>
      <c r="BI3" s="17" t="n">
        <v>0</v>
      </c>
      <c r="BJ3" s="17" t="n">
        <v>0</v>
      </c>
      <c r="BK3" s="17" t="n">
        <v>0</v>
      </c>
      <c r="BL3" s="17" t="n">
        <v>0</v>
      </c>
      <c r="BM3" s="17" t="n">
        <v>0</v>
      </c>
      <c r="BN3" s="17" t="n">
        <v>0</v>
      </c>
      <c r="BO3" s="17" t="n">
        <v>0</v>
      </c>
      <c r="BP3" s="17" t="n">
        <v>0</v>
      </c>
      <c r="BQ3" s="17" t="n">
        <v>0</v>
      </c>
      <c r="BR3" s="17" t="n">
        <v>0</v>
      </c>
      <c r="BS3" s="17" t="n">
        <v>0</v>
      </c>
      <c r="BT3" s="17" t="n">
        <v>0</v>
      </c>
      <c r="BU3" s="17" t="n">
        <v>0</v>
      </c>
      <c r="BV3" s="17" t="n">
        <f aca="false">IF(C3="Hardwood", 10, IF(C3="Focused Hardwood",20,0))</f>
        <v>20</v>
      </c>
      <c r="BW3" s="17" t="n">
        <v>0</v>
      </c>
      <c r="BX3" s="17" t="n">
        <v>0</v>
      </c>
      <c r="BY3" s="17" t="n">
        <v>0</v>
      </c>
      <c r="BZ3" s="17" t="n">
        <v>0</v>
      </c>
      <c r="CA3" s="17" t="n">
        <v>0</v>
      </c>
      <c r="CB3" s="17" t="n">
        <v>0</v>
      </c>
      <c r="CC3" s="17" t="n">
        <v>0</v>
      </c>
      <c r="CD3" s="17" t="n">
        <v>0</v>
      </c>
      <c r="CE3" s="17" t="n">
        <v>0</v>
      </c>
      <c r="CF3" s="17" t="n">
        <v>0</v>
      </c>
      <c r="CG3" s="17" t="n">
        <v>0</v>
      </c>
      <c r="CH3" s="17" t="n">
        <v>0</v>
      </c>
      <c r="CI3" s="17" t="n">
        <v>0</v>
      </c>
      <c r="CJ3" s="17" t="n">
        <v>0</v>
      </c>
      <c r="CK3" s="18" t="n">
        <f aca="false">IF(B3="simple forestry", 30, IF(B3="Sawmills",60,100))-IF(C3="Hardwood", 25, IF(C3="Focused Hardwood",40,0))</f>
        <v>20</v>
      </c>
      <c r="CL3" s="17" t="n">
        <v>0</v>
      </c>
      <c r="CM3" s="17" t="n">
        <v>0</v>
      </c>
      <c r="CN3" s="17" t="n">
        <v>0</v>
      </c>
      <c r="CO3" s="17" t="n">
        <v>0</v>
      </c>
      <c r="CP3" s="17" t="n">
        <v>0</v>
      </c>
      <c r="CQ3" s="17" t="n">
        <v>0</v>
      </c>
      <c r="CR3" s="17" t="n">
        <v>0</v>
      </c>
      <c r="CS3" s="17" t="n">
        <v>0</v>
      </c>
      <c r="CT3" s="17" t="n">
        <v>0</v>
      </c>
      <c r="CU3" s="17" t="n">
        <v>0</v>
      </c>
    </row>
    <row r="4" customFormat="false" ht="13.8" hidden="false" customHeight="false" outlineLevel="0" collapsed="false">
      <c r="A4" s="1" t="s">
        <v>106</v>
      </c>
      <c r="B4" s="13" t="s">
        <v>107</v>
      </c>
      <c r="C4" s="17" t="s">
        <v>108</v>
      </c>
      <c r="D4" s="17" t="s">
        <v>109</v>
      </c>
      <c r="E4" s="17" t="s">
        <v>103</v>
      </c>
      <c r="F4" s="13" t="s">
        <v>104</v>
      </c>
      <c r="G4" s="14" t="n">
        <v>1</v>
      </c>
      <c r="H4" s="15" t="n">
        <v>0</v>
      </c>
      <c r="I4" s="15" t="n">
        <v>0</v>
      </c>
      <c r="J4" s="13" t="n">
        <v>400</v>
      </c>
      <c r="K4" s="16" t="n">
        <f aca="false">IF(B4="Atmospheric",4500,IF(B4="Condensing",4250,IF(B4="Diesel",4000,4500)))+IF(C4="Manual",0,250)-IF(D4="Steam Donk",1000,0)-IF(E4="Rail Transportation",1000,0)+IF(F4="Merchant",500,IF(F4="Private",100,IF(F4="Cooperative",250,150)))</f>
        <v>3600</v>
      </c>
      <c r="L4" s="13" t="n">
        <v>0</v>
      </c>
      <c r="M4" s="13" t="n">
        <v>0</v>
      </c>
      <c r="N4" s="13" t="n">
        <v>0</v>
      </c>
      <c r="O4" s="13" t="n">
        <f aca="false">IF(B4="Condensing",15,IF(B4="Atmospheric",10))+IF(D4="Steam Donk",4,0)</f>
        <v>19</v>
      </c>
      <c r="P4" s="13" t="n">
        <v>0</v>
      </c>
      <c r="Q4" s="13" t="n">
        <v>0</v>
      </c>
      <c r="R4" s="13" t="n">
        <v>0</v>
      </c>
      <c r="S4" s="13" t="n">
        <f aca="false">IF(D4="Steam donk",1,0)</f>
        <v>1</v>
      </c>
      <c r="T4" s="13" t="n">
        <f aca="false">IF(C4="Nitroglycerin",5,IF(C4="Dynamite",10,0))</f>
        <v>5</v>
      </c>
      <c r="U4" s="13" t="n">
        <v>0</v>
      </c>
      <c r="V4" s="13" t="n">
        <v>0</v>
      </c>
      <c r="W4" s="13" t="n">
        <v>0</v>
      </c>
      <c r="X4" s="13" t="n">
        <v>0</v>
      </c>
      <c r="Y4" s="13" t="n">
        <v>0</v>
      </c>
      <c r="Z4" s="13" t="n">
        <v>0</v>
      </c>
      <c r="AA4" s="13" t="n">
        <v>0</v>
      </c>
      <c r="AB4" s="13" t="n">
        <v>0</v>
      </c>
      <c r="AC4" s="13" t="n">
        <v>0</v>
      </c>
      <c r="AD4" s="13" t="n">
        <v>0</v>
      </c>
      <c r="AE4" s="13" t="n">
        <v>0</v>
      </c>
      <c r="AF4" s="13" t="n">
        <v>0</v>
      </c>
      <c r="AG4" s="13" t="n">
        <v>0</v>
      </c>
      <c r="AH4" s="13" t="n">
        <v>0</v>
      </c>
      <c r="AI4" s="13" t="n">
        <v>0</v>
      </c>
      <c r="AJ4" s="13" t="n">
        <v>0</v>
      </c>
      <c r="AK4" s="13" t="n">
        <f aca="false">IF(D4="Diesel",5,0)</f>
        <v>0</v>
      </c>
      <c r="AL4" s="13" t="n">
        <v>0</v>
      </c>
      <c r="AM4" s="13" t="n">
        <v>0</v>
      </c>
      <c r="AN4" s="13" t="n">
        <v>0</v>
      </c>
      <c r="AO4" s="13" t="n">
        <v>0</v>
      </c>
      <c r="AP4" s="13" t="n">
        <v>0</v>
      </c>
      <c r="AQ4" s="13" t="n">
        <v>0</v>
      </c>
      <c r="AR4" s="13" t="n">
        <v>0</v>
      </c>
      <c r="AS4" s="18" t="n">
        <v>0</v>
      </c>
      <c r="AT4" s="13" t="n">
        <v>0</v>
      </c>
      <c r="AU4" s="13" t="n">
        <v>0</v>
      </c>
      <c r="AV4" s="13" t="n">
        <v>0</v>
      </c>
      <c r="AW4" s="13" t="n">
        <v>0</v>
      </c>
      <c r="AX4" s="13" t="n">
        <v>0</v>
      </c>
      <c r="AY4" s="13" t="n">
        <v>0</v>
      </c>
      <c r="AZ4" s="13" t="n">
        <v>0</v>
      </c>
      <c r="BA4" s="13" t="n">
        <f aca="false">IF(B4="Picks",5,IF(B4="Atmospheric",10,15))</f>
        <v>15</v>
      </c>
      <c r="BB4" s="13" t="n">
        <f aca="false">IF(E4="Rail Transport",5,0)</f>
        <v>0</v>
      </c>
      <c r="BC4" s="16" t="n">
        <v>0</v>
      </c>
      <c r="BD4" s="13" t="n">
        <v>0</v>
      </c>
      <c r="BE4" s="13" t="n">
        <v>0</v>
      </c>
      <c r="BF4" s="13" t="n">
        <v>0</v>
      </c>
      <c r="BG4" s="13" t="n">
        <v>0</v>
      </c>
      <c r="BH4" s="13" t="n">
        <v>0</v>
      </c>
      <c r="BI4" s="13" t="n">
        <v>0</v>
      </c>
      <c r="BJ4" s="13" t="n">
        <v>0</v>
      </c>
      <c r="BK4" s="13" t="n">
        <v>0</v>
      </c>
      <c r="BL4" s="13" t="n">
        <v>0</v>
      </c>
      <c r="BM4" s="13" t="n">
        <v>0</v>
      </c>
      <c r="BN4" s="13" t="n">
        <v>0</v>
      </c>
      <c r="BO4" s="13" t="n">
        <v>0</v>
      </c>
      <c r="BP4" s="13" t="n">
        <v>0</v>
      </c>
      <c r="BQ4" s="13" t="n">
        <v>0</v>
      </c>
      <c r="BR4" s="13" t="n">
        <v>0</v>
      </c>
      <c r="BS4" s="13" t="n">
        <v>0</v>
      </c>
      <c r="BT4" s="13" t="n">
        <v>0</v>
      </c>
      <c r="BU4" s="13" t="n">
        <v>0</v>
      </c>
      <c r="BV4" s="13" t="n">
        <v>0</v>
      </c>
      <c r="BW4" s="13" t="n">
        <f aca="false">IF(B4="Atmospheric",40,IF(B4="Condensing",60,IF(B4="Diesel",70,20)))+IF(C4="Nitroglycerin",12,IF(C4="Dynamite",20,0))</f>
        <v>72</v>
      </c>
      <c r="BX4" s="13" t="n">
        <v>0</v>
      </c>
      <c r="BY4" s="13" t="n">
        <v>0</v>
      </c>
      <c r="BZ4" s="13" t="n">
        <v>0</v>
      </c>
      <c r="CA4" s="13" t="n">
        <v>0</v>
      </c>
      <c r="CB4" s="13" t="n">
        <v>0</v>
      </c>
      <c r="CC4" s="13" t="n">
        <v>0</v>
      </c>
      <c r="CD4" s="13" t="n">
        <v>0</v>
      </c>
      <c r="CE4" s="13" t="n">
        <v>0</v>
      </c>
      <c r="CF4" s="13" t="n">
        <v>0</v>
      </c>
      <c r="CG4" s="13" t="n">
        <v>0</v>
      </c>
      <c r="CH4" s="13" t="n">
        <v>0</v>
      </c>
      <c r="CI4" s="13" t="n">
        <v>0</v>
      </c>
      <c r="CJ4" s="13" t="n">
        <v>0</v>
      </c>
      <c r="CK4" s="18" t="n">
        <v>0</v>
      </c>
      <c r="CL4" s="13" t="n">
        <v>0</v>
      </c>
      <c r="CM4" s="13" t="n">
        <v>0</v>
      </c>
      <c r="CN4" s="13" t="n">
        <v>0</v>
      </c>
      <c r="CO4" s="13" t="n">
        <v>0</v>
      </c>
      <c r="CP4" s="13" t="n">
        <v>0</v>
      </c>
      <c r="CQ4" s="13" t="n">
        <v>0</v>
      </c>
      <c r="CR4" s="13" t="n">
        <v>0</v>
      </c>
      <c r="CS4" s="13" t="n">
        <v>0</v>
      </c>
      <c r="CT4" s="13" t="n">
        <v>0</v>
      </c>
      <c r="CU4" s="13" t="n">
        <v>0</v>
      </c>
    </row>
    <row r="5" customFormat="false" ht="13.8" hidden="false" customHeight="false" outlineLevel="0" collapsed="false">
      <c r="A5" s="1" t="s">
        <v>110</v>
      </c>
      <c r="B5" s="13" t="s">
        <v>107</v>
      </c>
      <c r="C5" s="17" t="s">
        <v>108</v>
      </c>
      <c r="D5" s="17" t="s">
        <v>109</v>
      </c>
      <c r="E5" s="17" t="s">
        <v>103</v>
      </c>
      <c r="F5" s="13" t="s">
        <v>104</v>
      </c>
      <c r="G5" s="14" t="n">
        <v>1</v>
      </c>
      <c r="H5" s="15" t="n">
        <v>0</v>
      </c>
      <c r="I5" s="15" t="n">
        <v>0</v>
      </c>
      <c r="J5" s="13" t="n">
        <v>400</v>
      </c>
      <c r="K5" s="16" t="n">
        <f aca="false">IF(B5="Atmospheric",4500,IF(B5="Condensing",4250,IF(B5="Diesel",4000,4500)))+IF(C5="Manual",0,250)-IF(D5="Steam Donk",1000,0)-IF(E5="Rail Transportation",1000,0)+IF(F5="Merchant",500,IF(F5="Private",100,IF(F5="Cooperative",250,150)))</f>
        <v>3600</v>
      </c>
      <c r="L5" s="13" t="n">
        <v>0</v>
      </c>
      <c r="M5" s="13" t="n">
        <v>0</v>
      </c>
      <c r="N5" s="13" t="n">
        <v>0</v>
      </c>
      <c r="O5" s="13" t="n">
        <f aca="false">IF(B5="Condensing",15,IF(B5="Atmospheric",10))+IF(D5="Steam Donk",4,0)</f>
        <v>19</v>
      </c>
      <c r="P5" s="13" t="n">
        <v>0</v>
      </c>
      <c r="Q5" s="13" t="n">
        <v>0</v>
      </c>
      <c r="R5" s="13" t="n">
        <v>0</v>
      </c>
      <c r="S5" s="13" t="n">
        <f aca="false">IF(D5="Steam donk",1,0)</f>
        <v>1</v>
      </c>
      <c r="T5" s="13" t="n">
        <f aca="false">IF(C5="Nitroglycerin",5,IF(C5="Dynamite",10,0))</f>
        <v>5</v>
      </c>
      <c r="U5" s="13" t="n">
        <v>0</v>
      </c>
      <c r="V5" s="13" t="n">
        <v>0</v>
      </c>
      <c r="W5" s="13" t="n">
        <v>0</v>
      </c>
      <c r="X5" s="13" t="n">
        <v>0</v>
      </c>
      <c r="Y5" s="13" t="n">
        <v>0</v>
      </c>
      <c r="Z5" s="13" t="n">
        <v>0</v>
      </c>
      <c r="AA5" s="13" t="n">
        <v>0</v>
      </c>
      <c r="AB5" s="13" t="n">
        <v>0</v>
      </c>
      <c r="AC5" s="13" t="n">
        <v>0</v>
      </c>
      <c r="AD5" s="13" t="n">
        <v>0</v>
      </c>
      <c r="AE5" s="13" t="n">
        <v>0</v>
      </c>
      <c r="AF5" s="13" t="n">
        <v>0</v>
      </c>
      <c r="AG5" s="13" t="n">
        <v>0</v>
      </c>
      <c r="AH5" s="13" t="n">
        <v>0</v>
      </c>
      <c r="AI5" s="13" t="n">
        <v>0</v>
      </c>
      <c r="AJ5" s="13" t="n">
        <v>0</v>
      </c>
      <c r="AK5" s="13" t="n">
        <f aca="false">IF(D5="Diesel",5,0)</f>
        <v>0</v>
      </c>
      <c r="AL5" s="13" t="n">
        <v>0</v>
      </c>
      <c r="AM5" s="13" t="n">
        <v>0</v>
      </c>
      <c r="AN5" s="13" t="n">
        <v>0</v>
      </c>
      <c r="AO5" s="13" t="n">
        <v>0</v>
      </c>
      <c r="AP5" s="13" t="n">
        <v>0</v>
      </c>
      <c r="AQ5" s="13" t="n">
        <v>0</v>
      </c>
      <c r="AR5" s="13" t="n">
        <v>0</v>
      </c>
      <c r="AS5" s="18" t="n">
        <v>0</v>
      </c>
      <c r="AT5" s="13" t="n">
        <v>0</v>
      </c>
      <c r="AU5" s="13" t="n">
        <v>0</v>
      </c>
      <c r="AV5" s="13" t="n">
        <v>0</v>
      </c>
      <c r="AW5" s="13" t="n">
        <v>0</v>
      </c>
      <c r="AX5" s="13" t="n">
        <v>0</v>
      </c>
      <c r="AY5" s="13" t="n">
        <v>0</v>
      </c>
      <c r="AZ5" s="13" t="n">
        <v>0</v>
      </c>
      <c r="BA5" s="13" t="n">
        <f aca="false">IF(B5="Picks",5,IF(B5="Atmospheric",10,15))</f>
        <v>15</v>
      </c>
      <c r="BB5" s="13" t="n">
        <f aca="false">IF(E5="Rail Transport",5,0)</f>
        <v>0</v>
      </c>
      <c r="BC5" s="16" t="n">
        <v>0</v>
      </c>
      <c r="BD5" s="13" t="n">
        <v>0</v>
      </c>
      <c r="BE5" s="13" t="n">
        <v>0</v>
      </c>
      <c r="BF5" s="13" t="n">
        <v>0</v>
      </c>
      <c r="BG5" s="13" t="n">
        <v>0</v>
      </c>
      <c r="BH5" s="13" t="n">
        <v>0</v>
      </c>
      <c r="BI5" s="13" t="n">
        <v>0</v>
      </c>
      <c r="BJ5" s="13" t="n">
        <v>0</v>
      </c>
      <c r="BK5" s="13" t="n">
        <v>0</v>
      </c>
      <c r="BL5" s="13" t="n">
        <v>0</v>
      </c>
      <c r="BM5" s="13" t="n">
        <v>0</v>
      </c>
      <c r="BN5" s="13" t="n">
        <v>0</v>
      </c>
      <c r="BO5" s="13" t="n">
        <v>0</v>
      </c>
      <c r="BP5" s="13" t="n">
        <v>0</v>
      </c>
      <c r="BQ5" s="13" t="n">
        <v>0</v>
      </c>
      <c r="BR5" s="13" t="n">
        <v>0</v>
      </c>
      <c r="BS5" s="13" t="n">
        <v>0</v>
      </c>
      <c r="BT5" s="13" t="n">
        <v>0</v>
      </c>
      <c r="BU5" s="13" t="n">
        <v>0</v>
      </c>
      <c r="BV5" s="13" t="n">
        <v>0</v>
      </c>
      <c r="BW5" s="13" t="n">
        <v>0</v>
      </c>
      <c r="BX5" s="13" t="n">
        <f aca="false">IF(B5="Atmospheric",40,IF(B5="Condensing",60,IF(B5="Diesel",70,20)))+IF(C5="Nitroglycerin",12,IF(C5="Dynamite",20,0))</f>
        <v>72</v>
      </c>
      <c r="BY5" s="13" t="n">
        <v>0</v>
      </c>
      <c r="BZ5" s="13" t="n">
        <v>0</v>
      </c>
      <c r="CA5" s="13" t="n">
        <v>0</v>
      </c>
      <c r="CB5" s="13" t="n">
        <v>0</v>
      </c>
      <c r="CC5" s="13" t="n">
        <v>0</v>
      </c>
      <c r="CD5" s="13" t="n">
        <v>0</v>
      </c>
      <c r="CE5" s="13" t="n">
        <v>0</v>
      </c>
      <c r="CF5" s="13" t="n">
        <v>0</v>
      </c>
      <c r="CG5" s="13" t="n">
        <v>0</v>
      </c>
      <c r="CH5" s="13" t="n">
        <v>0</v>
      </c>
      <c r="CI5" s="13" t="n">
        <v>0</v>
      </c>
      <c r="CJ5" s="13" t="n">
        <v>0</v>
      </c>
      <c r="CK5" s="18" t="n">
        <v>0</v>
      </c>
      <c r="CL5" s="13" t="n">
        <v>0</v>
      </c>
      <c r="CM5" s="13" t="n">
        <v>0</v>
      </c>
      <c r="CN5" s="13" t="n">
        <v>0</v>
      </c>
      <c r="CO5" s="13" t="n">
        <v>0</v>
      </c>
      <c r="CP5" s="13" t="n">
        <v>0</v>
      </c>
      <c r="CQ5" s="13" t="n">
        <v>0</v>
      </c>
      <c r="CR5" s="13" t="n">
        <v>0</v>
      </c>
      <c r="CS5" s="13" t="n">
        <v>0</v>
      </c>
      <c r="CT5" s="13" t="n">
        <v>0</v>
      </c>
      <c r="CU5" s="13" t="n">
        <v>0</v>
      </c>
    </row>
    <row r="6" customFormat="false" ht="13.8" hidden="false" customHeight="false" outlineLevel="0" collapsed="false">
      <c r="A6" s="1" t="s">
        <v>111</v>
      </c>
      <c r="B6" s="13" t="s">
        <v>107</v>
      </c>
      <c r="C6" s="17" t="s">
        <v>108</v>
      </c>
      <c r="D6" s="17" t="s">
        <v>109</v>
      </c>
      <c r="E6" s="17" t="s">
        <v>103</v>
      </c>
      <c r="F6" s="13" t="s">
        <v>104</v>
      </c>
      <c r="G6" s="14" t="n">
        <v>1</v>
      </c>
      <c r="H6" s="15" t="n">
        <v>0</v>
      </c>
      <c r="I6" s="15" t="n">
        <v>0</v>
      </c>
      <c r="J6" s="13" t="n">
        <v>400</v>
      </c>
      <c r="K6" s="16" t="n">
        <f aca="false">IF(B6="Atmospheric",4500,IF(B6="Condensing",4250,IF(B6="Diesel",4000,4500)))+IF(C6="Manual",0,250)-IF(D6="Steam Donk",1000,0)-IF(E6="Rail Transportation",1000,0)+IF(F6="Merchant",500,IF(F6="Private",100,IF(F6="Cooperative",250,150)))</f>
        <v>3600</v>
      </c>
      <c r="L6" s="13" t="n">
        <v>0</v>
      </c>
      <c r="M6" s="13" t="n">
        <v>0</v>
      </c>
      <c r="N6" s="13" t="n">
        <v>0</v>
      </c>
      <c r="O6" s="13" t="n">
        <v>0</v>
      </c>
      <c r="P6" s="13" t="n">
        <v>0</v>
      </c>
      <c r="Q6" s="13" t="n">
        <v>0</v>
      </c>
      <c r="R6" s="13" t="n">
        <v>0</v>
      </c>
      <c r="S6" s="13" t="n">
        <f aca="false">IF(D6="Steam donk",1,0)</f>
        <v>1</v>
      </c>
      <c r="T6" s="13" t="n">
        <f aca="false">IF(C6="Nitroglycerin",5,IF(C6="Dynamite",10,0))</f>
        <v>5</v>
      </c>
      <c r="U6" s="13" t="n">
        <v>0</v>
      </c>
      <c r="V6" s="13" t="n">
        <v>0</v>
      </c>
      <c r="W6" s="13" t="n">
        <v>0</v>
      </c>
      <c r="X6" s="13" t="n">
        <v>0</v>
      </c>
      <c r="Y6" s="13" t="n">
        <v>0</v>
      </c>
      <c r="Z6" s="13" t="n">
        <v>0</v>
      </c>
      <c r="AA6" s="13" t="n">
        <v>0</v>
      </c>
      <c r="AB6" s="13" t="n">
        <v>0</v>
      </c>
      <c r="AC6" s="13" t="n">
        <v>0</v>
      </c>
      <c r="AD6" s="13" t="n">
        <v>0</v>
      </c>
      <c r="AE6" s="13" t="n">
        <v>0</v>
      </c>
      <c r="AF6" s="13" t="n">
        <v>0</v>
      </c>
      <c r="AG6" s="13" t="n">
        <v>0</v>
      </c>
      <c r="AH6" s="13" t="n">
        <v>0</v>
      </c>
      <c r="AI6" s="13" t="n">
        <v>0</v>
      </c>
      <c r="AJ6" s="13" t="n">
        <v>0</v>
      </c>
      <c r="AK6" s="13" t="n">
        <f aca="false">IF(D6="Diesel",5,0)</f>
        <v>0</v>
      </c>
      <c r="AL6" s="13" t="n">
        <v>0</v>
      </c>
      <c r="AM6" s="13" t="n">
        <v>0</v>
      </c>
      <c r="AN6" s="13" t="n">
        <v>0</v>
      </c>
      <c r="AO6" s="13" t="n">
        <v>0</v>
      </c>
      <c r="AP6" s="13" t="n">
        <v>0</v>
      </c>
      <c r="AQ6" s="13" t="n">
        <v>0</v>
      </c>
      <c r="AR6" s="13" t="n">
        <v>0</v>
      </c>
      <c r="AS6" s="18" t="n">
        <v>0</v>
      </c>
      <c r="AT6" s="13" t="n">
        <v>0</v>
      </c>
      <c r="AU6" s="13" t="n">
        <v>0</v>
      </c>
      <c r="AV6" s="13" t="n">
        <v>0</v>
      </c>
      <c r="AW6" s="13" t="n">
        <v>0</v>
      </c>
      <c r="AX6" s="13" t="n">
        <v>0</v>
      </c>
      <c r="AY6" s="13" t="n">
        <v>0</v>
      </c>
      <c r="AZ6" s="13" t="n">
        <v>0</v>
      </c>
      <c r="BA6" s="13" t="n">
        <f aca="false">IF(B6="Picks",5,IF(B6="Atmospheric",10,15))</f>
        <v>15</v>
      </c>
      <c r="BB6" s="13" t="n">
        <f aca="false">IF(E6="Rail Transport",5,0)</f>
        <v>0</v>
      </c>
      <c r="BC6" s="16" t="n">
        <v>0</v>
      </c>
      <c r="BD6" s="13" t="n">
        <v>0</v>
      </c>
      <c r="BE6" s="13" t="n">
        <v>0</v>
      </c>
      <c r="BF6" s="13" t="n">
        <v>0</v>
      </c>
      <c r="BG6" s="13" t="n">
        <f aca="false">IF(B6="Atmospheric",40,IF(B6="Condensing",60,IF(B6="Diesel",90,25)))+IF(C6="Nitroglycerin",15,IF(C6="Dynamite",25,0))</f>
        <v>75</v>
      </c>
      <c r="BH6" s="13" t="n">
        <v>0</v>
      </c>
      <c r="BI6" s="13" t="n">
        <v>0</v>
      </c>
      <c r="BJ6" s="13" t="n">
        <v>0</v>
      </c>
      <c r="BK6" s="13" t="n">
        <v>0</v>
      </c>
      <c r="BL6" s="13" t="n">
        <v>0</v>
      </c>
      <c r="BM6" s="13" t="n">
        <v>0</v>
      </c>
      <c r="BN6" s="13" t="n">
        <v>0</v>
      </c>
      <c r="BO6" s="13" t="n">
        <v>0</v>
      </c>
      <c r="BP6" s="13" t="n">
        <v>0</v>
      </c>
      <c r="BQ6" s="13" t="n">
        <v>0</v>
      </c>
      <c r="BR6" s="13" t="n">
        <v>0</v>
      </c>
      <c r="BS6" s="13" t="n">
        <v>0</v>
      </c>
      <c r="BT6" s="13" t="n">
        <v>0</v>
      </c>
      <c r="BU6" s="13" t="n">
        <v>0</v>
      </c>
      <c r="BV6" s="13" t="n">
        <v>0</v>
      </c>
      <c r="BW6" s="13" t="n">
        <v>0</v>
      </c>
      <c r="BX6" s="13" t="n">
        <v>0</v>
      </c>
      <c r="BY6" s="13" t="n">
        <v>0</v>
      </c>
      <c r="BZ6" s="13" t="n">
        <v>0</v>
      </c>
      <c r="CA6" s="13" t="n">
        <v>0</v>
      </c>
      <c r="CB6" s="13" t="n">
        <v>0</v>
      </c>
      <c r="CC6" s="13" t="n">
        <v>0</v>
      </c>
      <c r="CD6" s="13" t="n">
        <v>0</v>
      </c>
      <c r="CE6" s="13" t="n">
        <v>0</v>
      </c>
      <c r="CF6" s="13" t="n">
        <v>0</v>
      </c>
      <c r="CG6" s="13" t="n">
        <v>0</v>
      </c>
      <c r="CH6" s="13" t="n">
        <v>0</v>
      </c>
      <c r="CI6" s="13" t="n">
        <v>0</v>
      </c>
      <c r="CJ6" s="13" t="n">
        <v>0</v>
      </c>
      <c r="CK6" s="18" t="n">
        <v>0</v>
      </c>
      <c r="CL6" s="13" t="n">
        <v>0</v>
      </c>
      <c r="CM6" s="13" t="n">
        <v>0</v>
      </c>
      <c r="CN6" s="13" t="n">
        <v>0</v>
      </c>
      <c r="CO6" s="13" t="n">
        <v>0</v>
      </c>
      <c r="CP6" s="13" t="n">
        <v>0</v>
      </c>
      <c r="CQ6" s="13" t="n">
        <v>0</v>
      </c>
      <c r="CR6" s="13" t="n">
        <v>0</v>
      </c>
      <c r="CS6" s="13" t="n">
        <v>0</v>
      </c>
      <c r="CT6" s="13" t="n">
        <v>0</v>
      </c>
      <c r="CU6" s="13" t="n">
        <v>0</v>
      </c>
    </row>
    <row r="7" customFormat="false" ht="13.8" hidden="false" customHeight="false" outlineLevel="0" collapsed="false">
      <c r="A7" s="1" t="s">
        <v>112</v>
      </c>
      <c r="B7" s="13" t="s">
        <v>107</v>
      </c>
      <c r="C7" s="17" t="s">
        <v>108</v>
      </c>
      <c r="D7" s="17" t="s">
        <v>109</v>
      </c>
      <c r="E7" s="17" t="s">
        <v>103</v>
      </c>
      <c r="F7" s="13" t="s">
        <v>104</v>
      </c>
      <c r="G7" s="14" t="n">
        <v>1</v>
      </c>
      <c r="H7" s="15" t="n">
        <v>0</v>
      </c>
      <c r="I7" s="15" t="n">
        <v>0</v>
      </c>
      <c r="J7" s="13" t="n">
        <v>400</v>
      </c>
      <c r="K7" s="16" t="n">
        <f aca="false">IF(B7="Atmospheric",4500,IF(B7="Condensing",4250,IF(B7="Diesel",4000,4500)))+IF(C7="Manual",0,250)-IF(D7="Steam Donk",1000,0)-IF(E7="Rail Transportation",1000,0)+IF(F7="Merchant",500,IF(F7="Private",100,IF(F7="Cooperative",250,150)))</f>
        <v>3600</v>
      </c>
      <c r="L7" s="13" t="n">
        <v>0</v>
      </c>
      <c r="M7" s="13" t="n">
        <v>0</v>
      </c>
      <c r="N7" s="13" t="n">
        <v>0</v>
      </c>
      <c r="O7" s="13" t="n">
        <f aca="false">IF(B7="Condensing",15,IF(B7="Atmospheric",10))+IF(D7="Steam Donk",4,0)</f>
        <v>19</v>
      </c>
      <c r="P7" s="13" t="n">
        <v>0</v>
      </c>
      <c r="Q7" s="13" t="n">
        <v>0</v>
      </c>
      <c r="R7" s="13" t="n">
        <v>0</v>
      </c>
      <c r="S7" s="13" t="n">
        <f aca="false">IF(D7="Steam donk",1,0)</f>
        <v>1</v>
      </c>
      <c r="T7" s="13" t="n">
        <f aca="false">IF(C7="Nitroglycerin",5,IF(C7="Dynamite",10,0))</f>
        <v>5</v>
      </c>
      <c r="U7" s="13" t="n">
        <v>0</v>
      </c>
      <c r="V7" s="13" t="n">
        <v>0</v>
      </c>
      <c r="W7" s="13" t="n">
        <v>0</v>
      </c>
      <c r="X7" s="13" t="n">
        <v>0</v>
      </c>
      <c r="Y7" s="13" t="n">
        <v>0</v>
      </c>
      <c r="Z7" s="13" t="n">
        <v>0</v>
      </c>
      <c r="AA7" s="13" t="n">
        <v>0</v>
      </c>
      <c r="AB7" s="13" t="n">
        <v>0</v>
      </c>
      <c r="AC7" s="13" t="n">
        <v>0</v>
      </c>
      <c r="AD7" s="13" t="n">
        <v>0</v>
      </c>
      <c r="AE7" s="13" t="n">
        <v>0</v>
      </c>
      <c r="AF7" s="13" t="n">
        <v>0</v>
      </c>
      <c r="AG7" s="13" t="n">
        <v>0</v>
      </c>
      <c r="AH7" s="13" t="n">
        <v>0</v>
      </c>
      <c r="AI7" s="13" t="n">
        <v>0</v>
      </c>
      <c r="AJ7" s="13" t="n">
        <v>0</v>
      </c>
      <c r="AK7" s="13" t="n">
        <f aca="false">IF(D7="Diesel",5,0)</f>
        <v>0</v>
      </c>
      <c r="AL7" s="13" t="n">
        <v>0</v>
      </c>
      <c r="AM7" s="13" t="n">
        <v>0</v>
      </c>
      <c r="AN7" s="13" t="n">
        <v>0</v>
      </c>
      <c r="AO7" s="13" t="n">
        <v>0</v>
      </c>
      <c r="AP7" s="13" t="n">
        <v>0</v>
      </c>
      <c r="AQ7" s="13" t="n">
        <v>0</v>
      </c>
      <c r="AR7" s="13" t="n">
        <v>0</v>
      </c>
      <c r="AS7" s="18" t="n">
        <v>0</v>
      </c>
      <c r="AT7" s="13" t="n">
        <v>0</v>
      </c>
      <c r="AU7" s="13" t="n">
        <v>0</v>
      </c>
      <c r="AV7" s="13" t="n">
        <v>0</v>
      </c>
      <c r="AW7" s="13" t="n">
        <v>0</v>
      </c>
      <c r="AX7" s="13" t="n">
        <v>0</v>
      </c>
      <c r="AY7" s="13" t="n">
        <v>0</v>
      </c>
      <c r="AZ7" s="13" t="n">
        <v>0</v>
      </c>
      <c r="BA7" s="13" t="n">
        <f aca="false">IF(B7="Picks",5,IF(B7="Atmospheric",10,15))</f>
        <v>15</v>
      </c>
      <c r="BB7" s="13" t="n">
        <f aca="false">IF(E7="Rail Transport",5,0)</f>
        <v>0</v>
      </c>
      <c r="BC7" s="16" t="n">
        <v>0</v>
      </c>
      <c r="BD7" s="13" t="n">
        <v>0</v>
      </c>
      <c r="BE7" s="13" t="n">
        <v>0</v>
      </c>
      <c r="BF7" s="13" t="n">
        <v>0</v>
      </c>
      <c r="BG7" s="13" t="n">
        <v>0</v>
      </c>
      <c r="BH7" s="13" t="n">
        <v>0</v>
      </c>
      <c r="BI7" s="13" t="n">
        <v>0</v>
      </c>
      <c r="BJ7" s="13" t="n">
        <v>0</v>
      </c>
      <c r="BK7" s="13" t="n">
        <v>0</v>
      </c>
      <c r="BL7" s="13" t="n">
        <v>0</v>
      </c>
      <c r="BM7" s="13" t="n">
        <v>0</v>
      </c>
      <c r="BN7" s="13" t="n">
        <v>0</v>
      </c>
      <c r="BO7" s="13" t="n">
        <v>0</v>
      </c>
      <c r="BP7" s="13" t="n">
        <v>0</v>
      </c>
      <c r="BQ7" s="13" t="n">
        <v>0</v>
      </c>
      <c r="BR7" s="13" t="n">
        <v>0</v>
      </c>
      <c r="BS7" s="13" t="n">
        <v>0</v>
      </c>
      <c r="BT7" s="13" t="n">
        <v>0</v>
      </c>
      <c r="BU7" s="13" t="n">
        <v>0</v>
      </c>
      <c r="BV7" s="13" t="n">
        <v>0</v>
      </c>
      <c r="BW7" s="13" t="n">
        <v>0</v>
      </c>
      <c r="BX7" s="13" t="n">
        <v>0</v>
      </c>
      <c r="BY7" s="13" t="n">
        <v>0</v>
      </c>
      <c r="BZ7" s="13" t="n">
        <v>0</v>
      </c>
      <c r="CA7" s="13" t="n">
        <v>0</v>
      </c>
      <c r="CB7" s="13" t="n">
        <v>0</v>
      </c>
      <c r="CC7" s="13" t="n">
        <v>0</v>
      </c>
      <c r="CD7" s="13" t="n">
        <v>0</v>
      </c>
      <c r="CE7" s="13" t="n">
        <v>0</v>
      </c>
      <c r="CF7" s="13" t="n">
        <v>0</v>
      </c>
      <c r="CG7" s="13" t="n">
        <v>0</v>
      </c>
      <c r="CH7" s="13" t="n">
        <v>0</v>
      </c>
      <c r="CI7" s="13" t="n">
        <v>0</v>
      </c>
      <c r="CJ7" s="13" t="n">
        <v>0</v>
      </c>
      <c r="CK7" s="18" t="n">
        <v>0</v>
      </c>
      <c r="CL7" s="13" t="n">
        <v>0</v>
      </c>
      <c r="CM7" s="13" t="n">
        <v>0</v>
      </c>
      <c r="CN7" s="13" t="n">
        <v>0</v>
      </c>
      <c r="CO7" s="13" t="n">
        <f aca="false">IF(B7="Atmospheric",40,IF(B7="Condensing",60,IF(B7="Diesel",80,20)))+IF(C7="Nitroglycerin",10,IF(C7="Dynamite",20,0))</f>
        <v>70</v>
      </c>
      <c r="CP7" s="13" t="n">
        <v>0</v>
      </c>
      <c r="CQ7" s="13" t="n">
        <v>0</v>
      </c>
      <c r="CR7" s="13" t="n">
        <v>0</v>
      </c>
      <c r="CS7" s="13" t="n">
        <v>0</v>
      </c>
      <c r="CT7" s="13" t="n">
        <v>0</v>
      </c>
      <c r="CU7" s="13" t="n">
        <v>0</v>
      </c>
    </row>
    <row r="8" customFormat="false" ht="13.8" hidden="false" customHeight="false" outlineLevel="0" collapsed="false">
      <c r="A8" s="1" t="s">
        <v>113</v>
      </c>
      <c r="B8" s="17" t="s">
        <v>114</v>
      </c>
      <c r="C8" s="17" t="s">
        <v>103</v>
      </c>
      <c r="D8" s="0" t="s">
        <v>115</v>
      </c>
      <c r="E8" s="0" t="s">
        <v>115</v>
      </c>
      <c r="F8" s="13" t="s">
        <v>104</v>
      </c>
      <c r="G8" s="14" t="n">
        <v>0</v>
      </c>
      <c r="H8" s="15" t="n">
        <v>0</v>
      </c>
      <c r="I8" s="15" t="n">
        <v>0</v>
      </c>
      <c r="J8" s="0" t="n">
        <v>400</v>
      </c>
      <c r="K8" s="1" t="n">
        <f aca="false">IF(B8="Steam Powered",4500,4900)-IF(C8="Rail Transport",1000,IF(C8="Tanker Cars",2000,0))+IF(F8="Merchant",500,IF(F8="Private",100,IF(F8="Cooperative",250,150)))</f>
        <v>4600</v>
      </c>
      <c r="L8" s="19" t="n">
        <v>0</v>
      </c>
      <c r="M8" s="19" t="n">
        <v>0</v>
      </c>
      <c r="N8" s="19" t="n">
        <v>0</v>
      </c>
      <c r="O8" s="19" t="n">
        <f aca="false">IF(B8="Steam Powered",10,0)</f>
        <v>10</v>
      </c>
      <c r="P8" s="19" t="n">
        <v>0</v>
      </c>
      <c r="Q8" s="19" t="n">
        <v>0</v>
      </c>
      <c r="R8" s="19" t="n">
        <v>0</v>
      </c>
      <c r="S8" s="19" t="n">
        <f aca="false">IF(B8="Steam Powered",5,10)</f>
        <v>5</v>
      </c>
      <c r="T8" s="19" t="n">
        <v>0</v>
      </c>
      <c r="U8" s="19" t="n">
        <v>0</v>
      </c>
      <c r="V8" s="19" t="n">
        <v>0</v>
      </c>
      <c r="W8" s="19" t="n">
        <v>0</v>
      </c>
      <c r="X8" s="19" t="n">
        <v>0</v>
      </c>
      <c r="Y8" s="19" t="n">
        <v>0</v>
      </c>
      <c r="Z8" s="19" t="n">
        <v>0</v>
      </c>
      <c r="AA8" s="19" t="n">
        <v>0</v>
      </c>
      <c r="AB8" s="19" t="n">
        <v>0</v>
      </c>
      <c r="AC8" s="19" t="n">
        <v>0</v>
      </c>
      <c r="AD8" s="19" t="n">
        <v>0</v>
      </c>
      <c r="AE8" s="19" t="n">
        <v>0</v>
      </c>
      <c r="AF8" s="19" t="n">
        <v>0</v>
      </c>
      <c r="AG8" s="19" t="n">
        <v>0</v>
      </c>
      <c r="AH8" s="19" t="n">
        <v>0</v>
      </c>
      <c r="AI8" s="19" t="n">
        <v>0</v>
      </c>
      <c r="AJ8" s="19" t="n">
        <v>0</v>
      </c>
      <c r="AK8" s="19" t="n">
        <v>0</v>
      </c>
      <c r="AL8" s="19" t="n">
        <v>0</v>
      </c>
      <c r="AM8" s="19" t="n">
        <v>0</v>
      </c>
      <c r="AN8" s="19" t="n">
        <v>0</v>
      </c>
      <c r="AO8" s="19" t="n">
        <v>0</v>
      </c>
      <c r="AP8" s="19" t="n">
        <v>0</v>
      </c>
      <c r="AQ8" s="19" t="n">
        <v>0</v>
      </c>
      <c r="AR8" s="19" t="n">
        <v>0</v>
      </c>
      <c r="AS8" s="19" t="n">
        <v>0</v>
      </c>
      <c r="AT8" s="19" t="n">
        <v>0</v>
      </c>
      <c r="AU8" s="19" t="n">
        <v>0</v>
      </c>
      <c r="AV8" s="19" t="n">
        <v>0</v>
      </c>
      <c r="AW8" s="19" t="n">
        <v>0</v>
      </c>
      <c r="AX8" s="19" t="n">
        <v>0</v>
      </c>
      <c r="AY8" s="19" t="n">
        <v>0</v>
      </c>
      <c r="AZ8" s="19" t="n">
        <v>0</v>
      </c>
      <c r="BA8" s="19" t="n">
        <v>0</v>
      </c>
      <c r="BB8" s="19" t="n">
        <f aca="false">IF(C8="Rail Transport",5,IF(C8="Tanker Cars",10,0))</f>
        <v>0</v>
      </c>
      <c r="BC8" s="20" t="n">
        <v>0</v>
      </c>
      <c r="BD8" s="19" t="n">
        <v>0</v>
      </c>
      <c r="BE8" s="19" t="n">
        <v>0</v>
      </c>
      <c r="BF8" s="19" t="n">
        <v>0</v>
      </c>
      <c r="BG8" s="19" t="n">
        <v>0</v>
      </c>
      <c r="BH8" s="19" t="n">
        <v>0</v>
      </c>
      <c r="BI8" s="19" t="n">
        <v>0</v>
      </c>
      <c r="BJ8" s="19" t="n">
        <v>0</v>
      </c>
      <c r="BK8" s="19" t="n">
        <v>0</v>
      </c>
      <c r="BL8" s="19" t="n">
        <v>0</v>
      </c>
      <c r="BM8" s="19" t="n">
        <v>0</v>
      </c>
      <c r="BN8" s="19" t="n">
        <v>0</v>
      </c>
      <c r="BO8" s="19" t="n">
        <v>0</v>
      </c>
      <c r="BP8" s="19" t="n">
        <v>0</v>
      </c>
      <c r="BQ8" s="19" t="n">
        <v>0</v>
      </c>
      <c r="BR8" s="19" t="n">
        <v>0</v>
      </c>
      <c r="BS8" s="19" t="n">
        <v>0</v>
      </c>
      <c r="BT8" s="19" t="n">
        <v>0</v>
      </c>
      <c r="BU8" s="19" t="n">
        <v>0</v>
      </c>
      <c r="BV8" s="19" t="n">
        <v>0</v>
      </c>
      <c r="BW8" s="19" t="n">
        <v>0</v>
      </c>
      <c r="BX8" s="19" t="n">
        <v>0</v>
      </c>
      <c r="BY8" s="19" t="n">
        <v>0</v>
      </c>
      <c r="BZ8" s="19" t="n">
        <v>0</v>
      </c>
      <c r="CA8" s="19" t="n">
        <v>0</v>
      </c>
      <c r="CB8" s="19" t="n">
        <v>0</v>
      </c>
      <c r="CC8" s="19" t="n">
        <f aca="false">IF(B8="Steam Powered",60,100)</f>
        <v>60</v>
      </c>
      <c r="CD8" s="19" t="n">
        <v>0</v>
      </c>
      <c r="CE8" s="19" t="n">
        <v>0</v>
      </c>
      <c r="CF8" s="19" t="n">
        <v>0</v>
      </c>
      <c r="CG8" s="19" t="n">
        <v>0</v>
      </c>
      <c r="CH8" s="19" t="n">
        <v>0</v>
      </c>
      <c r="CI8" s="19" t="n">
        <v>0</v>
      </c>
      <c r="CJ8" s="19" t="n">
        <v>0</v>
      </c>
      <c r="CK8" s="19" t="n">
        <v>0</v>
      </c>
      <c r="CL8" s="19" t="n">
        <v>0</v>
      </c>
      <c r="CM8" s="19" t="n">
        <v>0</v>
      </c>
      <c r="CN8" s="19" t="n">
        <v>0</v>
      </c>
      <c r="CO8" s="19" t="n">
        <v>0</v>
      </c>
      <c r="CP8" s="19" t="n">
        <v>0</v>
      </c>
      <c r="CQ8" s="19" t="n">
        <v>0</v>
      </c>
      <c r="CR8" s="19" t="n">
        <v>0</v>
      </c>
      <c r="CS8" s="19" t="n">
        <v>0</v>
      </c>
      <c r="CT8" s="19" t="n">
        <v>0</v>
      </c>
      <c r="CU8" s="19" t="n">
        <v>0</v>
      </c>
    </row>
    <row r="9" customFormat="false" ht="13.8" hidden="false" customHeight="false" outlineLevel="0" collapsed="false">
      <c r="A9" s="1" t="s">
        <v>116</v>
      </c>
      <c r="B9" s="17" t="s">
        <v>117</v>
      </c>
      <c r="C9" s="17" t="s">
        <v>118</v>
      </c>
      <c r="D9" s="0" t="s">
        <v>115</v>
      </c>
      <c r="E9" s="0" t="s">
        <v>115</v>
      </c>
      <c r="F9" s="13" t="s">
        <v>104</v>
      </c>
      <c r="G9" s="14" t="n">
        <v>0</v>
      </c>
      <c r="H9" s="15" t="n">
        <v>0</v>
      </c>
      <c r="I9" s="15" t="n">
        <v>0</v>
      </c>
      <c r="J9" s="0" t="n">
        <v>200</v>
      </c>
      <c r="K9" s="1" t="n">
        <f aca="false">IF(B9="Basic",4900,4800)-IF(C9="Rail Transport",1000,0)+IF(F9="Merchant",500,IF(F9="Private",100,IF(F9="Cooperative",250,150)))</f>
        <v>3900</v>
      </c>
      <c r="L9" s="19" t="n">
        <v>0</v>
      </c>
      <c r="M9" s="19" t="n">
        <v>0</v>
      </c>
      <c r="N9" s="19" t="n">
        <v>0</v>
      </c>
      <c r="O9" s="19" t="n">
        <v>0</v>
      </c>
      <c r="P9" s="19" t="n">
        <v>0</v>
      </c>
      <c r="Q9" s="19" t="n">
        <v>0</v>
      </c>
      <c r="R9" s="19" t="n">
        <v>0</v>
      </c>
      <c r="S9" s="19" t="n">
        <f aca="false">IF(B9="Basic",0,5)</f>
        <v>5</v>
      </c>
      <c r="T9" s="19" t="n">
        <v>0</v>
      </c>
      <c r="U9" s="19" t="n">
        <v>0</v>
      </c>
      <c r="V9" s="19" t="n">
        <v>0</v>
      </c>
      <c r="W9" s="19" t="n">
        <v>0</v>
      </c>
      <c r="X9" s="19" t="n">
        <v>0</v>
      </c>
      <c r="Y9" s="19" t="n">
        <v>0</v>
      </c>
      <c r="Z9" s="19" t="n">
        <v>0</v>
      </c>
      <c r="AA9" s="19" t="n">
        <v>0</v>
      </c>
      <c r="AB9" s="19" t="n">
        <v>0</v>
      </c>
      <c r="AC9" s="19" t="n">
        <v>0</v>
      </c>
      <c r="AD9" s="19" t="n">
        <v>0</v>
      </c>
      <c r="AE9" s="19" t="n">
        <v>0</v>
      </c>
      <c r="AF9" s="19" t="n">
        <v>0</v>
      </c>
      <c r="AG9" s="19" t="n">
        <v>0</v>
      </c>
      <c r="AH9" s="19" t="n">
        <v>0</v>
      </c>
      <c r="AI9" s="19" t="n">
        <v>0</v>
      </c>
      <c r="AJ9" s="19" t="n">
        <v>0</v>
      </c>
      <c r="AK9" s="19" t="n">
        <v>0</v>
      </c>
      <c r="AL9" s="19" t="n">
        <v>0</v>
      </c>
      <c r="AM9" s="19" t="n">
        <v>0</v>
      </c>
      <c r="AN9" s="19" t="n">
        <v>0</v>
      </c>
      <c r="AO9" s="19" t="n">
        <v>0</v>
      </c>
      <c r="AP9" s="19" t="n">
        <v>0</v>
      </c>
      <c r="AQ9" s="19" t="n">
        <v>0</v>
      </c>
      <c r="AR9" s="19" t="n">
        <v>0</v>
      </c>
      <c r="AS9" s="19" t="n">
        <v>0</v>
      </c>
      <c r="AT9" s="19" t="n">
        <v>0</v>
      </c>
      <c r="AU9" s="19" t="n">
        <v>0</v>
      </c>
      <c r="AV9" s="19" t="n">
        <v>0</v>
      </c>
      <c r="AW9" s="19" t="n">
        <v>0</v>
      </c>
      <c r="AX9" s="19" t="n">
        <v>0</v>
      </c>
      <c r="AY9" s="19" t="n">
        <v>0</v>
      </c>
      <c r="AZ9" s="19" t="n">
        <v>0</v>
      </c>
      <c r="BA9" s="19" t="n">
        <v>0</v>
      </c>
      <c r="BB9" s="19" t="n">
        <f aca="false">IF(C9="Rail Transport",5,0)</f>
        <v>5</v>
      </c>
      <c r="BC9" s="20" t="n">
        <v>0</v>
      </c>
      <c r="BD9" s="19" t="n">
        <v>0</v>
      </c>
      <c r="BE9" s="19" t="n">
        <v>0</v>
      </c>
      <c r="BF9" s="19" t="n">
        <v>0</v>
      </c>
      <c r="BG9" s="19" t="n">
        <v>0</v>
      </c>
      <c r="BH9" s="19" t="n">
        <v>0</v>
      </c>
      <c r="BI9" s="19" t="n">
        <v>0</v>
      </c>
      <c r="BJ9" s="19" t="n">
        <v>0</v>
      </c>
      <c r="BK9" s="19" t="n">
        <v>0</v>
      </c>
      <c r="BL9" s="19" t="n">
        <v>0</v>
      </c>
      <c r="BM9" s="19" t="n">
        <v>0</v>
      </c>
      <c r="BN9" s="19" t="n">
        <v>0</v>
      </c>
      <c r="BO9" s="19" t="n">
        <v>0</v>
      </c>
      <c r="BP9" s="19" t="n">
        <v>0</v>
      </c>
      <c r="BQ9" s="19" t="n">
        <v>0</v>
      </c>
      <c r="BR9" s="19" t="n">
        <v>0</v>
      </c>
      <c r="BS9" s="19" t="n">
        <v>0</v>
      </c>
      <c r="BT9" s="19" t="n">
        <v>0</v>
      </c>
      <c r="BU9" s="19" t="n">
        <v>0</v>
      </c>
      <c r="BV9" s="19" t="n">
        <v>0</v>
      </c>
      <c r="BW9" s="19" t="n">
        <v>0</v>
      </c>
      <c r="BX9" s="19" t="n">
        <v>0</v>
      </c>
      <c r="BY9" s="19" t="n">
        <v>0</v>
      </c>
      <c r="BZ9" s="19" t="n">
        <v>0</v>
      </c>
      <c r="CA9" s="19" t="n">
        <v>0</v>
      </c>
      <c r="CB9" s="19" t="n">
        <v>0</v>
      </c>
      <c r="CC9" s="19" t="n">
        <v>0</v>
      </c>
      <c r="CD9" s="19" t="n">
        <v>0</v>
      </c>
      <c r="CE9" s="19" t="n">
        <v>0</v>
      </c>
      <c r="CF9" s="19" t="n">
        <v>0</v>
      </c>
      <c r="CG9" s="19" t="n">
        <v>0</v>
      </c>
      <c r="CH9" s="19" t="n">
        <f aca="false">IF(B9="Basic",30,60)</f>
        <v>60</v>
      </c>
      <c r="CI9" s="19" t="n">
        <v>0</v>
      </c>
      <c r="CJ9" s="19" t="n">
        <v>0</v>
      </c>
      <c r="CK9" s="19" t="n">
        <v>0</v>
      </c>
      <c r="CL9" s="19" t="n">
        <v>0</v>
      </c>
      <c r="CM9" s="19" t="n">
        <v>0</v>
      </c>
      <c r="CN9" s="19" t="n">
        <v>0</v>
      </c>
      <c r="CO9" s="19" t="n">
        <v>0</v>
      </c>
      <c r="CP9" s="19" t="n">
        <v>0</v>
      </c>
      <c r="CQ9" s="19" t="n">
        <v>0</v>
      </c>
      <c r="CR9" s="19" t="n">
        <v>0</v>
      </c>
      <c r="CS9" s="19" t="n">
        <v>0</v>
      </c>
      <c r="CT9" s="19" t="n">
        <v>0</v>
      </c>
      <c r="CU9" s="19" t="n">
        <v>0</v>
      </c>
    </row>
    <row r="10" customFormat="false" ht="13.8" hidden="false" customHeight="false" outlineLevel="0" collapsed="false">
      <c r="A10" s="1" t="s">
        <v>119</v>
      </c>
      <c r="B10" s="17" t="s">
        <v>120</v>
      </c>
      <c r="C10" s="17" t="s">
        <v>121</v>
      </c>
      <c r="D10" s="0" t="s">
        <v>115</v>
      </c>
      <c r="E10" s="0" t="s">
        <v>115</v>
      </c>
      <c r="F10" s="13" t="s">
        <v>104</v>
      </c>
      <c r="G10" s="14" t="n">
        <v>1</v>
      </c>
      <c r="H10" s="15" t="n">
        <v>0</v>
      </c>
      <c r="I10" s="15" t="n">
        <v>0</v>
      </c>
      <c r="J10" s="0" t="n">
        <v>200</v>
      </c>
      <c r="K10" s="1" t="n">
        <f aca="false">4500-IF(C10="Refrigerated Storage",1000,IF(C10="Refrigerated Rail Cars",2000,IF(C10="Flash Freezing",3000,0)))+IF(F10="Merchant",500,IF(F10="Private",100,IF(F10="Cooperative",250,150)))</f>
        <v>4600</v>
      </c>
      <c r="L10" s="19" t="n">
        <v>0</v>
      </c>
      <c r="M10" s="19" t="n">
        <f aca="false">IF(B10="Fishing Trawlers",5,0)</f>
        <v>0</v>
      </c>
      <c r="N10" s="19" t="n">
        <v>0</v>
      </c>
      <c r="O10" s="19" t="n">
        <f aca="false">IF(B10="Steam Trawlers",15,0)</f>
        <v>15</v>
      </c>
      <c r="P10" s="19" t="n">
        <v>0</v>
      </c>
      <c r="Q10" s="19" t="n">
        <v>0</v>
      </c>
      <c r="R10" s="19" t="n">
        <f aca="false">IF(C10="Unrefrigerated",0,IF(C10="Flash Freezing",7,5))</f>
        <v>0</v>
      </c>
      <c r="S10" s="19" t="n">
        <v>0</v>
      </c>
      <c r="T10" s="19" t="n">
        <v>0</v>
      </c>
      <c r="U10" s="19" t="n">
        <v>0</v>
      </c>
      <c r="V10" s="19" t="n">
        <v>0</v>
      </c>
      <c r="W10" s="19" t="n">
        <v>0</v>
      </c>
      <c r="X10" s="19" t="n">
        <v>0</v>
      </c>
      <c r="Y10" s="19" t="n">
        <v>0</v>
      </c>
      <c r="Z10" s="19" t="n">
        <v>0</v>
      </c>
      <c r="AA10" s="19" t="n">
        <v>0</v>
      </c>
      <c r="AB10" s="19" t="n">
        <v>0</v>
      </c>
      <c r="AC10" s="19" t="n">
        <v>0</v>
      </c>
      <c r="AD10" s="19" t="n">
        <v>0</v>
      </c>
      <c r="AE10" s="19" t="n">
        <v>0</v>
      </c>
      <c r="AF10" s="19" t="n">
        <v>0</v>
      </c>
      <c r="AG10" s="19" t="n">
        <v>0</v>
      </c>
      <c r="AH10" s="19" t="n">
        <v>0</v>
      </c>
      <c r="AI10" s="19" t="n">
        <v>0</v>
      </c>
      <c r="AJ10" s="19" t="n">
        <v>0</v>
      </c>
      <c r="AK10" s="19" t="n">
        <v>0</v>
      </c>
      <c r="AL10" s="19" t="n">
        <v>0</v>
      </c>
      <c r="AM10" s="19" t="n">
        <v>0</v>
      </c>
      <c r="AN10" s="19" t="n">
        <v>0</v>
      </c>
      <c r="AO10" s="19" t="n">
        <v>0</v>
      </c>
      <c r="AP10" s="19" t="n">
        <v>0</v>
      </c>
      <c r="AQ10" s="19" t="n">
        <v>0</v>
      </c>
      <c r="AR10" s="19" t="n">
        <v>0</v>
      </c>
      <c r="AS10" s="19" t="n">
        <v>0</v>
      </c>
      <c r="AT10" s="19" t="n">
        <f aca="false">IF(B10="Steam Trawlers",5,0)</f>
        <v>5</v>
      </c>
      <c r="AU10" s="19" t="n">
        <v>0</v>
      </c>
      <c r="AV10" s="19" t="n">
        <v>0</v>
      </c>
      <c r="AW10" s="19" t="n">
        <v>0</v>
      </c>
      <c r="AX10" s="19" t="n">
        <v>0</v>
      </c>
      <c r="AY10" s="19" t="n">
        <v>0</v>
      </c>
      <c r="AZ10" s="19" t="n">
        <v>0</v>
      </c>
      <c r="BA10" s="19" t="n">
        <v>0</v>
      </c>
      <c r="BB10" s="19" t="n">
        <f aca="false">IF(C10="Refrigerated Rail Cars",5,IF(C10="Flash Freezing",7,0))</f>
        <v>0</v>
      </c>
      <c r="BC10" s="20" t="n">
        <v>0</v>
      </c>
      <c r="BD10" s="19" t="n">
        <v>0</v>
      </c>
      <c r="BE10" s="19" t="n">
        <v>0</v>
      </c>
      <c r="BF10" s="19" t="n">
        <v>0</v>
      </c>
      <c r="BG10" s="19" t="n">
        <v>0</v>
      </c>
      <c r="BH10" s="19" t="n">
        <v>0</v>
      </c>
      <c r="BI10" s="19" t="n">
        <v>0</v>
      </c>
      <c r="BJ10" s="19" t="n">
        <v>0</v>
      </c>
      <c r="BK10" s="19" t="n">
        <v>0</v>
      </c>
      <c r="BL10" s="19" t="n">
        <v>0</v>
      </c>
      <c r="BM10" s="19" t="n">
        <v>0</v>
      </c>
      <c r="BN10" s="19" t="n">
        <v>0</v>
      </c>
      <c r="BO10" s="19" t="n">
        <v>0</v>
      </c>
      <c r="BP10" s="19" t="n">
        <f aca="false">IF(B10="Fishing Trawlers",50,IF(B10="Steam Trawlers",100,25))</f>
        <v>100</v>
      </c>
      <c r="BQ10" s="19" t="n">
        <v>0</v>
      </c>
      <c r="BR10" s="19" t="n">
        <v>0</v>
      </c>
      <c r="BS10" s="19" t="n">
        <v>0</v>
      </c>
      <c r="BT10" s="19" t="n">
        <v>0</v>
      </c>
      <c r="BU10" s="19" t="n">
        <v>0</v>
      </c>
      <c r="BV10" s="19" t="n">
        <v>0</v>
      </c>
      <c r="BW10" s="19" t="n">
        <v>0</v>
      </c>
      <c r="BX10" s="19" t="n">
        <v>0</v>
      </c>
      <c r="BY10" s="19" t="n">
        <v>0</v>
      </c>
      <c r="BZ10" s="19" t="n">
        <v>0</v>
      </c>
      <c r="CA10" s="19" t="n">
        <v>0</v>
      </c>
      <c r="CB10" s="19" t="n">
        <v>0</v>
      </c>
      <c r="CC10" s="19" t="n">
        <v>0</v>
      </c>
      <c r="CD10" s="19" t="n">
        <v>0</v>
      </c>
      <c r="CE10" s="19" t="n">
        <v>0</v>
      </c>
      <c r="CF10" s="19" t="n">
        <v>0</v>
      </c>
      <c r="CG10" s="19" t="n">
        <v>0</v>
      </c>
      <c r="CH10" s="19" t="n">
        <v>0</v>
      </c>
      <c r="CI10" s="19" t="n">
        <v>0</v>
      </c>
      <c r="CJ10" s="19" t="n">
        <v>0</v>
      </c>
      <c r="CK10" s="19" t="n">
        <v>0</v>
      </c>
      <c r="CL10" s="19" t="n">
        <v>0</v>
      </c>
      <c r="CM10" s="19" t="n">
        <v>0</v>
      </c>
      <c r="CN10" s="19" t="n">
        <v>0</v>
      </c>
      <c r="CO10" s="19" t="n">
        <v>0</v>
      </c>
      <c r="CP10" s="19" t="n">
        <v>0</v>
      </c>
      <c r="CQ10" s="19" t="n">
        <v>0</v>
      </c>
      <c r="CR10" s="19" t="n">
        <v>0</v>
      </c>
      <c r="CS10" s="19" t="n">
        <v>0</v>
      </c>
      <c r="CT10" s="19" t="n">
        <v>0</v>
      </c>
      <c r="CU10" s="19" t="n">
        <v>0</v>
      </c>
    </row>
    <row r="11" customFormat="false" ht="13.8" hidden="false" customHeight="false" outlineLevel="0" collapsed="false">
      <c r="A11" s="1" t="s">
        <v>122</v>
      </c>
      <c r="B11" s="17" t="s">
        <v>123</v>
      </c>
      <c r="C11" s="17" t="s">
        <v>121</v>
      </c>
      <c r="D11" s="0" t="s">
        <v>115</v>
      </c>
      <c r="E11" s="0" t="s">
        <v>115</v>
      </c>
      <c r="F11" s="13" t="s">
        <v>104</v>
      </c>
      <c r="G11" s="14" t="n">
        <v>1</v>
      </c>
      <c r="H11" s="15" t="n">
        <v>0</v>
      </c>
      <c r="I11" s="15" t="n">
        <v>0</v>
      </c>
      <c r="J11" s="0" t="n">
        <v>200</v>
      </c>
      <c r="K11" s="1" t="n">
        <f aca="false">4500-IF(C11="Refrigerated Storage",1000,IF(C11="Refrigerated Rail Cars",2000,IF(C11="Flash Freezing",3000,0)))+IF(F11="Merchant",500,IF(F11="Private",100,IF(F11="Cooperative",250,150)))</f>
        <v>4600</v>
      </c>
      <c r="L11" s="19" t="n">
        <v>0</v>
      </c>
      <c r="M11" s="19" t="n">
        <f aca="false">IF(B11="Whaling Fleet",5,0)</f>
        <v>0</v>
      </c>
      <c r="N11" s="19" t="n">
        <v>0</v>
      </c>
      <c r="O11" s="19" t="n">
        <f aca="false">IF(B11="Steam Powered Whalers",20,0)</f>
        <v>20</v>
      </c>
      <c r="P11" s="19" t="n">
        <v>0</v>
      </c>
      <c r="Q11" s="19" t="n">
        <v>0</v>
      </c>
      <c r="R11" s="19" t="n">
        <f aca="false">IF(C11="Unrefrigerated",0,IF(C11="Flash Freezing",7,5))</f>
        <v>0</v>
      </c>
      <c r="S11" s="19" t="n">
        <v>0</v>
      </c>
      <c r="T11" s="19" t="n">
        <v>0</v>
      </c>
      <c r="U11" s="19" t="n">
        <v>0</v>
      </c>
      <c r="V11" s="19" t="n">
        <v>0</v>
      </c>
      <c r="W11" s="19" t="n">
        <v>0</v>
      </c>
      <c r="X11" s="19" t="n">
        <v>0</v>
      </c>
      <c r="Y11" s="19" t="n">
        <v>0</v>
      </c>
      <c r="Z11" s="19" t="n">
        <v>0</v>
      </c>
      <c r="AA11" s="19" t="n">
        <v>0</v>
      </c>
      <c r="AB11" s="19" t="n">
        <v>0</v>
      </c>
      <c r="AC11" s="19" t="n">
        <v>0</v>
      </c>
      <c r="AD11" s="19" t="n">
        <v>0</v>
      </c>
      <c r="AE11" s="19" t="n">
        <v>0</v>
      </c>
      <c r="AF11" s="19" t="n">
        <v>0</v>
      </c>
      <c r="AG11" s="19" t="n">
        <v>0</v>
      </c>
      <c r="AH11" s="19" t="n">
        <v>0</v>
      </c>
      <c r="AI11" s="19" t="n">
        <v>0</v>
      </c>
      <c r="AJ11" s="19" t="n">
        <v>0</v>
      </c>
      <c r="AK11" s="19" t="n">
        <v>0</v>
      </c>
      <c r="AL11" s="19" t="n">
        <v>0</v>
      </c>
      <c r="AM11" s="19" t="n">
        <v>0</v>
      </c>
      <c r="AN11" s="19" t="n">
        <v>0</v>
      </c>
      <c r="AO11" s="19" t="n">
        <v>0</v>
      </c>
      <c r="AP11" s="19" t="n">
        <v>0</v>
      </c>
      <c r="AQ11" s="19" t="n">
        <v>0</v>
      </c>
      <c r="AR11" s="19" t="n">
        <v>0</v>
      </c>
      <c r="AS11" s="19" t="n">
        <v>0</v>
      </c>
      <c r="AT11" s="19" t="n">
        <f aca="false">IF(B11="Steam Powered Whalers",5,0)</f>
        <v>5</v>
      </c>
      <c r="AU11" s="19" t="n">
        <v>0</v>
      </c>
      <c r="AV11" s="19" t="n">
        <v>0</v>
      </c>
      <c r="AW11" s="19" t="n">
        <v>0</v>
      </c>
      <c r="AX11" s="19" t="n">
        <v>0</v>
      </c>
      <c r="AY11" s="19" t="n">
        <v>0</v>
      </c>
      <c r="AZ11" s="19" t="n">
        <v>0</v>
      </c>
      <c r="BA11" s="19" t="n">
        <v>0</v>
      </c>
      <c r="BB11" s="19" t="n">
        <f aca="false">IF(C11="Refrigerated Rail Cars",5,IF(C11="Flash Freezing",7,0))</f>
        <v>0</v>
      </c>
      <c r="BC11" s="20" t="n">
        <v>0</v>
      </c>
      <c r="BD11" s="19" t="n">
        <v>0</v>
      </c>
      <c r="BE11" s="19" t="n">
        <v>0</v>
      </c>
      <c r="BF11" s="19" t="n">
        <v>0</v>
      </c>
      <c r="BG11" s="19" t="n">
        <v>0</v>
      </c>
      <c r="BH11" s="19" t="n">
        <v>0</v>
      </c>
      <c r="BI11" s="19" t="n">
        <v>0</v>
      </c>
      <c r="BJ11" s="19" t="n">
        <v>0</v>
      </c>
      <c r="BK11" s="19" t="n">
        <v>0</v>
      </c>
      <c r="BL11" s="19" t="n">
        <v>0</v>
      </c>
      <c r="BM11" s="19" t="n">
        <v>0</v>
      </c>
      <c r="BN11" s="19" t="n">
        <v>0</v>
      </c>
      <c r="BO11" s="19" t="n">
        <v>0</v>
      </c>
      <c r="BP11" s="19" t="n">
        <v>0</v>
      </c>
      <c r="BQ11" s="19" t="n">
        <v>0</v>
      </c>
      <c r="BR11" s="19" t="n">
        <v>0</v>
      </c>
      <c r="BS11" s="19" t="n">
        <v>0</v>
      </c>
      <c r="BT11" s="19" t="n">
        <v>0</v>
      </c>
      <c r="BU11" s="19" t="n">
        <v>0</v>
      </c>
      <c r="BV11" s="19" t="n">
        <v>0</v>
      </c>
      <c r="BW11" s="19" t="n">
        <v>0</v>
      </c>
      <c r="BX11" s="19" t="n">
        <v>0</v>
      </c>
      <c r="BY11" s="19" t="n">
        <v>0</v>
      </c>
      <c r="BZ11" s="19" t="n">
        <v>0</v>
      </c>
      <c r="CA11" s="19" t="n">
        <v>0</v>
      </c>
      <c r="CB11" s="19" t="n">
        <f aca="false">IF(B11="Simple Whaling",5,IF(B11="Whaling Fleet",10,20))</f>
        <v>20</v>
      </c>
      <c r="CC11" s="19" t="n">
        <f aca="false">IF(B11="Simple Whaling",10,IF(B11="Whaling Fleet",20,40))</f>
        <v>40</v>
      </c>
      <c r="CD11" s="19" t="n">
        <v>0</v>
      </c>
      <c r="CE11" s="19" t="n">
        <v>0</v>
      </c>
      <c r="CF11" s="19" t="n">
        <v>0</v>
      </c>
      <c r="CG11" s="19" t="n">
        <v>0</v>
      </c>
      <c r="CH11" s="19" t="n">
        <v>0</v>
      </c>
      <c r="CI11" s="19" t="n">
        <v>0</v>
      </c>
      <c r="CJ11" s="19" t="n">
        <v>0</v>
      </c>
      <c r="CK11" s="19" t="n">
        <v>0</v>
      </c>
      <c r="CL11" s="19" t="n">
        <v>0</v>
      </c>
      <c r="CM11" s="19" t="n">
        <v>0</v>
      </c>
      <c r="CN11" s="19" t="n">
        <v>0</v>
      </c>
      <c r="CO11" s="19" t="n">
        <v>0</v>
      </c>
      <c r="CP11" s="19" t="n">
        <v>0</v>
      </c>
      <c r="CQ11" s="19" t="n">
        <v>0</v>
      </c>
      <c r="CR11" s="19" t="n">
        <v>0</v>
      </c>
      <c r="CS11" s="19" t="n">
        <v>0</v>
      </c>
      <c r="CT11" s="19" t="n">
        <v>0</v>
      </c>
      <c r="CU11" s="19" t="n">
        <v>0</v>
      </c>
    </row>
    <row r="12" customFormat="false" ht="13.8" hidden="false" customHeight="false" outlineLevel="0" collapsed="false">
      <c r="A12" s="1" t="s">
        <v>124</v>
      </c>
      <c r="B12" s="13" t="s">
        <v>125</v>
      </c>
      <c r="C12" s="17" t="s">
        <v>126</v>
      </c>
      <c r="D12" s="0" t="s">
        <v>115</v>
      </c>
      <c r="E12" s="0" t="s">
        <v>115</v>
      </c>
      <c r="F12" s="13" t="s">
        <v>104</v>
      </c>
      <c r="G12" s="14" t="n">
        <v>1</v>
      </c>
      <c r="H12" s="15" t="n">
        <v>0</v>
      </c>
      <c r="I12" s="15" t="n">
        <v>0</v>
      </c>
      <c r="J12" s="13" t="n">
        <v>600</v>
      </c>
      <c r="K12" s="16" t="n">
        <f aca="false">4500-IF(C12="Water-tube",1500,IF(C12="Rotary Valve",2000,IF(C12="Assembly Lines",3000,0)))+IF(F12="Merchant",500,IF(F12="Private",100,IF(F12="Cooperative",250,150)))</f>
        <v>3100</v>
      </c>
      <c r="L12" s="13" t="n">
        <v>0</v>
      </c>
      <c r="M12" s="13" t="n">
        <v>0</v>
      </c>
      <c r="N12" s="13" t="n">
        <v>0</v>
      </c>
      <c r="O12" s="13" t="n">
        <f aca="false">IF(C12="Water-tube",10,IF(C12="Rotary Valve",15,0))</f>
        <v>10</v>
      </c>
      <c r="P12" s="13" t="n">
        <v>0</v>
      </c>
      <c r="Q12" s="13" t="n">
        <v>0</v>
      </c>
      <c r="R12" s="13" t="n">
        <f aca="false">IF(C12="Assembly Lines",5,0)</f>
        <v>0</v>
      </c>
      <c r="S12" s="13" t="n">
        <v>0</v>
      </c>
      <c r="T12" s="13" t="n">
        <v>0</v>
      </c>
      <c r="U12" s="13" t="n">
        <v>0</v>
      </c>
      <c r="V12" s="13" t="n">
        <v>0</v>
      </c>
      <c r="W12" s="13" t="n">
        <v>0</v>
      </c>
      <c r="X12" s="13" t="n">
        <v>0</v>
      </c>
      <c r="Y12" s="13" t="n">
        <v>0</v>
      </c>
      <c r="Z12" s="13" t="n">
        <v>0</v>
      </c>
      <c r="AA12" s="13" t="n">
        <v>0</v>
      </c>
      <c r="AB12" s="13" t="n">
        <v>0</v>
      </c>
      <c r="AC12" s="13" t="n">
        <v>0</v>
      </c>
      <c r="AD12" s="13" t="n">
        <v>0</v>
      </c>
      <c r="AE12" s="13" t="n">
        <f aca="false">IF(B12="Iron",20,0)</f>
        <v>0</v>
      </c>
      <c r="AF12" s="13" t="n">
        <v>0</v>
      </c>
      <c r="AG12" s="13" t="n">
        <v>0</v>
      </c>
      <c r="AH12" s="13" t="n">
        <v>0</v>
      </c>
      <c r="AI12" s="13" t="n">
        <v>0</v>
      </c>
      <c r="AJ12" s="13" t="n">
        <v>0</v>
      </c>
      <c r="AK12" s="13" t="n">
        <f aca="false">IF(C12="Assembly Lines",10,0)</f>
        <v>0</v>
      </c>
      <c r="AL12" s="13" t="n">
        <v>0</v>
      </c>
      <c r="AM12" s="13" t="n">
        <v>0</v>
      </c>
      <c r="AN12" s="13" t="n">
        <v>0</v>
      </c>
      <c r="AO12" s="13" t="n">
        <v>0</v>
      </c>
      <c r="AP12" s="13" t="n">
        <f aca="false">IF(B12="Machined Steel",10,0)</f>
        <v>0</v>
      </c>
      <c r="AQ12" s="13" t="n">
        <v>0</v>
      </c>
      <c r="AR12" s="13" t="n">
        <v>0</v>
      </c>
      <c r="AS12" s="18" t="n">
        <f aca="false">IF(B12="Machined Steel",0,30)</f>
        <v>30</v>
      </c>
      <c r="AT12" s="13" t="n">
        <v>0</v>
      </c>
      <c r="AU12" s="13" t="n">
        <f aca="false">IF(B12="Machined Steel",30,IF(B12="Steel",20,0))</f>
        <v>20</v>
      </c>
      <c r="AV12" s="13" t="n">
        <v>0</v>
      </c>
      <c r="AW12" s="13" t="n">
        <v>0</v>
      </c>
      <c r="AX12" s="13" t="n">
        <v>0</v>
      </c>
      <c r="AY12" s="13" t="n">
        <v>0</v>
      </c>
      <c r="AZ12" s="13" t="n">
        <v>0</v>
      </c>
      <c r="BA12" s="13" t="n">
        <v>0</v>
      </c>
      <c r="BB12" s="13" t="n">
        <v>0</v>
      </c>
      <c r="BC12" s="16" t="n">
        <v>0</v>
      </c>
      <c r="BD12" s="13" t="n">
        <v>0</v>
      </c>
      <c r="BE12" s="13" t="n">
        <v>0</v>
      </c>
      <c r="BF12" s="13" t="n">
        <v>0</v>
      </c>
      <c r="BG12" s="13" t="n">
        <v>0</v>
      </c>
      <c r="BH12" s="13" t="n">
        <v>0</v>
      </c>
      <c r="BI12" s="13" t="n">
        <v>0</v>
      </c>
      <c r="BJ12" s="13" t="n">
        <v>0</v>
      </c>
      <c r="BK12" s="13" t="n">
        <v>0</v>
      </c>
      <c r="BL12" s="13" t="n">
        <v>0</v>
      </c>
      <c r="BM12" s="13" t="n">
        <v>0</v>
      </c>
      <c r="BN12" s="13" t="n">
        <v>0</v>
      </c>
      <c r="BO12" s="13" t="n">
        <v>0</v>
      </c>
      <c r="BP12" s="13" t="n">
        <v>0</v>
      </c>
      <c r="BQ12" s="13" t="n">
        <v>0</v>
      </c>
      <c r="BR12" s="13" t="n">
        <v>0</v>
      </c>
      <c r="BS12" s="13" t="n">
        <v>0</v>
      </c>
      <c r="BT12" s="13" t="n">
        <v>0</v>
      </c>
      <c r="BU12" s="13" t="n">
        <v>0</v>
      </c>
      <c r="BV12" s="13" t="n">
        <v>0</v>
      </c>
      <c r="BW12" s="13" t="n">
        <v>0</v>
      </c>
      <c r="BX12" s="13" t="n">
        <v>0</v>
      </c>
      <c r="BY12" s="13" t="n">
        <v>0</v>
      </c>
      <c r="BZ12" s="13" t="n">
        <v>0</v>
      </c>
      <c r="CA12" s="13" t="n">
        <v>0</v>
      </c>
      <c r="CB12" s="13" t="n">
        <v>0</v>
      </c>
      <c r="CC12" s="13" t="n">
        <v>0</v>
      </c>
      <c r="CD12" s="13" t="n">
        <v>0</v>
      </c>
      <c r="CE12" s="13" t="n">
        <v>0</v>
      </c>
      <c r="CF12" s="13" t="n">
        <v>0</v>
      </c>
      <c r="CG12" s="13" t="n">
        <v>0</v>
      </c>
      <c r="CH12" s="13" t="n">
        <v>0</v>
      </c>
      <c r="CI12" s="13" t="n">
        <v>0</v>
      </c>
      <c r="CJ12" s="13" t="n">
        <v>0</v>
      </c>
      <c r="CK12" s="18" t="n">
        <v>0</v>
      </c>
      <c r="CL12" s="13" t="n">
        <v>0</v>
      </c>
      <c r="CM12" s="13" t="n">
        <v>0</v>
      </c>
      <c r="CN12" s="13" t="n">
        <v>0</v>
      </c>
      <c r="CO12" s="13" t="n">
        <v>0</v>
      </c>
      <c r="CP12" s="13" t="n">
        <v>0</v>
      </c>
      <c r="CQ12" s="13" t="n">
        <v>0</v>
      </c>
      <c r="CR12" s="13" t="n">
        <v>0</v>
      </c>
      <c r="CS12" s="13" t="n">
        <f aca="false">IF(B12="Machined Steel",110,IF(B12="Steel",80,IF(B12="Iron",60,30)))</f>
        <v>80</v>
      </c>
      <c r="CT12" s="13" t="n">
        <v>0</v>
      </c>
      <c r="CU12" s="13" t="n">
        <v>0</v>
      </c>
    </row>
    <row r="13" customFormat="false" ht="13.8" hidden="false" customHeight="false" outlineLevel="0" collapsed="false">
      <c r="A13" s="1" t="s">
        <v>127</v>
      </c>
      <c r="B13" s="13" t="s">
        <v>128</v>
      </c>
      <c r="C13" s="17" t="s">
        <v>126</v>
      </c>
      <c r="D13" s="0" t="s">
        <v>115</v>
      </c>
      <c r="E13" s="0" t="s">
        <v>115</v>
      </c>
      <c r="F13" s="13" t="s">
        <v>104</v>
      </c>
      <c r="G13" s="14" t="n">
        <v>1</v>
      </c>
      <c r="H13" s="15" t="n">
        <v>0</v>
      </c>
      <c r="I13" s="15" t="n">
        <v>0</v>
      </c>
      <c r="J13" s="13" t="n">
        <v>800</v>
      </c>
      <c r="K13" s="16" t="n">
        <f aca="false">4500-IF(C13="Water-tube",1500,IF(C13="Rotary Valve",2000,0))+IF(F13="Merchant",500,IF(F13="Private",100,IF(F13="Cooperative",250,150)))</f>
        <v>3100</v>
      </c>
      <c r="L13" s="13" t="n">
        <v>0</v>
      </c>
      <c r="M13" s="13" t="n">
        <v>0</v>
      </c>
      <c r="N13" s="13" t="n">
        <v>0</v>
      </c>
      <c r="O13" s="13" t="n">
        <f aca="false">IF(C13="Water-tube",5,IF(C13="Rotary Valve",10,0))+30</f>
        <v>35</v>
      </c>
      <c r="P13" s="13" t="n">
        <v>0</v>
      </c>
      <c r="Q13" s="13" t="n">
        <v>0</v>
      </c>
      <c r="R13" s="13" t="n">
        <f aca="false">IF(B13="Electric Arc",30,0)</f>
        <v>0</v>
      </c>
      <c r="S13" s="13" t="n">
        <v>0</v>
      </c>
      <c r="T13" s="13" t="n">
        <v>0</v>
      </c>
      <c r="U13" s="13" t="n">
        <v>0</v>
      </c>
      <c r="V13" s="13" t="n">
        <v>0</v>
      </c>
      <c r="W13" s="13" t="n">
        <v>0</v>
      </c>
      <c r="X13" s="13" t="n">
        <v>0</v>
      </c>
      <c r="Y13" s="13" t="n">
        <v>0</v>
      </c>
      <c r="Z13" s="13" t="n">
        <v>0</v>
      </c>
      <c r="AA13" s="13" t="n">
        <v>0</v>
      </c>
      <c r="AB13" s="13" t="n">
        <v>0</v>
      </c>
      <c r="AC13" s="13" t="n">
        <v>0</v>
      </c>
      <c r="AD13" s="13" t="n">
        <v>0</v>
      </c>
      <c r="AE13" s="13" t="n">
        <f aca="false">IF(B13="Blister",40,IF(B13="Bessemer",60,IF(B13="Open Hearth",90,100)))</f>
        <v>60</v>
      </c>
      <c r="AF13" s="13" t="n">
        <v>0</v>
      </c>
      <c r="AG13" s="13" t="n">
        <v>0</v>
      </c>
      <c r="AH13" s="13" t="n">
        <v>0</v>
      </c>
      <c r="AI13" s="13" t="n">
        <v>0</v>
      </c>
      <c r="AJ13" s="13" t="n">
        <v>0</v>
      </c>
      <c r="AK13" s="13" t="n">
        <f aca="false">IF(C13="Assembly",10,0)</f>
        <v>0</v>
      </c>
      <c r="AL13" s="13" t="n">
        <v>0</v>
      </c>
      <c r="AM13" s="13" t="n">
        <v>0</v>
      </c>
      <c r="AN13" s="13" t="n">
        <v>0</v>
      </c>
      <c r="AO13" s="13" t="n">
        <v>0</v>
      </c>
      <c r="AP13" s="13" t="n">
        <f aca="false">IF(B13="Machined Steel",10,0)</f>
        <v>0</v>
      </c>
      <c r="AQ13" s="13" t="n">
        <v>0</v>
      </c>
      <c r="AR13" s="13" t="n">
        <v>0</v>
      </c>
      <c r="AS13" s="18" t="n">
        <v>0</v>
      </c>
      <c r="AT13" s="13" t="n">
        <v>0</v>
      </c>
      <c r="AU13" s="13" t="n">
        <f aca="false">IF(B13="Machined Steel",30,IF(B13="Steel",20,0))</f>
        <v>0</v>
      </c>
      <c r="AV13" s="13" t="n">
        <v>0</v>
      </c>
      <c r="AW13" s="13" t="n">
        <v>0</v>
      </c>
      <c r="AX13" s="13" t="n">
        <v>0</v>
      </c>
      <c r="AY13" s="13" t="n">
        <v>0</v>
      </c>
      <c r="AZ13" s="13" t="n">
        <v>0</v>
      </c>
      <c r="BA13" s="13" t="n">
        <f aca="false">IF(C13="Water-tube",5,IF(C13="Rotary Valve",5,0))</f>
        <v>5</v>
      </c>
      <c r="BB13" s="13" t="n">
        <v>0</v>
      </c>
      <c r="BC13" s="16" t="n">
        <v>0</v>
      </c>
      <c r="BD13" s="13" t="n">
        <v>0</v>
      </c>
      <c r="BE13" s="13" t="n">
        <v>0</v>
      </c>
      <c r="BF13" s="13" t="n">
        <v>0</v>
      </c>
      <c r="BG13" s="13" t="n">
        <v>0</v>
      </c>
      <c r="BH13" s="13" t="n">
        <v>0</v>
      </c>
      <c r="BI13" s="13" t="n">
        <v>0</v>
      </c>
      <c r="BJ13" s="13" t="n">
        <v>0</v>
      </c>
      <c r="BK13" s="13" t="n">
        <v>0</v>
      </c>
      <c r="BL13" s="13" t="n">
        <v>0</v>
      </c>
      <c r="BM13" s="13" t="n">
        <v>0</v>
      </c>
      <c r="BN13" s="13" t="n">
        <v>0</v>
      </c>
      <c r="BO13" s="13" t="n">
        <v>0</v>
      </c>
      <c r="BP13" s="13" t="n">
        <v>0</v>
      </c>
      <c r="BQ13" s="13" t="n">
        <v>0</v>
      </c>
      <c r="BR13" s="13" t="n">
        <v>0</v>
      </c>
      <c r="BS13" s="13" t="n">
        <v>0</v>
      </c>
      <c r="BT13" s="13" t="n">
        <v>0</v>
      </c>
      <c r="BU13" s="13" t="n">
        <v>0</v>
      </c>
      <c r="BV13" s="13" t="n">
        <v>0</v>
      </c>
      <c r="BW13" s="13" t="n">
        <v>0</v>
      </c>
      <c r="BX13" s="13" t="n">
        <v>0</v>
      </c>
      <c r="BY13" s="13" t="n">
        <v>0</v>
      </c>
      <c r="BZ13" s="13" t="n">
        <v>0</v>
      </c>
      <c r="CA13" s="13" t="n">
        <v>0</v>
      </c>
      <c r="CB13" s="13" t="n">
        <v>0</v>
      </c>
      <c r="CC13" s="13" t="n">
        <v>0</v>
      </c>
      <c r="CD13" s="13" t="n">
        <v>0</v>
      </c>
      <c r="CE13" s="13" t="n">
        <v>0</v>
      </c>
      <c r="CF13" s="13" t="n">
        <v>0</v>
      </c>
      <c r="CG13" s="13" t="n">
        <v>0</v>
      </c>
      <c r="CH13" s="13" t="n">
        <v>0</v>
      </c>
      <c r="CI13" s="13" t="n">
        <v>0</v>
      </c>
      <c r="CJ13" s="13" t="n">
        <v>0</v>
      </c>
      <c r="CK13" s="18" t="n">
        <v>0</v>
      </c>
      <c r="CL13" s="13" t="n">
        <v>0</v>
      </c>
      <c r="CM13" s="13" t="n">
        <f aca="false">IF(B13="Blister",65,IF(B13="Bessemer",90,IF(B13="Open Hearth",120,150)))</f>
        <v>90</v>
      </c>
      <c r="CN13" s="13" t="n">
        <v>0</v>
      </c>
      <c r="CO13" s="13" t="n">
        <v>0</v>
      </c>
      <c r="CP13" s="13" t="n">
        <v>0</v>
      </c>
      <c r="CQ13" s="13" t="n">
        <v>0</v>
      </c>
      <c r="CR13" s="13" t="n">
        <v>0</v>
      </c>
      <c r="CS13" s="13" t="n">
        <v>0</v>
      </c>
      <c r="CT13" s="13" t="n">
        <v>0</v>
      </c>
      <c r="CU13" s="13" t="n">
        <v>0</v>
      </c>
    </row>
    <row r="14" customFormat="false" ht="13.8" hidden="false" customHeight="false" outlineLevel="0" collapsed="false">
      <c r="A14" s="1" t="s">
        <v>129</v>
      </c>
      <c r="B14" s="17" t="s">
        <v>130</v>
      </c>
      <c r="C14" s="17" t="s">
        <v>131</v>
      </c>
      <c r="D14" s="17" t="s">
        <v>126</v>
      </c>
      <c r="E14" s="0" t="s">
        <v>115</v>
      </c>
      <c r="F14" s="13" t="s">
        <v>104</v>
      </c>
      <c r="G14" s="14" t="n">
        <v>1</v>
      </c>
      <c r="H14" s="15" t="n">
        <v>0</v>
      </c>
      <c r="I14" s="15" t="n">
        <v>0</v>
      </c>
      <c r="J14" s="0" t="n">
        <v>800</v>
      </c>
      <c r="K14" s="1" t="n">
        <f aca="false">4500+IF(C14="Automobile",1500,0)-IF(D14="Water-tube",1000,IF(D14="Rotary Valve",1500,IF(D14="Assembly Lines",2000,0)))+IF(F14="Merchant",500,IF(F14="Private",100,IF(F14="Cooperative",250,150)))</f>
        <v>3600</v>
      </c>
      <c r="L14" s="19" t="n">
        <v>0</v>
      </c>
      <c r="M14" s="19" t="n">
        <v>0</v>
      </c>
      <c r="N14" s="19" t="n">
        <v>0</v>
      </c>
      <c r="O14" s="19" t="n">
        <f aca="false">IF(C14="Water-tube",5,IF(C14="Rotary Valve",10,0))</f>
        <v>0</v>
      </c>
      <c r="P14" s="19" t="n">
        <v>0</v>
      </c>
      <c r="Q14" s="19" t="n">
        <v>0</v>
      </c>
      <c r="R14" s="19" t="n">
        <f aca="false">IF(D14="Assembly Lines",5,0)+IF(B14="Electric",30,0)</f>
        <v>0</v>
      </c>
      <c r="S14" s="19" t="n">
        <v>0</v>
      </c>
      <c r="T14" s="19" t="n">
        <v>0</v>
      </c>
      <c r="U14" s="19" t="n">
        <v>0</v>
      </c>
      <c r="V14" s="19" t="n">
        <v>0</v>
      </c>
      <c r="W14" s="19" t="n">
        <v>0</v>
      </c>
      <c r="X14" s="19" t="n">
        <v>0</v>
      </c>
      <c r="Y14" s="19" t="n">
        <v>0</v>
      </c>
      <c r="Z14" s="19" t="n">
        <v>0</v>
      </c>
      <c r="AA14" s="19" t="n">
        <v>0</v>
      </c>
      <c r="AB14" s="19" t="n">
        <v>0</v>
      </c>
      <c r="AC14" s="19" t="n">
        <v>0</v>
      </c>
      <c r="AD14" s="19" t="n">
        <v>0</v>
      </c>
      <c r="AE14" s="19" t="n">
        <v>0</v>
      </c>
      <c r="AF14" s="19" t="n">
        <v>0</v>
      </c>
      <c r="AG14" s="19" t="n">
        <v>0</v>
      </c>
      <c r="AH14" s="19" t="n">
        <v>0</v>
      </c>
      <c r="AI14" s="19" t="n">
        <v>0</v>
      </c>
      <c r="AJ14" s="19" t="n">
        <v>0</v>
      </c>
      <c r="AK14" s="19" t="n">
        <f aca="false">IF(D14="Assembly Lines",5,0)+IF(C14="Automobile",20,0)+IF(B14="Diesel",50,0)</f>
        <v>0</v>
      </c>
      <c r="AL14" s="19" t="n">
        <v>0</v>
      </c>
      <c r="AM14" s="19" t="n">
        <v>0</v>
      </c>
      <c r="AN14" s="19" t="n">
        <v>0</v>
      </c>
      <c r="AO14" s="19" t="n">
        <v>0</v>
      </c>
      <c r="AP14" s="19" t="n">
        <f aca="false">IF(C14="Automobile",10,0)</f>
        <v>0</v>
      </c>
      <c r="AQ14" s="19" t="n">
        <v>0</v>
      </c>
      <c r="AR14" s="19" t="n">
        <v>0</v>
      </c>
      <c r="AS14" s="19" t="n">
        <v>0</v>
      </c>
      <c r="AT14" s="19" t="n">
        <v>0</v>
      </c>
      <c r="AU14" s="19" t="n">
        <f aca="false">IF(B14="Steam",30,IF(B14="Electric",40,50))</f>
        <v>30</v>
      </c>
      <c r="AV14" s="19" t="n">
        <v>0</v>
      </c>
      <c r="AW14" s="19" t="n">
        <v>0</v>
      </c>
      <c r="AX14" s="19" t="n">
        <v>0</v>
      </c>
      <c r="AY14" s="19" t="n">
        <v>0</v>
      </c>
      <c r="AZ14" s="19" t="n">
        <v>0</v>
      </c>
      <c r="BA14" s="19" t="n">
        <f aca="false">IF(D14="Hand Assembly",0,5)</f>
        <v>5</v>
      </c>
      <c r="BB14" s="19" t="n">
        <v>0</v>
      </c>
      <c r="BC14" s="20" t="n">
        <v>0</v>
      </c>
      <c r="BD14" s="19" t="n">
        <f aca="false">IF(C14="Automobile",25,0)</f>
        <v>0</v>
      </c>
      <c r="BE14" s="19" t="n">
        <v>0</v>
      </c>
      <c r="BF14" s="19" t="n">
        <v>0</v>
      </c>
      <c r="BG14" s="19" t="n">
        <v>0</v>
      </c>
      <c r="BH14" s="19" t="n">
        <v>0</v>
      </c>
      <c r="BI14" s="19" t="n">
        <v>0</v>
      </c>
      <c r="BJ14" s="19" t="n">
        <v>0</v>
      </c>
      <c r="BK14" s="19" t="n">
        <f aca="false">IF(B14="Steam",40,IF(B14="Electric",80,120))-IF(C14="Automobile",20,0)</f>
        <v>40</v>
      </c>
      <c r="BL14" s="19" t="n">
        <v>0</v>
      </c>
      <c r="BM14" s="19" t="n">
        <v>0</v>
      </c>
      <c r="BN14" s="19" t="n">
        <v>0</v>
      </c>
      <c r="BO14" s="19" t="n">
        <v>0</v>
      </c>
      <c r="BP14" s="19" t="n">
        <v>0</v>
      </c>
      <c r="BQ14" s="19" t="n">
        <v>0</v>
      </c>
      <c r="BR14" s="19" t="n">
        <v>0</v>
      </c>
      <c r="BS14" s="19" t="n">
        <v>0</v>
      </c>
      <c r="BT14" s="19" t="n">
        <v>0</v>
      </c>
      <c r="BU14" s="19" t="n">
        <v>0</v>
      </c>
      <c r="BV14" s="19" t="n">
        <v>0</v>
      </c>
      <c r="BW14" s="19" t="n">
        <v>0</v>
      </c>
      <c r="BX14" s="19" t="n">
        <v>0</v>
      </c>
      <c r="BY14" s="19" t="n">
        <v>0</v>
      </c>
      <c r="BZ14" s="19" t="n">
        <v>0</v>
      </c>
      <c r="CA14" s="19" t="n">
        <v>0</v>
      </c>
      <c r="CB14" s="19" t="n">
        <v>0</v>
      </c>
      <c r="CC14" s="19" t="n">
        <v>0</v>
      </c>
      <c r="CD14" s="19" t="n">
        <v>0</v>
      </c>
      <c r="CE14" s="19" t="n">
        <v>0</v>
      </c>
      <c r="CF14" s="19" t="n">
        <v>0</v>
      </c>
      <c r="CG14" s="19" t="n">
        <v>0</v>
      </c>
      <c r="CH14" s="19" t="n">
        <v>0</v>
      </c>
      <c r="CI14" s="19" t="n">
        <v>0</v>
      </c>
      <c r="CJ14" s="19" t="n">
        <v>0</v>
      </c>
      <c r="CK14" s="19" t="n">
        <v>0</v>
      </c>
      <c r="CL14" s="19" t="n">
        <v>0</v>
      </c>
      <c r="CM14" s="19" t="n">
        <v>0</v>
      </c>
      <c r="CN14" s="19" t="n">
        <v>0</v>
      </c>
      <c r="CO14" s="19" t="n">
        <v>0</v>
      </c>
      <c r="CP14" s="19" t="n">
        <v>0</v>
      </c>
      <c r="CQ14" s="19" t="n">
        <v>0</v>
      </c>
      <c r="CR14" s="19" t="n">
        <v>0</v>
      </c>
      <c r="CS14" s="19" t="n">
        <v>0</v>
      </c>
      <c r="CT14" s="19" t="n">
        <v>0</v>
      </c>
      <c r="CU14" s="19" t="n">
        <v>0</v>
      </c>
    </row>
    <row r="15" customFormat="false" ht="13.8" hidden="false" customHeight="false" outlineLevel="0" collapsed="false">
      <c r="A15" s="1" t="s">
        <v>132</v>
      </c>
      <c r="B15" s="17" t="s">
        <v>133</v>
      </c>
      <c r="C15" s="17" t="s">
        <v>134</v>
      </c>
      <c r="D15" s="17" t="s">
        <v>135</v>
      </c>
      <c r="E15" s="0" t="s">
        <v>115</v>
      </c>
      <c r="F15" s="13" t="s">
        <v>104</v>
      </c>
      <c r="G15" s="14" t="n">
        <v>1</v>
      </c>
      <c r="H15" s="15" t="n">
        <v>0</v>
      </c>
      <c r="I15" s="15" t="n">
        <v>0</v>
      </c>
      <c r="J15" s="0" t="n">
        <v>600</v>
      </c>
      <c r="K15" s="1" t="n">
        <f aca="false">4500+IF(C15="Ceramics",500,IF(C15="Bone China",1000,0))-IF(D15="Automatic",2500,0)+IF(F15="Merchant",500,IF(F15="Private",100,IF(F15="Cooperative",250,150)))</f>
        <v>4600</v>
      </c>
      <c r="L15" s="19" t="n">
        <v>0</v>
      </c>
      <c r="M15" s="19" t="n">
        <v>0</v>
      </c>
      <c r="N15" s="19" t="n">
        <v>0</v>
      </c>
      <c r="O15" s="19" t="n">
        <v>0</v>
      </c>
      <c r="P15" s="19" t="n">
        <v>0</v>
      </c>
      <c r="Q15" s="19" t="n">
        <f aca="false">IF(C15="Ceramics",5,IF(C15="Bone China",15,0))</f>
        <v>0</v>
      </c>
      <c r="R15" s="19" t="n">
        <v>0</v>
      </c>
      <c r="S15" s="19" t="n">
        <v>0</v>
      </c>
      <c r="T15" s="19" t="n">
        <v>0</v>
      </c>
      <c r="U15" s="19" t="n">
        <v>0</v>
      </c>
      <c r="V15" s="19" t="n">
        <v>0</v>
      </c>
      <c r="W15" s="19" t="n">
        <v>0</v>
      </c>
      <c r="X15" s="19" t="n">
        <v>0</v>
      </c>
      <c r="Y15" s="19" t="n">
        <v>0</v>
      </c>
      <c r="Z15" s="19" t="n">
        <v>0</v>
      </c>
      <c r="AA15" s="19" t="n">
        <v>0</v>
      </c>
      <c r="AB15" s="19" t="n">
        <v>0</v>
      </c>
      <c r="AC15" s="19" t="n">
        <v>0</v>
      </c>
      <c r="AD15" s="19" t="n">
        <v>0</v>
      </c>
      <c r="AE15" s="19" t="n">
        <v>0</v>
      </c>
      <c r="AF15" s="19" t="n">
        <f aca="false">IF(B15="Leaded",10,IF(B15="Forest",0,35))</f>
        <v>35</v>
      </c>
      <c r="AG15" s="19" t="n">
        <v>0</v>
      </c>
      <c r="AH15" s="19" t="n">
        <v>0</v>
      </c>
      <c r="AI15" s="19" t="n">
        <v>0</v>
      </c>
      <c r="AJ15" s="19" t="n">
        <v>0</v>
      </c>
      <c r="AK15" s="19" t="n">
        <f aca="false">IF(B15="Houseware",25,0)+IF(D15="Automatic",10,0)</f>
        <v>0</v>
      </c>
      <c r="AL15" s="19" t="n">
        <v>0</v>
      </c>
      <c r="AM15" s="19" t="n">
        <v>0</v>
      </c>
      <c r="AN15" s="19" t="n">
        <v>0</v>
      </c>
      <c r="AO15" s="19" t="n">
        <v>0</v>
      </c>
      <c r="AP15" s="19" t="n">
        <v>0</v>
      </c>
      <c r="AQ15" s="19" t="n">
        <v>0</v>
      </c>
      <c r="AR15" s="19" t="n">
        <v>0</v>
      </c>
      <c r="AS15" s="19" t="n">
        <f aca="false">IF(B15="Forest",30,IF(B15="Leaded",20,0))</f>
        <v>0</v>
      </c>
      <c r="AT15" s="19" t="n">
        <v>0</v>
      </c>
      <c r="AU15" s="19" t="n">
        <v>0</v>
      </c>
      <c r="AV15" s="19" t="n">
        <v>0</v>
      </c>
      <c r="AW15" s="19" t="n">
        <v>0</v>
      </c>
      <c r="AX15" s="19" t="n">
        <v>0</v>
      </c>
      <c r="AY15" s="19" t="n">
        <v>0</v>
      </c>
      <c r="AZ15" s="19" t="n">
        <v>0</v>
      </c>
      <c r="BA15" s="19" t="n">
        <f aca="false">IF(D15="Automatic",5,0)</f>
        <v>0</v>
      </c>
      <c r="BB15" s="19" t="n">
        <v>0</v>
      </c>
      <c r="BC15" s="20" t="n">
        <v>0</v>
      </c>
      <c r="BD15" s="19" t="n">
        <v>0</v>
      </c>
      <c r="BE15" s="19" t="n">
        <v>0</v>
      </c>
      <c r="BF15" s="19" t="n">
        <v>0</v>
      </c>
      <c r="BG15" s="19" t="n">
        <v>0</v>
      </c>
      <c r="BH15" s="19" t="n">
        <v>0</v>
      </c>
      <c r="BI15" s="19" t="n">
        <v>0</v>
      </c>
      <c r="BJ15" s="19" t="n">
        <v>0</v>
      </c>
      <c r="BK15" s="19" t="n">
        <v>0</v>
      </c>
      <c r="BL15" s="19" t="n">
        <v>0</v>
      </c>
      <c r="BM15" s="19" t="n">
        <v>0</v>
      </c>
      <c r="BN15" s="19" t="n">
        <v>0</v>
      </c>
      <c r="BO15" s="19" t="n">
        <v>0</v>
      </c>
      <c r="BP15" s="19" t="n">
        <v>0</v>
      </c>
      <c r="BQ15" s="19" t="n">
        <v>0</v>
      </c>
      <c r="BR15" s="19" t="n">
        <v>0</v>
      </c>
      <c r="BS15" s="19" t="n">
        <f aca="false">IF(B15="Forest",30,IF(B15="Leaded",40,IF(B15="Crystal",70,110)))-IF(C15="Ceramics",20,IF(C15="Bone China",55,0))</f>
        <v>70</v>
      </c>
      <c r="BT15" s="19" t="n">
        <v>0</v>
      </c>
      <c r="BU15" s="19" t="n">
        <v>0</v>
      </c>
      <c r="BV15" s="19" t="n">
        <v>0</v>
      </c>
      <c r="BW15" s="19" t="n">
        <v>0</v>
      </c>
      <c r="BX15" s="19" t="n">
        <v>0</v>
      </c>
      <c r="BY15" s="19" t="n">
        <v>0</v>
      </c>
      <c r="BZ15" s="19" t="n">
        <v>0</v>
      </c>
      <c r="CA15" s="19" t="n">
        <v>0</v>
      </c>
      <c r="CB15" s="19" t="n">
        <v>0</v>
      </c>
      <c r="CC15" s="19" t="n">
        <v>0</v>
      </c>
      <c r="CD15" s="19" t="n">
        <v>0</v>
      </c>
      <c r="CE15" s="19" t="n">
        <v>0</v>
      </c>
      <c r="CF15" s="19" t="n">
        <f aca="false">IF(C15="Ceramics",20,IF(C15="Bone China",55,0))</f>
        <v>0</v>
      </c>
      <c r="CG15" s="19" t="n">
        <v>0</v>
      </c>
      <c r="CH15" s="19" t="n">
        <v>0</v>
      </c>
      <c r="CI15" s="19" t="n">
        <v>0</v>
      </c>
      <c r="CJ15" s="19" t="n">
        <v>0</v>
      </c>
      <c r="CK15" s="19" t="n">
        <v>0</v>
      </c>
      <c r="CL15" s="19" t="n">
        <v>0</v>
      </c>
      <c r="CM15" s="19" t="n">
        <v>0</v>
      </c>
      <c r="CN15" s="19" t="n">
        <v>0</v>
      </c>
      <c r="CO15" s="19" t="n">
        <v>0</v>
      </c>
      <c r="CP15" s="19" t="n">
        <v>0</v>
      </c>
      <c r="CQ15" s="19" t="n">
        <v>0</v>
      </c>
      <c r="CR15" s="19" t="n">
        <v>0</v>
      </c>
      <c r="CS15" s="19" t="n">
        <v>0</v>
      </c>
      <c r="CT15" s="19" t="n">
        <v>0</v>
      </c>
      <c r="CU15" s="19" t="n">
        <v>0</v>
      </c>
    </row>
    <row r="16" customFormat="false" ht="13.8" hidden="false" customHeight="false" outlineLevel="0" collapsed="false">
      <c r="A16" s="1" t="s">
        <v>136</v>
      </c>
      <c r="B16" s="17" t="s">
        <v>137</v>
      </c>
      <c r="C16" s="17" t="s">
        <v>126</v>
      </c>
      <c r="D16" s="0" t="s">
        <v>115</v>
      </c>
      <c r="E16" s="0" t="s">
        <v>115</v>
      </c>
      <c r="F16" s="13" t="s">
        <v>104</v>
      </c>
      <c r="G16" s="14" t="n">
        <v>1</v>
      </c>
      <c r="H16" s="15" t="n">
        <v>0</v>
      </c>
      <c r="I16" s="15" t="n">
        <v>0</v>
      </c>
      <c r="J16" s="0" t="n">
        <v>600</v>
      </c>
      <c r="K16" s="1" t="n">
        <f aca="false">4500-IF(C16="Water-tube",1500,IF(C16="Rotary Valve",2000,0))+IF(F16="Merchant",500,IF(F16="Private",100,IF(F16="Cooperative",250,150)))</f>
        <v>3100</v>
      </c>
      <c r="L16" s="19" t="n">
        <v>0</v>
      </c>
      <c r="M16" s="19" t="n">
        <v>0</v>
      </c>
      <c r="N16" s="19" t="n">
        <v>0</v>
      </c>
      <c r="O16" s="19" t="n">
        <f aca="false">IF(C16="Water-tube",5,IF(C16="Rotary Valve",10,0))</f>
        <v>5</v>
      </c>
      <c r="P16" s="19" t="n">
        <v>0</v>
      </c>
      <c r="Q16" s="19" t="n">
        <f aca="false">IF(B16="Paper Bleaching",10,0)</f>
        <v>10</v>
      </c>
      <c r="R16" s="19" t="n">
        <v>0</v>
      </c>
      <c r="S16" s="19" t="n">
        <v>0</v>
      </c>
      <c r="T16" s="19" t="n">
        <v>0</v>
      </c>
      <c r="U16" s="19" t="n">
        <v>0</v>
      </c>
      <c r="V16" s="19" t="n">
        <v>0</v>
      </c>
      <c r="W16" s="19" t="n">
        <v>0</v>
      </c>
      <c r="X16" s="19" t="n">
        <v>0</v>
      </c>
      <c r="Y16" s="19" t="n">
        <v>0</v>
      </c>
      <c r="Z16" s="19" t="n">
        <v>0</v>
      </c>
      <c r="AA16" s="19" t="n">
        <v>0</v>
      </c>
      <c r="AB16" s="19" t="n">
        <v>0</v>
      </c>
      <c r="AC16" s="19" t="n">
        <v>0</v>
      </c>
      <c r="AD16" s="19" t="n">
        <v>0</v>
      </c>
      <c r="AE16" s="19" t="n">
        <v>0</v>
      </c>
      <c r="AF16" s="19" t="n">
        <v>0</v>
      </c>
      <c r="AG16" s="19" t="n">
        <v>0</v>
      </c>
      <c r="AH16" s="19" t="n">
        <v>0</v>
      </c>
      <c r="AI16" s="19" t="n">
        <v>0</v>
      </c>
      <c r="AJ16" s="19" t="n">
        <v>0</v>
      </c>
      <c r="AK16" s="19" t="n">
        <v>0</v>
      </c>
      <c r="AL16" s="19" t="n">
        <v>0</v>
      </c>
      <c r="AM16" s="19" t="n">
        <v>0</v>
      </c>
      <c r="AN16" s="19" t="n">
        <v>0</v>
      </c>
      <c r="AO16" s="19" t="n">
        <v>0</v>
      </c>
      <c r="AP16" s="19" t="n">
        <v>0</v>
      </c>
      <c r="AQ16" s="19" t="n">
        <v>0</v>
      </c>
      <c r="AR16" s="19" t="n">
        <v>0</v>
      </c>
      <c r="AS16" s="19" t="n">
        <v>30</v>
      </c>
      <c r="AT16" s="19" t="n">
        <v>0</v>
      </c>
      <c r="AU16" s="19" t="n">
        <v>0</v>
      </c>
      <c r="AV16" s="19" t="n">
        <v>0</v>
      </c>
      <c r="AW16" s="19" t="n">
        <f aca="false">IF(B16="Pulp Pressing",0,10)</f>
        <v>10</v>
      </c>
      <c r="AX16" s="19" t="n">
        <v>0</v>
      </c>
      <c r="AY16" s="19" t="n">
        <v>0</v>
      </c>
      <c r="AZ16" s="19" t="n">
        <v>0</v>
      </c>
      <c r="BA16" s="19" t="n">
        <f aca="false">IF(D16="Hand Assembly",0,5)</f>
        <v>5</v>
      </c>
      <c r="BB16" s="19" t="n">
        <v>0</v>
      </c>
      <c r="BC16" s="20" t="n">
        <v>0</v>
      </c>
      <c r="BD16" s="19" t="n">
        <v>0</v>
      </c>
      <c r="BE16" s="19" t="n">
        <v>0</v>
      </c>
      <c r="BF16" s="19" t="n">
        <v>0</v>
      </c>
      <c r="BG16" s="19" t="n">
        <v>0</v>
      </c>
      <c r="BH16" s="19" t="n">
        <v>0</v>
      </c>
      <c r="BI16" s="19" t="n">
        <v>0</v>
      </c>
      <c r="BJ16" s="19" t="n">
        <v>0</v>
      </c>
      <c r="BK16" s="19" t="n">
        <v>0</v>
      </c>
      <c r="BL16" s="19" t="n">
        <v>0</v>
      </c>
      <c r="BM16" s="19" t="n">
        <v>0</v>
      </c>
      <c r="BN16" s="19" t="n">
        <v>0</v>
      </c>
      <c r="BO16" s="19" t="n">
        <v>0</v>
      </c>
      <c r="BP16" s="19" t="n">
        <v>0</v>
      </c>
      <c r="BQ16" s="19" t="n">
        <v>0</v>
      </c>
      <c r="BR16" s="19" t="n">
        <v>0</v>
      </c>
      <c r="BS16" s="19" t="n">
        <v>0</v>
      </c>
      <c r="BT16" s="19" t="n">
        <v>0</v>
      </c>
      <c r="BU16" s="19" t="n">
        <v>0</v>
      </c>
      <c r="BV16" s="19" t="n">
        <v>0</v>
      </c>
      <c r="BW16" s="19" t="n">
        <v>0</v>
      </c>
      <c r="BX16" s="19" t="n">
        <v>0</v>
      </c>
      <c r="BY16" s="19" t="n">
        <v>0</v>
      </c>
      <c r="BZ16" s="19" t="n">
        <v>0</v>
      </c>
      <c r="CA16" s="19" t="n">
        <v>0</v>
      </c>
      <c r="CB16" s="19" t="n">
        <v>0</v>
      </c>
      <c r="CC16" s="19" t="n">
        <v>0</v>
      </c>
      <c r="CD16" s="19" t="n">
        <v>0</v>
      </c>
      <c r="CE16" s="19" t="n">
        <f aca="false">IF(B16="Pulp Pressing",40,IF(B16="Sulfite Pulping",70,100))</f>
        <v>100</v>
      </c>
      <c r="CF16" s="19" t="n">
        <v>0</v>
      </c>
      <c r="CG16" s="19" t="n">
        <v>0</v>
      </c>
      <c r="CH16" s="19" t="n">
        <v>0</v>
      </c>
      <c r="CI16" s="19" t="n">
        <v>0</v>
      </c>
      <c r="CJ16" s="19" t="n">
        <v>0</v>
      </c>
      <c r="CK16" s="19" t="n">
        <v>0</v>
      </c>
      <c r="CL16" s="19" t="n">
        <v>0</v>
      </c>
      <c r="CM16" s="19" t="n">
        <v>0</v>
      </c>
      <c r="CN16" s="19" t="n">
        <v>0</v>
      </c>
      <c r="CO16" s="19" t="n">
        <v>0</v>
      </c>
      <c r="CP16" s="19" t="n">
        <v>0</v>
      </c>
      <c r="CQ16" s="19" t="n">
        <v>0</v>
      </c>
      <c r="CR16" s="19" t="n">
        <v>0</v>
      </c>
      <c r="CS16" s="19" t="n">
        <v>0</v>
      </c>
      <c r="CT16" s="19" t="n">
        <v>0</v>
      </c>
      <c r="CU16" s="19" t="n">
        <v>0</v>
      </c>
    </row>
    <row r="17" customFormat="false" ht="13.8" hidden="false" customHeight="false" outlineLevel="0" collapsed="false">
      <c r="A17" s="1" t="s">
        <v>138</v>
      </c>
      <c r="B17" s="17" t="s">
        <v>139</v>
      </c>
      <c r="C17" s="0" t="s">
        <v>115</v>
      </c>
      <c r="D17" s="0" t="s">
        <v>115</v>
      </c>
      <c r="E17" s="0" t="s">
        <v>115</v>
      </c>
      <c r="F17" s="13" t="s">
        <v>104</v>
      </c>
      <c r="G17" s="14" t="n">
        <v>1</v>
      </c>
      <c r="H17" s="15" t="n">
        <v>0</v>
      </c>
      <c r="I17" s="15" t="n">
        <v>0</v>
      </c>
      <c r="J17" s="0" t="n">
        <v>800</v>
      </c>
      <c r="K17" s="1" t="n">
        <f aca="false">4500+IF(F17="Merchant",500,IF(F17="Private",100,IF(F17="Cooperative",250,150)))</f>
        <v>4600</v>
      </c>
      <c r="L17" s="19" t="n">
        <v>0</v>
      </c>
      <c r="M17" s="19" t="n">
        <v>0</v>
      </c>
      <c r="N17" s="19" t="n">
        <v>0</v>
      </c>
      <c r="O17" s="19" t="n">
        <v>0</v>
      </c>
      <c r="P17" s="19" t="n">
        <v>0</v>
      </c>
      <c r="Q17" s="19" t="n">
        <v>0</v>
      </c>
      <c r="R17" s="19" t="n">
        <v>0</v>
      </c>
      <c r="S17" s="19" t="n">
        <v>0</v>
      </c>
      <c r="T17" s="19" t="n">
        <v>0</v>
      </c>
      <c r="U17" s="19" t="n">
        <v>0</v>
      </c>
      <c r="V17" s="19" t="n">
        <v>0</v>
      </c>
      <c r="W17" s="19" t="n">
        <v>0</v>
      </c>
      <c r="X17" s="19" t="n">
        <v>0</v>
      </c>
      <c r="Y17" s="19" t="n">
        <v>0</v>
      </c>
      <c r="Z17" s="19" t="n">
        <v>0</v>
      </c>
      <c r="AA17" s="19" t="n">
        <v>0</v>
      </c>
      <c r="AB17" s="19" t="n">
        <v>0</v>
      </c>
      <c r="AC17" s="19" t="n">
        <v>0</v>
      </c>
      <c r="AD17" s="19" t="n">
        <v>0</v>
      </c>
      <c r="AE17" s="19" t="n">
        <f aca="false">IF(B17="Artificial",10,30)</f>
        <v>10</v>
      </c>
      <c r="AF17" s="19" t="n">
        <v>0</v>
      </c>
      <c r="AG17" s="19" t="n">
        <v>0</v>
      </c>
      <c r="AH17" s="19" t="n">
        <v>0</v>
      </c>
      <c r="AI17" s="19" t="n">
        <v>0</v>
      </c>
      <c r="AJ17" s="19" t="n">
        <v>0</v>
      </c>
      <c r="AK17" s="19" t="n">
        <f aca="false">IF(B17="Nitrogen",20,0)</f>
        <v>0</v>
      </c>
      <c r="AL17" s="19" t="n">
        <v>0</v>
      </c>
      <c r="AM17" s="19" t="n">
        <v>0</v>
      </c>
      <c r="AN17" s="19" t="n">
        <v>0</v>
      </c>
      <c r="AO17" s="19" t="n">
        <v>0</v>
      </c>
      <c r="AP17" s="19" t="n">
        <v>0</v>
      </c>
      <c r="AQ17" s="19" t="n">
        <v>0</v>
      </c>
      <c r="AR17" s="19" t="n">
        <v>0</v>
      </c>
      <c r="AS17" s="19" t="n">
        <v>0</v>
      </c>
      <c r="AT17" s="19" t="n">
        <v>0</v>
      </c>
      <c r="AU17" s="19" t="n">
        <v>0</v>
      </c>
      <c r="AV17" s="19" t="n">
        <v>0</v>
      </c>
      <c r="AW17" s="19" t="n">
        <f aca="false">IF(B17="Nitrogen",40,30)</f>
        <v>30</v>
      </c>
      <c r="AX17" s="19" t="n">
        <v>0</v>
      </c>
      <c r="AY17" s="19" t="n">
        <v>0</v>
      </c>
      <c r="AZ17" s="19" t="n">
        <v>0</v>
      </c>
      <c r="BA17" s="19" t="n">
        <v>0</v>
      </c>
      <c r="BB17" s="19" t="n">
        <v>0</v>
      </c>
      <c r="BC17" s="20" t="n">
        <v>0</v>
      </c>
      <c r="BD17" s="19" t="n">
        <v>0</v>
      </c>
      <c r="BE17" s="19" t="n">
        <v>0</v>
      </c>
      <c r="BF17" s="19" t="n">
        <v>0</v>
      </c>
      <c r="BG17" s="19" t="n">
        <v>0</v>
      </c>
      <c r="BH17" s="19" t="n">
        <v>0</v>
      </c>
      <c r="BI17" s="19" t="n">
        <v>0</v>
      </c>
      <c r="BJ17" s="19" t="n">
        <v>0</v>
      </c>
      <c r="BK17" s="19" t="n">
        <v>0</v>
      </c>
      <c r="BL17" s="19" t="n">
        <v>0</v>
      </c>
      <c r="BM17" s="19" t="n">
        <v>0</v>
      </c>
      <c r="BN17" s="19" t="n">
        <f aca="false">IF(B17="Artificial",90,IF(B17="Improved",140,200))</f>
        <v>90</v>
      </c>
      <c r="BO17" s="19" t="n">
        <v>0</v>
      </c>
      <c r="BP17" s="19" t="n">
        <v>0</v>
      </c>
      <c r="BQ17" s="19" t="n">
        <v>0</v>
      </c>
      <c r="BR17" s="19" t="n">
        <v>0</v>
      </c>
      <c r="BS17" s="19" t="n">
        <v>0</v>
      </c>
      <c r="BT17" s="19" t="n">
        <v>0</v>
      </c>
      <c r="BU17" s="19" t="n">
        <v>0</v>
      </c>
      <c r="BV17" s="19" t="n">
        <v>0</v>
      </c>
      <c r="BW17" s="19" t="n">
        <v>0</v>
      </c>
      <c r="BX17" s="19" t="n">
        <v>0</v>
      </c>
      <c r="BY17" s="19" t="n">
        <v>0</v>
      </c>
      <c r="BZ17" s="19" t="n">
        <v>0</v>
      </c>
      <c r="CA17" s="19" t="n">
        <v>0</v>
      </c>
      <c r="CB17" s="19" t="n">
        <v>0</v>
      </c>
      <c r="CC17" s="19" t="n">
        <v>0</v>
      </c>
      <c r="CD17" s="19" t="n">
        <v>0</v>
      </c>
      <c r="CE17" s="19" t="n">
        <v>0</v>
      </c>
      <c r="CF17" s="19" t="n">
        <v>0</v>
      </c>
      <c r="CG17" s="19" t="n">
        <v>0</v>
      </c>
      <c r="CH17" s="19" t="n">
        <v>0</v>
      </c>
      <c r="CI17" s="19" t="n">
        <v>0</v>
      </c>
      <c r="CJ17" s="19" t="n">
        <v>0</v>
      </c>
      <c r="CK17" s="19" t="n">
        <v>0</v>
      </c>
      <c r="CL17" s="19" t="n">
        <v>0</v>
      </c>
      <c r="CM17" s="19" t="n">
        <v>0</v>
      </c>
      <c r="CN17" s="19" t="n">
        <v>0</v>
      </c>
      <c r="CO17" s="19" t="n">
        <v>0</v>
      </c>
      <c r="CP17" s="19" t="n">
        <v>0</v>
      </c>
      <c r="CQ17" s="19" t="n">
        <v>0</v>
      </c>
      <c r="CR17" s="19" t="n">
        <v>0</v>
      </c>
      <c r="CS17" s="19" t="n">
        <v>0</v>
      </c>
      <c r="CT17" s="19" t="n">
        <v>0</v>
      </c>
      <c r="CU17" s="19" t="n">
        <v>0</v>
      </c>
    </row>
    <row r="18" customFormat="false" ht="13.8" hidden="false" customHeight="false" outlineLevel="0" collapsed="false">
      <c r="A18" s="1" t="s">
        <v>140</v>
      </c>
      <c r="B18" s="17" t="s">
        <v>141</v>
      </c>
      <c r="C18" s="0" t="s">
        <v>115</v>
      </c>
      <c r="D18" s="0" t="s">
        <v>115</v>
      </c>
      <c r="E18" s="0" t="s">
        <v>115</v>
      </c>
      <c r="F18" s="13" t="s">
        <v>104</v>
      </c>
      <c r="G18" s="14" t="n">
        <v>1</v>
      </c>
      <c r="H18" s="15" t="n">
        <v>0</v>
      </c>
      <c r="I18" s="15" t="n">
        <v>0</v>
      </c>
      <c r="J18" s="0" t="n">
        <v>800</v>
      </c>
      <c r="K18" s="1" t="n">
        <f aca="false">IF(B18="Leblanc",5000,IF(B18="Ammonia",5000,4700))+IF(F18="Merchant",500,IF(F18="Private",100,IF(F18="Cooperative",250,150)))</f>
        <v>5100</v>
      </c>
      <c r="L18" s="19" t="n">
        <v>0</v>
      </c>
      <c r="M18" s="19" t="n">
        <v>0</v>
      </c>
      <c r="N18" s="19" t="n">
        <v>0</v>
      </c>
      <c r="O18" s="19" t="n">
        <v>0</v>
      </c>
      <c r="P18" s="19" t="n">
        <v>0</v>
      </c>
      <c r="Q18" s="19" t="n">
        <v>0</v>
      </c>
      <c r="R18" s="19" t="n">
        <f aca="false">IF(B18="Brine",20,0)</f>
        <v>0</v>
      </c>
      <c r="S18" s="19" t="n">
        <v>0</v>
      </c>
      <c r="T18" s="19" t="n">
        <v>0</v>
      </c>
      <c r="U18" s="19" t="n">
        <v>0</v>
      </c>
      <c r="V18" s="19" t="n">
        <f aca="false">IF(B18="Leblanc",20,IF(B18="Ammonia",30,IF(B18="Vacuum",40,50)))</f>
        <v>30</v>
      </c>
      <c r="W18" s="19" t="n">
        <v>0</v>
      </c>
      <c r="X18" s="19" t="n">
        <v>0</v>
      </c>
      <c r="Y18" s="19" t="n">
        <v>0</v>
      </c>
      <c r="Z18" s="19" t="n">
        <v>0</v>
      </c>
      <c r="AA18" s="19" t="n">
        <v>0</v>
      </c>
      <c r="AB18" s="19" t="n">
        <v>0</v>
      </c>
      <c r="AC18" s="19" t="n">
        <v>0</v>
      </c>
      <c r="AD18" s="19" t="n">
        <v>0</v>
      </c>
      <c r="AE18" s="19" t="n">
        <v>0</v>
      </c>
      <c r="AF18" s="19" t="n">
        <v>0</v>
      </c>
      <c r="AG18" s="19" t="n">
        <v>0</v>
      </c>
      <c r="AH18" s="19" t="n">
        <v>0</v>
      </c>
      <c r="AI18" s="19" t="n">
        <v>0</v>
      </c>
      <c r="AJ18" s="19" t="n">
        <v>0</v>
      </c>
      <c r="AK18" s="19" t="n">
        <v>0</v>
      </c>
      <c r="AL18" s="19" t="n">
        <v>0</v>
      </c>
      <c r="AM18" s="19" t="n">
        <f aca="false">IF(B18="Ammonia",10,IF(B18="Vacuum",20,IF(B18="Brine",30,0)))</f>
        <v>10</v>
      </c>
      <c r="AN18" s="19" t="n">
        <v>0</v>
      </c>
      <c r="AO18" s="19" t="n">
        <v>0</v>
      </c>
      <c r="AP18" s="19" t="n">
        <v>0</v>
      </c>
      <c r="AQ18" s="19" t="n">
        <v>0</v>
      </c>
      <c r="AR18" s="19" t="n">
        <v>0</v>
      </c>
      <c r="AS18" s="19" t="n">
        <v>0</v>
      </c>
      <c r="AT18" s="19" t="n">
        <v>0</v>
      </c>
      <c r="AU18" s="19" t="n">
        <v>0</v>
      </c>
      <c r="AV18" s="19" t="n">
        <v>0</v>
      </c>
      <c r="AW18" s="19" t="n">
        <f aca="false">IF(B18="Leblanc",20,IF(B18="Ammonia",30,40))</f>
        <v>30</v>
      </c>
      <c r="AX18" s="19" t="n">
        <v>0</v>
      </c>
      <c r="AY18" s="19" t="n">
        <v>0</v>
      </c>
      <c r="AZ18" s="19" t="n">
        <v>0</v>
      </c>
      <c r="BA18" s="19" t="n">
        <v>0</v>
      </c>
      <c r="BB18" s="19" t="n">
        <v>0</v>
      </c>
      <c r="BC18" s="20" t="n">
        <v>0</v>
      </c>
      <c r="BD18" s="19" t="n">
        <v>0</v>
      </c>
      <c r="BE18" s="19" t="n">
        <v>0</v>
      </c>
      <c r="BF18" s="19" t="n">
        <v>0</v>
      </c>
      <c r="BG18" s="19" t="n">
        <v>0</v>
      </c>
      <c r="BH18" s="19" t="n">
        <v>0</v>
      </c>
      <c r="BI18" s="19" t="n">
        <v>0</v>
      </c>
      <c r="BJ18" s="19" t="n">
        <v>0</v>
      </c>
      <c r="BK18" s="19" t="n">
        <v>0</v>
      </c>
      <c r="BL18" s="21" t="n">
        <f aca="false">IF(B18="Leblanc",50,IF(B18="Ammonia",80,IF(B18="Vacuum",110,150)))</f>
        <v>80</v>
      </c>
      <c r="BM18" s="19" t="n">
        <v>0</v>
      </c>
      <c r="BN18" s="19" t="n">
        <v>0</v>
      </c>
      <c r="BO18" s="19" t="n">
        <v>0</v>
      </c>
      <c r="BP18" s="19" t="n">
        <v>0</v>
      </c>
      <c r="BQ18" s="19" t="n">
        <v>0</v>
      </c>
      <c r="BR18" s="19" t="n">
        <v>0</v>
      </c>
      <c r="BS18" s="19" t="n">
        <v>0</v>
      </c>
      <c r="BT18" s="19" t="n">
        <v>0</v>
      </c>
      <c r="BU18" s="19" t="n">
        <v>0</v>
      </c>
      <c r="BV18" s="19" t="n">
        <v>0</v>
      </c>
      <c r="BW18" s="19" t="n">
        <v>0</v>
      </c>
      <c r="BX18" s="19" t="n">
        <v>0</v>
      </c>
      <c r="BY18" s="19" t="n">
        <v>0</v>
      </c>
      <c r="BZ18" s="19" t="n">
        <v>0</v>
      </c>
      <c r="CA18" s="19" t="n">
        <v>0</v>
      </c>
      <c r="CB18" s="19" t="n">
        <v>0</v>
      </c>
      <c r="CC18" s="19" t="n">
        <v>0</v>
      </c>
      <c r="CD18" s="19" t="n">
        <v>0</v>
      </c>
      <c r="CE18" s="19" t="n">
        <v>0</v>
      </c>
      <c r="CF18" s="19" t="n">
        <v>0</v>
      </c>
      <c r="CG18" s="19" t="n">
        <v>0</v>
      </c>
      <c r="CH18" s="19" t="n">
        <v>0</v>
      </c>
      <c r="CI18" s="19" t="n">
        <v>0</v>
      </c>
      <c r="CJ18" s="19" t="n">
        <v>0</v>
      </c>
      <c r="CK18" s="19" t="n">
        <v>0</v>
      </c>
      <c r="CL18" s="19" t="n">
        <v>0</v>
      </c>
      <c r="CM18" s="19" t="n">
        <v>0</v>
      </c>
      <c r="CN18" s="19" t="n">
        <v>0</v>
      </c>
      <c r="CO18" s="19" t="n">
        <v>0</v>
      </c>
      <c r="CP18" s="19" t="n">
        <v>0</v>
      </c>
      <c r="CQ18" s="19" t="n">
        <v>0</v>
      </c>
      <c r="CR18" s="19" t="n">
        <v>0</v>
      </c>
      <c r="CS18" s="19" t="n">
        <v>0</v>
      </c>
      <c r="CT18" s="19" t="n">
        <v>0</v>
      </c>
      <c r="CU18" s="19" t="n">
        <v>0</v>
      </c>
    </row>
    <row r="19" customFormat="false" ht="13.8" hidden="false" customHeight="false" outlineLevel="0" collapsed="false">
      <c r="A19" s="1" t="s">
        <v>142</v>
      </c>
      <c r="B19" s="17" t="s">
        <v>143</v>
      </c>
      <c r="C19" s="0" t="s">
        <v>115</v>
      </c>
      <c r="D19" s="0" t="s">
        <v>115</v>
      </c>
      <c r="E19" s="0" t="s">
        <v>115</v>
      </c>
      <c r="F19" s="13" t="s">
        <v>104</v>
      </c>
      <c r="G19" s="14" t="n">
        <v>1</v>
      </c>
      <c r="H19" s="15" t="n">
        <v>0</v>
      </c>
      <c r="I19" s="15" t="n">
        <v>0</v>
      </c>
      <c r="J19" s="0" t="n">
        <v>600</v>
      </c>
      <c r="K19" s="1" t="n">
        <f aca="false">4500+IF(F19="Merchant",500,IF(F19="Private",100,IF(F19="Cooperative",250,150)))</f>
        <v>4600</v>
      </c>
      <c r="L19" s="19" t="n">
        <v>0</v>
      </c>
      <c r="M19" s="19" t="n">
        <v>0</v>
      </c>
      <c r="N19" s="19" t="n">
        <v>0</v>
      </c>
      <c r="O19" s="19" t="n">
        <f aca="false">IF(B19="Steamships",10,0)</f>
        <v>10</v>
      </c>
      <c r="P19" s="19" t="n">
        <v>0</v>
      </c>
      <c r="Q19" s="19" t="n">
        <v>0</v>
      </c>
      <c r="R19" s="19" t="n">
        <f aca="false">IF(B19="Arc-Welded",30,0)</f>
        <v>0</v>
      </c>
      <c r="S19" s="19" t="n">
        <f aca="false">IF(B19="Reinforced",5,IF(B19="Wooden",0,10))</f>
        <v>10</v>
      </c>
      <c r="T19" s="19" t="n">
        <v>0</v>
      </c>
      <c r="U19" s="19" t="n">
        <f aca="false">IF(B19="Wooden",20,IF(B19="Reinforced",20,0))</f>
        <v>0</v>
      </c>
      <c r="V19" s="19" t="n">
        <v>0</v>
      </c>
      <c r="W19" s="19" t="n">
        <v>0</v>
      </c>
      <c r="X19" s="19" t="n">
        <v>0</v>
      </c>
      <c r="Y19" s="19" t="n">
        <v>0</v>
      </c>
      <c r="Z19" s="19" t="n">
        <v>0</v>
      </c>
      <c r="AA19" s="19" t="n">
        <v>0</v>
      </c>
      <c r="AB19" s="19" t="n">
        <v>0</v>
      </c>
      <c r="AC19" s="19" t="n">
        <v>0</v>
      </c>
      <c r="AD19" s="19" t="n">
        <f aca="false">IF(B19="Reinforced",20,0)</f>
        <v>0</v>
      </c>
      <c r="AE19" s="19" t="n">
        <v>0</v>
      </c>
      <c r="AF19" s="19" t="n">
        <v>0</v>
      </c>
      <c r="AG19" s="19" t="n">
        <v>0</v>
      </c>
      <c r="AH19" s="19" t="n">
        <v>0</v>
      </c>
      <c r="AI19" s="19" t="n">
        <v>0</v>
      </c>
      <c r="AJ19" s="19" t="n">
        <v>0</v>
      </c>
      <c r="AK19" s="19" t="n">
        <v>0</v>
      </c>
      <c r="AL19" s="19" t="n">
        <v>0</v>
      </c>
      <c r="AM19" s="19" t="n">
        <v>0</v>
      </c>
      <c r="AN19" s="19" t="n">
        <v>0</v>
      </c>
      <c r="AO19" s="19" t="n">
        <v>0</v>
      </c>
      <c r="AP19" s="19" t="n">
        <v>0</v>
      </c>
      <c r="AQ19" s="19" t="n">
        <v>0</v>
      </c>
      <c r="AR19" s="19" t="n">
        <v>0</v>
      </c>
      <c r="AS19" s="19" t="n">
        <f aca="false">IF(B19="Wooden",40,IF(B19="Reinforced",40,0))</f>
        <v>0</v>
      </c>
      <c r="AT19" s="19" t="n">
        <v>0</v>
      </c>
      <c r="AU19" s="19" t="n">
        <f aca="false">IF(B19="Steamships",30,IF(B19="Arc-Welded",30,0))</f>
        <v>30</v>
      </c>
      <c r="AV19" s="19" t="n">
        <v>0</v>
      </c>
      <c r="AW19" s="19" t="n">
        <v>0</v>
      </c>
      <c r="AX19" s="19" t="n">
        <v>0</v>
      </c>
      <c r="AY19" s="19" t="n">
        <v>0</v>
      </c>
      <c r="AZ19" s="19" t="n">
        <v>0</v>
      </c>
      <c r="BA19" s="19" t="n">
        <v>0</v>
      </c>
      <c r="BB19" s="19" t="n">
        <v>0</v>
      </c>
      <c r="BC19" s="20" t="n">
        <v>0</v>
      </c>
      <c r="BD19" s="19" t="n">
        <v>0</v>
      </c>
      <c r="BE19" s="19" t="n">
        <f aca="false">IF(B19="Wooden",35,IF(B19="Reinforced",70,0))</f>
        <v>0</v>
      </c>
      <c r="BF19" s="19" t="n">
        <v>0</v>
      </c>
      <c r="BG19" s="19" t="n">
        <v>0</v>
      </c>
      <c r="BH19" s="19" t="n">
        <v>0</v>
      </c>
      <c r="BI19" s="19" t="n">
        <v>0</v>
      </c>
      <c r="BJ19" s="19" t="n">
        <v>0</v>
      </c>
      <c r="BK19" s="19" t="n">
        <v>0</v>
      </c>
      <c r="BL19" s="19" t="n">
        <v>0</v>
      </c>
      <c r="BM19" s="19" t="n">
        <v>0</v>
      </c>
      <c r="BN19" s="19" t="n">
        <v>0</v>
      </c>
      <c r="BO19" s="19" t="n">
        <v>0</v>
      </c>
      <c r="BP19" s="19" t="n">
        <v>0</v>
      </c>
      <c r="BQ19" s="19" t="n">
        <v>0</v>
      </c>
      <c r="BR19" s="19" t="n">
        <v>0</v>
      </c>
      <c r="BS19" s="19" t="n">
        <v>0</v>
      </c>
      <c r="BT19" s="19" t="n">
        <v>0</v>
      </c>
      <c r="BU19" s="19" t="n">
        <v>0</v>
      </c>
      <c r="BV19" s="19" t="n">
        <v>0</v>
      </c>
      <c r="BW19" s="19" t="n">
        <v>0</v>
      </c>
      <c r="BX19" s="19" t="n">
        <v>0</v>
      </c>
      <c r="BY19" s="19" t="n">
        <v>0</v>
      </c>
      <c r="BZ19" s="19" t="n">
        <v>0</v>
      </c>
      <c r="CA19" s="19" t="n">
        <v>0</v>
      </c>
      <c r="CB19" s="19" t="n">
        <v>0</v>
      </c>
      <c r="CC19" s="19" t="n">
        <v>0</v>
      </c>
      <c r="CD19" s="19" t="n">
        <v>0</v>
      </c>
      <c r="CE19" s="19" t="n">
        <v>0</v>
      </c>
      <c r="CF19" s="19" t="n">
        <v>0</v>
      </c>
      <c r="CG19" s="19" t="n">
        <v>0</v>
      </c>
      <c r="CH19" s="19" t="n">
        <v>0</v>
      </c>
      <c r="CI19" s="19" t="n">
        <v>0</v>
      </c>
      <c r="CJ19" s="19" t="n">
        <v>0</v>
      </c>
      <c r="CK19" s="19" t="n">
        <v>0</v>
      </c>
      <c r="CL19" s="19" t="n">
        <f aca="false">IF(B19="Steamships",65,IF(B19="Arc-Welded",80,0))</f>
        <v>65</v>
      </c>
      <c r="CM19" s="19" t="n">
        <v>0</v>
      </c>
      <c r="CN19" s="19" t="n">
        <v>0</v>
      </c>
      <c r="CO19" s="19" t="n">
        <v>0</v>
      </c>
      <c r="CP19" s="19" t="n">
        <v>0</v>
      </c>
      <c r="CQ19" s="19" t="n">
        <v>0</v>
      </c>
      <c r="CR19" s="19" t="n">
        <v>0</v>
      </c>
      <c r="CS19" s="19" t="n">
        <v>0</v>
      </c>
      <c r="CT19" s="19" t="n">
        <v>0</v>
      </c>
      <c r="CU19" s="19" t="n">
        <v>0</v>
      </c>
    </row>
    <row r="20" customFormat="false" ht="13.8" hidden="false" customHeight="false" outlineLevel="0" collapsed="false">
      <c r="A20" s="1" t="s">
        <v>144</v>
      </c>
      <c r="B20" s="17" t="s">
        <v>145</v>
      </c>
      <c r="C20" s="17" t="s">
        <v>146</v>
      </c>
      <c r="D20" s="17" t="s">
        <v>147</v>
      </c>
      <c r="E20" s="0" t="s">
        <v>115</v>
      </c>
      <c r="F20" s="13" t="s">
        <v>104</v>
      </c>
      <c r="G20" s="14" t="n">
        <v>1</v>
      </c>
      <c r="H20" s="15" t="n">
        <v>0</v>
      </c>
      <c r="I20" s="15" t="n">
        <v>0</v>
      </c>
      <c r="J20" s="0" t="n">
        <v>600</v>
      </c>
      <c r="K20" s="1" t="n">
        <f aca="false">4500+IF(C20="Craftsman",500,IF(C20="Elastics",1000,0))-IF(D20="Mechanized",1500,IF(D20="Automatic",2500,0))+IF(F20="Merchant",500,IF(F20="Private",100,IF(F20="Cooperative",250,150)))</f>
        <v>3100</v>
      </c>
      <c r="L20" s="19" t="n">
        <v>0</v>
      </c>
      <c r="M20" s="19" t="n">
        <v>0</v>
      </c>
      <c r="N20" s="19" t="n">
        <v>0</v>
      </c>
      <c r="O20" s="19" t="n">
        <v>0</v>
      </c>
      <c r="P20" s="19" t="n">
        <v>0</v>
      </c>
      <c r="Q20" s="19" t="n">
        <f aca="false">IF(B20="Dye",5,IF(B20="Sewing",10,IF(B20="Electric Sewing",20,0)))</f>
        <v>10</v>
      </c>
      <c r="R20" s="19" t="n">
        <f aca="false">IF(B20="Electric Sewing",10,0)+IF(D20="Automatic",10,0)</f>
        <v>0</v>
      </c>
      <c r="S20" s="19" t="n">
        <v>0</v>
      </c>
      <c r="T20" s="19" t="n">
        <v>0</v>
      </c>
      <c r="U20" s="19" t="n">
        <f aca="false">IF(B20="Handsewn",40,IF(B20="Dye",40,60))-IF(C20="Craftsman",15,IF(C20="Elastics",35,0))</f>
        <v>60</v>
      </c>
      <c r="V20" s="19" t="n">
        <v>0</v>
      </c>
      <c r="W20" s="19" t="n">
        <v>0</v>
      </c>
      <c r="X20" s="19" t="n">
        <v>0</v>
      </c>
      <c r="Y20" s="19" t="n">
        <v>0</v>
      </c>
      <c r="Z20" s="19" t="n">
        <v>0</v>
      </c>
      <c r="AA20" s="19" t="n">
        <v>0</v>
      </c>
      <c r="AB20" s="19" t="n">
        <v>0</v>
      </c>
      <c r="AC20" s="19" t="n">
        <v>0</v>
      </c>
      <c r="AD20" s="19" t="n">
        <v>0</v>
      </c>
      <c r="AE20" s="19" t="n">
        <v>0</v>
      </c>
      <c r="AF20" s="19" t="n">
        <v>0</v>
      </c>
      <c r="AG20" s="19" t="n">
        <v>0</v>
      </c>
      <c r="AH20" s="19" t="n">
        <v>0</v>
      </c>
      <c r="AI20" s="19" t="n">
        <v>0</v>
      </c>
      <c r="AJ20" s="19" t="n">
        <v>0</v>
      </c>
      <c r="AK20" s="19" t="n">
        <v>0</v>
      </c>
      <c r="AL20" s="19" t="n">
        <v>0</v>
      </c>
      <c r="AM20" s="19" t="n">
        <v>0</v>
      </c>
      <c r="AN20" s="19" t="n">
        <v>0</v>
      </c>
      <c r="AO20" s="19" t="n">
        <v>0</v>
      </c>
      <c r="AP20" s="19" t="n">
        <f aca="false">IF(C20="Elastics",10,0)</f>
        <v>0</v>
      </c>
      <c r="AQ20" s="19" t="n">
        <v>0</v>
      </c>
      <c r="AR20" s="19" t="n">
        <f aca="false">IF(C20="Craftsman",15,IF(C20="Elastics",35,0))</f>
        <v>0</v>
      </c>
      <c r="AS20" s="19" t="n">
        <v>0</v>
      </c>
      <c r="AT20" s="19" t="n">
        <v>0</v>
      </c>
      <c r="AU20" s="19" t="n">
        <v>0</v>
      </c>
      <c r="AV20" s="19" t="n">
        <v>0</v>
      </c>
      <c r="AW20" s="19" t="n">
        <v>0</v>
      </c>
      <c r="AX20" s="19" t="n">
        <v>0</v>
      </c>
      <c r="AY20" s="19" t="n">
        <v>0</v>
      </c>
      <c r="AZ20" s="19" t="n">
        <v>0</v>
      </c>
      <c r="BA20" s="19" t="n">
        <f aca="false">IF(B20="Sewing",5,IF(B20="Electric Sewing",10,0))+IF(D20="Traditional",0,5)</f>
        <v>10</v>
      </c>
      <c r="BB20" s="19" t="n">
        <v>0</v>
      </c>
      <c r="BC20" s="20" t="n">
        <v>0</v>
      </c>
      <c r="BD20" s="19" t="n">
        <v>0</v>
      </c>
      <c r="BE20" s="19" t="n">
        <v>0</v>
      </c>
      <c r="BF20" s="19" t="n">
        <f aca="false">IF(B20="Handsewn",45,IF(B20="Dye",60,IF(B20="Sewing",100,140)))-IF(C20="Craftsman",30,IF(C20="Elastics",70,0))</f>
        <v>100</v>
      </c>
      <c r="BG20" s="19" t="n">
        <v>0</v>
      </c>
      <c r="BH20" s="19" t="n">
        <v>0</v>
      </c>
      <c r="BI20" s="19" t="n">
        <v>0</v>
      </c>
      <c r="BJ20" s="19" t="n">
        <v>0</v>
      </c>
      <c r="BK20" s="19" t="n">
        <v>0</v>
      </c>
      <c r="BL20" s="19" t="n">
        <v>0</v>
      </c>
      <c r="BM20" s="19" t="n">
        <v>0</v>
      </c>
      <c r="BN20" s="19" t="n">
        <v>0</v>
      </c>
      <c r="BO20" s="19" t="n">
        <v>0</v>
      </c>
      <c r="BP20" s="19" t="n">
        <v>0</v>
      </c>
      <c r="BQ20" s="19" t="n">
        <v>0</v>
      </c>
      <c r="BR20" s="19" t="n">
        <v>0</v>
      </c>
      <c r="BS20" s="19" t="n">
        <v>0</v>
      </c>
      <c r="BT20" s="19" t="n">
        <v>0</v>
      </c>
      <c r="BU20" s="19" t="n">
        <v>0</v>
      </c>
      <c r="BV20" s="19" t="n">
        <v>0</v>
      </c>
      <c r="BW20" s="19" t="n">
        <v>0</v>
      </c>
      <c r="BX20" s="19" t="n">
        <v>0</v>
      </c>
      <c r="BY20" s="19" t="n">
        <v>0</v>
      </c>
      <c r="BZ20" s="19" t="n">
        <f aca="false">IF(C20="Craftsman",30,IF(C20="Elastics",70,0))</f>
        <v>0</v>
      </c>
      <c r="CA20" s="19" t="n">
        <v>0</v>
      </c>
      <c r="CB20" s="19" t="n">
        <v>0</v>
      </c>
      <c r="CC20" s="19" t="n">
        <v>0</v>
      </c>
      <c r="CD20" s="19" t="n">
        <v>0</v>
      </c>
      <c r="CE20" s="19" t="n">
        <v>0</v>
      </c>
      <c r="CF20" s="19" t="n">
        <v>0</v>
      </c>
      <c r="CG20" s="19" t="n">
        <v>0</v>
      </c>
      <c r="CH20" s="19" t="n">
        <v>0</v>
      </c>
      <c r="CI20" s="19" t="n">
        <v>0</v>
      </c>
      <c r="CJ20" s="19" t="n">
        <v>0</v>
      </c>
      <c r="CK20" s="19" t="n">
        <v>0</v>
      </c>
      <c r="CL20" s="19" t="n">
        <v>0</v>
      </c>
      <c r="CM20" s="19" t="n">
        <v>0</v>
      </c>
      <c r="CN20" s="19" t="n">
        <v>0</v>
      </c>
      <c r="CO20" s="19" t="n">
        <v>0</v>
      </c>
      <c r="CP20" s="19" t="n">
        <v>0</v>
      </c>
      <c r="CQ20" s="19" t="n">
        <v>0</v>
      </c>
      <c r="CR20" s="19" t="n">
        <v>0</v>
      </c>
      <c r="CS20" s="19" t="n">
        <v>0</v>
      </c>
      <c r="CT20" s="19" t="n">
        <v>0</v>
      </c>
      <c r="CU20" s="19" t="n">
        <v>0</v>
      </c>
    </row>
    <row r="21" customFormat="false" ht="13.8" hidden="false" customHeight="false" outlineLevel="0" collapsed="false">
      <c r="A21" s="1" t="s">
        <v>144</v>
      </c>
      <c r="B21" s="17" t="s">
        <v>145</v>
      </c>
      <c r="C21" s="17" t="s">
        <v>148</v>
      </c>
      <c r="D21" s="17" t="s">
        <v>147</v>
      </c>
      <c r="E21" s="0" t="s">
        <v>115</v>
      </c>
      <c r="F21" s="13" t="s">
        <v>104</v>
      </c>
      <c r="G21" s="14" t="n">
        <v>1</v>
      </c>
      <c r="H21" s="15" t="n">
        <v>0</v>
      </c>
      <c r="I21" s="15" t="n">
        <v>0</v>
      </c>
      <c r="J21" s="0" t="n">
        <v>600</v>
      </c>
      <c r="K21" s="1" t="n">
        <f aca="false">4500+IF(C21="Craftsman",500,IF(C21="Elastics",1000,0))-IF(D21="Mechanized",1500,IF(D21="Automatic",2500,0))+IF(F21="Merchant",500,IF(F21="Private",100,IF(F21="Cooperative",250,150)))</f>
        <v>3600</v>
      </c>
      <c r="L21" s="19" t="n">
        <v>0</v>
      </c>
      <c r="M21" s="19" t="n">
        <v>0</v>
      </c>
      <c r="N21" s="19" t="n">
        <v>0</v>
      </c>
      <c r="O21" s="19" t="n">
        <v>0</v>
      </c>
      <c r="P21" s="19" t="n">
        <v>0</v>
      </c>
      <c r="Q21" s="19" t="n">
        <f aca="false">IF(B21="Dye",5,IF(B21="Sewing",10,IF(B21="Electric Sewing",20,0)))</f>
        <v>10</v>
      </c>
      <c r="R21" s="19" t="n">
        <f aca="false">IF(B21="Electric Sewing",10,0)+IF(D21="Automatic",10,0)</f>
        <v>0</v>
      </c>
      <c r="S21" s="19" t="n">
        <v>0</v>
      </c>
      <c r="T21" s="19" t="n">
        <v>0</v>
      </c>
      <c r="U21" s="19" t="n">
        <f aca="false">IF(B21="Handsewn",40,IF(B21="Dye",40,60))-IF(C21="Craftsman",15,IF(C21="Elastics",35,0))</f>
        <v>45</v>
      </c>
      <c r="V21" s="19" t="n">
        <v>0</v>
      </c>
      <c r="W21" s="19" t="n">
        <v>0</v>
      </c>
      <c r="X21" s="19" t="n">
        <v>0</v>
      </c>
      <c r="Y21" s="19" t="n">
        <v>0</v>
      </c>
      <c r="Z21" s="19" t="n">
        <v>0</v>
      </c>
      <c r="AA21" s="19" t="n">
        <v>0</v>
      </c>
      <c r="AB21" s="19" t="n">
        <v>0</v>
      </c>
      <c r="AC21" s="19" t="n">
        <v>0</v>
      </c>
      <c r="AD21" s="19" t="n">
        <v>0</v>
      </c>
      <c r="AE21" s="19" t="n">
        <v>0</v>
      </c>
      <c r="AF21" s="19" t="n">
        <v>0</v>
      </c>
      <c r="AG21" s="19" t="n">
        <v>0</v>
      </c>
      <c r="AH21" s="19" t="n">
        <v>0</v>
      </c>
      <c r="AI21" s="19" t="n">
        <v>0</v>
      </c>
      <c r="AJ21" s="19" t="n">
        <v>0</v>
      </c>
      <c r="AK21" s="19" t="n">
        <v>0</v>
      </c>
      <c r="AL21" s="19" t="n">
        <v>0</v>
      </c>
      <c r="AM21" s="19" t="n">
        <v>0</v>
      </c>
      <c r="AN21" s="19" t="n">
        <v>0</v>
      </c>
      <c r="AO21" s="19" t="n">
        <v>0</v>
      </c>
      <c r="AP21" s="19" t="n">
        <f aca="false">IF(C21="Elastics",10,0)</f>
        <v>0</v>
      </c>
      <c r="AQ21" s="19" t="n">
        <v>0</v>
      </c>
      <c r="AR21" s="19" t="n">
        <f aca="false">IF(C21="Craftsman",15,IF(C21="Elastics",35,0))</f>
        <v>15</v>
      </c>
      <c r="AS21" s="19" t="n">
        <v>0</v>
      </c>
      <c r="AT21" s="19" t="n">
        <v>0</v>
      </c>
      <c r="AU21" s="19" t="n">
        <v>0</v>
      </c>
      <c r="AV21" s="19" t="n">
        <v>0</v>
      </c>
      <c r="AW21" s="19" t="n">
        <v>0</v>
      </c>
      <c r="AX21" s="19" t="n">
        <v>0</v>
      </c>
      <c r="AY21" s="19" t="n">
        <v>0</v>
      </c>
      <c r="AZ21" s="19" t="n">
        <v>0</v>
      </c>
      <c r="BA21" s="19" t="n">
        <f aca="false">IF(B21="Sewing",5,IF(B21="Electric Sewing",10,0))+IF(D21="Traditional",0,5)</f>
        <v>10</v>
      </c>
      <c r="BB21" s="19" t="n">
        <v>0</v>
      </c>
      <c r="BC21" s="20" t="n">
        <v>0</v>
      </c>
      <c r="BD21" s="19" t="n">
        <v>0</v>
      </c>
      <c r="BE21" s="19" t="n">
        <v>0</v>
      </c>
      <c r="BF21" s="19" t="n">
        <f aca="false">IF(B21="Handsewn",45,IF(B21="Dye",60,IF(B21="Sewing",100,140)))-IF(C21="Craftsman",30,IF(C21="Elastics",70,0))</f>
        <v>70</v>
      </c>
      <c r="BG21" s="19" t="n">
        <v>0</v>
      </c>
      <c r="BH21" s="19" t="n">
        <v>0</v>
      </c>
      <c r="BI21" s="19" t="n">
        <v>0</v>
      </c>
      <c r="BJ21" s="19" t="n">
        <v>0</v>
      </c>
      <c r="BK21" s="19" t="n">
        <v>0</v>
      </c>
      <c r="BL21" s="19" t="n">
        <v>0</v>
      </c>
      <c r="BM21" s="19" t="n">
        <v>0</v>
      </c>
      <c r="BN21" s="19" t="n">
        <v>0</v>
      </c>
      <c r="BO21" s="19" t="n">
        <v>0</v>
      </c>
      <c r="BP21" s="19" t="n">
        <v>0</v>
      </c>
      <c r="BQ21" s="19" t="n">
        <v>0</v>
      </c>
      <c r="BR21" s="19" t="n">
        <v>0</v>
      </c>
      <c r="BS21" s="19" t="n">
        <v>0</v>
      </c>
      <c r="BT21" s="19" t="n">
        <v>0</v>
      </c>
      <c r="BU21" s="19" t="n">
        <v>0</v>
      </c>
      <c r="BV21" s="19" t="n">
        <v>0</v>
      </c>
      <c r="BW21" s="19" t="n">
        <v>0</v>
      </c>
      <c r="BX21" s="19" t="n">
        <v>0</v>
      </c>
      <c r="BY21" s="19" t="n">
        <v>0</v>
      </c>
      <c r="BZ21" s="19" t="n">
        <f aca="false">IF(C21="Craftsman",30,IF(C21="Elastics",70,0))</f>
        <v>30</v>
      </c>
      <c r="CA21" s="19" t="n">
        <v>0</v>
      </c>
      <c r="CB21" s="19" t="n">
        <v>0</v>
      </c>
      <c r="CC21" s="19" t="n">
        <v>0</v>
      </c>
      <c r="CD21" s="19" t="n">
        <v>0</v>
      </c>
      <c r="CE21" s="19" t="n">
        <v>0</v>
      </c>
      <c r="CF21" s="19" t="n">
        <v>0</v>
      </c>
      <c r="CG21" s="19" t="n">
        <v>0</v>
      </c>
      <c r="CH21" s="19" t="n">
        <v>0</v>
      </c>
      <c r="CI21" s="19" t="n">
        <v>0</v>
      </c>
      <c r="CJ21" s="19" t="n">
        <v>0</v>
      </c>
      <c r="CK21" s="19" t="n">
        <v>0</v>
      </c>
      <c r="CL21" s="19" t="n">
        <v>0</v>
      </c>
      <c r="CM21" s="19" t="n">
        <v>0</v>
      </c>
      <c r="CN21" s="19" t="n">
        <v>0</v>
      </c>
      <c r="CO21" s="19" t="n">
        <v>0</v>
      </c>
      <c r="CP21" s="19" t="n">
        <v>0</v>
      </c>
      <c r="CQ21" s="19" t="n">
        <v>0</v>
      </c>
      <c r="CR21" s="19" t="n">
        <v>0</v>
      </c>
      <c r="CS21" s="19" t="n">
        <v>0</v>
      </c>
      <c r="CT21" s="19" t="n">
        <v>0</v>
      </c>
      <c r="CU21" s="19" t="n">
        <v>0</v>
      </c>
    </row>
    <row r="22" customFormat="false" ht="13.8" hidden="false" customHeight="false" outlineLevel="0" collapsed="false">
      <c r="A22" s="1" t="s">
        <v>149</v>
      </c>
      <c r="B22" s="17" t="s">
        <v>147</v>
      </c>
      <c r="C22" s="17" t="s">
        <v>146</v>
      </c>
      <c r="D22" s="17" t="s">
        <v>126</v>
      </c>
      <c r="E22" s="0" t="s">
        <v>115</v>
      </c>
      <c r="F22" s="13" t="s">
        <v>104</v>
      </c>
      <c r="G22" s="14" t="n">
        <v>1</v>
      </c>
      <c r="H22" s="15" t="n">
        <v>0</v>
      </c>
      <c r="I22" s="15" t="n">
        <v>0</v>
      </c>
      <c r="J22" s="0" t="n">
        <v>600</v>
      </c>
      <c r="K22" s="1" t="n">
        <f aca="false">4500+IF(C22="Luxury",500,IF(C22="Precision Tools",1000,0))-IF(D22="Water-tube",1500,IF(D22="Rotary Valve",2000,IF(D22="Assembly Lines",3000,0)))+IF(F22="Merchant",500,IF(F22="Private",100,IF(F22="Cooperative",250,150)))</f>
        <v>3100</v>
      </c>
      <c r="L22" s="19" t="n">
        <v>0</v>
      </c>
      <c r="M22" s="19" t="n">
        <v>0</v>
      </c>
      <c r="N22" s="19" t="n">
        <v>0</v>
      </c>
      <c r="O22" s="19" t="n">
        <f aca="false">IF(D22="Water-tube",5,IF(D22="Rotary Valve",10,0))</f>
        <v>5</v>
      </c>
      <c r="P22" s="19" t="n">
        <v>0</v>
      </c>
      <c r="Q22" s="19" t="n">
        <v>0</v>
      </c>
      <c r="R22" s="19" t="n">
        <f aca="false">IF(D22="Assembly Lines",5,0)</f>
        <v>0</v>
      </c>
      <c r="S22" s="19" t="n">
        <v>0</v>
      </c>
      <c r="T22" s="19" t="n">
        <v>0</v>
      </c>
      <c r="U22" s="19" t="n">
        <v>10</v>
      </c>
      <c r="V22" s="19" t="n">
        <v>0</v>
      </c>
      <c r="W22" s="19" t="n">
        <v>0</v>
      </c>
      <c r="X22" s="19" t="n">
        <v>0</v>
      </c>
      <c r="Y22" s="19" t="n">
        <v>0</v>
      </c>
      <c r="Z22" s="19" t="n">
        <v>0</v>
      </c>
      <c r="AA22" s="19" t="n">
        <v>0</v>
      </c>
      <c r="AB22" s="19" t="n">
        <v>0</v>
      </c>
      <c r="AC22" s="19" t="n">
        <v>0</v>
      </c>
      <c r="AD22" s="19" t="n">
        <f aca="false">IF(C22="Luxury",15,IF(C22="Precision Tools",25,0))</f>
        <v>0</v>
      </c>
      <c r="AE22" s="19" t="n">
        <v>0</v>
      </c>
      <c r="AF22" s="19" t="n">
        <v>0</v>
      </c>
      <c r="AG22" s="19" t="n">
        <v>0</v>
      </c>
      <c r="AH22" s="19" t="n">
        <v>0</v>
      </c>
      <c r="AI22" s="19" t="n">
        <v>0</v>
      </c>
      <c r="AJ22" s="19" t="n">
        <v>0</v>
      </c>
      <c r="AK22" s="19" t="n">
        <f aca="false">IF(D22="Assembly Lines",5,0)</f>
        <v>0</v>
      </c>
      <c r="AL22" s="19" t="n">
        <v>0</v>
      </c>
      <c r="AM22" s="19" t="n">
        <v>0</v>
      </c>
      <c r="AN22" s="19" t="n">
        <v>0</v>
      </c>
      <c r="AO22" s="19" t="n">
        <v>0</v>
      </c>
      <c r="AP22" s="19" t="n">
        <v>0</v>
      </c>
      <c r="AQ22" s="19" t="n">
        <v>0</v>
      </c>
      <c r="AR22" s="19" t="n">
        <v>0</v>
      </c>
      <c r="AS22" s="19" t="n">
        <f aca="false">IF(B22="Mechanized",50,30)-IF(C22="Luxury",15,IF(C22="Precision Tools",25,0))</f>
        <v>50</v>
      </c>
      <c r="AT22" s="19" t="n">
        <v>0</v>
      </c>
      <c r="AU22" s="19" t="n">
        <v>0</v>
      </c>
      <c r="AV22" s="19" t="n">
        <v>0</v>
      </c>
      <c r="AW22" s="19" t="n">
        <v>0</v>
      </c>
      <c r="AX22" s="19" t="n">
        <v>0</v>
      </c>
      <c r="AY22" s="19" t="n">
        <v>0</v>
      </c>
      <c r="AZ22" s="19" t="n">
        <v>0</v>
      </c>
      <c r="BA22" s="19" t="n">
        <f aca="false">IF(B22="Lathes",5,IF(B22="Mechanized",10,0))+IF(C22="Precision Tools",10,0)+IF(D22="Hand Assembly",0,5)</f>
        <v>15</v>
      </c>
      <c r="BB22" s="19" t="n">
        <v>0</v>
      </c>
      <c r="BC22" s="20" t="n">
        <v>0</v>
      </c>
      <c r="BD22" s="19" t="n">
        <v>0</v>
      </c>
      <c r="BE22" s="19" t="n">
        <v>0</v>
      </c>
      <c r="BF22" s="19" t="n">
        <v>0</v>
      </c>
      <c r="BG22" s="19" t="n">
        <v>0</v>
      </c>
      <c r="BH22" s="19" t="n">
        <v>0</v>
      </c>
      <c r="BI22" s="19" t="n">
        <v>0</v>
      </c>
      <c r="BJ22" s="19" t="n">
        <v>0</v>
      </c>
      <c r="BK22" s="19" t="n">
        <v>0</v>
      </c>
      <c r="BL22" s="19" t="n">
        <v>0</v>
      </c>
      <c r="BM22" s="19" t="n">
        <v>0</v>
      </c>
      <c r="BN22" s="19" t="n">
        <v>0</v>
      </c>
      <c r="BO22" s="19" t="n">
        <v>0</v>
      </c>
      <c r="BP22" s="19" t="n">
        <v>0</v>
      </c>
      <c r="BQ22" s="19" t="n">
        <v>0</v>
      </c>
      <c r="BR22" s="19" t="n">
        <f aca="false">IF(B22="Handcrafted",45,IF(B22="Lathes",65,110))-IF(C22="Luxury",25,IF(C22="Precision Tools",55,0))</f>
        <v>110</v>
      </c>
      <c r="BS22" s="19" t="n">
        <v>0</v>
      </c>
      <c r="BT22" s="19" t="n">
        <v>0</v>
      </c>
      <c r="BU22" s="19" t="n">
        <v>0</v>
      </c>
      <c r="BV22" s="19" t="n">
        <v>0</v>
      </c>
      <c r="BW22" s="19" t="n">
        <v>0</v>
      </c>
      <c r="BX22" s="19" t="n">
        <v>0</v>
      </c>
      <c r="BY22" s="19" t="n">
        <v>0</v>
      </c>
      <c r="BZ22" s="19" t="n">
        <v>0</v>
      </c>
      <c r="CA22" s="19" t="n">
        <f aca="false">IF(C22="Luxury",25,IF(C22="Precision Tools",55,0))</f>
        <v>0</v>
      </c>
      <c r="CB22" s="19" t="n">
        <v>0</v>
      </c>
      <c r="CC22" s="19" t="n">
        <v>0</v>
      </c>
      <c r="CD22" s="19" t="n">
        <v>0</v>
      </c>
      <c r="CE22" s="19" t="n">
        <v>0</v>
      </c>
      <c r="CF22" s="19" t="n">
        <v>0</v>
      </c>
      <c r="CG22" s="19" t="n">
        <v>0</v>
      </c>
      <c r="CH22" s="19" t="n">
        <v>0</v>
      </c>
      <c r="CI22" s="19" t="n">
        <v>0</v>
      </c>
      <c r="CJ22" s="19" t="n">
        <v>0</v>
      </c>
      <c r="CK22" s="19" t="n">
        <v>0</v>
      </c>
      <c r="CL22" s="19" t="n">
        <v>0</v>
      </c>
      <c r="CM22" s="19" t="n">
        <v>0</v>
      </c>
      <c r="CN22" s="19" t="n">
        <v>0</v>
      </c>
      <c r="CO22" s="19" t="n">
        <v>0</v>
      </c>
      <c r="CP22" s="19" t="n">
        <v>0</v>
      </c>
      <c r="CQ22" s="19" t="n">
        <v>0</v>
      </c>
      <c r="CR22" s="19" t="n">
        <v>0</v>
      </c>
      <c r="CS22" s="19" t="n">
        <v>0</v>
      </c>
      <c r="CT22" s="19" t="n">
        <v>0</v>
      </c>
      <c r="CU22" s="19" t="n">
        <v>0</v>
      </c>
    </row>
    <row r="23" customFormat="false" ht="13.8" hidden="false" customHeight="false" outlineLevel="0" collapsed="false">
      <c r="A23" s="1" t="s">
        <v>149</v>
      </c>
      <c r="B23" s="17" t="s">
        <v>147</v>
      </c>
      <c r="C23" s="17" t="s">
        <v>150</v>
      </c>
      <c r="D23" s="17" t="s">
        <v>126</v>
      </c>
      <c r="E23" s="0" t="s">
        <v>115</v>
      </c>
      <c r="F23" s="13" t="s">
        <v>104</v>
      </c>
      <c r="G23" s="14" t="n">
        <v>1</v>
      </c>
      <c r="H23" s="15" t="n">
        <v>0</v>
      </c>
      <c r="I23" s="15" t="n">
        <v>0</v>
      </c>
      <c r="J23" s="0" t="n">
        <v>600</v>
      </c>
      <c r="K23" s="1" t="n">
        <f aca="false">4500+IF(C23="Luxury",500,IF(C23="Precision Tools",1000,0))-IF(D23="Water-tube",1500,IF(D23="Rotary Valve",2000,IF(D23="Assembly Lines",3000,0)))+IF(F23="Merchant",500,IF(F23="Private",100,IF(F23="Cooperative",250,150)))</f>
        <v>4100</v>
      </c>
      <c r="L23" s="19" t="n">
        <v>0</v>
      </c>
      <c r="M23" s="19" t="n">
        <v>0</v>
      </c>
      <c r="N23" s="19" t="n">
        <v>0</v>
      </c>
      <c r="O23" s="19" t="n">
        <f aca="false">IF(D23="Water-tube",5,IF(D23="Rotary Valve",10,0))</f>
        <v>5</v>
      </c>
      <c r="P23" s="19" t="n">
        <v>0</v>
      </c>
      <c r="Q23" s="19" t="n">
        <v>0</v>
      </c>
      <c r="R23" s="19" t="n">
        <f aca="false">IF(D23="Assembly Lines",5,0)</f>
        <v>0</v>
      </c>
      <c r="S23" s="19" t="n">
        <v>0</v>
      </c>
      <c r="T23" s="19" t="n">
        <v>0</v>
      </c>
      <c r="U23" s="19" t="n">
        <v>10</v>
      </c>
      <c r="V23" s="19" t="n">
        <v>0</v>
      </c>
      <c r="W23" s="19" t="n">
        <v>0</v>
      </c>
      <c r="X23" s="19" t="n">
        <v>0</v>
      </c>
      <c r="Y23" s="19" t="n">
        <v>0</v>
      </c>
      <c r="Z23" s="19" t="n">
        <v>0</v>
      </c>
      <c r="AA23" s="19" t="n">
        <v>0</v>
      </c>
      <c r="AB23" s="19" t="n">
        <v>0</v>
      </c>
      <c r="AC23" s="19" t="n">
        <v>0</v>
      </c>
      <c r="AD23" s="19" t="n">
        <f aca="false">IF(C23="Luxury",15,IF(C23="Precision Tools",25,0))</f>
        <v>25</v>
      </c>
      <c r="AE23" s="19" t="n">
        <v>0</v>
      </c>
      <c r="AF23" s="19" t="n">
        <v>0</v>
      </c>
      <c r="AG23" s="19" t="n">
        <v>0</v>
      </c>
      <c r="AH23" s="19" t="n">
        <v>0</v>
      </c>
      <c r="AI23" s="19" t="n">
        <v>0</v>
      </c>
      <c r="AJ23" s="19" t="n">
        <v>0</v>
      </c>
      <c r="AK23" s="19" t="n">
        <f aca="false">IF(D23="Assembly Lines",5,0)</f>
        <v>0</v>
      </c>
      <c r="AL23" s="19" t="n">
        <v>0</v>
      </c>
      <c r="AM23" s="19" t="n">
        <v>0</v>
      </c>
      <c r="AN23" s="19" t="n">
        <v>0</v>
      </c>
      <c r="AO23" s="19" t="n">
        <v>0</v>
      </c>
      <c r="AP23" s="19" t="n">
        <v>0</v>
      </c>
      <c r="AQ23" s="19" t="n">
        <v>0</v>
      </c>
      <c r="AR23" s="19" t="n">
        <v>0</v>
      </c>
      <c r="AS23" s="19" t="n">
        <f aca="false">IF(B23="Mechanized",50,30)-IF(C23="Luxury",15,IF(C23="Precision Tools",25,0))</f>
        <v>25</v>
      </c>
      <c r="AT23" s="19" t="n">
        <v>0</v>
      </c>
      <c r="AU23" s="19" t="n">
        <v>0</v>
      </c>
      <c r="AV23" s="19" t="n">
        <v>0</v>
      </c>
      <c r="AW23" s="19" t="n">
        <v>0</v>
      </c>
      <c r="AX23" s="19" t="n">
        <v>0</v>
      </c>
      <c r="AY23" s="19" t="n">
        <v>0</v>
      </c>
      <c r="AZ23" s="19" t="n">
        <v>0</v>
      </c>
      <c r="BA23" s="19" t="n">
        <f aca="false">IF(B23="Lathes",5,IF(B23="Mechanized",10,0))+IF(C23="Precision Tools",10,0)+IF(D23="Hand Assembly",0,5)</f>
        <v>25</v>
      </c>
      <c r="BB23" s="19" t="n">
        <v>0</v>
      </c>
      <c r="BC23" s="20" t="n">
        <v>0</v>
      </c>
      <c r="BD23" s="19" t="n">
        <v>0</v>
      </c>
      <c r="BE23" s="19" t="n">
        <v>0</v>
      </c>
      <c r="BF23" s="19" t="n">
        <v>0</v>
      </c>
      <c r="BG23" s="19" t="n">
        <v>0</v>
      </c>
      <c r="BH23" s="19" t="n">
        <v>0</v>
      </c>
      <c r="BI23" s="19" t="n">
        <v>0</v>
      </c>
      <c r="BJ23" s="19" t="n">
        <v>0</v>
      </c>
      <c r="BK23" s="19" t="n">
        <v>0</v>
      </c>
      <c r="BL23" s="19" t="n">
        <v>0</v>
      </c>
      <c r="BM23" s="19" t="n">
        <v>0</v>
      </c>
      <c r="BN23" s="19" t="n">
        <v>0</v>
      </c>
      <c r="BO23" s="19" t="n">
        <v>0</v>
      </c>
      <c r="BP23" s="19" t="n">
        <v>0</v>
      </c>
      <c r="BQ23" s="19" t="n">
        <v>0</v>
      </c>
      <c r="BR23" s="19" t="n">
        <f aca="false">IF(B23="Handcrafted",45,IF(B23="Lathes",65,110))-IF(C23="Luxury",25,IF(C23="Precision Tools",55,0))</f>
        <v>55</v>
      </c>
      <c r="BS23" s="19" t="n">
        <v>0</v>
      </c>
      <c r="BT23" s="19" t="n">
        <v>0</v>
      </c>
      <c r="BU23" s="19" t="n">
        <v>0</v>
      </c>
      <c r="BV23" s="19" t="n">
        <v>0</v>
      </c>
      <c r="BW23" s="19" t="n">
        <v>0</v>
      </c>
      <c r="BX23" s="19" t="n">
        <v>0</v>
      </c>
      <c r="BY23" s="19" t="n">
        <v>0</v>
      </c>
      <c r="BZ23" s="19" t="n">
        <v>0</v>
      </c>
      <c r="CA23" s="19" t="n">
        <f aca="false">IF(C23="Luxury",25,IF(C23="Precision Tools",55,0))</f>
        <v>55</v>
      </c>
      <c r="CB23" s="19" t="n">
        <v>0</v>
      </c>
      <c r="CC23" s="19" t="n">
        <v>0</v>
      </c>
      <c r="CD23" s="19" t="n">
        <v>0</v>
      </c>
      <c r="CE23" s="19" t="n">
        <v>0</v>
      </c>
      <c r="CF23" s="19" t="n">
        <v>0</v>
      </c>
      <c r="CG23" s="19" t="n">
        <v>0</v>
      </c>
      <c r="CH23" s="19" t="n">
        <v>0</v>
      </c>
      <c r="CI23" s="19" t="n">
        <v>0</v>
      </c>
      <c r="CJ23" s="19" t="n">
        <v>0</v>
      </c>
      <c r="CK23" s="19" t="n">
        <v>0</v>
      </c>
      <c r="CL23" s="19" t="n">
        <v>0</v>
      </c>
      <c r="CM23" s="19" t="n">
        <v>0</v>
      </c>
      <c r="CN23" s="19" t="n">
        <v>0</v>
      </c>
      <c r="CO23" s="19" t="n">
        <v>0</v>
      </c>
      <c r="CP23" s="19" t="n">
        <v>0</v>
      </c>
      <c r="CQ23" s="19" t="n">
        <v>0</v>
      </c>
      <c r="CR23" s="19" t="n">
        <v>0</v>
      </c>
      <c r="CS23" s="19" t="n">
        <v>0</v>
      </c>
      <c r="CT23" s="19" t="n">
        <v>0</v>
      </c>
      <c r="CU23" s="19" t="n">
        <v>0</v>
      </c>
    </row>
    <row r="24" customFormat="false" ht="13.8" hidden="false" customHeight="false" outlineLevel="0" collapsed="false">
      <c r="A24" s="1" t="s">
        <v>151</v>
      </c>
      <c r="B24" s="17" t="s">
        <v>152</v>
      </c>
      <c r="C24" s="17" t="s">
        <v>153</v>
      </c>
      <c r="D24" s="17" t="s">
        <v>154</v>
      </c>
      <c r="E24" s="17" t="s">
        <v>135</v>
      </c>
      <c r="F24" s="13" t="s">
        <v>104</v>
      </c>
      <c r="G24" s="14" t="n">
        <v>1</v>
      </c>
      <c r="H24" s="15" t="n">
        <v>0</v>
      </c>
      <c r="I24" s="15" t="n">
        <v>0</v>
      </c>
      <c r="J24" s="0" t="n">
        <v>600</v>
      </c>
      <c r="K24" s="1" t="n">
        <f aca="false">4500+IF(C24="Jars",0,IF(C24="Vacuum",700,500))+IF(D24="Pot Stills",350,IF(D24="Patent Stills",900,0))-IF(E24="Automated",2500,0)+IF(F24="Merchant",500,IF(F24="Private",100,IF(F24="Cooperative",250,150)))</f>
        <v>6000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f aca="false">IF(C24="Canned Fish",30,IF(C24="Vacuum",30,0))</f>
        <v>30</v>
      </c>
      <c r="Y24" s="0" t="n">
        <v>0</v>
      </c>
      <c r="Z24" s="0" t="n">
        <v>0</v>
      </c>
      <c r="AA24" s="0" t="n">
        <f aca="false">IF(D24="Patent Stills",10,0)</f>
        <v>10</v>
      </c>
      <c r="AB24" s="0" t="n">
        <f aca="false">IF(B24="Baking Powder",80,40)-IF(C24="Jars",0,IF(C24="Vacuum",30,20))</f>
        <v>60</v>
      </c>
      <c r="AC24" s="0" t="n">
        <v>0</v>
      </c>
      <c r="AD24" s="0" t="n">
        <v>0</v>
      </c>
      <c r="AE24" s="0" t="n">
        <f aca="false">IF(C24="Jars",0,10)</f>
        <v>10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f aca="false">IF(C24="Canned Meat",20,IF(C24="Vacuum",20,0))</f>
        <v>0</v>
      </c>
      <c r="AK24" s="0" t="n">
        <f aca="false">IF(C24="Vacuum",5,0)</f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19" t="n">
        <v>0</v>
      </c>
      <c r="AT24" s="0" t="n">
        <v>0</v>
      </c>
      <c r="AU24" s="0" t="n">
        <v>0</v>
      </c>
      <c r="AV24" s="0" t="n">
        <f aca="false">IF(B24="Sweeteners",15,IF(B24="Baking Powder",30,0))+IF(D24="Grocery",0,25)</f>
        <v>55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f aca="false">IF(E24="Automated",10,0)</f>
        <v>0</v>
      </c>
      <c r="BB24" s="0" t="n">
        <v>0</v>
      </c>
      <c r="BC24" s="1" t="n">
        <v>0</v>
      </c>
      <c r="BD24" s="19" t="n">
        <v>0</v>
      </c>
      <c r="BE24" s="19" t="n">
        <v>0</v>
      </c>
      <c r="BF24" s="19" t="n">
        <v>0</v>
      </c>
      <c r="BG24" s="19" t="n">
        <v>0</v>
      </c>
      <c r="BH24" s="19" t="n">
        <v>0</v>
      </c>
      <c r="BI24" s="19" t="n">
        <v>0</v>
      </c>
      <c r="BJ24" s="19" t="n">
        <v>0</v>
      </c>
      <c r="BK24" s="19" t="n">
        <v>0</v>
      </c>
      <c r="BL24" s="19" t="n">
        <v>0</v>
      </c>
      <c r="BM24" s="19" t="n">
        <v>0</v>
      </c>
      <c r="BN24" s="19" t="n">
        <v>0</v>
      </c>
      <c r="BO24" s="19" t="n">
        <v>0</v>
      </c>
      <c r="BP24" s="19" t="n">
        <v>0</v>
      </c>
      <c r="BQ24" s="19" t="n">
        <v>0</v>
      </c>
      <c r="BR24" s="19" t="n">
        <v>0</v>
      </c>
      <c r="BS24" s="19" t="n">
        <v>0</v>
      </c>
      <c r="BT24" s="19" t="n">
        <v>0</v>
      </c>
      <c r="BU24" s="19" t="n">
        <f aca="false">IF(B24="Bakeries",45,IF(B24="Sweeteners",65,120))+IF(C24="Jars",0,IF(C24="Vacuum",60,30))-IF(D24="Pot Stills",30,IF(D24="Patent Stills",40,0))</f>
        <v>110</v>
      </c>
      <c r="BV24" s="19" t="n">
        <v>0</v>
      </c>
      <c r="BW24" s="19" t="n">
        <v>0</v>
      </c>
      <c r="BX24" s="19" t="n">
        <v>0</v>
      </c>
      <c r="BY24" s="19" t="n">
        <f aca="false">IF(D24="Pot Stills",60,IF(D24="Patent Stills",100,0))</f>
        <v>100</v>
      </c>
      <c r="BZ24" s="19" t="n">
        <v>0</v>
      </c>
      <c r="CA24" s="19" t="n">
        <v>0</v>
      </c>
      <c r="CB24" s="19" t="n">
        <v>0</v>
      </c>
      <c r="CC24" s="19" t="n">
        <v>0</v>
      </c>
      <c r="CD24" s="19" t="n">
        <v>0</v>
      </c>
      <c r="CE24" s="19" t="n">
        <v>0</v>
      </c>
      <c r="CF24" s="19" t="n">
        <v>0</v>
      </c>
      <c r="CG24" s="19" t="n">
        <v>0</v>
      </c>
      <c r="CH24" s="19" t="n">
        <v>0</v>
      </c>
      <c r="CI24" s="19" t="n">
        <v>0</v>
      </c>
      <c r="CJ24" s="19" t="n">
        <v>0</v>
      </c>
      <c r="CK24" s="19" t="n">
        <v>0</v>
      </c>
      <c r="CL24" s="19" t="n">
        <v>0</v>
      </c>
      <c r="CM24" s="19" t="n">
        <v>0</v>
      </c>
      <c r="CN24" s="19" t="n">
        <v>0</v>
      </c>
      <c r="CO24" s="19" t="n">
        <v>0</v>
      </c>
      <c r="CP24" s="19" t="n">
        <v>0</v>
      </c>
      <c r="CQ24" s="19" t="n">
        <v>0</v>
      </c>
      <c r="CR24" s="19" t="n">
        <v>0</v>
      </c>
      <c r="CS24" s="19" t="n">
        <v>0</v>
      </c>
      <c r="CT24" s="19" t="n">
        <v>0</v>
      </c>
      <c r="CU24" s="19" t="n">
        <v>0</v>
      </c>
    </row>
    <row r="25" customFormat="false" ht="13.8" hidden="false" customHeight="false" outlineLevel="0" collapsed="false">
      <c r="A25" s="1" t="s">
        <v>155</v>
      </c>
      <c r="B25" s="0" t="s">
        <v>156</v>
      </c>
      <c r="C25" s="17" t="s">
        <v>157</v>
      </c>
      <c r="D25" s="0" t="s">
        <v>115</v>
      </c>
      <c r="E25" s="0" t="s">
        <v>115</v>
      </c>
      <c r="F25" s="13" t="s">
        <v>104</v>
      </c>
      <c r="G25" s="14" t="n">
        <v>0</v>
      </c>
      <c r="H25" s="15" t="n">
        <v>0</v>
      </c>
      <c r="I25" s="15" t="n">
        <v>0</v>
      </c>
      <c r="J25" s="0" t="n">
        <v>800</v>
      </c>
      <c r="K25" s="1" t="n">
        <f aca="false">4500+IF(C25="Radio",500,0)+IF(F25="Merchant",500,IF(F25="Private",100,IF(F25="Cooperative",250,150)))</f>
        <v>4600</v>
      </c>
      <c r="L25" s="19" t="n">
        <v>0</v>
      </c>
      <c r="M25" s="19" t="n">
        <v>0</v>
      </c>
      <c r="N25" s="19" t="n">
        <v>0</v>
      </c>
      <c r="O25" s="19" t="n">
        <v>0</v>
      </c>
      <c r="P25" s="19" t="n">
        <v>0</v>
      </c>
      <c r="Q25" s="19" t="n">
        <v>0</v>
      </c>
      <c r="R25" s="19" t="n">
        <f aca="false">IF(C25="Radio",50,0)</f>
        <v>0</v>
      </c>
      <c r="S25" s="19" t="n">
        <v>0</v>
      </c>
      <c r="T25" s="19" t="n">
        <v>0</v>
      </c>
      <c r="U25" s="19" t="n">
        <v>0</v>
      </c>
      <c r="V25" s="19" t="n">
        <v>0</v>
      </c>
      <c r="W25" s="19" t="n">
        <v>0</v>
      </c>
      <c r="X25" s="19" t="n">
        <v>0</v>
      </c>
      <c r="Y25" s="19" t="n">
        <v>0</v>
      </c>
      <c r="Z25" s="19" t="n">
        <v>0</v>
      </c>
      <c r="AA25" s="19" t="n">
        <v>0</v>
      </c>
      <c r="AB25" s="19" t="n">
        <v>0</v>
      </c>
      <c r="AC25" s="19" t="n">
        <v>0</v>
      </c>
      <c r="AD25" s="19" t="n">
        <v>0</v>
      </c>
      <c r="AE25" s="19" t="n">
        <f aca="false">20</f>
        <v>20</v>
      </c>
      <c r="AF25" s="19" t="n">
        <f aca="false">20</f>
        <v>20</v>
      </c>
      <c r="AG25" s="19" t="n">
        <v>0</v>
      </c>
      <c r="AH25" s="19" t="n">
        <v>0</v>
      </c>
      <c r="AI25" s="19" t="n">
        <v>0</v>
      </c>
      <c r="AJ25" s="19" t="n">
        <v>0</v>
      </c>
      <c r="AK25" s="19" t="n">
        <v>0</v>
      </c>
      <c r="AL25" s="19" t="n">
        <v>0</v>
      </c>
      <c r="AM25" s="19" t="n">
        <v>0</v>
      </c>
      <c r="AN25" s="19" t="n">
        <v>0</v>
      </c>
      <c r="AO25" s="19" t="n">
        <v>0</v>
      </c>
      <c r="AP25" s="19" t="n">
        <f aca="false">20</f>
        <v>20</v>
      </c>
      <c r="AQ25" s="19" t="n">
        <v>0</v>
      </c>
      <c r="AR25" s="19" t="n">
        <v>0</v>
      </c>
      <c r="AS25" s="19" t="n">
        <v>0</v>
      </c>
      <c r="AT25" s="19" t="n">
        <v>0</v>
      </c>
      <c r="AU25" s="19" t="n">
        <v>0</v>
      </c>
      <c r="AV25" s="19" t="n">
        <v>0</v>
      </c>
      <c r="AW25" s="19" t="n">
        <v>0</v>
      </c>
      <c r="AX25" s="19" t="n">
        <v>0</v>
      </c>
      <c r="AY25" s="19" t="n">
        <v>0</v>
      </c>
      <c r="AZ25" s="19" t="n">
        <v>0</v>
      </c>
      <c r="BA25" s="19" t="n">
        <f aca="false">10</f>
        <v>10</v>
      </c>
      <c r="BB25" s="19" t="n">
        <v>0</v>
      </c>
      <c r="BC25" s="20" t="n">
        <v>0</v>
      </c>
      <c r="BD25" s="19" t="n">
        <v>0</v>
      </c>
      <c r="BE25" s="19" t="n">
        <v>0</v>
      </c>
      <c r="BF25" s="19" t="n">
        <v>0</v>
      </c>
      <c r="BG25" s="19" t="n">
        <v>0</v>
      </c>
      <c r="BH25" s="19" t="n">
        <v>0</v>
      </c>
      <c r="BI25" s="19" t="n">
        <v>0</v>
      </c>
      <c r="BJ25" s="19" t="n">
        <v>0</v>
      </c>
      <c r="BK25" s="19" t="n">
        <v>0</v>
      </c>
      <c r="BL25" s="19" t="n">
        <v>0</v>
      </c>
      <c r="BM25" s="19" t="n">
        <v>0</v>
      </c>
      <c r="BN25" s="19" t="n">
        <v>0</v>
      </c>
      <c r="BO25" s="19" t="n">
        <v>0</v>
      </c>
      <c r="BP25" s="19" t="n">
        <v>0</v>
      </c>
      <c r="BQ25" s="19" t="n">
        <v>0</v>
      </c>
      <c r="BR25" s="19" t="n">
        <v>0</v>
      </c>
      <c r="BS25" s="19" t="n">
        <v>0</v>
      </c>
      <c r="BT25" s="19" t="n">
        <v>0</v>
      </c>
      <c r="BU25" s="19" t="n">
        <v>0</v>
      </c>
      <c r="BV25" s="19" t="n">
        <v>0</v>
      </c>
      <c r="BW25" s="19" t="n">
        <v>0</v>
      </c>
      <c r="BX25" s="19" t="n">
        <v>0</v>
      </c>
      <c r="BY25" s="19" t="n">
        <v>0</v>
      </c>
      <c r="BZ25" s="19" t="n">
        <v>0</v>
      </c>
      <c r="CA25" s="19" t="n">
        <v>0</v>
      </c>
      <c r="CB25" s="19" t="n">
        <v>0</v>
      </c>
      <c r="CC25" s="19" t="n">
        <v>0</v>
      </c>
      <c r="CD25" s="19" t="n">
        <v>0</v>
      </c>
      <c r="CE25" s="19" t="n">
        <v>0</v>
      </c>
      <c r="CF25" s="19" t="n">
        <v>0</v>
      </c>
      <c r="CG25" s="19" t="n">
        <f aca="false">IF(C25="Radio",40,0)</f>
        <v>0</v>
      </c>
      <c r="CH25" s="19" t="n">
        <v>0</v>
      </c>
      <c r="CI25" s="19" t="n">
        <v>0</v>
      </c>
      <c r="CJ25" s="19" t="n">
        <v>0</v>
      </c>
      <c r="CK25" s="19" t="n">
        <v>0</v>
      </c>
      <c r="CL25" s="19" t="n">
        <v>0</v>
      </c>
      <c r="CM25" s="19" t="n">
        <v>0</v>
      </c>
      <c r="CN25" s="19" t="n">
        <v>0</v>
      </c>
      <c r="CO25" s="19" t="n">
        <v>0</v>
      </c>
      <c r="CP25" s="19" t="n">
        <v>0</v>
      </c>
      <c r="CQ25" s="19" t="n">
        <f aca="false">60-IF(C25="Radio",20,0)</f>
        <v>60</v>
      </c>
      <c r="CR25" s="19" t="n">
        <v>0</v>
      </c>
      <c r="CS25" s="19" t="n">
        <v>0</v>
      </c>
      <c r="CT25" s="19" t="n">
        <v>0</v>
      </c>
      <c r="CU25" s="19" t="n">
        <v>0</v>
      </c>
    </row>
    <row r="26" customFormat="false" ht="13.8" hidden="false" customHeight="false" outlineLevel="0" collapsed="false">
      <c r="A26" s="1" t="s">
        <v>158</v>
      </c>
      <c r="B26" s="17" t="s">
        <v>159</v>
      </c>
      <c r="C26" s="17" t="s">
        <v>160</v>
      </c>
      <c r="D26" s="17" t="s">
        <v>161</v>
      </c>
      <c r="E26" s="0" t="s">
        <v>115</v>
      </c>
      <c r="F26" s="13" t="s">
        <v>162</v>
      </c>
      <c r="G26" s="14" t="n">
        <v>1</v>
      </c>
      <c r="H26" s="15" t="n">
        <v>0</v>
      </c>
      <c r="I26" s="15" t="n">
        <v>0</v>
      </c>
      <c r="J26" s="0" t="n">
        <v>200</v>
      </c>
      <c r="K26" s="1" t="n">
        <f aca="false">9900-IF(D26="Harvesting",1000,IF(D26="Thresher",3000,0))+IF(F26="Homesteading",100,IF(F26="Private",100,IF(F26="Cooperative",250,150)))</f>
        <v>9000</v>
      </c>
      <c r="L26" s="19" t="n">
        <v>0</v>
      </c>
      <c r="M26" s="19" t="n">
        <v>0</v>
      </c>
      <c r="N26" s="19" t="n">
        <v>0</v>
      </c>
      <c r="O26" s="19" t="n">
        <f aca="false">IF(D26="Thresher",8,0)</f>
        <v>0</v>
      </c>
      <c r="P26" s="19" t="n">
        <v>0</v>
      </c>
      <c r="Q26" s="19" t="n">
        <v>0</v>
      </c>
      <c r="R26" s="19" t="n">
        <v>0</v>
      </c>
      <c r="S26" s="19" t="n">
        <v>0</v>
      </c>
      <c r="T26" s="19" t="n">
        <v>0</v>
      </c>
      <c r="U26" s="19" t="n">
        <v>0</v>
      </c>
      <c r="V26" s="19" t="n">
        <f aca="false">IF(B26="Soil-Enriching",20,IF(B26="Fertilizers",40,IF(B26="Chemical",80,0)))</f>
        <v>20</v>
      </c>
      <c r="W26" s="19" t="n">
        <v>0</v>
      </c>
      <c r="X26" s="19" t="n">
        <v>0</v>
      </c>
      <c r="Y26" s="19" t="n">
        <v>0</v>
      </c>
      <c r="Z26" s="19" t="n">
        <v>0</v>
      </c>
      <c r="AA26" s="19" t="n">
        <v>0</v>
      </c>
      <c r="AB26" s="19" t="n">
        <v>0</v>
      </c>
      <c r="AC26" s="19" t="n">
        <v>0</v>
      </c>
      <c r="AD26" s="19" t="n">
        <v>0</v>
      </c>
      <c r="AE26" s="19" t="n">
        <v>0</v>
      </c>
      <c r="AF26" s="19" t="n">
        <v>0</v>
      </c>
      <c r="AG26" s="19" t="n">
        <v>0</v>
      </c>
      <c r="AH26" s="19" t="n">
        <v>0</v>
      </c>
      <c r="AI26" s="19" t="n">
        <v>0</v>
      </c>
      <c r="AJ26" s="19" t="n">
        <v>0</v>
      </c>
      <c r="AK26" s="19" t="n">
        <v>0</v>
      </c>
      <c r="AL26" s="19" t="n">
        <v>0</v>
      </c>
      <c r="AM26" s="19" t="n">
        <v>0</v>
      </c>
      <c r="AN26" s="19" t="n">
        <v>0</v>
      </c>
      <c r="AO26" s="19" t="n">
        <v>0</v>
      </c>
      <c r="AP26" s="19" t="n">
        <v>0</v>
      </c>
      <c r="AQ26" s="19" t="n">
        <v>0</v>
      </c>
      <c r="AR26" s="19" t="n">
        <v>0</v>
      </c>
      <c r="AS26" s="19" t="n">
        <v>0</v>
      </c>
      <c r="AT26" s="19" t="n">
        <v>0</v>
      </c>
      <c r="AU26" s="19" t="n">
        <v>0</v>
      </c>
      <c r="AV26" s="19" t="n">
        <v>0</v>
      </c>
      <c r="AW26" s="19" t="n">
        <v>0</v>
      </c>
      <c r="AX26" s="19" t="n">
        <v>0</v>
      </c>
      <c r="AY26" s="19" t="n">
        <v>0</v>
      </c>
      <c r="AZ26" s="19" t="n">
        <v>0</v>
      </c>
      <c r="BA26" s="19" t="n">
        <f aca="false">IF(D26="Harvesting",2,IF(D26="Thresher",4,0))</f>
        <v>2</v>
      </c>
      <c r="BB26" s="19" t="n">
        <v>0</v>
      </c>
      <c r="BC26" s="20" t="n">
        <v>0</v>
      </c>
      <c r="BD26" s="19" t="n">
        <v>0</v>
      </c>
      <c r="BE26" s="19" t="n">
        <v>0</v>
      </c>
      <c r="BF26" s="19" t="n">
        <v>0</v>
      </c>
      <c r="BG26" s="19" t="n">
        <v>0</v>
      </c>
      <c r="BH26" s="19" t="n">
        <v>0</v>
      </c>
      <c r="BI26" s="19" t="n">
        <v>0</v>
      </c>
      <c r="BJ26" s="19" t="n">
        <v>0</v>
      </c>
      <c r="BK26" s="19" t="n">
        <v>0</v>
      </c>
      <c r="BL26" s="19" t="n">
        <v>0</v>
      </c>
      <c r="BM26" s="19" t="n">
        <v>0</v>
      </c>
      <c r="BN26" s="19" t="n">
        <v>0</v>
      </c>
      <c r="BO26" s="19" t="n">
        <v>0</v>
      </c>
      <c r="BP26" s="19" t="n">
        <v>0</v>
      </c>
      <c r="BQ26" s="19" t="n">
        <f aca="false">IF(C26="Fig Orchards",12,0)</f>
        <v>12</v>
      </c>
      <c r="BR26" s="19" t="n">
        <v>0</v>
      </c>
      <c r="BS26" s="19" t="n">
        <v>0</v>
      </c>
      <c r="BT26" s="19" t="n">
        <f aca="false">IF(B26="Simple",40, IF(B26="Soil-Enriching",80, IF(B26="Fertilizers",160,240)))-IF(C26="Fig Orchards",30,0)</f>
        <v>50</v>
      </c>
      <c r="BU26" s="19" t="n">
        <v>0</v>
      </c>
      <c r="BV26" s="19" t="n">
        <v>0</v>
      </c>
      <c r="BW26" s="19" t="n">
        <v>0</v>
      </c>
      <c r="BX26" s="19" t="n">
        <v>0</v>
      </c>
      <c r="BY26" s="19" t="n">
        <v>0</v>
      </c>
      <c r="BZ26" s="19" t="n">
        <v>0</v>
      </c>
      <c r="CA26" s="19" t="n">
        <v>0</v>
      </c>
      <c r="CB26" s="19" t="n">
        <v>0</v>
      </c>
      <c r="CC26" s="19" t="n">
        <v>0</v>
      </c>
      <c r="CD26" s="19" t="n">
        <v>0</v>
      </c>
      <c r="CE26" s="19" t="n">
        <v>0</v>
      </c>
      <c r="CF26" s="19" t="n">
        <v>0</v>
      </c>
      <c r="CG26" s="19" t="n">
        <v>0</v>
      </c>
      <c r="CH26" s="19" t="n">
        <v>0</v>
      </c>
      <c r="CI26" s="19" t="n">
        <v>0</v>
      </c>
      <c r="CJ26" s="19" t="n">
        <v>0</v>
      </c>
      <c r="CK26" s="19" t="n">
        <v>0</v>
      </c>
      <c r="CL26" s="19" t="n">
        <v>0</v>
      </c>
      <c r="CM26" s="19" t="n">
        <v>0</v>
      </c>
      <c r="CN26" s="19" t="n">
        <f aca="false">IF(C26="Fig Orchards",18,0)</f>
        <v>18</v>
      </c>
      <c r="CO26" s="19" t="n">
        <v>0</v>
      </c>
      <c r="CP26" s="19" t="n">
        <v>0</v>
      </c>
      <c r="CQ26" s="19" t="n">
        <v>0</v>
      </c>
      <c r="CR26" s="19" t="n">
        <v>0</v>
      </c>
      <c r="CS26" s="19" t="n">
        <v>0</v>
      </c>
      <c r="CT26" s="19" t="n">
        <v>0</v>
      </c>
      <c r="CU26" s="19" t="n">
        <v>0</v>
      </c>
    </row>
    <row r="27" customFormat="false" ht="13.8" hidden="false" customHeight="false" outlineLevel="0" collapsed="false">
      <c r="A27" s="1" t="s">
        <v>163</v>
      </c>
      <c r="B27" s="17" t="s">
        <v>159</v>
      </c>
      <c r="C27" s="17" t="s">
        <v>164</v>
      </c>
      <c r="D27" s="17" t="s">
        <v>161</v>
      </c>
      <c r="E27" s="0" t="s">
        <v>115</v>
      </c>
      <c r="F27" s="13" t="s">
        <v>162</v>
      </c>
      <c r="G27" s="14" t="n">
        <v>1</v>
      </c>
      <c r="H27" s="15" t="n">
        <v>0</v>
      </c>
      <c r="I27" s="15" t="n">
        <v>0</v>
      </c>
      <c r="J27" s="0" t="n">
        <v>200</v>
      </c>
      <c r="K27" s="1" t="n">
        <f aca="false">4900-IF(D27="Harvesting",500,IF(D27="Thresher",1500,IF(D27="Tractors",2500,IF(D27="Ignition Tractors",3000,0))))+IF(F27="Homesteading",100,IF(F27="Private",100,IF(F27="Cooperative",250,150)))</f>
        <v>4500</v>
      </c>
      <c r="L27" s="19" t="n">
        <v>0</v>
      </c>
      <c r="M27" s="19" t="n">
        <v>0</v>
      </c>
      <c r="N27" s="19" t="n">
        <v>0</v>
      </c>
      <c r="O27" s="19" t="n">
        <f aca="false">IF(D27="Thresher",4,IF(D27="Tractors",5,0))</f>
        <v>0</v>
      </c>
      <c r="P27" s="19" t="n">
        <v>0</v>
      </c>
      <c r="Q27" s="19" t="n">
        <v>0</v>
      </c>
      <c r="R27" s="19" t="n">
        <v>0</v>
      </c>
      <c r="S27" s="19" t="n">
        <f aca="false">IF(D27="Tractors",2,IF(D27="Ignition Tractors",2,0))</f>
        <v>0</v>
      </c>
      <c r="T27" s="19" t="n">
        <v>0</v>
      </c>
      <c r="U27" s="19" t="n">
        <v>0</v>
      </c>
      <c r="V27" s="19" t="n">
        <f aca="false">IF(B27="Soil-Enriching",5,IF(B27="Fertilizers",15,IF(B27="Chemical",40,0)))</f>
        <v>5</v>
      </c>
      <c r="W27" s="19" t="n">
        <v>0</v>
      </c>
      <c r="X27" s="19" t="n">
        <v>0</v>
      </c>
      <c r="Y27" s="19" t="n">
        <v>0</v>
      </c>
      <c r="Z27" s="19" t="n">
        <v>0</v>
      </c>
      <c r="AA27" s="19" t="n">
        <v>0</v>
      </c>
      <c r="AB27" s="19" t="n">
        <v>0</v>
      </c>
      <c r="AC27" s="19" t="n">
        <v>0</v>
      </c>
      <c r="AD27" s="19" t="n">
        <v>0</v>
      </c>
      <c r="AE27" s="19" t="n">
        <v>0</v>
      </c>
      <c r="AF27" s="19" t="n">
        <v>0</v>
      </c>
      <c r="AG27" s="19" t="n">
        <v>0</v>
      </c>
      <c r="AH27" s="19" t="n">
        <v>0</v>
      </c>
      <c r="AI27" s="19" t="n">
        <v>0</v>
      </c>
      <c r="AJ27" s="19" t="n">
        <v>0</v>
      </c>
      <c r="AK27" s="19" t="n">
        <f aca="false">IF(D27="Ignition Tractors",3,0)</f>
        <v>0</v>
      </c>
      <c r="AL27" s="19" t="n">
        <v>0</v>
      </c>
      <c r="AM27" s="19" t="n">
        <v>0</v>
      </c>
      <c r="AN27" s="19" t="n">
        <v>0</v>
      </c>
      <c r="AO27" s="19" t="n">
        <v>0</v>
      </c>
      <c r="AP27" s="19" t="n">
        <v>0</v>
      </c>
      <c r="AQ27" s="19" t="n">
        <v>0</v>
      </c>
      <c r="AR27" s="19" t="n">
        <v>0</v>
      </c>
      <c r="AS27" s="19" t="n">
        <v>0</v>
      </c>
      <c r="AT27" s="19" t="n">
        <v>0</v>
      </c>
      <c r="AU27" s="19" t="n">
        <v>0</v>
      </c>
      <c r="AV27" s="19" t="n">
        <v>0</v>
      </c>
      <c r="AW27" s="19" t="n">
        <v>0</v>
      </c>
      <c r="AX27" s="19" t="n">
        <v>0</v>
      </c>
      <c r="AY27" s="19" t="n">
        <v>0</v>
      </c>
      <c r="AZ27" s="19" t="n">
        <v>0</v>
      </c>
      <c r="BA27" s="19" t="n">
        <f aca="false">IF(D27="Harvesting",1,IF(D27="Thresher",2,0))</f>
        <v>1</v>
      </c>
      <c r="BB27" s="19" t="n">
        <v>0</v>
      </c>
      <c r="BC27" s="20" t="n">
        <v>0</v>
      </c>
      <c r="BD27" s="19" t="n">
        <v>0</v>
      </c>
      <c r="BE27" s="19" t="n">
        <v>0</v>
      </c>
      <c r="BF27" s="19" t="n">
        <v>0</v>
      </c>
      <c r="BG27" s="19" t="n">
        <v>0</v>
      </c>
      <c r="BH27" s="19" t="n">
        <v>0</v>
      </c>
      <c r="BI27" s="19" t="n">
        <v>0</v>
      </c>
      <c r="BJ27" s="19" t="n">
        <v>0</v>
      </c>
      <c r="BK27" s="19" t="n">
        <v>0</v>
      </c>
      <c r="BL27" s="19" t="n">
        <v>0</v>
      </c>
      <c r="BM27" s="19" t="n">
        <v>0</v>
      </c>
      <c r="BN27" s="19" t="n">
        <v>0</v>
      </c>
      <c r="BO27" s="19" t="n">
        <v>0</v>
      </c>
      <c r="BP27" s="19" t="n">
        <v>0</v>
      </c>
      <c r="BQ27" s="19" t="n">
        <f aca="false">IF(C27="Citrus Orchards",7,0)</f>
        <v>7</v>
      </c>
      <c r="BR27" s="19" t="n">
        <v>0</v>
      </c>
      <c r="BS27" s="19" t="n">
        <v>0</v>
      </c>
      <c r="BT27" s="19" t="n">
        <f aca="false">IF(B27="Simple",20, IF(B27="Soil-Enriching",40, IF(B27="Fertilizers",80,120)))-IF(C27="Citrus Orchards",15,0)</f>
        <v>25</v>
      </c>
      <c r="BU27" s="19" t="n">
        <v>0</v>
      </c>
      <c r="BV27" s="19" t="n">
        <v>0</v>
      </c>
      <c r="BW27" s="19" t="n">
        <v>0</v>
      </c>
      <c r="BX27" s="19" t="n">
        <v>0</v>
      </c>
      <c r="BY27" s="19" t="n">
        <v>0</v>
      </c>
      <c r="BZ27" s="19" t="n">
        <v>0</v>
      </c>
      <c r="CA27" s="19" t="n">
        <v>0</v>
      </c>
      <c r="CB27" s="19" t="n">
        <v>0</v>
      </c>
      <c r="CC27" s="19" t="n">
        <v>0</v>
      </c>
      <c r="CD27" s="19" t="n">
        <v>0</v>
      </c>
      <c r="CE27" s="19" t="n">
        <v>0</v>
      </c>
      <c r="CF27" s="19" t="n">
        <v>0</v>
      </c>
      <c r="CG27" s="19" t="n">
        <v>0</v>
      </c>
      <c r="CH27" s="19" t="n">
        <v>0</v>
      </c>
      <c r="CI27" s="19" t="n">
        <v>0</v>
      </c>
      <c r="CJ27" s="19" t="n">
        <v>0</v>
      </c>
      <c r="CK27" s="19" t="n">
        <v>0</v>
      </c>
      <c r="CL27" s="19" t="n">
        <v>0</v>
      </c>
      <c r="CM27" s="19" t="n">
        <v>0</v>
      </c>
      <c r="CN27" s="19" t="n">
        <f aca="false">IF(C27="Citrus Orchards",5,0)</f>
        <v>5</v>
      </c>
      <c r="CO27" s="19" t="n">
        <v>0</v>
      </c>
      <c r="CP27" s="19" t="n">
        <v>0</v>
      </c>
      <c r="CQ27" s="19" t="n">
        <v>0</v>
      </c>
      <c r="CR27" s="19" t="n">
        <v>0</v>
      </c>
      <c r="CS27" s="19" t="n">
        <v>0</v>
      </c>
      <c r="CT27" s="19" t="n">
        <v>0</v>
      </c>
      <c r="CU27" s="19" t="n">
        <v>0</v>
      </c>
    </row>
    <row r="28" customFormat="false" ht="13.8" hidden="false" customHeight="false" outlineLevel="0" collapsed="false">
      <c r="A28" s="1" t="s">
        <v>165</v>
      </c>
      <c r="B28" s="17" t="s">
        <v>166</v>
      </c>
      <c r="C28" s="17" t="s">
        <v>160</v>
      </c>
      <c r="D28" s="17" t="s">
        <v>161</v>
      </c>
      <c r="E28" s="0" t="s">
        <v>115</v>
      </c>
      <c r="F28" s="13" t="s">
        <v>162</v>
      </c>
      <c r="G28" s="14" t="n">
        <v>1</v>
      </c>
      <c r="H28" s="15" t="n">
        <v>0</v>
      </c>
      <c r="I28" s="15" t="n">
        <v>0</v>
      </c>
      <c r="J28" s="0" t="n">
        <v>200</v>
      </c>
      <c r="K28" s="1" t="n">
        <f aca="false">4900-IF(D28="Harvesting",500,IF(D28="Thresher",1500,IF(D28="Tractors",2500,IF(D28="Ignition Tractors",3000,0))))+IF(F28="Homesteading",100,IF(F28="Private",100,IF(F28="Cooperative",250,150)))</f>
        <v>4500</v>
      </c>
      <c r="L28" s="19" t="n">
        <v>0</v>
      </c>
      <c r="M28" s="19" t="n">
        <v>0</v>
      </c>
      <c r="N28" s="19" t="n">
        <v>0</v>
      </c>
      <c r="O28" s="19" t="n">
        <f aca="false">IF(D28="Thresher",4,IF(D28="Tractors",5,0))</f>
        <v>0</v>
      </c>
      <c r="P28" s="19" t="n">
        <v>0</v>
      </c>
      <c r="Q28" s="19" t="n">
        <v>0</v>
      </c>
      <c r="R28" s="19" t="n">
        <v>0</v>
      </c>
      <c r="S28" s="19" t="n">
        <f aca="false">IF(D28="Tractors",2,IF(D28="Ignition Tractors",2,0))</f>
        <v>0</v>
      </c>
      <c r="T28" s="19" t="n">
        <v>0</v>
      </c>
      <c r="U28" s="19" t="n">
        <v>0</v>
      </c>
      <c r="V28" s="19" t="n">
        <f aca="false">IF(B28="Soil-Enriching",5,IF(B28="Fertilizers",15,IF(B28="Chemical",40,0)))</f>
        <v>40</v>
      </c>
      <c r="W28" s="19" t="n">
        <v>0</v>
      </c>
      <c r="X28" s="19" t="n">
        <v>0</v>
      </c>
      <c r="Y28" s="19" t="n">
        <v>0</v>
      </c>
      <c r="Z28" s="19" t="n">
        <v>0</v>
      </c>
      <c r="AA28" s="19" t="n">
        <v>0</v>
      </c>
      <c r="AB28" s="19" t="n">
        <v>0</v>
      </c>
      <c r="AC28" s="19" t="n">
        <v>0</v>
      </c>
      <c r="AD28" s="19" t="n">
        <v>0</v>
      </c>
      <c r="AE28" s="19" t="n">
        <v>0</v>
      </c>
      <c r="AF28" s="19" t="n">
        <v>0</v>
      </c>
      <c r="AG28" s="19" t="n">
        <v>0</v>
      </c>
      <c r="AH28" s="19" t="n">
        <v>0</v>
      </c>
      <c r="AI28" s="19" t="n">
        <v>0</v>
      </c>
      <c r="AJ28" s="19" t="n">
        <v>0</v>
      </c>
      <c r="AK28" s="19" t="n">
        <f aca="false">IF(D28="Ignition Tractors",3,0)</f>
        <v>0</v>
      </c>
      <c r="AL28" s="19" t="n">
        <v>0</v>
      </c>
      <c r="AM28" s="19" t="n">
        <v>0</v>
      </c>
      <c r="AN28" s="19" t="n">
        <v>0</v>
      </c>
      <c r="AO28" s="19" t="n">
        <v>0</v>
      </c>
      <c r="AP28" s="19" t="n">
        <v>0</v>
      </c>
      <c r="AQ28" s="19" t="n">
        <v>0</v>
      </c>
      <c r="AR28" s="19" t="n">
        <v>0</v>
      </c>
      <c r="AS28" s="19" t="n">
        <v>0</v>
      </c>
      <c r="AT28" s="19" t="n">
        <v>0</v>
      </c>
      <c r="AU28" s="19" t="n">
        <v>0</v>
      </c>
      <c r="AV28" s="19" t="n">
        <v>0</v>
      </c>
      <c r="AW28" s="19" t="n">
        <v>0</v>
      </c>
      <c r="AX28" s="19" t="n">
        <v>0</v>
      </c>
      <c r="AY28" s="19" t="n">
        <v>0</v>
      </c>
      <c r="AZ28" s="19" t="n">
        <v>0</v>
      </c>
      <c r="BA28" s="19" t="n">
        <f aca="false">IF(D28="Harvesting",1,IF(D28="Thresher",2,0))</f>
        <v>1</v>
      </c>
      <c r="BB28" s="19" t="n">
        <v>0</v>
      </c>
      <c r="BC28" s="20" t="n">
        <v>0</v>
      </c>
      <c r="BD28" s="19" t="n">
        <v>0</v>
      </c>
      <c r="BE28" s="19" t="n">
        <v>0</v>
      </c>
      <c r="BF28" s="19" t="n">
        <v>0</v>
      </c>
      <c r="BG28" s="19" t="n">
        <v>0</v>
      </c>
      <c r="BH28" s="19" t="n">
        <v>0</v>
      </c>
      <c r="BI28" s="19" t="n">
        <v>0</v>
      </c>
      <c r="BJ28" s="19" t="n">
        <v>0</v>
      </c>
      <c r="BK28" s="19" t="n">
        <v>0</v>
      </c>
      <c r="BL28" s="19" t="n">
        <v>0</v>
      </c>
      <c r="BM28" s="19" t="n">
        <v>0</v>
      </c>
      <c r="BN28" s="19" t="n">
        <v>0</v>
      </c>
      <c r="BO28" s="19" t="n">
        <v>0</v>
      </c>
      <c r="BP28" s="19" t="n">
        <v>0</v>
      </c>
      <c r="BQ28" s="19" t="n">
        <f aca="false">IF(C28="Fig Orchards",6,0)</f>
        <v>6</v>
      </c>
      <c r="BR28" s="19" t="n">
        <v>0</v>
      </c>
      <c r="BS28" s="19" t="n">
        <v>0</v>
      </c>
      <c r="BT28" s="19" t="n">
        <f aca="false">IF(B28="Simple",20, IF(B28="Soil-Enriching",40, IF(B28="Fertilizers",80,120)))-IF(C28="Fig Orchards",15,0)</f>
        <v>105</v>
      </c>
      <c r="BU28" s="19" t="n">
        <v>0</v>
      </c>
      <c r="BV28" s="19" t="n">
        <v>0</v>
      </c>
      <c r="BW28" s="19" t="n">
        <v>0</v>
      </c>
      <c r="BX28" s="19" t="n">
        <v>0</v>
      </c>
      <c r="BY28" s="19" t="n">
        <v>0</v>
      </c>
      <c r="BZ28" s="19" t="n">
        <v>0</v>
      </c>
      <c r="CA28" s="19" t="n">
        <v>0</v>
      </c>
      <c r="CB28" s="19" t="n">
        <v>0</v>
      </c>
      <c r="CC28" s="19" t="n">
        <v>0</v>
      </c>
      <c r="CD28" s="19" t="n">
        <v>0</v>
      </c>
      <c r="CE28" s="19" t="n">
        <v>0</v>
      </c>
      <c r="CF28" s="19" t="n">
        <v>0</v>
      </c>
      <c r="CG28" s="19" t="n">
        <v>0</v>
      </c>
      <c r="CH28" s="19" t="n">
        <v>0</v>
      </c>
      <c r="CI28" s="19" t="n">
        <v>0</v>
      </c>
      <c r="CJ28" s="19" t="n">
        <v>0</v>
      </c>
      <c r="CK28" s="19" t="n">
        <v>0</v>
      </c>
      <c r="CL28" s="19" t="n">
        <v>0</v>
      </c>
      <c r="CM28" s="19" t="n">
        <v>0</v>
      </c>
      <c r="CN28" s="19" t="n">
        <f aca="false">IF(C28="Fig Orchards",9,0)</f>
        <v>9</v>
      </c>
      <c r="CO28" s="19" t="n">
        <v>0</v>
      </c>
      <c r="CP28" s="19" t="n">
        <v>0</v>
      </c>
      <c r="CQ28" s="19" t="n">
        <v>0</v>
      </c>
      <c r="CR28" s="19" t="n">
        <v>0</v>
      </c>
      <c r="CS28" s="19" t="n">
        <v>0</v>
      </c>
      <c r="CT28" s="19" t="n">
        <v>0</v>
      </c>
      <c r="CU28" s="19" t="n">
        <v>0</v>
      </c>
    </row>
    <row r="29" customFormat="false" ht="13.8" hidden="false" customHeight="false" outlineLevel="0" collapsed="false">
      <c r="A29" s="1" t="s">
        <v>167</v>
      </c>
      <c r="B29" s="17" t="s">
        <v>166</v>
      </c>
      <c r="C29" s="17" t="s">
        <v>168</v>
      </c>
      <c r="D29" s="17" t="s">
        <v>169</v>
      </c>
      <c r="E29" s="0" t="s">
        <v>115</v>
      </c>
      <c r="F29" s="13" t="s">
        <v>162</v>
      </c>
      <c r="G29" s="14" t="n">
        <v>0</v>
      </c>
      <c r="H29" s="15" t="n">
        <v>0</v>
      </c>
      <c r="I29" s="15" t="n">
        <v>0</v>
      </c>
      <c r="J29" s="0" t="n">
        <v>200</v>
      </c>
      <c r="K29" s="1" t="n">
        <f aca="false">4900-IF(D29="Harvesting",500,IF(D29="Thresher",1500,IF(D29="Tractors",2500,IF(D29="Ignition Tractors",3000,0))))+IF(F29="Homesteading",100,IF(F29="Private",100,IF(F29="Cooperative",250,150)))</f>
        <v>2000</v>
      </c>
      <c r="L29" s="19" t="n">
        <v>0</v>
      </c>
      <c r="M29" s="19" t="n">
        <v>0</v>
      </c>
      <c r="N29" s="19" t="n">
        <v>0</v>
      </c>
      <c r="O29" s="19" t="n">
        <f aca="false">IF(D29="Thresher",4,IF(D29="Tractors",5,0))</f>
        <v>0</v>
      </c>
      <c r="P29" s="19" t="n">
        <v>0</v>
      </c>
      <c r="Q29" s="19" t="n">
        <v>0</v>
      </c>
      <c r="R29" s="19" t="n">
        <v>0</v>
      </c>
      <c r="S29" s="19" t="n">
        <f aca="false">IF(D29="Tractors",2,IF(D29="Ignition Tractors",2,0))</f>
        <v>2</v>
      </c>
      <c r="T29" s="19" t="n">
        <v>0</v>
      </c>
      <c r="U29" s="19" t="n">
        <v>0</v>
      </c>
      <c r="V29" s="19" t="n">
        <f aca="false">IF(B29="Soil-Enriching",5,IF(B29="Fertilizers",15,IF(B29="Chemical",40,0)))</f>
        <v>40</v>
      </c>
      <c r="W29" s="19" t="n">
        <v>0</v>
      </c>
      <c r="X29" s="19" t="n">
        <v>0</v>
      </c>
      <c r="Y29" s="19" t="n">
        <v>0</v>
      </c>
      <c r="Z29" s="19" t="n">
        <v>0</v>
      </c>
      <c r="AA29" s="19" t="n">
        <v>0</v>
      </c>
      <c r="AB29" s="19" t="n">
        <v>0</v>
      </c>
      <c r="AC29" s="19" t="n">
        <v>0</v>
      </c>
      <c r="AD29" s="19" t="n">
        <v>0</v>
      </c>
      <c r="AE29" s="19" t="n">
        <v>0</v>
      </c>
      <c r="AF29" s="19" t="n">
        <v>0</v>
      </c>
      <c r="AG29" s="19" t="n">
        <v>0</v>
      </c>
      <c r="AH29" s="19" t="n">
        <v>0</v>
      </c>
      <c r="AI29" s="19" t="n">
        <v>0</v>
      </c>
      <c r="AJ29" s="19" t="n">
        <v>0</v>
      </c>
      <c r="AK29" s="19" t="n">
        <f aca="false">IF(D29="Ignition Tractors",3,0)</f>
        <v>3</v>
      </c>
      <c r="AL29" s="19" t="n">
        <v>0</v>
      </c>
      <c r="AM29" s="19" t="n">
        <v>0</v>
      </c>
      <c r="AN29" s="19" t="n">
        <v>0</v>
      </c>
      <c r="AO29" s="19" t="n">
        <v>0</v>
      </c>
      <c r="AP29" s="19" t="n">
        <v>0</v>
      </c>
      <c r="AQ29" s="19" t="n">
        <v>0</v>
      </c>
      <c r="AR29" s="19" t="n">
        <v>0</v>
      </c>
      <c r="AS29" s="19" t="n">
        <v>0</v>
      </c>
      <c r="AT29" s="19" t="n">
        <v>0</v>
      </c>
      <c r="AU29" s="19" t="n">
        <v>0</v>
      </c>
      <c r="AV29" s="19" t="n">
        <v>0</v>
      </c>
      <c r="AW29" s="19" t="n">
        <v>0</v>
      </c>
      <c r="AX29" s="19" t="n">
        <v>0</v>
      </c>
      <c r="AY29" s="19" t="n">
        <v>0</v>
      </c>
      <c r="AZ29" s="19" t="n">
        <v>0</v>
      </c>
      <c r="BA29" s="19" t="n">
        <f aca="false">IF(D29="Harvesting",1,IF(D29="Thresher",2,0))</f>
        <v>0</v>
      </c>
      <c r="BB29" s="19" t="n">
        <v>0</v>
      </c>
      <c r="BC29" s="20" t="n">
        <v>0</v>
      </c>
      <c r="BD29" s="19" t="n">
        <v>0</v>
      </c>
      <c r="BE29" s="19" t="n">
        <v>0</v>
      </c>
      <c r="BF29" s="19" t="n">
        <v>0</v>
      </c>
      <c r="BG29" s="19" t="n">
        <v>0</v>
      </c>
      <c r="BH29" s="19" t="n">
        <v>0</v>
      </c>
      <c r="BI29" s="19" t="n">
        <v>0</v>
      </c>
      <c r="BJ29" s="19" t="n">
        <v>0</v>
      </c>
      <c r="BK29" s="19" t="n">
        <v>0</v>
      </c>
      <c r="BL29" s="19" t="n">
        <v>0</v>
      </c>
      <c r="BM29" s="19" t="n">
        <v>0</v>
      </c>
      <c r="BN29" s="19" t="n">
        <v>0</v>
      </c>
      <c r="BO29" s="19" t="n">
        <v>0</v>
      </c>
      <c r="BP29" s="19" t="n">
        <v>0</v>
      </c>
      <c r="BQ29" s="19" t="n">
        <f aca="false">IF(C29="Apple Orchards",10,0)</f>
        <v>0</v>
      </c>
      <c r="BR29" s="19" t="n">
        <v>0</v>
      </c>
      <c r="BS29" s="19" t="n">
        <v>0</v>
      </c>
      <c r="BT29" s="19" t="n">
        <f aca="false">IF(B29="Simple",20, IF(B29="Soil-Enriching",40, IF(B29="Fertilizers",80,120)))-IF(C29="Apple Orchards",15,IF(C29="Potatoes",15,0))</f>
        <v>105</v>
      </c>
      <c r="BU29" s="19" t="n">
        <v>0</v>
      </c>
      <c r="BV29" s="19" t="n">
        <v>0</v>
      </c>
      <c r="BW29" s="19" t="n">
        <v>0</v>
      </c>
      <c r="BX29" s="19" t="n">
        <v>0</v>
      </c>
      <c r="BY29" s="19" t="n">
        <f aca="false">IF(C29="Potatoes",15,0)</f>
        <v>15</v>
      </c>
      <c r="BZ29" s="19" t="n">
        <v>0</v>
      </c>
      <c r="CA29" s="19" t="n">
        <v>0</v>
      </c>
      <c r="CB29" s="19" t="n">
        <v>0</v>
      </c>
      <c r="CC29" s="19" t="n">
        <v>0</v>
      </c>
      <c r="CD29" s="19" t="n">
        <v>0</v>
      </c>
      <c r="CE29" s="19" t="n">
        <v>0</v>
      </c>
      <c r="CF29" s="19" t="n">
        <v>0</v>
      </c>
      <c r="CG29" s="19" t="n">
        <v>0</v>
      </c>
      <c r="CH29" s="19" t="n">
        <v>0</v>
      </c>
      <c r="CI29" s="19" t="n">
        <v>0</v>
      </c>
      <c r="CJ29" s="19" t="n">
        <v>0</v>
      </c>
      <c r="CK29" s="19" t="n">
        <v>0</v>
      </c>
      <c r="CL29" s="19" t="n">
        <v>0</v>
      </c>
      <c r="CM29" s="19" t="n">
        <v>0</v>
      </c>
      <c r="CN29" s="19" t="n">
        <f aca="false">IF(C29="Apple Orchards",5,0)</f>
        <v>0</v>
      </c>
      <c r="CO29" s="19" t="n">
        <v>0</v>
      </c>
      <c r="CP29" s="19" t="n">
        <v>0</v>
      </c>
      <c r="CQ29" s="19" t="n">
        <v>0</v>
      </c>
      <c r="CR29" s="19" t="n">
        <v>0</v>
      </c>
      <c r="CS29" s="19" t="n">
        <v>0</v>
      </c>
      <c r="CT29" s="19" t="n">
        <v>0</v>
      </c>
      <c r="CU29" s="19" t="n">
        <v>0</v>
      </c>
    </row>
    <row r="30" customFormat="false" ht="13.8" hidden="false" customHeight="false" outlineLevel="0" collapsed="false">
      <c r="A30" s="1" t="s">
        <v>170</v>
      </c>
      <c r="B30" s="17" t="s">
        <v>171</v>
      </c>
      <c r="C30" s="17" t="s">
        <v>172</v>
      </c>
      <c r="D30" s="17" t="s">
        <v>173</v>
      </c>
      <c r="E30" s="17" t="s">
        <v>121</v>
      </c>
      <c r="F30" s="13" t="s">
        <v>162</v>
      </c>
      <c r="G30" s="14" t="n">
        <v>1</v>
      </c>
      <c r="H30" s="15" t="n">
        <v>0</v>
      </c>
      <c r="I30" s="15" t="n">
        <v>0</v>
      </c>
      <c r="J30" s="0" t="n">
        <v>200</v>
      </c>
      <c r="K30" s="1" t="n">
        <f aca="false">5000-IF(D30="Barbed",800,IF(D30="Electric",1400,0))-IF(E30="Refrigerated Storage",800,IF(E30="Refrigerated Rail Cars",1400,0))+IF(F29="Homesteading",100,IF(F29="Private",100,IF(F29="Cooperative",250,150)))</f>
        <v>5100</v>
      </c>
      <c r="L30" s="19" t="n">
        <v>0</v>
      </c>
      <c r="M30" s="19" t="n">
        <v>0</v>
      </c>
      <c r="N30" s="19" t="n">
        <v>0</v>
      </c>
      <c r="O30" s="19" t="n">
        <f aca="false">IF(B30="Mechanized",5,0)</f>
        <v>0</v>
      </c>
      <c r="P30" s="19" t="n">
        <v>0</v>
      </c>
      <c r="Q30" s="19" t="n">
        <v>0</v>
      </c>
      <c r="R30" s="19" t="n">
        <f aca="false">IF(D30="Electric",2,0)+IF(E30="Unrefrigerated",0,3)</f>
        <v>0</v>
      </c>
      <c r="S30" s="19" t="n">
        <v>0</v>
      </c>
      <c r="T30" s="19" t="n">
        <v>0</v>
      </c>
      <c r="U30" s="19" t="n">
        <v>0</v>
      </c>
      <c r="V30" s="19" t="n">
        <v>0</v>
      </c>
      <c r="W30" s="19" t="n">
        <v>0</v>
      </c>
      <c r="X30" s="19" t="n">
        <v>0</v>
      </c>
      <c r="Y30" s="19" t="n">
        <v>0</v>
      </c>
      <c r="Z30" s="19" t="n">
        <v>0</v>
      </c>
      <c r="AA30" s="19" t="n">
        <v>0</v>
      </c>
      <c r="AB30" s="19" t="n">
        <f aca="false">IF(C30="Sheep",5,IF(C30="Increased",10,20))</f>
        <v>10</v>
      </c>
      <c r="AC30" s="19" t="n">
        <v>0</v>
      </c>
      <c r="AD30" s="19" t="n">
        <v>0</v>
      </c>
      <c r="AE30" s="19" t="n">
        <f aca="false">IF(D30="Standard",0,2)</f>
        <v>0</v>
      </c>
      <c r="AF30" s="19" t="n">
        <v>0</v>
      </c>
      <c r="AG30" s="19" t="n">
        <v>0</v>
      </c>
      <c r="AH30" s="19" t="n">
        <v>0</v>
      </c>
      <c r="AI30" s="19" t="n">
        <v>0</v>
      </c>
      <c r="AJ30" s="19" t="n">
        <v>0</v>
      </c>
      <c r="AK30" s="19" t="n">
        <v>0</v>
      </c>
      <c r="AL30" s="19" t="n">
        <v>0</v>
      </c>
      <c r="AM30" s="19" t="n">
        <v>0</v>
      </c>
      <c r="AN30" s="19" t="n">
        <v>0</v>
      </c>
      <c r="AO30" s="19" t="n">
        <v>0</v>
      </c>
      <c r="AP30" s="19" t="n">
        <v>0</v>
      </c>
      <c r="AQ30" s="19" t="n">
        <v>0</v>
      </c>
      <c r="AR30" s="19" t="n">
        <v>0</v>
      </c>
      <c r="AS30" s="19" t="n">
        <v>0</v>
      </c>
      <c r="AT30" s="19" t="n">
        <v>0</v>
      </c>
      <c r="AU30" s="19" t="n">
        <v>0</v>
      </c>
      <c r="AV30" s="19" t="n">
        <v>0</v>
      </c>
      <c r="AW30" s="19" t="n">
        <v>0</v>
      </c>
      <c r="AX30" s="19" t="n">
        <v>0</v>
      </c>
      <c r="AY30" s="19" t="n">
        <v>0</v>
      </c>
      <c r="AZ30" s="19" t="n">
        <v>0</v>
      </c>
      <c r="BA30" s="19" t="n">
        <f aca="false">IF(B30="Open Air",0,IF(B30="Butchering",5,10))</f>
        <v>10</v>
      </c>
      <c r="BB30" s="19" t="n">
        <f aca="false">IF(E30="Refrigerated Rail Cars",2,0)</f>
        <v>0</v>
      </c>
      <c r="BC30" s="20" t="n">
        <v>0</v>
      </c>
      <c r="BD30" s="19" t="n">
        <v>0</v>
      </c>
      <c r="BE30" s="19" t="n">
        <v>0</v>
      </c>
      <c r="BF30" s="19" t="n">
        <v>0</v>
      </c>
      <c r="BG30" s="19" t="n">
        <v>0</v>
      </c>
      <c r="BH30" s="19" t="n">
        <v>0</v>
      </c>
      <c r="BI30" s="19" t="n">
        <v>0</v>
      </c>
      <c r="BJ30" s="19" t="n">
        <v>0</v>
      </c>
      <c r="BK30" s="19" t="n">
        <v>0</v>
      </c>
      <c r="BL30" s="19" t="n">
        <v>0</v>
      </c>
      <c r="BM30" s="19" t="n">
        <f aca="false">IF(C30="Sheep",10,IF(C30="Increased",20,30))</f>
        <v>20</v>
      </c>
      <c r="BN30" s="19" t="n">
        <f aca="false">IF(C30="Increased",5,IF(C30="Intensive",10,0))</f>
        <v>5</v>
      </c>
      <c r="BO30" s="19" t="n">
        <v>0</v>
      </c>
      <c r="BP30" s="19" t="n">
        <v>0</v>
      </c>
      <c r="BQ30" s="19" t="n">
        <v>0</v>
      </c>
      <c r="BR30" s="19" t="n">
        <v>0</v>
      </c>
      <c r="BS30" s="19" t="n">
        <v>0</v>
      </c>
      <c r="BT30" s="19" t="n">
        <v>0</v>
      </c>
      <c r="BU30" s="19" t="n">
        <v>0</v>
      </c>
      <c r="BV30" s="19" t="n">
        <v>0</v>
      </c>
      <c r="BW30" s="19" t="n">
        <v>0</v>
      </c>
      <c r="BX30" s="19" t="n">
        <v>0</v>
      </c>
      <c r="BY30" s="19" t="n">
        <v>0</v>
      </c>
      <c r="BZ30" s="19" t="n">
        <v>0</v>
      </c>
      <c r="CA30" s="19" t="n">
        <v>0</v>
      </c>
      <c r="CB30" s="19" t="n">
        <f aca="false">IF(B30="Open Air",10,IF(B30="Butchering",20,IF(B30="Slaughterhouses",30,45)))-IF(C30="Increased",5,IF(C30="Intensive",10,0))</f>
        <v>25</v>
      </c>
      <c r="CC30" s="19" t="n">
        <v>0</v>
      </c>
      <c r="CD30" s="19" t="n">
        <v>0</v>
      </c>
      <c r="CE30" s="19" t="n">
        <v>0</v>
      </c>
      <c r="CF30" s="19" t="n">
        <v>0</v>
      </c>
      <c r="CG30" s="19" t="n">
        <v>0</v>
      </c>
      <c r="CH30" s="19" t="n">
        <v>0</v>
      </c>
      <c r="CI30" s="19" t="n">
        <v>0</v>
      </c>
      <c r="CJ30" s="19" t="n">
        <v>0</v>
      </c>
      <c r="CK30" s="19" t="n">
        <v>0</v>
      </c>
      <c r="CL30" s="19" t="n">
        <v>0</v>
      </c>
      <c r="CM30" s="19" t="n">
        <v>0</v>
      </c>
      <c r="CN30" s="19" t="n">
        <v>0</v>
      </c>
      <c r="CO30" s="19" t="n">
        <v>0</v>
      </c>
      <c r="CP30" s="19" t="n">
        <v>0</v>
      </c>
      <c r="CQ30" s="19" t="n">
        <v>0</v>
      </c>
      <c r="CR30" s="19" t="n">
        <v>0</v>
      </c>
      <c r="CS30" s="19" t="n">
        <v>0</v>
      </c>
      <c r="CT30" s="19" t="n">
        <v>0</v>
      </c>
      <c r="CU30" s="19" t="n">
        <v>0</v>
      </c>
    </row>
    <row r="31" customFormat="false" ht="13.8" hidden="false" customHeight="false" outlineLevel="0" collapsed="false">
      <c r="A31" s="1" t="s">
        <v>174</v>
      </c>
      <c r="B31" s="17" t="s">
        <v>117</v>
      </c>
      <c r="C31" s="17" t="s">
        <v>118</v>
      </c>
      <c r="D31" s="0" t="s">
        <v>115</v>
      </c>
      <c r="E31" s="0" t="s">
        <v>115</v>
      </c>
      <c r="F31" s="13" t="s">
        <v>104</v>
      </c>
      <c r="G31" s="14" t="n">
        <v>1</v>
      </c>
      <c r="H31" s="15" t="n">
        <v>0</v>
      </c>
      <c r="I31" s="15" t="n">
        <v>0</v>
      </c>
      <c r="J31" s="0" t="n">
        <v>200</v>
      </c>
      <c r="K31" s="1" t="n">
        <f aca="false">IF(B31="Basic",4900,4800)-IF(C31="Rail Transport",1000,0)+IF(F31="Merchant",500,IF(F31="Private",100,IF(F31="Cooperative",250,150)))</f>
        <v>3900</v>
      </c>
      <c r="L31" s="19" t="n">
        <v>0</v>
      </c>
      <c r="M31" s="19" t="n">
        <v>0</v>
      </c>
      <c r="N31" s="19" t="n">
        <v>0</v>
      </c>
      <c r="O31" s="19" t="n">
        <v>0</v>
      </c>
      <c r="P31" s="19" t="n">
        <v>0</v>
      </c>
      <c r="Q31" s="19" t="n">
        <v>0</v>
      </c>
      <c r="R31" s="19" t="n">
        <v>0</v>
      </c>
      <c r="S31" s="19" t="n">
        <f aca="false">IF(B31="Basic",0,5)</f>
        <v>5</v>
      </c>
      <c r="T31" s="19" t="n">
        <v>0</v>
      </c>
      <c r="U31" s="19" t="n">
        <v>0</v>
      </c>
      <c r="V31" s="19" t="n">
        <v>0</v>
      </c>
      <c r="W31" s="19" t="n">
        <v>0</v>
      </c>
      <c r="X31" s="19" t="n">
        <v>0</v>
      </c>
      <c r="Y31" s="19" t="n">
        <v>0</v>
      </c>
      <c r="Z31" s="19" t="n">
        <v>0</v>
      </c>
      <c r="AA31" s="19" t="n">
        <v>0</v>
      </c>
      <c r="AB31" s="19" t="n">
        <v>0</v>
      </c>
      <c r="AC31" s="19" t="n">
        <v>0</v>
      </c>
      <c r="AD31" s="19" t="n">
        <v>0</v>
      </c>
      <c r="AE31" s="19" t="n">
        <v>0</v>
      </c>
      <c r="AF31" s="19" t="n">
        <v>0</v>
      </c>
      <c r="AG31" s="19" t="n">
        <v>0</v>
      </c>
      <c r="AH31" s="19" t="n">
        <v>0</v>
      </c>
      <c r="AI31" s="19" t="n">
        <v>0</v>
      </c>
      <c r="AJ31" s="19" t="n">
        <v>0</v>
      </c>
      <c r="AK31" s="19" t="n">
        <v>0</v>
      </c>
      <c r="AL31" s="19" t="n">
        <v>0</v>
      </c>
      <c r="AM31" s="19" t="n">
        <v>0</v>
      </c>
      <c r="AN31" s="19" t="n">
        <v>0</v>
      </c>
      <c r="AO31" s="19" t="n">
        <v>0</v>
      </c>
      <c r="AP31" s="19" t="n">
        <v>0</v>
      </c>
      <c r="AQ31" s="19" t="n">
        <v>0</v>
      </c>
      <c r="AR31" s="19" t="n">
        <v>0</v>
      </c>
      <c r="AS31" s="19" t="n">
        <v>0</v>
      </c>
      <c r="AT31" s="19" t="n">
        <v>0</v>
      </c>
      <c r="AU31" s="19" t="n">
        <v>0</v>
      </c>
      <c r="AV31" s="19" t="n">
        <v>0</v>
      </c>
      <c r="AW31" s="19" t="n">
        <v>0</v>
      </c>
      <c r="AX31" s="19" t="n">
        <v>0</v>
      </c>
      <c r="AY31" s="19" t="n">
        <v>0</v>
      </c>
      <c r="AZ31" s="19" t="n">
        <v>0</v>
      </c>
      <c r="BA31" s="19" t="n">
        <v>0</v>
      </c>
      <c r="BB31" s="19" t="n">
        <f aca="false">IF(C31="Rail Transport",5,0)</f>
        <v>5</v>
      </c>
      <c r="BC31" s="20" t="n">
        <v>0</v>
      </c>
      <c r="BD31" s="19" t="n">
        <v>0</v>
      </c>
      <c r="BE31" s="19" t="n">
        <v>0</v>
      </c>
      <c r="BF31" s="19" t="n">
        <v>0</v>
      </c>
      <c r="BG31" s="19" t="n">
        <v>0</v>
      </c>
      <c r="BH31" s="19" t="n">
        <f aca="false">IF(B31="Basic",20,40)</f>
        <v>40</v>
      </c>
      <c r="BI31" s="19" t="n">
        <v>0</v>
      </c>
      <c r="BJ31" s="19" t="n">
        <v>0</v>
      </c>
      <c r="BK31" s="19" t="n">
        <v>0</v>
      </c>
      <c r="BL31" s="19" t="n">
        <v>0</v>
      </c>
      <c r="BM31" s="19" t="n">
        <v>0</v>
      </c>
      <c r="BN31" s="19" t="n">
        <v>0</v>
      </c>
      <c r="BO31" s="19" t="n">
        <v>0</v>
      </c>
      <c r="BP31" s="19" t="n">
        <v>0</v>
      </c>
      <c r="BQ31" s="19" t="n">
        <v>0</v>
      </c>
      <c r="BR31" s="19" t="n">
        <v>0</v>
      </c>
      <c r="BS31" s="19" t="n">
        <v>0</v>
      </c>
      <c r="BT31" s="19" t="n">
        <v>0</v>
      </c>
      <c r="BU31" s="19" t="n">
        <v>0</v>
      </c>
      <c r="BV31" s="19" t="n">
        <v>0</v>
      </c>
      <c r="BW31" s="19" t="n">
        <v>0</v>
      </c>
      <c r="BX31" s="19" t="n">
        <v>0</v>
      </c>
      <c r="BY31" s="19" t="n">
        <v>0</v>
      </c>
      <c r="BZ31" s="19" t="n">
        <v>0</v>
      </c>
      <c r="CA31" s="19" t="n">
        <v>0</v>
      </c>
      <c r="CB31" s="19" t="n">
        <v>0</v>
      </c>
      <c r="CC31" s="19" t="n">
        <v>0</v>
      </c>
      <c r="CD31" s="19" t="n">
        <v>0</v>
      </c>
      <c r="CE31" s="19" t="n">
        <v>0</v>
      </c>
      <c r="CF31" s="19" t="n">
        <v>0</v>
      </c>
      <c r="CG31" s="19" t="n">
        <v>0</v>
      </c>
      <c r="CH31" s="19" t="n">
        <v>0</v>
      </c>
      <c r="CI31" s="19" t="n">
        <v>0</v>
      </c>
      <c r="CJ31" s="19" t="n">
        <v>0</v>
      </c>
      <c r="CK31" s="19" t="n">
        <v>0</v>
      </c>
      <c r="CL31" s="19" t="n">
        <v>0</v>
      </c>
      <c r="CM31" s="19" t="n">
        <v>0</v>
      </c>
      <c r="CN31" s="19" t="n">
        <v>0</v>
      </c>
      <c r="CO31" s="19" t="n">
        <v>0</v>
      </c>
      <c r="CP31" s="19" t="n">
        <v>0</v>
      </c>
      <c r="CQ31" s="19" t="n">
        <v>0</v>
      </c>
      <c r="CR31" s="19" t="n">
        <v>0</v>
      </c>
      <c r="CS31" s="19" t="n">
        <v>0</v>
      </c>
      <c r="CT31" s="19" t="n">
        <v>0</v>
      </c>
      <c r="CU31" s="19" t="n">
        <v>0</v>
      </c>
    </row>
    <row r="32" customFormat="false" ht="13.8" hidden="false" customHeight="false" outlineLevel="0" collapsed="false">
      <c r="A32" s="1" t="s">
        <v>175</v>
      </c>
      <c r="B32" s="17" t="s">
        <v>117</v>
      </c>
      <c r="C32" s="17" t="s">
        <v>118</v>
      </c>
      <c r="D32" s="0" t="s">
        <v>115</v>
      </c>
      <c r="E32" s="0" t="s">
        <v>115</v>
      </c>
      <c r="F32" s="13" t="s">
        <v>104</v>
      </c>
      <c r="G32" s="14" t="n">
        <v>1</v>
      </c>
      <c r="H32" s="15" t="n">
        <v>0</v>
      </c>
      <c r="I32" s="15" t="n">
        <v>0</v>
      </c>
      <c r="J32" s="0" t="n">
        <v>200</v>
      </c>
      <c r="K32" s="1" t="n">
        <f aca="false">IF(B32="Basic",4900,4800)-IF(C32="Rail Transport",1000,0)+IF(F32="Merchant",500,IF(F32="Private",100,IF(F32="Cooperative",250,150)))</f>
        <v>3900</v>
      </c>
      <c r="L32" s="19" t="n">
        <v>0</v>
      </c>
      <c r="M32" s="19" t="n">
        <v>0</v>
      </c>
      <c r="N32" s="19" t="n">
        <v>0</v>
      </c>
      <c r="O32" s="19" t="n">
        <v>0</v>
      </c>
      <c r="P32" s="19" t="n">
        <v>0</v>
      </c>
      <c r="Q32" s="19" t="n">
        <v>0</v>
      </c>
      <c r="R32" s="19" t="n">
        <v>0</v>
      </c>
      <c r="S32" s="19" t="n">
        <f aca="false">IF(B32="Basic",0,5)</f>
        <v>5</v>
      </c>
      <c r="T32" s="19" t="n">
        <v>0</v>
      </c>
      <c r="U32" s="19" t="n">
        <v>0</v>
      </c>
      <c r="V32" s="19" t="n">
        <v>0</v>
      </c>
      <c r="W32" s="19" t="n">
        <v>0</v>
      </c>
      <c r="X32" s="19" t="n">
        <v>0</v>
      </c>
      <c r="Y32" s="19" t="n">
        <v>0</v>
      </c>
      <c r="Z32" s="19" t="n">
        <v>0</v>
      </c>
      <c r="AA32" s="19" t="n">
        <v>0</v>
      </c>
      <c r="AB32" s="19" t="n">
        <v>0</v>
      </c>
      <c r="AC32" s="19" t="n">
        <v>0</v>
      </c>
      <c r="AD32" s="19" t="n">
        <v>0</v>
      </c>
      <c r="AE32" s="19" t="n">
        <v>0</v>
      </c>
      <c r="AF32" s="19" t="n">
        <v>0</v>
      </c>
      <c r="AG32" s="19" t="n">
        <v>0</v>
      </c>
      <c r="AH32" s="19" t="n">
        <v>0</v>
      </c>
      <c r="AI32" s="19" t="n">
        <v>0</v>
      </c>
      <c r="AJ32" s="19" t="n">
        <v>0</v>
      </c>
      <c r="AK32" s="19" t="n">
        <v>0</v>
      </c>
      <c r="AL32" s="19" t="n">
        <v>0</v>
      </c>
      <c r="AM32" s="19" t="n">
        <v>0</v>
      </c>
      <c r="AN32" s="19" t="n">
        <v>0</v>
      </c>
      <c r="AO32" s="19" t="n">
        <v>0</v>
      </c>
      <c r="AP32" s="19" t="n">
        <v>0</v>
      </c>
      <c r="AQ32" s="19" t="n">
        <v>0</v>
      </c>
      <c r="AR32" s="19" t="n">
        <v>0</v>
      </c>
      <c r="AS32" s="19" t="n">
        <v>0</v>
      </c>
      <c r="AT32" s="19" t="n">
        <v>0</v>
      </c>
      <c r="AU32" s="19" t="n">
        <v>0</v>
      </c>
      <c r="AV32" s="19" t="n">
        <v>0</v>
      </c>
      <c r="AW32" s="19" t="n">
        <v>0</v>
      </c>
      <c r="AX32" s="19" t="n">
        <v>0</v>
      </c>
      <c r="AY32" s="19" t="n">
        <v>0</v>
      </c>
      <c r="AZ32" s="19" t="n">
        <v>0</v>
      </c>
      <c r="BA32" s="19" t="n">
        <v>0</v>
      </c>
      <c r="BB32" s="19" t="n">
        <f aca="false">IF(C32="Rail Transport",5,0)</f>
        <v>5</v>
      </c>
      <c r="BC32" s="20" t="n">
        <v>0</v>
      </c>
      <c r="BD32" s="19" t="n">
        <v>0</v>
      </c>
      <c r="BE32" s="19" t="n">
        <v>0</v>
      </c>
      <c r="BF32" s="19" t="n">
        <v>0</v>
      </c>
      <c r="BG32" s="19" t="n">
        <v>0</v>
      </c>
      <c r="BH32" s="19" t="n">
        <v>0</v>
      </c>
      <c r="BI32" s="19" t="n">
        <v>0</v>
      </c>
      <c r="BJ32" s="19" t="n">
        <v>0</v>
      </c>
      <c r="BK32" s="19" t="n">
        <v>0</v>
      </c>
      <c r="BL32" s="19" t="n">
        <v>0</v>
      </c>
      <c r="BM32" s="19" t="n">
        <f aca="false">IF(B32="Basic",40,100)</f>
        <v>100</v>
      </c>
      <c r="BN32" s="19" t="n">
        <v>0</v>
      </c>
      <c r="BO32" s="19" t="n">
        <v>0</v>
      </c>
      <c r="BP32" s="19" t="n">
        <v>0</v>
      </c>
      <c r="BQ32" s="19" t="n">
        <v>0</v>
      </c>
      <c r="BR32" s="19" t="n">
        <v>0</v>
      </c>
      <c r="BS32" s="19" t="n">
        <v>0</v>
      </c>
      <c r="BT32" s="19" t="n">
        <v>0</v>
      </c>
      <c r="BU32" s="19" t="n">
        <v>0</v>
      </c>
      <c r="BV32" s="19" t="n">
        <v>0</v>
      </c>
      <c r="BW32" s="19" t="n">
        <v>0</v>
      </c>
      <c r="BX32" s="19" t="n">
        <v>0</v>
      </c>
      <c r="BY32" s="19" t="n">
        <v>0</v>
      </c>
      <c r="BZ32" s="19" t="n">
        <v>0</v>
      </c>
      <c r="CA32" s="19" t="n">
        <v>0</v>
      </c>
      <c r="CB32" s="19" t="n">
        <v>0</v>
      </c>
      <c r="CC32" s="19" t="n">
        <v>0</v>
      </c>
      <c r="CD32" s="19" t="n">
        <v>0</v>
      </c>
      <c r="CE32" s="19" t="n">
        <v>0</v>
      </c>
      <c r="CF32" s="19" t="n">
        <v>0</v>
      </c>
      <c r="CG32" s="19" t="n">
        <v>0</v>
      </c>
      <c r="CH32" s="19" t="n">
        <v>0</v>
      </c>
      <c r="CI32" s="19" t="n">
        <v>0</v>
      </c>
      <c r="CJ32" s="19" t="n">
        <v>0</v>
      </c>
      <c r="CK32" s="19" t="n">
        <v>0</v>
      </c>
      <c r="CL32" s="19" t="n">
        <v>0</v>
      </c>
      <c r="CM32" s="19" t="n">
        <v>0</v>
      </c>
      <c r="CN32" s="19" t="n">
        <v>0</v>
      </c>
      <c r="CO32" s="19" t="n">
        <v>0</v>
      </c>
      <c r="CP32" s="19" t="n">
        <v>0</v>
      </c>
      <c r="CQ32" s="19" t="n">
        <v>0</v>
      </c>
      <c r="CR32" s="19" t="n">
        <v>0</v>
      </c>
      <c r="CS32" s="19" t="n">
        <v>0</v>
      </c>
      <c r="CT32" s="19" t="n">
        <v>0</v>
      </c>
      <c r="CU32" s="19" t="n">
        <v>0</v>
      </c>
    </row>
    <row r="33" customFormat="false" ht="13.8" hidden="false" customHeight="false" outlineLevel="0" collapsed="false">
      <c r="A33" s="1" t="s">
        <v>176</v>
      </c>
      <c r="B33" s="17" t="s">
        <v>117</v>
      </c>
      <c r="C33" s="17" t="s">
        <v>118</v>
      </c>
      <c r="D33" s="0" t="s">
        <v>115</v>
      </c>
      <c r="E33" s="0" t="s">
        <v>115</v>
      </c>
      <c r="F33" s="13" t="s">
        <v>104</v>
      </c>
      <c r="G33" s="14" t="n">
        <v>1</v>
      </c>
      <c r="H33" s="15" t="n">
        <v>0</v>
      </c>
      <c r="I33" s="15" t="n">
        <v>0</v>
      </c>
      <c r="J33" s="0" t="n">
        <v>200</v>
      </c>
      <c r="K33" s="1" t="n">
        <f aca="false">IF(B33="Basic",4900,4800)-IF(C33="Rail Transport",1000,0)+IF(F33="Merchant",500,IF(F33="Private",100,IF(F33="Cooperative",250,150)))</f>
        <v>3900</v>
      </c>
      <c r="L33" s="19" t="n">
        <v>0</v>
      </c>
      <c r="M33" s="19" t="n">
        <v>0</v>
      </c>
      <c r="N33" s="19" t="n">
        <v>0</v>
      </c>
      <c r="O33" s="19" t="n">
        <v>0</v>
      </c>
      <c r="P33" s="19" t="n">
        <v>0</v>
      </c>
      <c r="Q33" s="19" t="n">
        <v>0</v>
      </c>
      <c r="R33" s="19" t="n">
        <v>0</v>
      </c>
      <c r="S33" s="19" t="n">
        <f aca="false">IF(B33="Basic",0,5)</f>
        <v>5</v>
      </c>
      <c r="T33" s="19" t="n">
        <v>0</v>
      </c>
      <c r="U33" s="19" t="n">
        <v>0</v>
      </c>
      <c r="V33" s="19" t="n">
        <v>0</v>
      </c>
      <c r="W33" s="19" t="n">
        <v>0</v>
      </c>
      <c r="X33" s="19" t="n">
        <v>0</v>
      </c>
      <c r="Y33" s="19" t="n">
        <v>0</v>
      </c>
      <c r="Z33" s="19" t="n">
        <v>0</v>
      </c>
      <c r="AA33" s="19" t="n">
        <v>0</v>
      </c>
      <c r="AB33" s="19" t="n">
        <v>0</v>
      </c>
      <c r="AC33" s="19" t="n">
        <v>0</v>
      </c>
      <c r="AD33" s="19" t="n">
        <v>0</v>
      </c>
      <c r="AE33" s="19" t="n">
        <v>0</v>
      </c>
      <c r="AF33" s="19" t="n">
        <v>0</v>
      </c>
      <c r="AG33" s="19" t="n">
        <v>0</v>
      </c>
      <c r="AH33" s="19" t="n">
        <v>0</v>
      </c>
      <c r="AI33" s="19" t="n">
        <v>0</v>
      </c>
      <c r="AJ33" s="19" t="n">
        <v>0</v>
      </c>
      <c r="AK33" s="19" t="n">
        <v>0</v>
      </c>
      <c r="AL33" s="19" t="n">
        <v>0</v>
      </c>
      <c r="AM33" s="19" t="n">
        <v>0</v>
      </c>
      <c r="AN33" s="19" t="n">
        <v>0</v>
      </c>
      <c r="AO33" s="19" t="n">
        <v>0</v>
      </c>
      <c r="AP33" s="19" t="n">
        <v>0</v>
      </c>
      <c r="AQ33" s="19" t="n">
        <v>0</v>
      </c>
      <c r="AR33" s="19" t="n">
        <v>0</v>
      </c>
      <c r="AS33" s="19" t="n">
        <v>0</v>
      </c>
      <c r="AT33" s="19" t="n">
        <v>0</v>
      </c>
      <c r="AU33" s="19" t="n">
        <v>0</v>
      </c>
      <c r="AV33" s="19" t="n">
        <v>0</v>
      </c>
      <c r="AW33" s="19" t="n">
        <v>0</v>
      </c>
      <c r="AX33" s="19" t="n">
        <v>0</v>
      </c>
      <c r="AY33" s="19" t="n">
        <v>0</v>
      </c>
      <c r="AZ33" s="19" t="n">
        <v>0</v>
      </c>
      <c r="BA33" s="19" t="n">
        <v>0</v>
      </c>
      <c r="BB33" s="19" t="n">
        <f aca="false">IF(C33="Rail Transport",5,0)</f>
        <v>5</v>
      </c>
      <c r="BC33" s="20" t="n">
        <v>0</v>
      </c>
      <c r="BD33" s="19" t="n">
        <v>0</v>
      </c>
      <c r="BE33" s="19" t="n">
        <v>0</v>
      </c>
      <c r="BF33" s="19" t="n">
        <v>0</v>
      </c>
      <c r="BG33" s="19" t="n">
        <v>0</v>
      </c>
      <c r="BH33" s="19" t="n">
        <v>0</v>
      </c>
      <c r="BI33" s="19" t="n">
        <f aca="false">IF(B33="Basic",25,50)</f>
        <v>50</v>
      </c>
      <c r="BJ33" s="19" t="n">
        <v>0</v>
      </c>
      <c r="BK33" s="19" t="n">
        <v>0</v>
      </c>
      <c r="BL33" s="19" t="n">
        <v>0</v>
      </c>
      <c r="BM33" s="19" t="n">
        <v>0</v>
      </c>
      <c r="BN33" s="19" t="n">
        <v>0</v>
      </c>
      <c r="BO33" s="19" t="n">
        <v>0</v>
      </c>
      <c r="BP33" s="19" t="n">
        <v>0</v>
      </c>
      <c r="BQ33" s="19" t="n">
        <v>0</v>
      </c>
      <c r="BR33" s="19" t="n">
        <v>0</v>
      </c>
      <c r="BS33" s="19" t="n">
        <v>0</v>
      </c>
      <c r="BT33" s="19" t="n">
        <v>0</v>
      </c>
      <c r="BU33" s="19" t="n">
        <v>0</v>
      </c>
      <c r="BV33" s="19" t="n">
        <v>0</v>
      </c>
      <c r="BW33" s="19" t="n">
        <v>0</v>
      </c>
      <c r="BX33" s="19" t="n">
        <v>0</v>
      </c>
      <c r="BY33" s="19" t="n">
        <v>0</v>
      </c>
      <c r="BZ33" s="19" t="n">
        <v>0</v>
      </c>
      <c r="CA33" s="19" t="n">
        <v>0</v>
      </c>
      <c r="CB33" s="19" t="n">
        <v>0</v>
      </c>
      <c r="CC33" s="19" t="n">
        <v>0</v>
      </c>
      <c r="CD33" s="19" t="n">
        <v>0</v>
      </c>
      <c r="CE33" s="19" t="n">
        <v>0</v>
      </c>
      <c r="CF33" s="19" t="n">
        <v>0</v>
      </c>
      <c r="CG33" s="19" t="n">
        <v>0</v>
      </c>
      <c r="CH33" s="19" t="n">
        <v>0</v>
      </c>
      <c r="CI33" s="19" t="n">
        <v>0</v>
      </c>
      <c r="CJ33" s="19" t="n">
        <v>0</v>
      </c>
      <c r="CK33" s="19" t="n">
        <v>0</v>
      </c>
      <c r="CL33" s="19" t="n">
        <v>0</v>
      </c>
      <c r="CM33" s="19" t="n">
        <v>0</v>
      </c>
      <c r="CN33" s="19" t="n">
        <v>0</v>
      </c>
      <c r="CO33" s="19" t="n">
        <v>0</v>
      </c>
      <c r="CP33" s="19" t="n">
        <v>0</v>
      </c>
      <c r="CQ33" s="19" t="n">
        <v>0</v>
      </c>
      <c r="CR33" s="19" t="n">
        <v>0</v>
      </c>
      <c r="CS33" s="19" t="n">
        <v>0</v>
      </c>
      <c r="CT33" s="19" t="n">
        <v>0</v>
      </c>
      <c r="CU33" s="19" t="n">
        <v>0</v>
      </c>
    </row>
    <row r="34" customFormat="false" ht="13.8" hidden="false" customHeight="false" outlineLevel="0" collapsed="false">
      <c r="A34" s="1" t="s">
        <v>177</v>
      </c>
      <c r="B34" s="17" t="s">
        <v>117</v>
      </c>
      <c r="C34" s="17" t="s">
        <v>118</v>
      </c>
      <c r="D34" s="0" t="s">
        <v>115</v>
      </c>
      <c r="E34" s="0" t="s">
        <v>115</v>
      </c>
      <c r="F34" s="13" t="s">
        <v>104</v>
      </c>
      <c r="G34" s="14" t="n">
        <v>0</v>
      </c>
      <c r="H34" s="15" t="n">
        <v>0</v>
      </c>
      <c r="I34" s="15" t="n">
        <v>0</v>
      </c>
      <c r="J34" s="0" t="n">
        <v>200</v>
      </c>
      <c r="K34" s="1" t="n">
        <f aca="false">IF(B34="Basic",4900,4800)-IF(C34="Rail Transport",1000,0)+IF(F34="Merchant",500,IF(F34="Private",100,IF(F34="Cooperative",250,150)))</f>
        <v>3900</v>
      </c>
      <c r="L34" s="19" t="n">
        <v>0</v>
      </c>
      <c r="M34" s="19" t="n">
        <v>0</v>
      </c>
      <c r="N34" s="19" t="n">
        <v>0</v>
      </c>
      <c r="O34" s="19" t="n">
        <v>0</v>
      </c>
      <c r="P34" s="19" t="n">
        <v>0</v>
      </c>
      <c r="Q34" s="19" t="n">
        <v>0</v>
      </c>
      <c r="R34" s="19" t="n">
        <v>0</v>
      </c>
      <c r="S34" s="19" t="n">
        <f aca="false">IF(B34="Basic",0,5)</f>
        <v>5</v>
      </c>
      <c r="T34" s="19" t="n">
        <v>0</v>
      </c>
      <c r="U34" s="19" t="n">
        <v>0</v>
      </c>
      <c r="V34" s="19" t="n">
        <v>0</v>
      </c>
      <c r="W34" s="19" t="n">
        <v>0</v>
      </c>
      <c r="X34" s="19" t="n">
        <v>0</v>
      </c>
      <c r="Y34" s="19" t="n">
        <v>0</v>
      </c>
      <c r="Z34" s="19" t="n">
        <v>0</v>
      </c>
      <c r="AA34" s="19" t="n">
        <v>0</v>
      </c>
      <c r="AB34" s="19" t="n">
        <v>0</v>
      </c>
      <c r="AC34" s="19" t="n">
        <v>0</v>
      </c>
      <c r="AD34" s="19" t="n">
        <v>0</v>
      </c>
      <c r="AE34" s="19" t="n">
        <v>0</v>
      </c>
      <c r="AF34" s="19" t="n">
        <v>0</v>
      </c>
      <c r="AG34" s="19" t="n">
        <v>0</v>
      </c>
      <c r="AH34" s="19" t="n">
        <v>0</v>
      </c>
      <c r="AI34" s="19" t="n">
        <v>0</v>
      </c>
      <c r="AJ34" s="19" t="n">
        <v>0</v>
      </c>
      <c r="AK34" s="19" t="n">
        <v>0</v>
      </c>
      <c r="AL34" s="19" t="n">
        <v>0</v>
      </c>
      <c r="AM34" s="19" t="n">
        <v>0</v>
      </c>
      <c r="AN34" s="19" t="n">
        <v>0</v>
      </c>
      <c r="AO34" s="19" t="n">
        <v>0</v>
      </c>
      <c r="AP34" s="19" t="n">
        <v>0</v>
      </c>
      <c r="AQ34" s="19" t="n">
        <v>0</v>
      </c>
      <c r="AR34" s="19" t="n">
        <v>0</v>
      </c>
      <c r="AS34" s="19" t="n">
        <v>0</v>
      </c>
      <c r="AT34" s="19" t="n">
        <v>0</v>
      </c>
      <c r="AU34" s="19" t="n">
        <v>0</v>
      </c>
      <c r="AV34" s="19" t="n">
        <v>0</v>
      </c>
      <c r="AW34" s="19" t="n">
        <v>0</v>
      </c>
      <c r="AX34" s="19" t="n">
        <v>0</v>
      </c>
      <c r="AY34" s="19" t="n">
        <v>0</v>
      </c>
      <c r="AZ34" s="19" t="n">
        <v>0</v>
      </c>
      <c r="BA34" s="19" t="n">
        <v>0</v>
      </c>
      <c r="BB34" s="19" t="n">
        <f aca="false">IF(C34="Rail Transport",5,0)</f>
        <v>5</v>
      </c>
      <c r="BC34" s="20" t="n">
        <v>0</v>
      </c>
      <c r="BD34" s="19" t="n">
        <v>0</v>
      </c>
      <c r="BE34" s="19" t="n">
        <v>0</v>
      </c>
      <c r="BF34" s="19" t="n">
        <v>0</v>
      </c>
      <c r="BG34" s="19" t="n">
        <v>0</v>
      </c>
      <c r="BH34" s="19" t="n">
        <v>0</v>
      </c>
      <c r="BI34" s="19" t="n">
        <v>0</v>
      </c>
      <c r="BJ34" s="19" t="n">
        <v>0</v>
      </c>
      <c r="BK34" s="19" t="n">
        <v>0</v>
      </c>
      <c r="BL34" s="19" t="n">
        <v>0</v>
      </c>
      <c r="BM34" s="19" t="n">
        <v>0</v>
      </c>
      <c r="BN34" s="19" t="n">
        <v>0</v>
      </c>
      <c r="BO34" s="19" t="n">
        <v>0</v>
      </c>
      <c r="BP34" s="19" t="n">
        <v>0</v>
      </c>
      <c r="BQ34" s="19" t="n">
        <v>0</v>
      </c>
      <c r="BR34" s="19" t="n">
        <v>0</v>
      </c>
      <c r="BS34" s="19" t="n">
        <v>0</v>
      </c>
      <c r="BT34" s="19" t="n">
        <v>0</v>
      </c>
      <c r="BU34" s="19" t="n">
        <v>0</v>
      </c>
      <c r="BV34" s="19" t="n">
        <v>0</v>
      </c>
      <c r="BW34" s="19" t="n">
        <v>0</v>
      </c>
      <c r="BX34" s="19" t="n">
        <v>0</v>
      </c>
      <c r="BY34" s="19" t="n">
        <v>0</v>
      </c>
      <c r="BZ34" s="19" t="n">
        <v>0</v>
      </c>
      <c r="CA34" s="19" t="n">
        <v>0</v>
      </c>
      <c r="CB34" s="19" t="n">
        <v>0</v>
      </c>
      <c r="CC34" s="19" t="n">
        <v>0</v>
      </c>
      <c r="CD34" s="19" t="n">
        <f aca="false">IF(B34="Basic",20,50)</f>
        <v>50</v>
      </c>
      <c r="CE34" s="19" t="n">
        <v>0</v>
      </c>
      <c r="CF34" s="19" t="n">
        <v>0</v>
      </c>
      <c r="CG34" s="19" t="n">
        <v>0</v>
      </c>
      <c r="CH34" s="19" t="n">
        <v>0</v>
      </c>
      <c r="CI34" s="19" t="n">
        <v>0</v>
      </c>
      <c r="CJ34" s="19" t="n">
        <v>0</v>
      </c>
      <c r="CK34" s="19" t="n">
        <v>0</v>
      </c>
      <c r="CL34" s="19" t="n">
        <v>0</v>
      </c>
      <c r="CM34" s="19" t="n">
        <v>0</v>
      </c>
      <c r="CN34" s="19" t="n">
        <v>0</v>
      </c>
      <c r="CO34" s="19" t="n">
        <v>0</v>
      </c>
      <c r="CP34" s="19" t="n">
        <v>0</v>
      </c>
      <c r="CQ34" s="19" t="n">
        <v>0</v>
      </c>
      <c r="CR34" s="19" t="n">
        <v>0</v>
      </c>
      <c r="CS34" s="19" t="n">
        <v>0</v>
      </c>
      <c r="CT34" s="19" t="n">
        <v>0</v>
      </c>
      <c r="CU34" s="19" t="n">
        <v>0</v>
      </c>
    </row>
    <row r="35" customFormat="false" ht="13.8" hidden="false" customHeight="false" outlineLevel="0" collapsed="false">
      <c r="A35" s="1" t="s">
        <v>178</v>
      </c>
      <c r="B35" s="17" t="s">
        <v>117</v>
      </c>
      <c r="C35" s="17" t="s">
        <v>118</v>
      </c>
      <c r="D35" s="0" t="s">
        <v>115</v>
      </c>
      <c r="E35" s="0" t="s">
        <v>115</v>
      </c>
      <c r="F35" s="13" t="s">
        <v>104</v>
      </c>
      <c r="G35" s="14" t="n">
        <v>1</v>
      </c>
      <c r="H35" s="15" t="n">
        <v>0</v>
      </c>
      <c r="I35" s="15" t="n">
        <v>0</v>
      </c>
      <c r="J35" s="0" t="n">
        <v>200</v>
      </c>
      <c r="K35" s="1" t="n">
        <f aca="false">IF(B35="Basic",4900,4800)-IF(C35="Rail Transport",1000,0)+IF(F35="Merchant",500,IF(F35="Private",100,IF(F35="Cooperative",250,150)))</f>
        <v>3900</v>
      </c>
      <c r="L35" s="19" t="n">
        <v>0</v>
      </c>
      <c r="M35" s="19" t="n">
        <v>0</v>
      </c>
      <c r="N35" s="19" t="n">
        <v>0</v>
      </c>
      <c r="O35" s="19" t="n">
        <v>0</v>
      </c>
      <c r="P35" s="19" t="n">
        <v>0</v>
      </c>
      <c r="Q35" s="19" t="n">
        <v>0</v>
      </c>
      <c r="R35" s="19" t="n">
        <v>0</v>
      </c>
      <c r="S35" s="19" t="n">
        <f aca="false">IF(B35="Basic",0,5)</f>
        <v>5</v>
      </c>
      <c r="T35" s="19" t="n">
        <v>0</v>
      </c>
      <c r="U35" s="19" t="n">
        <v>0</v>
      </c>
      <c r="V35" s="19" t="n">
        <v>0</v>
      </c>
      <c r="W35" s="19" t="n">
        <v>0</v>
      </c>
      <c r="X35" s="19" t="n">
        <v>0</v>
      </c>
      <c r="Y35" s="19" t="n">
        <v>0</v>
      </c>
      <c r="Z35" s="19" t="n">
        <v>0</v>
      </c>
      <c r="AA35" s="19" t="n">
        <v>0</v>
      </c>
      <c r="AB35" s="19" t="n">
        <v>0</v>
      </c>
      <c r="AC35" s="19" t="n">
        <v>0</v>
      </c>
      <c r="AD35" s="19" t="n">
        <v>0</v>
      </c>
      <c r="AE35" s="19" t="n">
        <v>0</v>
      </c>
      <c r="AF35" s="19" t="n">
        <v>0</v>
      </c>
      <c r="AG35" s="19" t="n">
        <v>0</v>
      </c>
      <c r="AH35" s="19" t="n">
        <v>0</v>
      </c>
      <c r="AI35" s="19" t="n">
        <v>0</v>
      </c>
      <c r="AJ35" s="19" t="n">
        <v>0</v>
      </c>
      <c r="AK35" s="19" t="n">
        <v>0</v>
      </c>
      <c r="AL35" s="19" t="n">
        <v>0</v>
      </c>
      <c r="AM35" s="19" t="n">
        <v>0</v>
      </c>
      <c r="AN35" s="19" t="n">
        <v>0</v>
      </c>
      <c r="AO35" s="19" t="n">
        <v>0</v>
      </c>
      <c r="AP35" s="19" t="n">
        <v>0</v>
      </c>
      <c r="AQ35" s="19" t="n">
        <v>0</v>
      </c>
      <c r="AR35" s="19" t="n">
        <v>0</v>
      </c>
      <c r="AS35" s="19" t="n">
        <v>0</v>
      </c>
      <c r="AT35" s="19" t="n">
        <v>0</v>
      </c>
      <c r="AU35" s="19" t="n">
        <v>0</v>
      </c>
      <c r="AV35" s="19" t="n">
        <v>0</v>
      </c>
      <c r="AW35" s="19" t="n">
        <v>0</v>
      </c>
      <c r="AX35" s="19" t="n">
        <v>0</v>
      </c>
      <c r="AY35" s="19" t="n">
        <v>0</v>
      </c>
      <c r="AZ35" s="19" t="n">
        <v>0</v>
      </c>
      <c r="BA35" s="19" t="n">
        <v>0</v>
      </c>
      <c r="BB35" s="19" t="n">
        <f aca="false">IF(C35="Rail Transport",5,0)</f>
        <v>5</v>
      </c>
      <c r="BC35" s="20" t="n">
        <v>0</v>
      </c>
      <c r="BD35" s="19" t="n">
        <v>0</v>
      </c>
      <c r="BE35" s="19" t="n">
        <v>0</v>
      </c>
      <c r="BF35" s="19" t="n">
        <v>0</v>
      </c>
      <c r="BG35" s="19" t="n">
        <v>0</v>
      </c>
      <c r="BH35" s="19" t="n">
        <v>0</v>
      </c>
      <c r="BI35" s="19" t="n">
        <v>0</v>
      </c>
      <c r="BJ35" s="19" t="n">
        <v>0</v>
      </c>
      <c r="BK35" s="19" t="n">
        <v>0</v>
      </c>
      <c r="BL35" s="19" t="n">
        <v>0</v>
      </c>
      <c r="BM35" s="19" t="n">
        <v>0</v>
      </c>
      <c r="BN35" s="19" t="n">
        <v>0</v>
      </c>
      <c r="BO35" s="19" t="n">
        <v>0</v>
      </c>
      <c r="BP35" s="19" t="n">
        <v>0</v>
      </c>
      <c r="BQ35" s="19" t="n">
        <v>0</v>
      </c>
      <c r="BR35" s="19" t="n">
        <v>0</v>
      </c>
      <c r="BS35" s="19" t="n">
        <v>0</v>
      </c>
      <c r="BT35" s="19" t="n">
        <v>0</v>
      </c>
      <c r="BU35" s="19" t="n">
        <v>0</v>
      </c>
      <c r="BV35" s="19" t="n">
        <v>0</v>
      </c>
      <c r="BW35" s="19" t="n">
        <v>0</v>
      </c>
      <c r="BX35" s="19" t="n">
        <v>0</v>
      </c>
      <c r="BY35" s="19" t="n">
        <v>0</v>
      </c>
      <c r="BZ35" s="19" t="n">
        <v>0</v>
      </c>
      <c r="CA35" s="19" t="n">
        <v>0</v>
      </c>
      <c r="CB35" s="19" t="n">
        <v>0</v>
      </c>
      <c r="CC35" s="19" t="n">
        <v>0</v>
      </c>
      <c r="CD35" s="19" t="n">
        <v>0</v>
      </c>
      <c r="CE35" s="19" t="n">
        <v>0</v>
      </c>
      <c r="CF35" s="19" t="n">
        <v>0</v>
      </c>
      <c r="CG35" s="19" t="n">
        <v>0</v>
      </c>
      <c r="CH35" s="19" t="n">
        <v>0</v>
      </c>
      <c r="CI35" s="19" t="n">
        <v>0</v>
      </c>
      <c r="CJ35" s="19" t="n">
        <v>0</v>
      </c>
      <c r="CK35" s="19" t="n">
        <v>0</v>
      </c>
      <c r="CL35" s="19" t="n">
        <v>0</v>
      </c>
      <c r="CM35" s="19" t="n">
        <v>0</v>
      </c>
      <c r="CN35" s="19" t="n">
        <v>0</v>
      </c>
      <c r="CO35" s="19" t="n">
        <v>0</v>
      </c>
      <c r="CP35" s="19" t="n">
        <f aca="false">IF(B35="Basic",20,40)</f>
        <v>40</v>
      </c>
      <c r="CQ35" s="19" t="n">
        <v>0</v>
      </c>
      <c r="CR35" s="19" t="n">
        <v>0</v>
      </c>
      <c r="CS35" s="19" t="n">
        <v>0</v>
      </c>
      <c r="CT35" s="19" t="n">
        <v>0</v>
      </c>
      <c r="CU35" s="19" t="n">
        <v>0</v>
      </c>
    </row>
    <row r="36" customFormat="false" ht="13.8" hidden="false" customHeight="false" outlineLevel="0" collapsed="false">
      <c r="A36" s="1" t="s">
        <v>179</v>
      </c>
      <c r="B36" s="17" t="s">
        <v>117</v>
      </c>
      <c r="C36" s="17" t="s">
        <v>118</v>
      </c>
      <c r="D36" s="0" t="s">
        <v>115</v>
      </c>
      <c r="E36" s="0" t="s">
        <v>115</v>
      </c>
      <c r="F36" s="13" t="s">
        <v>104</v>
      </c>
      <c r="G36" s="14" t="n">
        <v>1</v>
      </c>
      <c r="H36" s="15" t="n">
        <v>0</v>
      </c>
      <c r="I36" s="15" t="n">
        <v>0</v>
      </c>
      <c r="J36" s="0" t="n">
        <v>200</v>
      </c>
      <c r="K36" s="1" t="n">
        <f aca="false">IF(B36="Basic",4900,4800)-IF(C36="Rail Transport",1000,0)+IF(F36="Merchant",500,IF(F36="Private",100,IF(F36="Cooperative",250,150)))</f>
        <v>3900</v>
      </c>
      <c r="L36" s="19" t="n">
        <v>0</v>
      </c>
      <c r="M36" s="19" t="n">
        <v>0</v>
      </c>
      <c r="N36" s="19" t="n">
        <v>0</v>
      </c>
      <c r="O36" s="19" t="n">
        <v>0</v>
      </c>
      <c r="P36" s="19" t="n">
        <v>0</v>
      </c>
      <c r="Q36" s="19" t="n">
        <v>0</v>
      </c>
      <c r="R36" s="19" t="n">
        <v>0</v>
      </c>
      <c r="S36" s="19" t="n">
        <f aca="false">IF(B36="Basic",0,5)</f>
        <v>5</v>
      </c>
      <c r="T36" s="19" t="n">
        <v>0</v>
      </c>
      <c r="U36" s="19" t="n">
        <v>0</v>
      </c>
      <c r="V36" s="19" t="n">
        <v>0</v>
      </c>
      <c r="W36" s="19" t="n">
        <v>0</v>
      </c>
      <c r="X36" s="19" t="n">
        <v>0</v>
      </c>
      <c r="Y36" s="19" t="n">
        <v>0</v>
      </c>
      <c r="Z36" s="19" t="n">
        <v>0</v>
      </c>
      <c r="AA36" s="19" t="n">
        <v>0</v>
      </c>
      <c r="AB36" s="19" t="n">
        <v>0</v>
      </c>
      <c r="AC36" s="19" t="n">
        <v>0</v>
      </c>
      <c r="AD36" s="19" t="n">
        <v>0</v>
      </c>
      <c r="AE36" s="19" t="n">
        <v>0</v>
      </c>
      <c r="AF36" s="19" t="n">
        <v>0</v>
      </c>
      <c r="AG36" s="19" t="n">
        <v>0</v>
      </c>
      <c r="AH36" s="19" t="n">
        <v>0</v>
      </c>
      <c r="AI36" s="19" t="n">
        <v>0</v>
      </c>
      <c r="AJ36" s="19" t="n">
        <v>0</v>
      </c>
      <c r="AK36" s="19" t="n">
        <v>0</v>
      </c>
      <c r="AL36" s="19" t="n">
        <v>0</v>
      </c>
      <c r="AM36" s="19" t="n">
        <v>0</v>
      </c>
      <c r="AN36" s="19" t="n">
        <v>0</v>
      </c>
      <c r="AO36" s="19" t="n">
        <v>0</v>
      </c>
      <c r="AP36" s="19" t="n">
        <v>0</v>
      </c>
      <c r="AQ36" s="19" t="n">
        <v>0</v>
      </c>
      <c r="AR36" s="19" t="n">
        <v>0</v>
      </c>
      <c r="AS36" s="19" t="n">
        <v>0</v>
      </c>
      <c r="AT36" s="19" t="n">
        <v>0</v>
      </c>
      <c r="AU36" s="19" t="n">
        <v>0</v>
      </c>
      <c r="AV36" s="19" t="n">
        <v>0</v>
      </c>
      <c r="AW36" s="19" t="n">
        <v>0</v>
      </c>
      <c r="AX36" s="19" t="n">
        <v>0</v>
      </c>
      <c r="AY36" s="19" t="n">
        <v>0</v>
      </c>
      <c r="AZ36" s="19" t="n">
        <v>0</v>
      </c>
      <c r="BA36" s="19" t="n">
        <v>0</v>
      </c>
      <c r="BB36" s="19" t="n">
        <f aca="false">IF(C36="Rail Transport",5,0)</f>
        <v>5</v>
      </c>
      <c r="BC36" s="20" t="n">
        <v>0</v>
      </c>
      <c r="BD36" s="19" t="n">
        <v>0</v>
      </c>
      <c r="BE36" s="19" t="n">
        <v>0</v>
      </c>
      <c r="BF36" s="19" t="n">
        <v>0</v>
      </c>
      <c r="BG36" s="19" t="n">
        <v>0</v>
      </c>
      <c r="BH36" s="19" t="n">
        <v>0</v>
      </c>
      <c r="BI36" s="19" t="n">
        <v>0</v>
      </c>
      <c r="BJ36" s="19" t="n">
        <v>0</v>
      </c>
      <c r="BK36" s="19" t="n">
        <v>0</v>
      </c>
      <c r="BL36" s="19" t="n">
        <v>0</v>
      </c>
      <c r="BM36" s="19" t="n">
        <v>0</v>
      </c>
      <c r="BN36" s="19" t="n">
        <v>0</v>
      </c>
      <c r="BO36" s="19" t="n">
        <v>0</v>
      </c>
      <c r="BP36" s="19" t="n">
        <v>0</v>
      </c>
      <c r="BQ36" s="19" t="n">
        <v>0</v>
      </c>
      <c r="BR36" s="19" t="n">
        <v>0</v>
      </c>
      <c r="BS36" s="19" t="n">
        <v>0</v>
      </c>
      <c r="BT36" s="19" t="n">
        <v>0</v>
      </c>
      <c r="BU36" s="19" t="n">
        <v>0</v>
      </c>
      <c r="BV36" s="19" t="n">
        <v>0</v>
      </c>
      <c r="BW36" s="19" t="n">
        <v>0</v>
      </c>
      <c r="BX36" s="19" t="n">
        <v>0</v>
      </c>
      <c r="BY36" s="19" t="n">
        <v>0</v>
      </c>
      <c r="BZ36" s="19" t="n">
        <v>0</v>
      </c>
      <c r="CA36" s="19" t="n">
        <v>0</v>
      </c>
      <c r="CB36" s="19" t="n">
        <v>0</v>
      </c>
      <c r="CC36" s="19" t="n">
        <v>0</v>
      </c>
      <c r="CD36" s="19" t="n">
        <v>0</v>
      </c>
      <c r="CE36" s="19" t="n">
        <v>0</v>
      </c>
      <c r="CF36" s="19" t="n">
        <v>0</v>
      </c>
      <c r="CG36" s="19" t="n">
        <v>0</v>
      </c>
      <c r="CH36" s="19" t="n">
        <v>0</v>
      </c>
      <c r="CI36" s="19" t="n">
        <v>0</v>
      </c>
      <c r="CJ36" s="19" t="n">
        <v>0</v>
      </c>
      <c r="CK36" s="19" t="n">
        <v>0</v>
      </c>
      <c r="CL36" s="19" t="n">
        <v>0</v>
      </c>
      <c r="CM36" s="19" t="n">
        <v>0</v>
      </c>
      <c r="CN36" s="19" t="n">
        <v>0</v>
      </c>
      <c r="CO36" s="19" t="n">
        <v>0</v>
      </c>
      <c r="CP36" s="19" t="n">
        <v>0</v>
      </c>
      <c r="CQ36" s="19" t="n">
        <v>0</v>
      </c>
      <c r="CR36" s="19" t="n">
        <f aca="false">IF(B36="Basic",25,50)</f>
        <v>50</v>
      </c>
      <c r="CS36" s="19" t="n">
        <v>0</v>
      </c>
      <c r="CT36" s="19" t="n">
        <v>0</v>
      </c>
      <c r="CU36" s="19" t="n">
        <v>0</v>
      </c>
    </row>
    <row r="37" customFormat="false" ht="13.8" hidden="false" customHeight="false" outlineLevel="0" collapsed="false">
      <c r="A37" s="1" t="s">
        <v>180</v>
      </c>
      <c r="B37" s="17" t="s">
        <v>117</v>
      </c>
      <c r="C37" s="17" t="s">
        <v>118</v>
      </c>
      <c r="D37" s="0" t="s">
        <v>115</v>
      </c>
      <c r="E37" s="0" t="s">
        <v>115</v>
      </c>
      <c r="F37" s="13" t="s">
        <v>104</v>
      </c>
      <c r="G37" s="14" t="n">
        <v>1</v>
      </c>
      <c r="H37" s="15" t="n">
        <v>0</v>
      </c>
      <c r="I37" s="15" t="n">
        <v>0</v>
      </c>
      <c r="J37" s="0" t="n">
        <v>200</v>
      </c>
      <c r="K37" s="1" t="n">
        <f aca="false">IF(B37="Basic",4900,4800)-IF(C37="Rail Transport",1000,0)+IF(F37="Merchant",500,IF(F37="Private",100,IF(F37="Cooperative",250,150)))</f>
        <v>3900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0</v>
      </c>
      <c r="S37" s="19" t="n">
        <f aca="false">IF(B37="Basic",0,5)</f>
        <v>5</v>
      </c>
      <c r="T37" s="19" t="n">
        <v>0</v>
      </c>
      <c r="U37" s="19" t="n">
        <v>0</v>
      </c>
      <c r="V37" s="19" t="n">
        <v>0</v>
      </c>
      <c r="W37" s="19" t="n">
        <v>0</v>
      </c>
      <c r="X37" s="19" t="n">
        <v>0</v>
      </c>
      <c r="Y37" s="19" t="n">
        <v>0</v>
      </c>
      <c r="Z37" s="19" t="n">
        <v>0</v>
      </c>
      <c r="AA37" s="19" t="n">
        <v>0</v>
      </c>
      <c r="AB37" s="19" t="n">
        <v>0</v>
      </c>
      <c r="AC37" s="19" t="n">
        <v>0</v>
      </c>
      <c r="AD37" s="19" t="n">
        <v>0</v>
      </c>
      <c r="AE37" s="19" t="n">
        <v>0</v>
      </c>
      <c r="AF37" s="19" t="n">
        <v>0</v>
      </c>
      <c r="AG37" s="19" t="n">
        <v>0</v>
      </c>
      <c r="AH37" s="19" t="n">
        <v>0</v>
      </c>
      <c r="AI37" s="19" t="n">
        <v>0</v>
      </c>
      <c r="AJ37" s="19" t="n">
        <v>0</v>
      </c>
      <c r="AK37" s="19" t="n">
        <v>0</v>
      </c>
      <c r="AL37" s="19" t="n">
        <v>0</v>
      </c>
      <c r="AM37" s="19" t="n">
        <v>0</v>
      </c>
      <c r="AN37" s="19" t="n">
        <v>0</v>
      </c>
      <c r="AO37" s="19" t="n">
        <v>0</v>
      </c>
      <c r="AP37" s="19" t="n">
        <v>0</v>
      </c>
      <c r="AQ37" s="19" t="n">
        <v>0</v>
      </c>
      <c r="AR37" s="19" t="n">
        <v>0</v>
      </c>
      <c r="AS37" s="19" t="n">
        <v>0</v>
      </c>
      <c r="AT37" s="19" t="n">
        <v>0</v>
      </c>
      <c r="AU37" s="19" t="n">
        <v>0</v>
      </c>
      <c r="AV37" s="19" t="n">
        <v>0</v>
      </c>
      <c r="AW37" s="19" t="n">
        <v>0</v>
      </c>
      <c r="AX37" s="19" t="n">
        <v>0</v>
      </c>
      <c r="AY37" s="19" t="n">
        <v>0</v>
      </c>
      <c r="AZ37" s="19" t="n">
        <v>0</v>
      </c>
      <c r="BA37" s="19" t="n">
        <v>0</v>
      </c>
      <c r="BB37" s="19" t="n">
        <f aca="false">IF(C37="Rail Transport",5,0)</f>
        <v>5</v>
      </c>
      <c r="BC37" s="20" t="n">
        <v>0</v>
      </c>
      <c r="BD37" s="19" t="n">
        <v>0</v>
      </c>
      <c r="BE37" s="19" t="n">
        <v>0</v>
      </c>
      <c r="BF37" s="19" t="n">
        <v>0</v>
      </c>
      <c r="BG37" s="19" t="n">
        <v>0</v>
      </c>
      <c r="BH37" s="19" t="n">
        <v>0</v>
      </c>
      <c r="BI37" s="19" t="n">
        <v>0</v>
      </c>
      <c r="BJ37" s="19" t="n">
        <v>0</v>
      </c>
      <c r="BK37" s="19" t="n">
        <v>0</v>
      </c>
      <c r="BL37" s="19" t="n">
        <v>0</v>
      </c>
      <c r="BM37" s="19" t="n">
        <v>0</v>
      </c>
      <c r="BN37" s="19" t="n">
        <v>0</v>
      </c>
      <c r="BO37" s="19" t="n">
        <v>0</v>
      </c>
      <c r="BP37" s="19" t="n">
        <v>0</v>
      </c>
      <c r="BQ37" s="19" t="n">
        <v>0</v>
      </c>
      <c r="BR37" s="19" t="n">
        <v>0</v>
      </c>
      <c r="BS37" s="19" t="n">
        <v>0</v>
      </c>
      <c r="BT37" s="19" t="n">
        <v>0</v>
      </c>
      <c r="BU37" s="19" t="n">
        <v>0</v>
      </c>
      <c r="BV37" s="19" t="n">
        <v>0</v>
      </c>
      <c r="BW37" s="19" t="n">
        <v>0</v>
      </c>
      <c r="BX37" s="19" t="n">
        <v>0</v>
      </c>
      <c r="BY37" s="19" t="n">
        <v>0</v>
      </c>
      <c r="BZ37" s="19" t="n">
        <v>0</v>
      </c>
      <c r="CA37" s="19" t="n">
        <v>0</v>
      </c>
      <c r="CB37" s="19" t="n">
        <v>0</v>
      </c>
      <c r="CC37" s="19" t="n">
        <v>0</v>
      </c>
      <c r="CD37" s="19" t="n">
        <v>0</v>
      </c>
      <c r="CE37" s="19" t="n">
        <v>0</v>
      </c>
      <c r="CF37" s="19" t="n">
        <v>0</v>
      </c>
      <c r="CG37" s="19" t="n">
        <v>0</v>
      </c>
      <c r="CH37" s="19" t="n">
        <v>0</v>
      </c>
      <c r="CI37" s="19" t="n">
        <v>0</v>
      </c>
      <c r="CJ37" s="19" t="n">
        <v>0</v>
      </c>
      <c r="CK37" s="19" t="n">
        <v>0</v>
      </c>
      <c r="CL37" s="19" t="n">
        <v>0</v>
      </c>
      <c r="CM37" s="19" t="n">
        <v>0</v>
      </c>
      <c r="CN37" s="19" t="n">
        <f aca="false">IF(B37="Basic",30,60)</f>
        <v>60</v>
      </c>
      <c r="CO37" s="19" t="n">
        <v>0</v>
      </c>
      <c r="CP37" s="19" t="n">
        <v>0</v>
      </c>
      <c r="CQ37" s="19" t="n">
        <v>0</v>
      </c>
      <c r="CR37" s="19" t="n">
        <v>0</v>
      </c>
      <c r="CS37" s="19" t="n">
        <v>0</v>
      </c>
      <c r="CT37" s="19" t="n">
        <v>0</v>
      </c>
      <c r="CU37" s="19" t="n">
        <v>0</v>
      </c>
    </row>
    <row r="38" customFormat="false" ht="13.8" hidden="false" customHeight="false" outlineLevel="0" collapsed="false">
      <c r="A38" s="1" t="s">
        <v>181</v>
      </c>
      <c r="B38" s="17" t="s">
        <v>117</v>
      </c>
      <c r="C38" s="17" t="s">
        <v>118</v>
      </c>
      <c r="D38" s="0" t="s">
        <v>115</v>
      </c>
      <c r="E38" s="0" t="s">
        <v>115</v>
      </c>
      <c r="F38" s="13" t="s">
        <v>104</v>
      </c>
      <c r="G38" s="14" t="n">
        <v>1</v>
      </c>
      <c r="H38" s="15" t="n">
        <v>0</v>
      </c>
      <c r="I38" s="15" t="n">
        <v>0</v>
      </c>
      <c r="J38" s="0" t="n">
        <v>200</v>
      </c>
      <c r="K38" s="1" t="n">
        <f aca="false">IF(B38="Basic",4900,4800)-IF(C38="Rail Transport",1000,0)+IF(F38="Merchant",500,IF(F38="Private",100,IF(F38="Cooperative",250,150)))</f>
        <v>3900</v>
      </c>
      <c r="L38" s="19" t="n">
        <v>0</v>
      </c>
      <c r="M38" s="19" t="n">
        <v>0</v>
      </c>
      <c r="N38" s="19" t="n">
        <v>0</v>
      </c>
      <c r="O38" s="19" t="n">
        <v>0</v>
      </c>
      <c r="P38" s="19" t="n">
        <v>0</v>
      </c>
      <c r="Q38" s="19" t="n">
        <v>0</v>
      </c>
      <c r="R38" s="19" t="n">
        <v>0</v>
      </c>
      <c r="S38" s="19" t="n">
        <f aca="false">IF(B38="Basic",0,5)</f>
        <v>5</v>
      </c>
      <c r="T38" s="19" t="n">
        <v>0</v>
      </c>
      <c r="U38" s="19" t="n">
        <v>0</v>
      </c>
      <c r="V38" s="19" t="n">
        <v>0</v>
      </c>
      <c r="W38" s="19" t="n">
        <v>0</v>
      </c>
      <c r="X38" s="19" t="n">
        <v>0</v>
      </c>
      <c r="Y38" s="19" t="n">
        <v>0</v>
      </c>
      <c r="Z38" s="19" t="n">
        <v>0</v>
      </c>
      <c r="AA38" s="19" t="n">
        <v>0</v>
      </c>
      <c r="AB38" s="19" t="n">
        <v>0</v>
      </c>
      <c r="AC38" s="19" t="n">
        <v>0</v>
      </c>
      <c r="AD38" s="19" t="n">
        <v>0</v>
      </c>
      <c r="AE38" s="19" t="n">
        <v>0</v>
      </c>
      <c r="AF38" s="19" t="n">
        <v>0</v>
      </c>
      <c r="AG38" s="19" t="n">
        <v>0</v>
      </c>
      <c r="AH38" s="19" t="n">
        <v>0</v>
      </c>
      <c r="AI38" s="19" t="n">
        <v>0</v>
      </c>
      <c r="AJ38" s="19" t="n">
        <v>0</v>
      </c>
      <c r="AK38" s="19" t="n">
        <v>0</v>
      </c>
      <c r="AL38" s="19" t="n">
        <v>0</v>
      </c>
      <c r="AM38" s="19" t="n">
        <v>0</v>
      </c>
      <c r="AN38" s="19" t="n">
        <v>0</v>
      </c>
      <c r="AO38" s="19" t="n">
        <v>0</v>
      </c>
      <c r="AP38" s="19" t="n">
        <v>0</v>
      </c>
      <c r="AQ38" s="19" t="n">
        <v>0</v>
      </c>
      <c r="AR38" s="19" t="n">
        <v>0</v>
      </c>
      <c r="AS38" s="19" t="n">
        <v>0</v>
      </c>
      <c r="AT38" s="19" t="n">
        <v>0</v>
      </c>
      <c r="AU38" s="19" t="n">
        <v>0</v>
      </c>
      <c r="AV38" s="19" t="n">
        <v>0</v>
      </c>
      <c r="AW38" s="19" t="n">
        <v>0</v>
      </c>
      <c r="AX38" s="19" t="n">
        <v>0</v>
      </c>
      <c r="AY38" s="19" t="n">
        <v>0</v>
      </c>
      <c r="AZ38" s="19" t="n">
        <v>0</v>
      </c>
      <c r="BA38" s="19" t="n">
        <v>0</v>
      </c>
      <c r="BB38" s="19" t="n">
        <f aca="false">IF(C38="Rail Transport",5,0)</f>
        <v>5</v>
      </c>
      <c r="BC38" s="20" t="n">
        <v>0</v>
      </c>
      <c r="BD38" s="19" t="n">
        <v>0</v>
      </c>
      <c r="BE38" s="19" t="n">
        <v>0</v>
      </c>
      <c r="BF38" s="19" t="n">
        <v>0</v>
      </c>
      <c r="BG38" s="19" t="n">
        <v>0</v>
      </c>
      <c r="BH38" s="19" t="n">
        <v>0</v>
      </c>
      <c r="BI38" s="19" t="n">
        <v>0</v>
      </c>
      <c r="BJ38" s="19" t="n">
        <v>0</v>
      </c>
      <c r="BK38" s="19" t="n">
        <v>0</v>
      </c>
      <c r="BL38" s="19" t="n">
        <v>0</v>
      </c>
      <c r="BM38" s="19" t="n">
        <v>0</v>
      </c>
      <c r="BN38" s="19" t="n">
        <v>0</v>
      </c>
      <c r="BO38" s="19" t="n">
        <v>0</v>
      </c>
      <c r="BP38" s="19" t="n">
        <v>0</v>
      </c>
      <c r="BQ38" s="19" t="n">
        <f aca="false">IF(B38="Basic",30,60)</f>
        <v>60</v>
      </c>
      <c r="BR38" s="19" t="n">
        <v>0</v>
      </c>
      <c r="BS38" s="19" t="n">
        <v>0</v>
      </c>
      <c r="BT38" s="19" t="n">
        <v>0</v>
      </c>
      <c r="BU38" s="19" t="n">
        <v>0</v>
      </c>
      <c r="BV38" s="19" t="n">
        <v>0</v>
      </c>
      <c r="BW38" s="19" t="n">
        <v>0</v>
      </c>
      <c r="BX38" s="19" t="n">
        <v>0</v>
      </c>
      <c r="BY38" s="19" t="n">
        <v>0</v>
      </c>
      <c r="BZ38" s="19" t="n">
        <v>0</v>
      </c>
      <c r="CA38" s="19" t="n">
        <v>0</v>
      </c>
      <c r="CB38" s="19" t="n">
        <v>0</v>
      </c>
      <c r="CC38" s="19" t="n">
        <v>0</v>
      </c>
      <c r="CD38" s="19" t="n">
        <v>0</v>
      </c>
      <c r="CE38" s="19" t="n">
        <v>0</v>
      </c>
      <c r="CF38" s="19" t="n">
        <v>0</v>
      </c>
      <c r="CG38" s="19" t="n">
        <v>0</v>
      </c>
      <c r="CH38" s="19" t="n">
        <v>0</v>
      </c>
      <c r="CI38" s="19" t="n">
        <v>0</v>
      </c>
      <c r="CJ38" s="19" t="n">
        <v>0</v>
      </c>
      <c r="CK38" s="19" t="n">
        <v>0</v>
      </c>
      <c r="CL38" s="19" t="n">
        <v>0</v>
      </c>
      <c r="CM38" s="19" t="n">
        <v>0</v>
      </c>
      <c r="CN38" s="19" t="n">
        <v>0</v>
      </c>
      <c r="CO38" s="19" t="n">
        <v>0</v>
      </c>
      <c r="CP38" s="19" t="n">
        <v>0</v>
      </c>
      <c r="CQ38" s="19" t="n">
        <v>0</v>
      </c>
      <c r="CR38" s="19" t="n">
        <v>0</v>
      </c>
      <c r="CS38" s="19" t="n">
        <v>0</v>
      </c>
      <c r="CT38" s="19" t="n">
        <v>0</v>
      </c>
      <c r="CU38" s="19" t="n">
        <v>0</v>
      </c>
    </row>
    <row r="39" customFormat="false" ht="13.8" hidden="false" customHeight="false" outlineLevel="0" collapsed="false">
      <c r="A39" s="1" t="s">
        <v>182</v>
      </c>
      <c r="B39" s="17" t="s">
        <v>117</v>
      </c>
      <c r="C39" s="17" t="s">
        <v>118</v>
      </c>
      <c r="D39" s="0" t="s">
        <v>115</v>
      </c>
      <c r="E39" s="0" t="s">
        <v>115</v>
      </c>
      <c r="F39" s="13" t="s">
        <v>104</v>
      </c>
      <c r="G39" s="14" t="n">
        <v>1</v>
      </c>
      <c r="H39" s="15" t="n">
        <v>0</v>
      </c>
      <c r="I39" s="15" t="n">
        <v>0</v>
      </c>
      <c r="J39" s="0" t="n">
        <v>200</v>
      </c>
      <c r="K39" s="1" t="n">
        <f aca="false">IF(B39="Basic",4900,4800)-IF(C39="Rail Transport",1000,0)+IF(F39="Merchant",500,IF(F39="Private",100,IF(F39="Cooperative",250,150)))</f>
        <v>3900</v>
      </c>
      <c r="L39" s="19" t="n">
        <v>0</v>
      </c>
      <c r="M39" s="19" t="n">
        <v>0</v>
      </c>
      <c r="N39" s="19" t="n">
        <v>0</v>
      </c>
      <c r="O39" s="19" t="n">
        <v>0</v>
      </c>
      <c r="P39" s="19" t="n">
        <v>0</v>
      </c>
      <c r="Q39" s="19" t="n">
        <v>0</v>
      </c>
      <c r="R39" s="19" t="n">
        <v>0</v>
      </c>
      <c r="S39" s="19" t="n">
        <f aca="false">IF(B39="Basic",0,5)</f>
        <v>5</v>
      </c>
      <c r="T39" s="19" t="n">
        <v>0</v>
      </c>
      <c r="U39" s="19" t="n">
        <v>0</v>
      </c>
      <c r="V39" s="19" t="n">
        <v>0</v>
      </c>
      <c r="W39" s="19" t="n">
        <v>0</v>
      </c>
      <c r="X39" s="19" t="n">
        <v>0</v>
      </c>
      <c r="Y39" s="19" t="n">
        <v>0</v>
      </c>
      <c r="Z39" s="19" t="n">
        <v>0</v>
      </c>
      <c r="AA39" s="19" t="n">
        <v>0</v>
      </c>
      <c r="AB39" s="19" t="n">
        <v>0</v>
      </c>
      <c r="AC39" s="19" t="n">
        <v>0</v>
      </c>
      <c r="AD39" s="19" t="n">
        <v>0</v>
      </c>
      <c r="AE39" s="19" t="n">
        <v>0</v>
      </c>
      <c r="AF39" s="19" t="n">
        <v>0</v>
      </c>
      <c r="AG39" s="19" t="n">
        <v>0</v>
      </c>
      <c r="AH39" s="19" t="n">
        <v>0</v>
      </c>
      <c r="AI39" s="19" t="n">
        <v>0</v>
      </c>
      <c r="AJ39" s="19" t="n">
        <v>0</v>
      </c>
      <c r="AK39" s="19" t="n">
        <v>0</v>
      </c>
      <c r="AL39" s="19" t="n">
        <v>0</v>
      </c>
      <c r="AM39" s="19" t="n">
        <v>0</v>
      </c>
      <c r="AN39" s="19" t="n">
        <v>0</v>
      </c>
      <c r="AO39" s="19" t="n">
        <v>0</v>
      </c>
      <c r="AP39" s="19" t="n">
        <v>0</v>
      </c>
      <c r="AQ39" s="19" t="n">
        <v>0</v>
      </c>
      <c r="AR39" s="19" t="n">
        <v>0</v>
      </c>
      <c r="AS39" s="19" t="n">
        <v>0</v>
      </c>
      <c r="AT39" s="19" t="n">
        <v>0</v>
      </c>
      <c r="AU39" s="19" t="n">
        <v>0</v>
      </c>
      <c r="AV39" s="19" t="n">
        <v>0</v>
      </c>
      <c r="AW39" s="19" t="n">
        <v>0</v>
      </c>
      <c r="AX39" s="19" t="n">
        <v>0</v>
      </c>
      <c r="AY39" s="19" t="n">
        <v>0</v>
      </c>
      <c r="AZ39" s="19" t="n">
        <v>0</v>
      </c>
      <c r="BA39" s="19" t="n">
        <v>0</v>
      </c>
      <c r="BB39" s="19" t="n">
        <f aca="false">IF(C39="Rail Transport",5,0)</f>
        <v>5</v>
      </c>
      <c r="BC39" s="20" t="n">
        <v>0</v>
      </c>
      <c r="BD39" s="19" t="n">
        <v>0</v>
      </c>
      <c r="BE39" s="19" t="n">
        <v>0</v>
      </c>
      <c r="BF39" s="19" t="n">
        <v>0</v>
      </c>
      <c r="BG39" s="19" t="n">
        <v>0</v>
      </c>
      <c r="BH39" s="19" t="n">
        <v>0</v>
      </c>
      <c r="BI39" s="19" t="n">
        <v>0</v>
      </c>
      <c r="BJ39" s="19" t="n">
        <v>0</v>
      </c>
      <c r="BK39" s="19" t="n">
        <v>0</v>
      </c>
      <c r="BL39" s="19" t="n">
        <v>0</v>
      </c>
      <c r="BM39" s="19" t="n">
        <v>0</v>
      </c>
      <c r="BN39" s="19" t="n">
        <v>0</v>
      </c>
      <c r="BO39" s="19" t="n">
        <v>0</v>
      </c>
      <c r="BP39" s="19" t="n">
        <v>0</v>
      </c>
      <c r="BQ39" s="19" t="n">
        <v>0</v>
      </c>
      <c r="BR39" s="19" t="n">
        <v>0</v>
      </c>
      <c r="BS39" s="19" t="n">
        <v>0</v>
      </c>
      <c r="BT39" s="19" t="n">
        <v>0</v>
      </c>
      <c r="BU39" s="19" t="n">
        <v>0</v>
      </c>
      <c r="BV39" s="19" t="n">
        <v>0</v>
      </c>
      <c r="BW39" s="19" t="n">
        <v>0</v>
      </c>
      <c r="BX39" s="19" t="n">
        <v>0</v>
      </c>
      <c r="BY39" s="19" t="n">
        <v>0</v>
      </c>
      <c r="BZ39" s="19" t="n">
        <v>0</v>
      </c>
      <c r="CA39" s="19" t="n">
        <v>0</v>
      </c>
      <c r="CB39" s="19" t="n">
        <v>0</v>
      </c>
      <c r="CC39" s="19" t="n">
        <v>0</v>
      </c>
      <c r="CD39" s="19" t="n">
        <v>0</v>
      </c>
      <c r="CE39" s="19" t="n">
        <v>0</v>
      </c>
      <c r="CF39" s="19" t="n">
        <v>0</v>
      </c>
      <c r="CG39" s="19" t="n">
        <v>0</v>
      </c>
      <c r="CH39" s="19" t="n">
        <v>0</v>
      </c>
      <c r="CI39" s="19" t="n">
        <v>0</v>
      </c>
      <c r="CJ39" s="19" t="n">
        <f aca="false">IF(B39="Basic",20,40)</f>
        <v>40</v>
      </c>
      <c r="CK39" s="19" t="n">
        <v>0</v>
      </c>
      <c r="CL39" s="19" t="n">
        <v>0</v>
      </c>
      <c r="CM39" s="19" t="n">
        <v>0</v>
      </c>
      <c r="CN39" s="19" t="n">
        <v>0</v>
      </c>
      <c r="CO39" s="19" t="n">
        <v>0</v>
      </c>
      <c r="CP39" s="19" t="n">
        <v>0</v>
      </c>
      <c r="CQ39" s="19" t="n">
        <v>0</v>
      </c>
      <c r="CR39" s="19" t="n">
        <v>0</v>
      </c>
      <c r="CS39" s="19" t="n">
        <v>0</v>
      </c>
      <c r="CT39" s="19" t="n">
        <v>0</v>
      </c>
      <c r="CU39" s="19" t="n">
        <v>0</v>
      </c>
    </row>
    <row r="40" customFormat="false" ht="13.8" hidden="false" customHeight="false" outlineLevel="0" collapsed="false">
      <c r="A40" s="1" t="s">
        <v>183</v>
      </c>
      <c r="B40" s="17" t="s">
        <v>117</v>
      </c>
      <c r="C40" s="17" t="s">
        <v>118</v>
      </c>
      <c r="D40" s="0" t="s">
        <v>115</v>
      </c>
      <c r="E40" s="0" t="s">
        <v>115</v>
      </c>
      <c r="F40" s="13" t="s">
        <v>104</v>
      </c>
      <c r="G40" s="14" t="n">
        <v>1</v>
      </c>
      <c r="H40" s="15" t="n">
        <v>0</v>
      </c>
      <c r="I40" s="15" t="n">
        <v>0</v>
      </c>
      <c r="J40" s="0" t="n">
        <v>200</v>
      </c>
      <c r="K40" s="1" t="n">
        <f aca="false">IF(B40="Basic",4900,4800)-IF(C40="Rail Transport",1000,0)+IF(F40="Merchant",500,IF(F40="Private",100,IF(F40="Cooperative",250,150)))</f>
        <v>3900</v>
      </c>
      <c r="L40" s="19" t="n">
        <v>0</v>
      </c>
      <c r="M40" s="19" t="n">
        <v>0</v>
      </c>
      <c r="N40" s="19" t="n">
        <v>0</v>
      </c>
      <c r="O40" s="19" t="n">
        <v>0</v>
      </c>
      <c r="P40" s="19" t="n">
        <v>0</v>
      </c>
      <c r="Q40" s="19" t="n">
        <v>0</v>
      </c>
      <c r="R40" s="19" t="n">
        <v>0</v>
      </c>
      <c r="S40" s="19" t="n">
        <f aca="false">IF(B40="Basic",0,5)</f>
        <v>5</v>
      </c>
      <c r="T40" s="19" t="n">
        <v>0</v>
      </c>
      <c r="U40" s="19" t="n">
        <v>0</v>
      </c>
      <c r="V40" s="19" t="n">
        <v>0</v>
      </c>
      <c r="W40" s="19" t="n">
        <v>0</v>
      </c>
      <c r="X40" s="19" t="n">
        <v>0</v>
      </c>
      <c r="Y40" s="19" t="n">
        <v>0</v>
      </c>
      <c r="Z40" s="19" t="n">
        <v>0</v>
      </c>
      <c r="AA40" s="19" t="n">
        <v>0</v>
      </c>
      <c r="AB40" s="19" t="n">
        <v>0</v>
      </c>
      <c r="AC40" s="19" t="n">
        <v>0</v>
      </c>
      <c r="AD40" s="19" t="n">
        <v>0</v>
      </c>
      <c r="AE40" s="19" t="n">
        <v>0</v>
      </c>
      <c r="AF40" s="19" t="n">
        <v>0</v>
      </c>
      <c r="AG40" s="19" t="n">
        <v>0</v>
      </c>
      <c r="AH40" s="19" t="n">
        <v>0</v>
      </c>
      <c r="AI40" s="19" t="n">
        <v>0</v>
      </c>
      <c r="AJ40" s="19" t="n">
        <v>0</v>
      </c>
      <c r="AK40" s="19" t="n">
        <v>0</v>
      </c>
      <c r="AL40" s="19" t="n">
        <v>0</v>
      </c>
      <c r="AM40" s="19" t="n">
        <v>0</v>
      </c>
      <c r="AN40" s="19" t="n">
        <v>0</v>
      </c>
      <c r="AO40" s="19" t="n">
        <v>0</v>
      </c>
      <c r="AP40" s="19" t="n">
        <v>0</v>
      </c>
      <c r="AQ40" s="19" t="n">
        <v>0</v>
      </c>
      <c r="AR40" s="19" t="n">
        <v>0</v>
      </c>
      <c r="AS40" s="19" t="n">
        <v>0</v>
      </c>
      <c r="AT40" s="19" t="n">
        <v>0</v>
      </c>
      <c r="AU40" s="19" t="n">
        <v>0</v>
      </c>
      <c r="AV40" s="19" t="n">
        <v>0</v>
      </c>
      <c r="AW40" s="19" t="n">
        <v>0</v>
      </c>
      <c r="AX40" s="19" t="n">
        <v>0</v>
      </c>
      <c r="AY40" s="19" t="n">
        <v>0</v>
      </c>
      <c r="AZ40" s="19" t="n">
        <v>0</v>
      </c>
      <c r="BA40" s="19" t="n">
        <v>0</v>
      </c>
      <c r="BB40" s="19" t="n">
        <f aca="false">IF(C40="Rail Transport",5,0)</f>
        <v>5</v>
      </c>
      <c r="BC40" s="20" t="n">
        <v>0</v>
      </c>
      <c r="BD40" s="19" t="n">
        <v>0</v>
      </c>
      <c r="BE40" s="19" t="n">
        <v>0</v>
      </c>
      <c r="BF40" s="19" t="n">
        <v>0</v>
      </c>
      <c r="BG40" s="19" t="n">
        <v>0</v>
      </c>
      <c r="BH40" s="19" t="n">
        <v>0</v>
      </c>
      <c r="BI40" s="19" t="n">
        <v>0</v>
      </c>
      <c r="BJ40" s="19" t="n">
        <v>0</v>
      </c>
      <c r="BK40" s="19" t="n">
        <v>0</v>
      </c>
      <c r="BL40" s="19" t="n">
        <v>0</v>
      </c>
      <c r="BM40" s="19" t="n">
        <v>0</v>
      </c>
      <c r="BN40" s="19" t="n">
        <v>0</v>
      </c>
      <c r="BO40" s="19" t="n">
        <v>0</v>
      </c>
      <c r="BP40" s="19" t="n">
        <v>0</v>
      </c>
      <c r="BQ40" s="19" t="n">
        <v>0</v>
      </c>
      <c r="BR40" s="19" t="n">
        <v>0</v>
      </c>
      <c r="BS40" s="19" t="n">
        <v>0</v>
      </c>
      <c r="BT40" s="19" t="n">
        <v>0</v>
      </c>
      <c r="BU40" s="19" t="n">
        <v>0</v>
      </c>
      <c r="BV40" s="19" t="n">
        <v>0</v>
      </c>
      <c r="BW40" s="19" t="n">
        <v>0</v>
      </c>
      <c r="BX40" s="19" t="n">
        <v>0</v>
      </c>
      <c r="BY40" s="19" t="n">
        <v>0</v>
      </c>
      <c r="BZ40" s="19" t="n">
        <v>0</v>
      </c>
      <c r="CA40" s="19" t="n">
        <v>0</v>
      </c>
      <c r="CB40" s="19" t="n">
        <v>0</v>
      </c>
      <c r="CC40" s="19" t="n">
        <v>0</v>
      </c>
      <c r="CD40" s="19" t="n">
        <v>0</v>
      </c>
      <c r="CE40" s="19" t="n">
        <v>0</v>
      </c>
      <c r="CF40" s="19" t="n">
        <v>0</v>
      </c>
      <c r="CG40" s="19" t="n">
        <v>0</v>
      </c>
      <c r="CH40" s="19" t="n">
        <v>0</v>
      </c>
      <c r="CI40" s="19" t="n">
        <v>0</v>
      </c>
      <c r="CJ40" s="19" t="n">
        <v>0</v>
      </c>
      <c r="CK40" s="19" t="n">
        <v>0</v>
      </c>
      <c r="CL40" s="19" t="n">
        <v>0</v>
      </c>
      <c r="CM40" s="19" t="n">
        <v>0</v>
      </c>
      <c r="CN40" s="19" t="n">
        <v>0</v>
      </c>
      <c r="CO40" s="19" t="n">
        <v>0</v>
      </c>
      <c r="CP40" s="19" t="n">
        <v>0</v>
      </c>
      <c r="CQ40" s="19" t="n">
        <v>0</v>
      </c>
      <c r="CR40" s="19" t="n">
        <v>0</v>
      </c>
      <c r="CS40" s="19" t="n">
        <v>0</v>
      </c>
      <c r="CT40" s="19" t="n">
        <v>0</v>
      </c>
      <c r="CU40" s="19" t="n">
        <f aca="false">IF(B40="Basic",20,40)</f>
        <v>40</v>
      </c>
    </row>
    <row r="41" customFormat="false" ht="13.8" hidden="false" customHeight="false" outlineLevel="0" collapsed="false">
      <c r="A41" s="1" t="s">
        <v>184</v>
      </c>
      <c r="B41" s="17" t="s">
        <v>185</v>
      </c>
      <c r="C41" s="0" t="s">
        <v>115</v>
      </c>
      <c r="D41" s="0" t="s">
        <v>115</v>
      </c>
      <c r="E41" s="0" t="s">
        <v>115</v>
      </c>
      <c r="F41" s="17" t="s">
        <v>186</v>
      </c>
      <c r="G41" s="14" t="n">
        <v>1</v>
      </c>
      <c r="H41" s="15" t="n">
        <v>0</v>
      </c>
      <c r="I41" s="15" t="n">
        <v>0</v>
      </c>
      <c r="J41" s="0" t="n">
        <v>400</v>
      </c>
      <c r="K41" s="1" t="n">
        <v>5000</v>
      </c>
      <c r="L41" s="19" t="n">
        <v>0</v>
      </c>
      <c r="M41" s="19" t="n">
        <v>0</v>
      </c>
      <c r="N41" s="19" t="n">
        <v>0</v>
      </c>
      <c r="O41" s="19" t="n">
        <v>0</v>
      </c>
      <c r="P41" s="19" t="n">
        <v>0</v>
      </c>
      <c r="Q41" s="19" t="n">
        <v>0</v>
      </c>
      <c r="R41" s="19" t="n">
        <f aca="false">IF(B41="Film",2,0)</f>
        <v>0</v>
      </c>
      <c r="S41" s="19" t="n">
        <v>0</v>
      </c>
      <c r="T41" s="19" t="n">
        <v>0</v>
      </c>
      <c r="U41" s="19" t="n">
        <v>0</v>
      </c>
      <c r="V41" s="19" t="n">
        <v>0</v>
      </c>
      <c r="W41" s="19" t="n">
        <v>0</v>
      </c>
      <c r="X41" s="19" t="n">
        <v>0</v>
      </c>
      <c r="Y41" s="19" t="n">
        <v>0</v>
      </c>
      <c r="Z41" s="19" t="n">
        <v>0</v>
      </c>
      <c r="AA41" s="19" t="n">
        <v>0</v>
      </c>
      <c r="AB41" s="19" t="n">
        <v>0</v>
      </c>
      <c r="AC41" s="19" t="n">
        <v>0</v>
      </c>
      <c r="AD41" s="19" t="n">
        <v>0</v>
      </c>
      <c r="AE41" s="19" t="n">
        <v>0</v>
      </c>
      <c r="AF41" s="19" t="n">
        <v>0</v>
      </c>
      <c r="AG41" s="19" t="n">
        <v>0</v>
      </c>
      <c r="AH41" s="19" t="n">
        <v>0</v>
      </c>
      <c r="AI41" s="19" t="n">
        <v>0</v>
      </c>
      <c r="AJ41" s="19" t="n">
        <v>0</v>
      </c>
      <c r="AK41" s="19" t="n">
        <v>0</v>
      </c>
      <c r="AL41" s="19" t="n">
        <v>0</v>
      </c>
      <c r="AM41" s="19" t="n">
        <f aca="false">IF(B41="Traditional",10,15)</f>
        <v>15</v>
      </c>
      <c r="AN41" s="19" t="n">
        <v>0</v>
      </c>
      <c r="AO41" s="19" t="n">
        <v>0</v>
      </c>
      <c r="AP41" s="19" t="n">
        <v>0</v>
      </c>
      <c r="AQ41" s="19" t="n">
        <v>0</v>
      </c>
      <c r="AR41" s="19" t="n">
        <v>0</v>
      </c>
      <c r="AS41" s="19" t="n">
        <v>0</v>
      </c>
      <c r="AT41" s="19" t="n">
        <v>0</v>
      </c>
      <c r="AU41" s="19" t="n">
        <v>0</v>
      </c>
      <c r="AV41" s="19" t="n">
        <v>0</v>
      </c>
      <c r="AW41" s="19" t="n">
        <v>0</v>
      </c>
      <c r="AX41" s="19" t="n">
        <v>0</v>
      </c>
      <c r="AY41" s="19" t="n">
        <v>0</v>
      </c>
      <c r="AZ41" s="19" t="n">
        <v>0</v>
      </c>
      <c r="BA41" s="19" t="n">
        <f aca="false">IF(B41="Photographic",8,IF(B41="Film",10,0))</f>
        <v>0</v>
      </c>
      <c r="BB41" s="19" t="n">
        <v>0</v>
      </c>
      <c r="BC41" s="20" t="n">
        <v>0</v>
      </c>
      <c r="BD41" s="19" t="n">
        <v>0</v>
      </c>
      <c r="BE41" s="19" t="n">
        <v>0</v>
      </c>
      <c r="BF41" s="19" t="n">
        <v>0</v>
      </c>
      <c r="BG41" s="19" t="n">
        <v>0</v>
      </c>
      <c r="BH41" s="19" t="n">
        <v>0</v>
      </c>
      <c r="BI41" s="19" t="n">
        <v>0</v>
      </c>
      <c r="BJ41" s="19" t="n">
        <v>0</v>
      </c>
      <c r="BK41" s="19" t="n">
        <v>0</v>
      </c>
      <c r="BL41" s="19" t="n">
        <v>0</v>
      </c>
      <c r="BM41" s="19" t="n">
        <v>0</v>
      </c>
      <c r="BN41" s="19" t="n">
        <v>0</v>
      </c>
      <c r="BO41" s="19" t="n">
        <f aca="false">IF(B41="Traditional",4,IF(B41="Realist",5,IF(B41="Photographic",7,8)))</f>
        <v>5</v>
      </c>
      <c r="BP41" s="19" t="n">
        <v>0</v>
      </c>
      <c r="BQ41" s="19" t="n">
        <v>0</v>
      </c>
      <c r="BR41" s="19" t="n">
        <v>0</v>
      </c>
      <c r="BS41" s="19" t="n">
        <v>0</v>
      </c>
      <c r="BT41" s="19" t="n">
        <v>0</v>
      </c>
      <c r="BU41" s="19" t="n">
        <v>0</v>
      </c>
      <c r="BV41" s="19" t="n">
        <v>0</v>
      </c>
      <c r="BW41" s="19" t="n">
        <v>0</v>
      </c>
      <c r="BX41" s="19" t="n">
        <v>0</v>
      </c>
      <c r="BY41" s="19" t="n">
        <v>0</v>
      </c>
      <c r="BZ41" s="19" t="n">
        <v>0</v>
      </c>
      <c r="CA41" s="19" t="n">
        <v>0</v>
      </c>
      <c r="CB41" s="19" t="n">
        <v>0</v>
      </c>
      <c r="CC41" s="19" t="n">
        <v>0</v>
      </c>
      <c r="CD41" s="19" t="n">
        <v>0</v>
      </c>
      <c r="CE41" s="19" t="n">
        <v>0</v>
      </c>
      <c r="CF41" s="19" t="n">
        <v>0</v>
      </c>
      <c r="CG41" s="19" t="n">
        <v>0</v>
      </c>
      <c r="CH41" s="19" t="n">
        <v>0</v>
      </c>
      <c r="CI41" s="19" t="n">
        <v>0</v>
      </c>
      <c r="CJ41" s="19" t="n">
        <v>0</v>
      </c>
      <c r="CK41" s="19" t="n">
        <v>0</v>
      </c>
      <c r="CL41" s="19" t="n">
        <v>0</v>
      </c>
      <c r="CM41" s="19" t="n">
        <v>0</v>
      </c>
      <c r="CN41" s="19" t="n">
        <v>0</v>
      </c>
      <c r="CO41" s="19" t="n">
        <v>0</v>
      </c>
      <c r="CP41" s="19" t="n">
        <v>0</v>
      </c>
      <c r="CQ41" s="19" t="n">
        <v>0</v>
      </c>
      <c r="CR41" s="19" t="n">
        <v>0</v>
      </c>
      <c r="CS41" s="19" t="n">
        <v>0</v>
      </c>
      <c r="CT41" s="19" t="n">
        <v>0</v>
      </c>
      <c r="CU41" s="19" t="n">
        <v>0</v>
      </c>
    </row>
    <row r="42" customFormat="false" ht="13.8" hidden="false" customHeight="false" outlineLevel="0" collapsed="false">
      <c r="A42" s="12" t="s">
        <v>187</v>
      </c>
      <c r="B42" s="17" t="s">
        <v>188</v>
      </c>
      <c r="C42" s="17" t="s">
        <v>189</v>
      </c>
      <c r="D42" s="17" t="s">
        <v>115</v>
      </c>
      <c r="E42" s="0" t="s">
        <v>115</v>
      </c>
      <c r="F42" s="13" t="s">
        <v>190</v>
      </c>
      <c r="G42" s="14" t="n">
        <v>1</v>
      </c>
      <c r="H42" s="15" t="n">
        <v>0</v>
      </c>
      <c r="I42" s="15" t="n">
        <v>0</v>
      </c>
      <c r="J42" s="17" t="n">
        <v>800</v>
      </c>
      <c r="K42" s="1" t="n">
        <f aca="false">4750+IF(C42="Wooden",250,IF(C42="Steel",500,0))+IF(F42="Private",250,IF(F42="Public",350,IF(F42="Government",400,250)))</f>
        <v>5400</v>
      </c>
      <c r="L42" s="19" t="n">
        <v>0</v>
      </c>
      <c r="M42" s="19" t="n">
        <v>0</v>
      </c>
      <c r="N42" s="19" t="n">
        <v>0</v>
      </c>
      <c r="O42" s="19" t="n">
        <f aca="false">IF(B42="Experimental",2,IF(B42="Steam",5,0))</f>
        <v>2</v>
      </c>
      <c r="P42" s="19" t="n">
        <v>0</v>
      </c>
      <c r="Q42" s="19" t="n">
        <v>0</v>
      </c>
      <c r="R42" s="19" t="n">
        <f aca="false">IF(B42="Electric",10,0)</f>
        <v>0</v>
      </c>
      <c r="S42" s="19" t="n">
        <f aca="false">5</f>
        <v>5</v>
      </c>
      <c r="T42" s="19" t="n">
        <v>0</v>
      </c>
      <c r="U42" s="19" t="n">
        <v>0</v>
      </c>
      <c r="V42" s="19" t="n">
        <v>0</v>
      </c>
      <c r="W42" s="19" t="n">
        <v>0</v>
      </c>
      <c r="X42" s="19" t="n">
        <v>0</v>
      </c>
      <c r="Y42" s="19" t="n">
        <v>0</v>
      </c>
      <c r="Z42" s="19" t="n">
        <v>0</v>
      </c>
      <c r="AA42" s="19" t="n">
        <v>0</v>
      </c>
      <c r="AB42" s="19" t="n">
        <v>0</v>
      </c>
      <c r="AC42" s="19" t="n">
        <v>0</v>
      </c>
      <c r="AD42" s="19" t="n">
        <v>0</v>
      </c>
      <c r="AE42" s="19" t="n">
        <v>0</v>
      </c>
      <c r="AF42" s="19" t="n">
        <v>0</v>
      </c>
      <c r="AG42" s="19" t="n">
        <v>0</v>
      </c>
      <c r="AH42" s="19" t="n">
        <v>0</v>
      </c>
      <c r="AI42" s="19" t="n">
        <v>0</v>
      </c>
      <c r="AJ42" s="19" t="n">
        <v>0</v>
      </c>
      <c r="AK42" s="19" t="n">
        <f aca="false">IF(B42="Diesel",8,0)</f>
        <v>0</v>
      </c>
      <c r="AL42" s="19" t="n">
        <v>0</v>
      </c>
      <c r="AM42" s="19" t="n">
        <v>0</v>
      </c>
      <c r="AN42" s="19" t="n">
        <v>0</v>
      </c>
      <c r="AO42" s="19" t="n">
        <v>0</v>
      </c>
      <c r="AP42" s="19" t="n">
        <v>0</v>
      </c>
      <c r="AQ42" s="19" t="n">
        <v>0</v>
      </c>
      <c r="AR42" s="19" t="n">
        <v>0</v>
      </c>
      <c r="AS42" s="19" t="n">
        <f aca="false">IF(C42="Wooden",8,0)</f>
        <v>8</v>
      </c>
      <c r="AT42" s="19" t="n">
        <v>0</v>
      </c>
      <c r="AU42" s="21" t="n">
        <f aca="false">IF(C42="Steel",5,0)</f>
        <v>0</v>
      </c>
      <c r="AV42" s="19" t="n">
        <v>0</v>
      </c>
      <c r="AW42" s="19" t="n">
        <v>0</v>
      </c>
      <c r="AX42" s="19" t="n">
        <v>0</v>
      </c>
      <c r="AY42" s="19" t="n">
        <v>0</v>
      </c>
      <c r="AZ42" s="19" t="n">
        <v>0</v>
      </c>
      <c r="BA42" s="19" t="n">
        <v>0</v>
      </c>
      <c r="BB42" s="19" t="n">
        <v>0</v>
      </c>
      <c r="BC42" s="20" t="n">
        <v>0</v>
      </c>
      <c r="BD42" s="19" t="n">
        <v>0</v>
      </c>
      <c r="BE42" s="19" t="n">
        <v>0</v>
      </c>
      <c r="BF42" s="19" t="n">
        <v>0</v>
      </c>
      <c r="BG42" s="19" t="n">
        <v>0</v>
      </c>
      <c r="BH42" s="19" t="n">
        <v>0</v>
      </c>
      <c r="BI42" s="19" t="n">
        <v>0</v>
      </c>
      <c r="BJ42" s="19" t="n">
        <v>0</v>
      </c>
      <c r="BK42" s="19" t="n">
        <v>0</v>
      </c>
      <c r="BL42" s="19" t="n">
        <v>0</v>
      </c>
      <c r="BM42" s="19" t="n">
        <v>0</v>
      </c>
      <c r="BN42" s="19" t="n">
        <v>0</v>
      </c>
      <c r="BO42" s="19" t="n">
        <v>0</v>
      </c>
      <c r="BP42" s="19" t="n">
        <v>0</v>
      </c>
      <c r="BQ42" s="19" t="n">
        <v>0</v>
      </c>
      <c r="BR42" s="19" t="n">
        <v>0</v>
      </c>
      <c r="BS42" s="19" t="n">
        <v>0</v>
      </c>
      <c r="BT42" s="19" t="n">
        <v>0</v>
      </c>
      <c r="BU42" s="19" t="n">
        <v>0</v>
      </c>
      <c r="BV42" s="19" t="n">
        <v>0</v>
      </c>
      <c r="BW42" s="19" t="n">
        <v>0</v>
      </c>
      <c r="BX42" s="19" t="n">
        <v>0</v>
      </c>
      <c r="BY42" s="19" t="n">
        <v>0</v>
      </c>
      <c r="BZ42" s="19" t="n">
        <v>0</v>
      </c>
      <c r="CA42" s="19" t="n">
        <v>0</v>
      </c>
      <c r="CB42" s="19" t="n">
        <v>0</v>
      </c>
      <c r="CC42" s="19" t="n">
        <v>0</v>
      </c>
      <c r="CD42" s="19" t="n">
        <v>0</v>
      </c>
      <c r="CE42" s="19" t="n">
        <v>0</v>
      </c>
      <c r="CF42" s="19" t="n">
        <v>0</v>
      </c>
      <c r="CG42" s="19" t="n">
        <v>0</v>
      </c>
      <c r="CH42" s="19" t="n">
        <v>0</v>
      </c>
      <c r="CI42" s="19" t="n">
        <v>0</v>
      </c>
      <c r="CJ42" s="19" t="n">
        <v>0</v>
      </c>
      <c r="CK42" s="19" t="n">
        <v>0</v>
      </c>
      <c r="CL42" s="19" t="n">
        <v>0</v>
      </c>
      <c r="CM42" s="19" t="n">
        <v>0</v>
      </c>
      <c r="CN42" s="19" t="n">
        <v>0</v>
      </c>
      <c r="CO42" s="19" t="n">
        <v>0</v>
      </c>
      <c r="CP42" s="19" t="n">
        <v>0</v>
      </c>
      <c r="CQ42" s="19" t="n">
        <v>0</v>
      </c>
      <c r="CR42" s="19" t="n">
        <v>0</v>
      </c>
      <c r="CS42" s="19" t="n">
        <v>0</v>
      </c>
      <c r="CT42" s="19" t="n">
        <f aca="false">IF(B42="Experimental",20,IF(B42="Steam",25,IF(B42="Electric",35,40)))+IF(C42="Wooden",10,IF(C42="Steel",15,0))</f>
        <v>30</v>
      </c>
      <c r="CU42" s="19" t="n">
        <v>0</v>
      </c>
    </row>
    <row r="43" customFormat="false" ht="13.8" hidden="false" customHeight="false" outlineLevel="0" collapsed="false">
      <c r="A43" s="12" t="s">
        <v>191</v>
      </c>
      <c r="B43" s="17" t="s">
        <v>192</v>
      </c>
      <c r="C43" s="17" t="s">
        <v>115</v>
      </c>
      <c r="D43" s="17" t="s">
        <v>115</v>
      </c>
      <c r="E43" s="0" t="s">
        <v>115</v>
      </c>
      <c r="F43" s="13" t="s">
        <v>104</v>
      </c>
      <c r="G43" s="14" t="n">
        <v>0</v>
      </c>
      <c r="H43" s="15" t="n">
        <v>0</v>
      </c>
      <c r="I43" s="15" t="n">
        <v>0</v>
      </c>
      <c r="J43" s="17" t="n">
        <v>800</v>
      </c>
      <c r="K43" s="1" t="n">
        <f aca="false">5500-IF(B43="Hydro",0,600)+IF(F43="Private",250,IF(F43="Public",350,IF(F43="Government",400,250)))</f>
        <v>5150</v>
      </c>
      <c r="L43" s="19" t="n">
        <v>0</v>
      </c>
      <c r="M43" s="19" t="n">
        <v>0</v>
      </c>
      <c r="N43" s="19" t="n">
        <v>0</v>
      </c>
      <c r="O43" s="19" t="n">
        <f aca="false">IF(B43="Coal",30,0)</f>
        <v>0</v>
      </c>
      <c r="P43" s="19" t="n">
        <v>0</v>
      </c>
      <c r="Q43" s="19" t="n">
        <v>0</v>
      </c>
      <c r="R43" s="19" t="n">
        <v>0</v>
      </c>
      <c r="S43" s="19" t="n">
        <f aca="false">IF(B43="Hydro",10,IF(B43="Coal",15,20))</f>
        <v>20</v>
      </c>
      <c r="T43" s="19" t="n">
        <v>0</v>
      </c>
      <c r="U43" s="19" t="n">
        <v>0</v>
      </c>
      <c r="V43" s="19" t="n">
        <v>0</v>
      </c>
      <c r="W43" s="19" t="n">
        <v>0</v>
      </c>
      <c r="X43" s="19" t="n">
        <v>0</v>
      </c>
      <c r="Y43" s="19" t="n">
        <v>0</v>
      </c>
      <c r="Z43" s="19" t="n">
        <v>0</v>
      </c>
      <c r="AA43" s="19" t="n">
        <v>0</v>
      </c>
      <c r="AB43" s="19" t="n">
        <v>0</v>
      </c>
      <c r="AC43" s="19" t="n">
        <v>0</v>
      </c>
      <c r="AD43" s="19" t="n">
        <v>0</v>
      </c>
      <c r="AE43" s="19" t="n">
        <v>0</v>
      </c>
      <c r="AF43" s="19" t="n">
        <v>0</v>
      </c>
      <c r="AG43" s="19" t="n">
        <v>0</v>
      </c>
      <c r="AH43" s="19" t="n">
        <v>0</v>
      </c>
      <c r="AI43" s="19" t="n">
        <v>0</v>
      </c>
      <c r="AJ43" s="19" t="n">
        <v>0</v>
      </c>
      <c r="AK43" s="19" t="n">
        <f aca="false">IF(B43="Oil",40,0)</f>
        <v>40</v>
      </c>
      <c r="AL43" s="19" t="n">
        <v>0</v>
      </c>
      <c r="AM43" s="19" t="n">
        <v>0</v>
      </c>
      <c r="AN43" s="19" t="n">
        <v>0</v>
      </c>
      <c r="AO43" s="19" t="n">
        <v>0</v>
      </c>
      <c r="AP43" s="19" t="n">
        <v>0</v>
      </c>
      <c r="AQ43" s="19" t="n">
        <v>0</v>
      </c>
      <c r="AR43" s="19" t="n">
        <v>0</v>
      </c>
      <c r="AS43" s="19" t="n">
        <v>0</v>
      </c>
      <c r="AT43" s="19" t="n">
        <v>0</v>
      </c>
      <c r="AU43" s="19" t="n">
        <v>0</v>
      </c>
      <c r="AV43" s="19" t="n">
        <v>0</v>
      </c>
      <c r="AW43" s="19" t="n">
        <v>0</v>
      </c>
      <c r="AX43" s="19" t="n">
        <v>0</v>
      </c>
      <c r="AY43" s="19" t="n">
        <v>0</v>
      </c>
      <c r="AZ43" s="19" t="n">
        <v>0</v>
      </c>
      <c r="BA43" s="19" t="n">
        <v>0</v>
      </c>
      <c r="BB43" s="19" t="n">
        <v>0</v>
      </c>
      <c r="BC43" s="20" t="n">
        <v>0</v>
      </c>
      <c r="BD43" s="19" t="n">
        <v>0</v>
      </c>
      <c r="BE43" s="19" t="n">
        <v>0</v>
      </c>
      <c r="BF43" s="19" t="n">
        <v>0</v>
      </c>
      <c r="BG43" s="19" t="n">
        <v>0</v>
      </c>
      <c r="BH43" s="19" t="n">
        <v>0</v>
      </c>
      <c r="BI43" s="19" t="n">
        <v>0</v>
      </c>
      <c r="BJ43" s="19" t="n">
        <f aca="false">IF(B43="Hydro",50,IF(B43="Coal",100,150))</f>
        <v>150</v>
      </c>
      <c r="BK43" s="19" t="n">
        <v>0</v>
      </c>
      <c r="BL43" s="19" t="n">
        <v>0</v>
      </c>
      <c r="BM43" s="19" t="n">
        <v>0</v>
      </c>
      <c r="BN43" s="19" t="n">
        <v>0</v>
      </c>
      <c r="BO43" s="19" t="n">
        <v>0</v>
      </c>
      <c r="BP43" s="19" t="n">
        <v>0</v>
      </c>
      <c r="BQ43" s="19" t="n">
        <v>0</v>
      </c>
      <c r="BR43" s="19" t="n">
        <v>0</v>
      </c>
      <c r="BS43" s="19" t="n">
        <v>0</v>
      </c>
      <c r="BT43" s="19" t="n">
        <v>0</v>
      </c>
      <c r="BU43" s="19" t="n">
        <v>0</v>
      </c>
      <c r="BV43" s="19" t="n">
        <v>0</v>
      </c>
      <c r="BW43" s="19" t="n">
        <v>0</v>
      </c>
      <c r="BX43" s="19" t="n">
        <v>0</v>
      </c>
      <c r="BY43" s="19" t="n">
        <v>0</v>
      </c>
      <c r="BZ43" s="19" t="n">
        <v>0</v>
      </c>
      <c r="CA43" s="19" t="n">
        <v>0</v>
      </c>
      <c r="CB43" s="19" t="n">
        <v>0</v>
      </c>
      <c r="CC43" s="19" t="n">
        <v>0</v>
      </c>
      <c r="CD43" s="19" t="n">
        <v>0</v>
      </c>
      <c r="CE43" s="19" t="n">
        <v>0</v>
      </c>
      <c r="CF43" s="19" t="n">
        <v>0</v>
      </c>
      <c r="CG43" s="19" t="n">
        <v>0</v>
      </c>
      <c r="CH43" s="19" t="n">
        <v>0</v>
      </c>
      <c r="CI43" s="19" t="n">
        <v>0</v>
      </c>
      <c r="CJ43" s="19" t="n">
        <v>0</v>
      </c>
      <c r="CK43" s="19" t="n">
        <v>0</v>
      </c>
      <c r="CL43" s="19" t="n">
        <v>0</v>
      </c>
      <c r="CM43" s="19" t="n">
        <v>0</v>
      </c>
      <c r="CN43" s="19" t="n">
        <v>0</v>
      </c>
      <c r="CO43" s="19" t="n">
        <v>0</v>
      </c>
      <c r="CP43" s="19" t="n">
        <v>0</v>
      </c>
      <c r="CQ43" s="19" t="n">
        <v>0</v>
      </c>
      <c r="CR43" s="19" t="n">
        <v>0</v>
      </c>
      <c r="CS43" s="19" t="n">
        <v>0</v>
      </c>
      <c r="CT43" s="19" t="n">
        <v>0</v>
      </c>
      <c r="CU43" s="19" t="n">
        <v>0</v>
      </c>
    </row>
    <row r="44" customFormat="false" ht="13.8" hidden="false" customHeight="false" outlineLevel="0" collapsed="false">
      <c r="C44" s="0" t="s">
        <v>115</v>
      </c>
      <c r="D44" s="0" t="s">
        <v>115</v>
      </c>
      <c r="G44" s="14" t="n">
        <v>0</v>
      </c>
      <c r="H44" s="15"/>
      <c r="I44" s="15"/>
      <c r="L44" s="19"/>
      <c r="R44" s="19"/>
    </row>
    <row r="45" customFormat="false" ht="13.8" hidden="false" customHeight="false" outlineLevel="0" collapsed="false">
      <c r="C45" s="0" t="s">
        <v>115</v>
      </c>
      <c r="D45" s="0" t="s">
        <v>115</v>
      </c>
      <c r="G45" s="14" t="n">
        <v>0</v>
      </c>
      <c r="H45" s="15"/>
      <c r="I45" s="15"/>
      <c r="L45" s="19"/>
      <c r="R45" s="19"/>
    </row>
    <row r="46" customFormat="false" ht="13.8" hidden="false" customHeight="false" outlineLevel="0" collapsed="false">
      <c r="C46" s="0" t="s">
        <v>115</v>
      </c>
      <c r="D46" s="0" t="s">
        <v>115</v>
      </c>
      <c r="G46" s="14" t="n">
        <v>0</v>
      </c>
      <c r="H46" s="15"/>
      <c r="I46" s="15"/>
      <c r="L46" s="19"/>
      <c r="R46" s="19"/>
    </row>
    <row r="47" customFormat="false" ht="13.8" hidden="false" customHeight="false" outlineLevel="0" collapsed="false">
      <c r="C47" s="0" t="s">
        <v>115</v>
      </c>
      <c r="D47" s="0" t="s">
        <v>115</v>
      </c>
      <c r="G47" s="14" t="n">
        <v>0</v>
      </c>
      <c r="H47" s="15"/>
      <c r="I47" s="15"/>
      <c r="L47" s="19"/>
      <c r="R47" s="19"/>
    </row>
    <row r="48" customFormat="false" ht="13.8" hidden="false" customHeight="false" outlineLevel="0" collapsed="false">
      <c r="C48" s="0" t="s">
        <v>115</v>
      </c>
      <c r="D48" s="0" t="s">
        <v>115</v>
      </c>
      <c r="G48" s="14" t="n">
        <v>0</v>
      </c>
      <c r="H48" s="15"/>
      <c r="I48" s="15"/>
      <c r="L48" s="19"/>
      <c r="R48" s="19"/>
    </row>
    <row r="49" customFormat="false" ht="13.8" hidden="false" customHeight="false" outlineLevel="0" collapsed="false">
      <c r="C49" s="0" t="s">
        <v>115</v>
      </c>
      <c r="D49" s="0" t="s">
        <v>115</v>
      </c>
      <c r="G49" s="14" t="n">
        <v>0</v>
      </c>
      <c r="H49" s="15"/>
      <c r="I49" s="15"/>
      <c r="L49" s="19"/>
      <c r="R49" s="19"/>
    </row>
    <row r="50" customFormat="false" ht="13.8" hidden="false" customHeight="false" outlineLevel="0" collapsed="false">
      <c r="C50" s="0" t="s">
        <v>115</v>
      </c>
      <c r="D50" s="0" t="s">
        <v>115</v>
      </c>
      <c r="G50" s="14" t="n">
        <v>0</v>
      </c>
      <c r="H50" s="15"/>
      <c r="I50" s="15"/>
      <c r="L50" s="19"/>
      <c r="R50" s="19"/>
    </row>
    <row r="51" customFormat="false" ht="13.8" hidden="false" customHeight="false" outlineLevel="0" collapsed="false">
      <c r="C51" s="0" t="s">
        <v>115</v>
      </c>
      <c r="D51" s="0" t="s">
        <v>115</v>
      </c>
      <c r="G51" s="14" t="n">
        <v>0</v>
      </c>
      <c r="H51" s="15"/>
      <c r="I51" s="15"/>
      <c r="L51" s="19"/>
      <c r="R51" s="19"/>
    </row>
    <row r="52" customFormat="false" ht="13.8" hidden="false" customHeight="false" outlineLevel="0" collapsed="false">
      <c r="C52" s="0" t="s">
        <v>115</v>
      </c>
      <c r="D52" s="0" t="s">
        <v>115</v>
      </c>
      <c r="G52" s="14" t="n">
        <v>0</v>
      </c>
      <c r="H52" s="15"/>
      <c r="I52" s="15"/>
      <c r="L52" s="19"/>
      <c r="R52" s="19"/>
    </row>
    <row r="53" customFormat="false" ht="13.8" hidden="false" customHeight="false" outlineLevel="0" collapsed="false">
      <c r="C53" s="0" t="s">
        <v>115</v>
      </c>
      <c r="D53" s="0" t="s">
        <v>115</v>
      </c>
      <c r="G53" s="14" t="n">
        <v>0</v>
      </c>
      <c r="H53" s="15"/>
      <c r="I53" s="15"/>
      <c r="L53" s="19"/>
      <c r="R53" s="19"/>
    </row>
    <row r="54" customFormat="false" ht="13.8" hidden="false" customHeight="false" outlineLevel="0" collapsed="false">
      <c r="C54" s="0" t="s">
        <v>115</v>
      </c>
      <c r="D54" s="0" t="s">
        <v>115</v>
      </c>
      <c r="G54" s="14" t="n">
        <v>0</v>
      </c>
      <c r="H54" s="15"/>
      <c r="I54" s="15"/>
      <c r="L54" s="19"/>
      <c r="R54" s="19"/>
    </row>
    <row r="55" customFormat="false" ht="13.8" hidden="false" customHeight="false" outlineLevel="0" collapsed="false">
      <c r="C55" s="0" t="s">
        <v>115</v>
      </c>
      <c r="D55" s="0" t="s">
        <v>115</v>
      </c>
      <c r="G55" s="14" t="n">
        <v>0</v>
      </c>
      <c r="H55" s="15"/>
      <c r="I55" s="15"/>
      <c r="L55" s="19"/>
      <c r="R55" s="19"/>
    </row>
    <row r="56" customFormat="false" ht="13.8" hidden="false" customHeight="false" outlineLevel="0" collapsed="false">
      <c r="C56" s="0" t="s">
        <v>115</v>
      </c>
      <c r="D56" s="0" t="s">
        <v>115</v>
      </c>
      <c r="G56" s="14" t="n">
        <v>0</v>
      </c>
      <c r="H56" s="15"/>
      <c r="I56" s="15"/>
      <c r="L56" s="19"/>
      <c r="R56" s="19"/>
    </row>
    <row r="57" customFormat="false" ht="13.8" hidden="false" customHeight="false" outlineLevel="0" collapsed="false">
      <c r="C57" s="0" t="s">
        <v>115</v>
      </c>
      <c r="D57" s="0" t="s">
        <v>115</v>
      </c>
      <c r="G57" s="14" t="n">
        <v>0</v>
      </c>
      <c r="H57" s="15"/>
      <c r="I57" s="15"/>
      <c r="L57" s="19"/>
      <c r="R57" s="19"/>
    </row>
    <row r="58" customFormat="false" ht="13.8" hidden="false" customHeight="false" outlineLevel="0" collapsed="false">
      <c r="C58" s="0" t="s">
        <v>115</v>
      </c>
      <c r="D58" s="0" t="s">
        <v>115</v>
      </c>
      <c r="G58" s="14" t="n">
        <v>0</v>
      </c>
      <c r="H58" s="15"/>
      <c r="I58" s="15"/>
      <c r="L58" s="19"/>
      <c r="R58" s="19"/>
    </row>
    <row r="59" customFormat="false" ht="13.8" hidden="false" customHeight="false" outlineLevel="0" collapsed="false">
      <c r="C59" s="0" t="s">
        <v>115</v>
      </c>
      <c r="D59" s="0" t="s">
        <v>115</v>
      </c>
      <c r="G59" s="14" t="n">
        <v>0</v>
      </c>
      <c r="H59" s="15"/>
      <c r="I59" s="15"/>
      <c r="L59" s="19"/>
      <c r="R59" s="19"/>
    </row>
    <row r="60" customFormat="false" ht="13.8" hidden="false" customHeight="false" outlineLevel="0" collapsed="false">
      <c r="C60" s="0" t="s">
        <v>115</v>
      </c>
      <c r="D60" s="0" t="s">
        <v>115</v>
      </c>
      <c r="G60" s="14" t="n">
        <v>0</v>
      </c>
      <c r="H60" s="15"/>
      <c r="I60" s="15"/>
      <c r="L60" s="19"/>
      <c r="R60" s="19"/>
    </row>
    <row r="61" customFormat="false" ht="13.8" hidden="false" customHeight="false" outlineLevel="0" collapsed="false">
      <c r="C61" s="0" t="s">
        <v>115</v>
      </c>
      <c r="D61" s="0" t="s">
        <v>115</v>
      </c>
      <c r="G61" s="14" t="n">
        <v>0</v>
      </c>
      <c r="H61" s="15"/>
      <c r="I61" s="15"/>
      <c r="L61" s="19"/>
      <c r="R61" s="19"/>
    </row>
    <row r="62" customFormat="false" ht="13.8" hidden="false" customHeight="false" outlineLevel="0" collapsed="false">
      <c r="C62" s="0" t="s">
        <v>115</v>
      </c>
      <c r="D62" s="0" t="s">
        <v>115</v>
      </c>
      <c r="G62" s="14" t="n">
        <v>0</v>
      </c>
      <c r="H62" s="15"/>
      <c r="I62" s="15"/>
      <c r="L62" s="19"/>
      <c r="R62" s="19"/>
    </row>
    <row r="63" customFormat="false" ht="13.8" hidden="false" customHeight="false" outlineLevel="0" collapsed="false">
      <c r="C63" s="0" t="s">
        <v>115</v>
      </c>
      <c r="D63" s="0" t="s">
        <v>115</v>
      </c>
      <c r="G63" s="14" t="n">
        <v>0</v>
      </c>
      <c r="H63" s="15"/>
      <c r="I63" s="15"/>
      <c r="L63" s="19"/>
      <c r="R63" s="19"/>
    </row>
    <row r="64" customFormat="false" ht="13.8" hidden="false" customHeight="false" outlineLevel="0" collapsed="false">
      <c r="C64" s="0" t="s">
        <v>115</v>
      </c>
      <c r="D64" s="0" t="s">
        <v>115</v>
      </c>
      <c r="G64" s="14" t="n">
        <v>0</v>
      </c>
      <c r="H64" s="15"/>
      <c r="I64" s="15"/>
      <c r="L64" s="19"/>
      <c r="R64" s="19"/>
    </row>
    <row r="65" customFormat="false" ht="13.8" hidden="false" customHeight="false" outlineLevel="0" collapsed="false">
      <c r="C65" s="0" t="s">
        <v>115</v>
      </c>
      <c r="D65" s="0" t="s">
        <v>115</v>
      </c>
      <c r="G65" s="14" t="n">
        <v>0</v>
      </c>
      <c r="H65" s="15"/>
      <c r="I65" s="15"/>
      <c r="L65" s="19"/>
      <c r="R65" s="19"/>
    </row>
    <row r="66" customFormat="false" ht="13.8" hidden="false" customHeight="false" outlineLevel="0" collapsed="false">
      <c r="C66" s="0" t="s">
        <v>115</v>
      </c>
      <c r="D66" s="0" t="s">
        <v>115</v>
      </c>
      <c r="G66" s="14" t="n">
        <v>0</v>
      </c>
      <c r="H66" s="15"/>
      <c r="I66" s="15"/>
      <c r="L66" s="19"/>
      <c r="R66" s="19"/>
    </row>
    <row r="67" customFormat="false" ht="13.8" hidden="false" customHeight="false" outlineLevel="0" collapsed="false">
      <c r="C67" s="0" t="s">
        <v>115</v>
      </c>
      <c r="D67" s="0" t="s">
        <v>115</v>
      </c>
      <c r="G67" s="14" t="n">
        <v>0</v>
      </c>
      <c r="H67" s="15"/>
      <c r="I67" s="15"/>
      <c r="L67" s="19"/>
      <c r="R67" s="19"/>
    </row>
    <row r="68" customFormat="false" ht="13.8" hidden="false" customHeight="false" outlineLevel="0" collapsed="false">
      <c r="C68" s="0" t="s">
        <v>115</v>
      </c>
      <c r="D68" s="0" t="s">
        <v>115</v>
      </c>
      <c r="G68" s="14" t="n">
        <v>0</v>
      </c>
      <c r="H68" s="15"/>
      <c r="I68" s="15"/>
      <c r="L68" s="19"/>
      <c r="R68" s="19"/>
    </row>
    <row r="69" customFormat="false" ht="13.8" hidden="false" customHeight="false" outlineLevel="0" collapsed="false">
      <c r="C69" s="0" t="s">
        <v>115</v>
      </c>
      <c r="D69" s="0" t="s">
        <v>115</v>
      </c>
      <c r="G69" s="14" t="n">
        <v>0</v>
      </c>
      <c r="H69" s="15"/>
      <c r="I69" s="15"/>
      <c r="L69" s="19"/>
      <c r="R69" s="19"/>
    </row>
    <row r="70" customFormat="false" ht="13.8" hidden="false" customHeight="false" outlineLevel="0" collapsed="false">
      <c r="C70" s="0" t="s">
        <v>115</v>
      </c>
      <c r="D70" s="0" t="s">
        <v>115</v>
      </c>
      <c r="G70" s="14" t="n">
        <v>0</v>
      </c>
      <c r="H70" s="15"/>
      <c r="I70" s="15"/>
      <c r="L70" s="19"/>
      <c r="R70" s="19"/>
    </row>
    <row r="71" customFormat="false" ht="13.8" hidden="false" customHeight="false" outlineLevel="0" collapsed="false">
      <c r="C71" s="0" t="s">
        <v>115</v>
      </c>
      <c r="D71" s="0" t="s">
        <v>115</v>
      </c>
      <c r="G71" s="14" t="n">
        <v>0</v>
      </c>
      <c r="H71" s="15"/>
      <c r="I71" s="15"/>
      <c r="L71" s="19"/>
      <c r="R71" s="19"/>
    </row>
    <row r="72" customFormat="false" ht="13.8" hidden="false" customHeight="false" outlineLevel="0" collapsed="false">
      <c r="C72" s="0" t="s">
        <v>115</v>
      </c>
      <c r="D72" s="0" t="s">
        <v>115</v>
      </c>
      <c r="G72" s="14" t="n">
        <v>0</v>
      </c>
      <c r="H72" s="15"/>
      <c r="I72" s="15"/>
      <c r="L72" s="19"/>
      <c r="R72" s="19"/>
    </row>
    <row r="73" customFormat="false" ht="13.8" hidden="false" customHeight="false" outlineLevel="0" collapsed="false">
      <c r="C73" s="0" t="s">
        <v>115</v>
      </c>
      <c r="D73" s="0" t="s">
        <v>115</v>
      </c>
      <c r="G73" s="14" t="n">
        <v>0</v>
      </c>
      <c r="H73" s="15"/>
      <c r="I73" s="15"/>
      <c r="L73" s="19"/>
      <c r="R73" s="19"/>
    </row>
    <row r="74" customFormat="false" ht="13.8" hidden="false" customHeight="false" outlineLevel="0" collapsed="false">
      <c r="C74" s="0" t="s">
        <v>115</v>
      </c>
      <c r="D74" s="0" t="s">
        <v>115</v>
      </c>
      <c r="G74" s="14" t="n">
        <v>0</v>
      </c>
      <c r="H74" s="15"/>
      <c r="I74" s="15"/>
      <c r="L74" s="19"/>
      <c r="R74" s="19"/>
    </row>
    <row r="75" customFormat="false" ht="13.8" hidden="false" customHeight="false" outlineLevel="0" collapsed="false">
      <c r="C75" s="0" t="s">
        <v>115</v>
      </c>
      <c r="D75" s="0" t="s">
        <v>115</v>
      </c>
      <c r="G75" s="14" t="n">
        <v>0</v>
      </c>
      <c r="H75" s="15"/>
      <c r="I75" s="15"/>
      <c r="L75" s="19"/>
      <c r="R75" s="19"/>
    </row>
    <row r="76" customFormat="false" ht="13.8" hidden="false" customHeight="false" outlineLevel="0" collapsed="false">
      <c r="C76" s="0" t="s">
        <v>115</v>
      </c>
      <c r="D76" s="0" t="s">
        <v>115</v>
      </c>
      <c r="G76" s="14" t="n">
        <v>0</v>
      </c>
      <c r="H76" s="15"/>
      <c r="I76" s="15"/>
      <c r="L76" s="19"/>
      <c r="R76" s="19"/>
    </row>
    <row r="77" customFormat="false" ht="13.8" hidden="false" customHeight="false" outlineLevel="0" collapsed="false">
      <c r="C77" s="0" t="s">
        <v>115</v>
      </c>
      <c r="D77" s="0" t="s">
        <v>115</v>
      </c>
      <c r="G77" s="14" t="n">
        <v>0</v>
      </c>
      <c r="H77" s="15"/>
      <c r="I77" s="15"/>
      <c r="L77" s="19"/>
      <c r="R77" s="19"/>
    </row>
    <row r="78" customFormat="false" ht="13.8" hidden="false" customHeight="false" outlineLevel="0" collapsed="false">
      <c r="C78" s="0" t="s">
        <v>115</v>
      </c>
      <c r="D78" s="0" t="s">
        <v>115</v>
      </c>
      <c r="G78" s="14" t="n">
        <v>0</v>
      </c>
      <c r="H78" s="15"/>
      <c r="I78" s="15"/>
      <c r="L78" s="19"/>
      <c r="R78" s="19"/>
    </row>
    <row r="79" customFormat="false" ht="13.8" hidden="false" customHeight="false" outlineLevel="0" collapsed="false">
      <c r="C79" s="0" t="s">
        <v>115</v>
      </c>
      <c r="D79" s="0" t="s">
        <v>115</v>
      </c>
      <c r="G79" s="14" t="n">
        <v>0</v>
      </c>
      <c r="H79" s="15"/>
      <c r="I79" s="15"/>
      <c r="L79" s="19"/>
      <c r="R79" s="19"/>
    </row>
    <row r="80" customFormat="false" ht="13.8" hidden="false" customHeight="false" outlineLevel="0" collapsed="false">
      <c r="C80" s="0" t="s">
        <v>115</v>
      </c>
      <c r="D80" s="0" t="s">
        <v>115</v>
      </c>
      <c r="G80" s="14" t="n">
        <v>0</v>
      </c>
      <c r="H80" s="15"/>
      <c r="I80" s="15"/>
      <c r="L80" s="19"/>
      <c r="R80" s="19"/>
    </row>
    <row r="81" customFormat="false" ht="13.8" hidden="false" customHeight="false" outlineLevel="0" collapsed="false">
      <c r="C81" s="0" t="s">
        <v>115</v>
      </c>
      <c r="D81" s="0" t="s">
        <v>115</v>
      </c>
      <c r="G81" s="14" t="n">
        <v>0</v>
      </c>
      <c r="H81" s="15"/>
      <c r="I81" s="15"/>
      <c r="L81" s="19"/>
      <c r="R81" s="19"/>
    </row>
    <row r="82" customFormat="false" ht="13.8" hidden="false" customHeight="false" outlineLevel="0" collapsed="false">
      <c r="C82" s="0" t="s">
        <v>115</v>
      </c>
      <c r="D82" s="0" t="s">
        <v>115</v>
      </c>
      <c r="G82" s="14" t="n">
        <v>0</v>
      </c>
      <c r="H82" s="15"/>
      <c r="I82" s="15"/>
      <c r="L82" s="19"/>
      <c r="R82" s="19"/>
    </row>
    <row r="83" customFormat="false" ht="13.8" hidden="false" customHeight="false" outlineLevel="0" collapsed="false">
      <c r="C83" s="0" t="s">
        <v>115</v>
      </c>
      <c r="D83" s="0" t="s">
        <v>115</v>
      </c>
      <c r="G83" s="14" t="n">
        <v>0</v>
      </c>
      <c r="H83" s="15"/>
      <c r="I83" s="15"/>
      <c r="L83" s="19"/>
      <c r="R83" s="19"/>
    </row>
    <row r="84" customFormat="false" ht="13.8" hidden="false" customHeight="false" outlineLevel="0" collapsed="false">
      <c r="C84" s="0" t="s">
        <v>115</v>
      </c>
      <c r="D84" s="0" t="s">
        <v>115</v>
      </c>
      <c r="G84" s="14" t="n">
        <v>0</v>
      </c>
      <c r="H84" s="15"/>
      <c r="I84" s="15"/>
      <c r="L84" s="19"/>
      <c r="R84" s="19"/>
    </row>
    <row r="85" customFormat="false" ht="13.8" hidden="false" customHeight="false" outlineLevel="0" collapsed="false">
      <c r="C85" s="0" t="s">
        <v>115</v>
      </c>
      <c r="D85" s="0" t="s">
        <v>115</v>
      </c>
      <c r="G85" s="14" t="n">
        <v>0</v>
      </c>
      <c r="H85" s="15"/>
      <c r="I85" s="15"/>
      <c r="L85" s="19"/>
      <c r="R85" s="19"/>
    </row>
    <row r="86" customFormat="false" ht="13.8" hidden="false" customHeight="false" outlineLevel="0" collapsed="false">
      <c r="C86" s="0" t="s">
        <v>115</v>
      </c>
      <c r="D86" s="0" t="s">
        <v>115</v>
      </c>
      <c r="G86" s="14" t="n">
        <v>0</v>
      </c>
      <c r="H86" s="15"/>
      <c r="I86" s="15"/>
      <c r="L86" s="19"/>
      <c r="R86" s="19"/>
    </row>
    <row r="87" customFormat="false" ht="13.8" hidden="false" customHeight="false" outlineLevel="0" collapsed="false">
      <c r="C87" s="0" t="s">
        <v>115</v>
      </c>
      <c r="D87" s="0" t="s">
        <v>115</v>
      </c>
      <c r="G87" s="14" t="n">
        <v>0</v>
      </c>
      <c r="H87" s="15"/>
      <c r="I87" s="15"/>
      <c r="L87" s="19"/>
      <c r="R87" s="19"/>
    </row>
    <row r="88" customFormat="false" ht="13.8" hidden="false" customHeight="false" outlineLevel="0" collapsed="false">
      <c r="C88" s="0" t="s">
        <v>115</v>
      </c>
      <c r="D88" s="0" t="s">
        <v>115</v>
      </c>
      <c r="G88" s="14" t="n">
        <v>0</v>
      </c>
      <c r="H88" s="15"/>
      <c r="I88" s="15"/>
      <c r="L88" s="19"/>
      <c r="R88" s="19"/>
    </row>
    <row r="89" customFormat="false" ht="13.8" hidden="false" customHeight="false" outlineLevel="0" collapsed="false">
      <c r="C89" s="0" t="s">
        <v>115</v>
      </c>
      <c r="D89" s="0" t="s">
        <v>115</v>
      </c>
      <c r="G89" s="14" t="n">
        <v>0</v>
      </c>
      <c r="H89" s="15"/>
      <c r="I89" s="15"/>
      <c r="L89" s="19"/>
      <c r="R89" s="19"/>
    </row>
    <row r="90" customFormat="false" ht="13.8" hidden="false" customHeight="false" outlineLevel="0" collapsed="false">
      <c r="C90" s="0" t="s">
        <v>115</v>
      </c>
      <c r="D90" s="0" t="s">
        <v>115</v>
      </c>
      <c r="G90" s="14" t="n">
        <v>0</v>
      </c>
      <c r="H90" s="15"/>
      <c r="I90" s="15"/>
      <c r="L90" s="19"/>
      <c r="R90" s="19"/>
    </row>
    <row r="91" customFormat="false" ht="13.8" hidden="false" customHeight="false" outlineLevel="0" collapsed="false">
      <c r="C91" s="0" t="s">
        <v>115</v>
      </c>
      <c r="D91" s="0" t="s">
        <v>115</v>
      </c>
      <c r="G91" s="14" t="n">
        <v>0</v>
      </c>
      <c r="H91" s="15"/>
      <c r="I91" s="15"/>
      <c r="L91" s="19"/>
      <c r="R91" s="19"/>
    </row>
    <row r="92" customFormat="false" ht="13.8" hidden="false" customHeight="false" outlineLevel="0" collapsed="false">
      <c r="C92" s="0" t="s">
        <v>115</v>
      </c>
      <c r="D92" s="0" t="s">
        <v>115</v>
      </c>
      <c r="G92" s="14" t="n">
        <v>0</v>
      </c>
      <c r="H92" s="15"/>
      <c r="I92" s="15"/>
      <c r="L92" s="19"/>
      <c r="R92" s="19"/>
    </row>
    <row r="93" customFormat="false" ht="13.8" hidden="false" customHeight="false" outlineLevel="0" collapsed="false">
      <c r="C93" s="0" t="s">
        <v>115</v>
      </c>
      <c r="D93" s="0" t="s">
        <v>115</v>
      </c>
      <c r="G93" s="14" t="n">
        <v>0</v>
      </c>
      <c r="H93" s="15"/>
      <c r="I93" s="15"/>
      <c r="L93" s="19"/>
      <c r="R93" s="19"/>
    </row>
    <row r="94" customFormat="false" ht="13.8" hidden="false" customHeight="false" outlineLevel="0" collapsed="false">
      <c r="C94" s="0" t="s">
        <v>115</v>
      </c>
      <c r="D94" s="0" t="s">
        <v>115</v>
      </c>
      <c r="G94" s="14" t="n">
        <v>0</v>
      </c>
      <c r="H94" s="15"/>
      <c r="I94" s="15"/>
      <c r="L94" s="19"/>
      <c r="R94" s="19"/>
    </row>
    <row r="95" customFormat="false" ht="13.8" hidden="false" customHeight="false" outlineLevel="0" collapsed="false">
      <c r="C95" s="0" t="s">
        <v>115</v>
      </c>
      <c r="D95" s="0" t="s">
        <v>115</v>
      </c>
      <c r="G95" s="14" t="n">
        <v>0</v>
      </c>
      <c r="H95" s="15"/>
      <c r="I95" s="15"/>
      <c r="L95" s="19"/>
      <c r="R95" s="19"/>
    </row>
    <row r="96" customFormat="false" ht="13.8" hidden="false" customHeight="false" outlineLevel="0" collapsed="false">
      <c r="C96" s="0" t="s">
        <v>115</v>
      </c>
      <c r="D96" s="0" t="s">
        <v>115</v>
      </c>
      <c r="G96" s="14" t="n">
        <v>0</v>
      </c>
      <c r="H96" s="15"/>
      <c r="I96" s="15"/>
      <c r="L96" s="19"/>
      <c r="R96" s="19"/>
    </row>
    <row r="97" customFormat="false" ht="13.8" hidden="false" customHeight="false" outlineLevel="0" collapsed="false">
      <c r="C97" s="0" t="s">
        <v>115</v>
      </c>
      <c r="D97" s="0" t="s">
        <v>115</v>
      </c>
      <c r="G97" s="14" t="n">
        <v>0</v>
      </c>
      <c r="H97" s="15"/>
      <c r="I97" s="15"/>
      <c r="L97" s="19"/>
      <c r="R97" s="19"/>
    </row>
    <row r="98" customFormat="false" ht="13.8" hidden="false" customHeight="false" outlineLevel="0" collapsed="false">
      <c r="C98" s="0" t="s">
        <v>115</v>
      </c>
      <c r="D98" s="0" t="s">
        <v>115</v>
      </c>
      <c r="G98" s="14" t="n">
        <v>0</v>
      </c>
      <c r="H98" s="15"/>
      <c r="I98" s="15"/>
      <c r="L98" s="19"/>
      <c r="R98" s="19"/>
    </row>
    <row r="99" customFormat="false" ht="13.8" hidden="false" customHeight="false" outlineLevel="0" collapsed="false">
      <c r="C99" s="0" t="s">
        <v>115</v>
      </c>
      <c r="D99" s="0" t="s">
        <v>115</v>
      </c>
      <c r="G99" s="14" t="n">
        <v>0</v>
      </c>
      <c r="H99" s="15"/>
      <c r="I99" s="15"/>
      <c r="L99" s="19"/>
      <c r="R99" s="19"/>
    </row>
    <row r="100" customFormat="false" ht="13.8" hidden="false" customHeight="false" outlineLevel="0" collapsed="false">
      <c r="C100" s="0" t="s">
        <v>115</v>
      </c>
      <c r="D100" s="0" t="s">
        <v>115</v>
      </c>
      <c r="G100" s="14" t="n">
        <v>0</v>
      </c>
      <c r="H100" s="15"/>
      <c r="I100" s="15"/>
      <c r="L100" s="19"/>
      <c r="R100" s="19"/>
    </row>
    <row r="101" customFormat="false" ht="13.8" hidden="false" customHeight="false" outlineLevel="0" collapsed="false">
      <c r="C101" s="0" t="s">
        <v>115</v>
      </c>
      <c r="D101" s="0" t="s">
        <v>115</v>
      </c>
      <c r="G101" s="14" t="n">
        <v>0</v>
      </c>
      <c r="H101" s="15"/>
      <c r="I101" s="15"/>
      <c r="L101" s="19"/>
      <c r="R101" s="19"/>
    </row>
    <row r="102" customFormat="false" ht="13.8" hidden="false" customHeight="false" outlineLevel="0" collapsed="false">
      <c r="C102" s="0" t="s">
        <v>115</v>
      </c>
      <c r="D102" s="0" t="s">
        <v>115</v>
      </c>
      <c r="G102" s="14" t="n">
        <v>0</v>
      </c>
      <c r="H102" s="15"/>
      <c r="I102" s="15"/>
      <c r="L102" s="19"/>
      <c r="R102" s="19"/>
    </row>
    <row r="103" customFormat="false" ht="13.8" hidden="false" customHeight="false" outlineLevel="0" collapsed="false">
      <c r="C103" s="0" t="s">
        <v>115</v>
      </c>
      <c r="D103" s="0" t="s">
        <v>115</v>
      </c>
      <c r="G103" s="14" t="n">
        <v>0</v>
      </c>
      <c r="H103" s="15"/>
      <c r="I103" s="15"/>
      <c r="L103" s="19"/>
      <c r="R103" s="19"/>
    </row>
    <row r="104" customFormat="false" ht="13.8" hidden="false" customHeight="false" outlineLevel="0" collapsed="false">
      <c r="C104" s="0" t="s">
        <v>115</v>
      </c>
      <c r="D104" s="0" t="s">
        <v>115</v>
      </c>
      <c r="G104" s="14" t="n">
        <v>0</v>
      </c>
      <c r="H104" s="15"/>
      <c r="I104" s="15"/>
      <c r="L104" s="19"/>
      <c r="R104" s="19"/>
    </row>
    <row r="105" customFormat="false" ht="13.8" hidden="false" customHeight="false" outlineLevel="0" collapsed="false">
      <c r="C105" s="0" t="s">
        <v>115</v>
      </c>
      <c r="D105" s="0" t="s">
        <v>115</v>
      </c>
      <c r="G105" s="14" t="n">
        <v>0</v>
      </c>
      <c r="H105" s="15"/>
      <c r="I105" s="15"/>
      <c r="L105" s="19"/>
      <c r="R105" s="19"/>
    </row>
    <row r="106" customFormat="false" ht="13.8" hidden="false" customHeight="false" outlineLevel="0" collapsed="false">
      <c r="C106" s="0" t="s">
        <v>115</v>
      </c>
      <c r="D106" s="0" t="s">
        <v>115</v>
      </c>
      <c r="G106" s="14" t="n">
        <v>0</v>
      </c>
      <c r="H106" s="15"/>
      <c r="I106" s="15"/>
      <c r="L106" s="19"/>
      <c r="R106" s="19"/>
    </row>
    <row r="107" customFormat="false" ht="13.8" hidden="false" customHeight="false" outlineLevel="0" collapsed="false">
      <c r="C107" s="0" t="s">
        <v>115</v>
      </c>
      <c r="D107" s="0" t="s">
        <v>115</v>
      </c>
      <c r="G107" s="14" t="n">
        <v>0</v>
      </c>
      <c r="H107" s="15"/>
      <c r="I107" s="15"/>
      <c r="L107" s="19"/>
      <c r="R107" s="19"/>
    </row>
    <row r="108" customFormat="false" ht="13.8" hidden="false" customHeight="false" outlineLevel="0" collapsed="false">
      <c r="C108" s="0" t="s">
        <v>115</v>
      </c>
      <c r="D108" s="0" t="s">
        <v>115</v>
      </c>
      <c r="G108" s="14" t="n">
        <v>0</v>
      </c>
      <c r="H108" s="15"/>
      <c r="I108" s="15"/>
      <c r="L108" s="19"/>
      <c r="R108" s="19"/>
    </row>
    <row r="109" customFormat="false" ht="13.8" hidden="false" customHeight="false" outlineLevel="0" collapsed="false">
      <c r="C109" s="0" t="s">
        <v>115</v>
      </c>
      <c r="D109" s="0" t="s">
        <v>115</v>
      </c>
      <c r="G109" s="14" t="n">
        <v>0</v>
      </c>
      <c r="H109" s="15"/>
      <c r="I109" s="15"/>
      <c r="L109" s="19"/>
      <c r="R109" s="19"/>
    </row>
    <row r="110" customFormat="false" ht="13.8" hidden="false" customHeight="false" outlineLevel="0" collapsed="false">
      <c r="C110" s="0" t="s">
        <v>115</v>
      </c>
      <c r="D110" s="0" t="s">
        <v>115</v>
      </c>
      <c r="G110" s="14" t="n">
        <v>0</v>
      </c>
      <c r="H110" s="15"/>
      <c r="I110" s="15"/>
      <c r="L110" s="19"/>
      <c r="R110" s="19"/>
    </row>
    <row r="111" customFormat="false" ht="13.8" hidden="false" customHeight="false" outlineLevel="0" collapsed="false">
      <c r="C111" s="0" t="s">
        <v>115</v>
      </c>
      <c r="D111" s="0" t="s">
        <v>115</v>
      </c>
      <c r="G111" s="14" t="n">
        <v>0</v>
      </c>
      <c r="H111" s="15"/>
      <c r="I111" s="15"/>
      <c r="L111" s="19"/>
      <c r="R111" s="19"/>
    </row>
    <row r="112" customFormat="false" ht="13.8" hidden="false" customHeight="false" outlineLevel="0" collapsed="false">
      <c r="C112" s="0" t="s">
        <v>115</v>
      </c>
      <c r="D112" s="0" t="s">
        <v>115</v>
      </c>
      <c r="G112" s="14" t="n">
        <v>0</v>
      </c>
      <c r="H112" s="15"/>
      <c r="I112" s="15"/>
      <c r="L112" s="19"/>
      <c r="R112" s="19"/>
    </row>
    <row r="113" customFormat="false" ht="13.8" hidden="false" customHeight="false" outlineLevel="0" collapsed="false">
      <c r="C113" s="0" t="s">
        <v>115</v>
      </c>
      <c r="D113" s="0" t="s">
        <v>115</v>
      </c>
      <c r="G113" s="14" t="n">
        <v>0</v>
      </c>
      <c r="H113" s="15"/>
      <c r="I113" s="15"/>
      <c r="L113" s="19"/>
      <c r="R113" s="19"/>
    </row>
    <row r="114" customFormat="false" ht="13.8" hidden="false" customHeight="false" outlineLevel="0" collapsed="false">
      <c r="C114" s="0" t="s">
        <v>115</v>
      </c>
      <c r="D114" s="0" t="s">
        <v>115</v>
      </c>
      <c r="G114" s="14" t="n">
        <v>0</v>
      </c>
      <c r="H114" s="15"/>
      <c r="I114" s="15"/>
      <c r="L114" s="19"/>
      <c r="R114" s="19"/>
    </row>
    <row r="115" customFormat="false" ht="13.8" hidden="false" customHeight="false" outlineLevel="0" collapsed="false">
      <c r="C115" s="0" t="s">
        <v>115</v>
      </c>
      <c r="D115" s="0" t="s">
        <v>115</v>
      </c>
      <c r="G115" s="14" t="n">
        <v>0</v>
      </c>
      <c r="H115" s="15"/>
      <c r="I115" s="15"/>
      <c r="L115" s="19"/>
      <c r="R115" s="19"/>
    </row>
    <row r="116" customFormat="false" ht="13.8" hidden="false" customHeight="false" outlineLevel="0" collapsed="false">
      <c r="C116" s="0" t="s">
        <v>115</v>
      </c>
      <c r="D116" s="0" t="s">
        <v>115</v>
      </c>
      <c r="G116" s="14" t="n">
        <v>0</v>
      </c>
      <c r="H116" s="15"/>
      <c r="I116" s="15"/>
      <c r="L116" s="19"/>
      <c r="R116" s="19"/>
    </row>
    <row r="117" customFormat="false" ht="13.8" hidden="false" customHeight="false" outlineLevel="0" collapsed="false">
      <c r="C117" s="0" t="s">
        <v>115</v>
      </c>
      <c r="D117" s="0" t="s">
        <v>115</v>
      </c>
      <c r="G117" s="14" t="n">
        <v>0</v>
      </c>
      <c r="H117" s="15"/>
      <c r="I117" s="15"/>
      <c r="L117" s="19"/>
      <c r="R117" s="19"/>
    </row>
    <row r="118" customFormat="false" ht="13.8" hidden="false" customHeight="false" outlineLevel="0" collapsed="false">
      <c r="C118" s="0" t="s">
        <v>115</v>
      </c>
      <c r="D118" s="0" t="s">
        <v>115</v>
      </c>
      <c r="G118" s="14" t="n">
        <v>0</v>
      </c>
      <c r="H118" s="15"/>
      <c r="I118" s="15"/>
      <c r="L118" s="19"/>
      <c r="R118" s="19"/>
    </row>
    <row r="119" customFormat="false" ht="13.8" hidden="false" customHeight="false" outlineLevel="0" collapsed="false">
      <c r="C119" s="0" t="s">
        <v>115</v>
      </c>
      <c r="D119" s="0" t="s">
        <v>115</v>
      </c>
      <c r="G119" s="14" t="n">
        <v>0</v>
      </c>
      <c r="H119" s="15"/>
      <c r="I119" s="15"/>
      <c r="L119" s="19"/>
      <c r="R119" s="19"/>
    </row>
    <row r="120" customFormat="false" ht="13.8" hidden="false" customHeight="false" outlineLevel="0" collapsed="false">
      <c r="C120" s="0" t="s">
        <v>115</v>
      </c>
      <c r="D120" s="0" t="s">
        <v>115</v>
      </c>
      <c r="G120" s="14" t="n">
        <v>0</v>
      </c>
      <c r="H120" s="15"/>
      <c r="I120" s="15"/>
      <c r="L120" s="19"/>
      <c r="R120" s="19"/>
    </row>
    <row r="121" customFormat="false" ht="13.8" hidden="false" customHeight="false" outlineLevel="0" collapsed="false">
      <c r="C121" s="0" t="s">
        <v>115</v>
      </c>
      <c r="D121" s="0" t="s">
        <v>115</v>
      </c>
      <c r="G121" s="14" t="n">
        <v>0</v>
      </c>
      <c r="H121" s="15"/>
      <c r="I121" s="15"/>
      <c r="L121" s="19"/>
      <c r="R121" s="19"/>
    </row>
    <row r="122" customFormat="false" ht="13.8" hidden="false" customHeight="false" outlineLevel="0" collapsed="false">
      <c r="C122" s="0" t="s">
        <v>115</v>
      </c>
      <c r="D122" s="0" t="s">
        <v>115</v>
      </c>
      <c r="G122" s="14" t="n">
        <v>0</v>
      </c>
      <c r="H122" s="15"/>
      <c r="I122" s="15"/>
      <c r="L122" s="19"/>
      <c r="R122" s="19"/>
    </row>
    <row r="123" customFormat="false" ht="13.8" hidden="false" customHeight="false" outlineLevel="0" collapsed="false">
      <c r="C123" s="0" t="s">
        <v>115</v>
      </c>
      <c r="D123" s="0" t="s">
        <v>115</v>
      </c>
      <c r="G123" s="14" t="n">
        <v>0</v>
      </c>
      <c r="H123" s="15"/>
      <c r="I123" s="15"/>
      <c r="L123" s="19"/>
      <c r="R123" s="19"/>
    </row>
    <row r="124" customFormat="false" ht="13.8" hidden="false" customHeight="false" outlineLevel="0" collapsed="false">
      <c r="C124" s="0" t="s">
        <v>115</v>
      </c>
      <c r="D124" s="0" t="s">
        <v>115</v>
      </c>
      <c r="G124" s="14" t="n">
        <v>0</v>
      </c>
      <c r="H124" s="15"/>
      <c r="I124" s="15"/>
      <c r="L124" s="19"/>
      <c r="R124" s="19"/>
    </row>
    <row r="125" customFormat="false" ht="13.8" hidden="false" customHeight="false" outlineLevel="0" collapsed="false">
      <c r="C125" s="0" t="s">
        <v>115</v>
      </c>
      <c r="D125" s="0" t="s">
        <v>115</v>
      </c>
      <c r="G125" s="14" t="n">
        <v>0</v>
      </c>
      <c r="H125" s="15"/>
      <c r="I125" s="15"/>
      <c r="L125" s="19"/>
      <c r="R125" s="19"/>
    </row>
    <row r="126" customFormat="false" ht="13.8" hidden="false" customHeight="false" outlineLevel="0" collapsed="false">
      <c r="C126" s="0" t="s">
        <v>115</v>
      </c>
      <c r="D126" s="0" t="s">
        <v>115</v>
      </c>
      <c r="G126" s="14" t="n">
        <v>0</v>
      </c>
      <c r="H126" s="15"/>
      <c r="I126" s="15"/>
      <c r="L126" s="19"/>
      <c r="R126" s="19"/>
    </row>
    <row r="127" customFormat="false" ht="13.8" hidden="false" customHeight="false" outlineLevel="0" collapsed="false">
      <c r="C127" s="0" t="s">
        <v>115</v>
      </c>
      <c r="D127" s="0" t="s">
        <v>115</v>
      </c>
      <c r="G127" s="14" t="n">
        <v>0</v>
      </c>
      <c r="H127" s="15"/>
      <c r="I127" s="15"/>
      <c r="L127" s="19"/>
      <c r="R127" s="19"/>
    </row>
    <row r="128" customFormat="false" ht="13.8" hidden="false" customHeight="false" outlineLevel="0" collapsed="false">
      <c r="C128" s="0" t="s">
        <v>115</v>
      </c>
      <c r="D128" s="0" t="s">
        <v>115</v>
      </c>
      <c r="G128" s="14" t="n">
        <v>0</v>
      </c>
      <c r="H128" s="15"/>
      <c r="I128" s="15"/>
      <c r="L128" s="19"/>
      <c r="R128" s="19"/>
    </row>
    <row r="129" customFormat="false" ht="13.8" hidden="false" customHeight="false" outlineLevel="0" collapsed="false">
      <c r="C129" s="0" t="s">
        <v>115</v>
      </c>
      <c r="D129" s="0" t="s">
        <v>115</v>
      </c>
      <c r="G129" s="14" t="n">
        <v>0</v>
      </c>
      <c r="H129" s="15"/>
      <c r="I129" s="15"/>
      <c r="L129" s="19"/>
      <c r="R129" s="19"/>
    </row>
    <row r="130" customFormat="false" ht="13.8" hidden="false" customHeight="false" outlineLevel="0" collapsed="false">
      <c r="C130" s="0" t="s">
        <v>115</v>
      </c>
      <c r="D130" s="0" t="s">
        <v>115</v>
      </c>
      <c r="G130" s="14" t="n">
        <v>0</v>
      </c>
      <c r="H130" s="15"/>
      <c r="I130" s="15"/>
      <c r="L130" s="19"/>
      <c r="R130" s="19"/>
    </row>
    <row r="131" customFormat="false" ht="13.8" hidden="false" customHeight="false" outlineLevel="0" collapsed="false">
      <c r="C131" s="0" t="s">
        <v>115</v>
      </c>
      <c r="D131" s="0" t="s">
        <v>115</v>
      </c>
      <c r="G131" s="14" t="n">
        <v>0</v>
      </c>
      <c r="H131" s="15"/>
      <c r="I131" s="15"/>
      <c r="L131" s="19"/>
      <c r="R131" s="19"/>
    </row>
    <row r="132" customFormat="false" ht="13.8" hidden="false" customHeight="false" outlineLevel="0" collapsed="false">
      <c r="C132" s="0" t="s">
        <v>115</v>
      </c>
      <c r="D132" s="0" t="s">
        <v>115</v>
      </c>
      <c r="G132" s="14" t="n">
        <v>0</v>
      </c>
      <c r="H132" s="15"/>
      <c r="I132" s="15"/>
      <c r="L132" s="19"/>
      <c r="R132" s="19"/>
    </row>
    <row r="133" customFormat="false" ht="13.8" hidden="false" customHeight="false" outlineLevel="0" collapsed="false">
      <c r="C133" s="0" t="s">
        <v>115</v>
      </c>
      <c r="D133" s="0" t="s">
        <v>115</v>
      </c>
      <c r="G133" s="14" t="n">
        <v>0</v>
      </c>
      <c r="H133" s="15"/>
      <c r="I133" s="15"/>
      <c r="L133" s="19"/>
      <c r="R133" s="19"/>
    </row>
    <row r="134" customFormat="false" ht="13.8" hidden="false" customHeight="false" outlineLevel="0" collapsed="false">
      <c r="C134" s="0" t="s">
        <v>115</v>
      </c>
      <c r="D134" s="0" t="s">
        <v>115</v>
      </c>
      <c r="G134" s="14" t="n">
        <v>0</v>
      </c>
      <c r="H134" s="15"/>
      <c r="I134" s="15"/>
      <c r="L134" s="19"/>
      <c r="R134" s="19"/>
    </row>
    <row r="135" customFormat="false" ht="13.8" hidden="false" customHeight="false" outlineLevel="0" collapsed="false">
      <c r="C135" s="0" t="s">
        <v>115</v>
      </c>
      <c r="D135" s="0" t="s">
        <v>115</v>
      </c>
      <c r="G135" s="14" t="n">
        <v>0</v>
      </c>
      <c r="H135" s="15"/>
      <c r="I135" s="15"/>
      <c r="L135" s="19"/>
      <c r="R135" s="19"/>
    </row>
    <row r="136" customFormat="false" ht="13.8" hidden="false" customHeight="false" outlineLevel="0" collapsed="false">
      <c r="C136" s="0" t="s">
        <v>115</v>
      </c>
      <c r="D136" s="0" t="s">
        <v>115</v>
      </c>
      <c r="G136" s="14" t="n">
        <v>0</v>
      </c>
      <c r="H136" s="15"/>
      <c r="I136" s="15"/>
      <c r="L136" s="19"/>
      <c r="R136" s="19"/>
    </row>
    <row r="137" customFormat="false" ht="13.8" hidden="false" customHeight="false" outlineLevel="0" collapsed="false">
      <c r="C137" s="0" t="s">
        <v>115</v>
      </c>
      <c r="D137" s="0" t="s">
        <v>115</v>
      </c>
      <c r="G137" s="14" t="n">
        <v>0</v>
      </c>
      <c r="H137" s="15"/>
      <c r="I137" s="15"/>
      <c r="L137" s="19"/>
      <c r="R137" s="19"/>
    </row>
    <row r="138" customFormat="false" ht="13.8" hidden="false" customHeight="false" outlineLevel="0" collapsed="false">
      <c r="C138" s="0" t="s">
        <v>115</v>
      </c>
      <c r="D138" s="0" t="s">
        <v>115</v>
      </c>
      <c r="G138" s="14" t="n">
        <v>0</v>
      </c>
      <c r="H138" s="15"/>
      <c r="I138" s="15"/>
      <c r="L138" s="19"/>
      <c r="R138" s="19"/>
    </row>
    <row r="139" customFormat="false" ht="13.8" hidden="false" customHeight="false" outlineLevel="0" collapsed="false">
      <c r="C139" s="0" t="s">
        <v>115</v>
      </c>
      <c r="D139" s="0" t="s">
        <v>115</v>
      </c>
      <c r="G139" s="14" t="n">
        <v>0</v>
      </c>
      <c r="H139" s="15"/>
      <c r="I139" s="15"/>
      <c r="L139" s="19"/>
      <c r="R139" s="19"/>
    </row>
    <row r="140" customFormat="false" ht="13.8" hidden="false" customHeight="false" outlineLevel="0" collapsed="false">
      <c r="C140" s="0" t="s">
        <v>115</v>
      </c>
      <c r="D140" s="0" t="s">
        <v>115</v>
      </c>
      <c r="G140" s="14" t="n">
        <v>0</v>
      </c>
      <c r="H140" s="15"/>
      <c r="I140" s="15"/>
      <c r="L140" s="19"/>
      <c r="R140" s="19"/>
    </row>
    <row r="141" customFormat="false" ht="13.8" hidden="false" customHeight="false" outlineLevel="0" collapsed="false">
      <c r="C141" s="0" t="s">
        <v>115</v>
      </c>
      <c r="D141" s="0" t="s">
        <v>115</v>
      </c>
      <c r="G141" s="14" t="n">
        <v>0</v>
      </c>
      <c r="H141" s="15"/>
      <c r="I141" s="15"/>
      <c r="L141" s="19"/>
      <c r="R141" s="19"/>
    </row>
    <row r="142" customFormat="false" ht="13.8" hidden="false" customHeight="false" outlineLevel="0" collapsed="false">
      <c r="C142" s="0" t="s">
        <v>115</v>
      </c>
      <c r="D142" s="0" t="s">
        <v>115</v>
      </c>
      <c r="G142" s="14" t="n">
        <v>0</v>
      </c>
      <c r="H142" s="15"/>
      <c r="I142" s="15"/>
      <c r="L142" s="19"/>
      <c r="R142" s="19"/>
    </row>
    <row r="143" customFormat="false" ht="13.8" hidden="false" customHeight="false" outlineLevel="0" collapsed="false">
      <c r="C143" s="0" t="s">
        <v>115</v>
      </c>
      <c r="D143" s="0" t="s">
        <v>115</v>
      </c>
      <c r="G143" s="14" t="n">
        <v>0</v>
      </c>
      <c r="H143" s="15"/>
      <c r="I143" s="15"/>
      <c r="L143" s="19"/>
      <c r="R143" s="19"/>
    </row>
    <row r="144" customFormat="false" ht="13.8" hidden="false" customHeight="false" outlineLevel="0" collapsed="false">
      <c r="C144" s="0" t="s">
        <v>115</v>
      </c>
      <c r="D144" s="0" t="s">
        <v>115</v>
      </c>
      <c r="G144" s="14" t="n">
        <v>0</v>
      </c>
      <c r="H144" s="15"/>
      <c r="I144" s="15"/>
      <c r="L144" s="19"/>
      <c r="R144" s="19"/>
    </row>
    <row r="145" customFormat="false" ht="13.8" hidden="false" customHeight="false" outlineLevel="0" collapsed="false">
      <c r="C145" s="0" t="s">
        <v>115</v>
      </c>
      <c r="D145" s="0" t="s">
        <v>115</v>
      </c>
      <c r="G145" s="14" t="n">
        <v>0</v>
      </c>
      <c r="H145" s="15"/>
      <c r="I145" s="15"/>
      <c r="L145" s="19"/>
      <c r="R145" s="19"/>
    </row>
    <row r="146" customFormat="false" ht="13.8" hidden="false" customHeight="false" outlineLevel="0" collapsed="false">
      <c r="C146" s="0" t="s">
        <v>115</v>
      </c>
      <c r="D146" s="0" t="s">
        <v>115</v>
      </c>
      <c r="G146" s="14" t="n">
        <v>0</v>
      </c>
      <c r="H146" s="15"/>
      <c r="I146" s="15"/>
      <c r="L146" s="19"/>
      <c r="R146" s="19"/>
    </row>
    <row r="147" customFormat="false" ht="13.8" hidden="false" customHeight="false" outlineLevel="0" collapsed="false">
      <c r="C147" s="0" t="s">
        <v>115</v>
      </c>
      <c r="D147" s="0" t="s">
        <v>115</v>
      </c>
      <c r="G147" s="14" t="n">
        <v>0</v>
      </c>
      <c r="H147" s="15"/>
      <c r="I147" s="15"/>
      <c r="L147" s="19"/>
      <c r="R147" s="19"/>
    </row>
    <row r="148" customFormat="false" ht="13.8" hidden="false" customHeight="false" outlineLevel="0" collapsed="false">
      <c r="C148" s="0" t="s">
        <v>115</v>
      </c>
      <c r="D148" s="0" t="s">
        <v>115</v>
      </c>
      <c r="G148" s="14" t="n">
        <v>0</v>
      </c>
      <c r="H148" s="15"/>
      <c r="I148" s="15"/>
      <c r="L148" s="19"/>
      <c r="R148" s="19"/>
    </row>
    <row r="149" customFormat="false" ht="13.8" hidden="false" customHeight="false" outlineLevel="0" collapsed="false">
      <c r="C149" s="0" t="s">
        <v>115</v>
      </c>
      <c r="D149" s="0" t="s">
        <v>115</v>
      </c>
      <c r="G149" s="14" t="n">
        <v>0</v>
      </c>
      <c r="H149" s="15"/>
      <c r="I149" s="15"/>
      <c r="L149" s="19"/>
      <c r="R149" s="19"/>
    </row>
    <row r="150" customFormat="false" ht="13.8" hidden="false" customHeight="false" outlineLevel="0" collapsed="false">
      <c r="C150" s="0" t="s">
        <v>115</v>
      </c>
      <c r="D150" s="0" t="s">
        <v>115</v>
      </c>
      <c r="G150" s="14" t="n">
        <v>0</v>
      </c>
      <c r="H150" s="15"/>
      <c r="I150" s="15"/>
      <c r="L150" s="19"/>
      <c r="R150" s="19"/>
    </row>
    <row r="151" customFormat="false" ht="13.8" hidden="false" customHeight="false" outlineLevel="0" collapsed="false">
      <c r="C151" s="0" t="s">
        <v>115</v>
      </c>
      <c r="D151" s="0" t="s">
        <v>115</v>
      </c>
      <c r="G151" s="14" t="n">
        <v>0</v>
      </c>
      <c r="H151" s="15"/>
      <c r="I151" s="15"/>
      <c r="L151" s="19"/>
      <c r="R151" s="19"/>
    </row>
    <row r="152" customFormat="false" ht="13.8" hidden="false" customHeight="false" outlineLevel="0" collapsed="false">
      <c r="C152" s="0" t="s">
        <v>115</v>
      </c>
      <c r="D152" s="0" t="s">
        <v>115</v>
      </c>
      <c r="G152" s="14" t="n">
        <v>0</v>
      </c>
      <c r="H152" s="15"/>
      <c r="I152" s="15"/>
      <c r="L152" s="19"/>
      <c r="R152" s="19"/>
    </row>
    <row r="153" customFormat="false" ht="13.8" hidden="false" customHeight="false" outlineLevel="0" collapsed="false">
      <c r="C153" s="0" t="s">
        <v>115</v>
      </c>
      <c r="D153" s="0" t="s">
        <v>115</v>
      </c>
      <c r="G153" s="14" t="n">
        <v>0</v>
      </c>
      <c r="H153" s="15"/>
      <c r="I153" s="15"/>
      <c r="L153" s="19"/>
      <c r="R153" s="19"/>
    </row>
    <row r="154" customFormat="false" ht="13.8" hidden="false" customHeight="false" outlineLevel="0" collapsed="false">
      <c r="C154" s="0" t="s">
        <v>115</v>
      </c>
      <c r="D154" s="0" t="s">
        <v>115</v>
      </c>
      <c r="G154" s="14" t="n">
        <v>0</v>
      </c>
      <c r="H154" s="15"/>
      <c r="I154" s="15"/>
      <c r="L154" s="19"/>
      <c r="R154" s="19"/>
    </row>
    <row r="155" customFormat="false" ht="13.8" hidden="false" customHeight="false" outlineLevel="0" collapsed="false">
      <c r="C155" s="0" t="s">
        <v>115</v>
      </c>
      <c r="D155" s="0" t="s">
        <v>115</v>
      </c>
      <c r="G155" s="14" t="n">
        <v>0</v>
      </c>
      <c r="H155" s="15"/>
      <c r="I155" s="15"/>
      <c r="L155" s="19"/>
      <c r="R155" s="19"/>
    </row>
    <row r="156" customFormat="false" ht="13.8" hidden="false" customHeight="false" outlineLevel="0" collapsed="false">
      <c r="C156" s="0" t="s">
        <v>115</v>
      </c>
      <c r="D156" s="0" t="s">
        <v>115</v>
      </c>
      <c r="G156" s="14" t="n">
        <v>0</v>
      </c>
      <c r="H156" s="15"/>
      <c r="I156" s="15"/>
      <c r="L156" s="19"/>
      <c r="R156" s="19"/>
    </row>
    <row r="157" customFormat="false" ht="13.8" hidden="false" customHeight="false" outlineLevel="0" collapsed="false">
      <c r="C157" s="0" t="s">
        <v>115</v>
      </c>
      <c r="D157" s="0" t="s">
        <v>115</v>
      </c>
      <c r="G157" s="14" t="n">
        <v>0</v>
      </c>
      <c r="H157" s="15"/>
      <c r="I157" s="15"/>
      <c r="L157" s="19"/>
      <c r="R157" s="19"/>
    </row>
    <row r="158" customFormat="false" ht="13.8" hidden="false" customHeight="false" outlineLevel="0" collapsed="false">
      <c r="C158" s="0" t="s">
        <v>115</v>
      </c>
      <c r="D158" s="0" t="s">
        <v>115</v>
      </c>
      <c r="G158" s="14" t="n">
        <v>0</v>
      </c>
      <c r="H158" s="15"/>
      <c r="I158" s="15"/>
      <c r="L158" s="19"/>
      <c r="R158" s="19"/>
    </row>
    <row r="159" customFormat="false" ht="13.8" hidden="false" customHeight="false" outlineLevel="0" collapsed="false">
      <c r="C159" s="0" t="s">
        <v>115</v>
      </c>
      <c r="D159" s="0" t="s">
        <v>115</v>
      </c>
      <c r="G159" s="14" t="n">
        <v>0</v>
      </c>
      <c r="H159" s="15"/>
      <c r="I159" s="15"/>
      <c r="L159" s="19"/>
      <c r="R159" s="19"/>
    </row>
    <row r="160" customFormat="false" ht="13.8" hidden="false" customHeight="false" outlineLevel="0" collapsed="false">
      <c r="C160" s="0" t="s">
        <v>115</v>
      </c>
      <c r="D160" s="0" t="s">
        <v>115</v>
      </c>
      <c r="G160" s="14" t="n">
        <v>0</v>
      </c>
      <c r="H160" s="15"/>
      <c r="I160" s="15"/>
      <c r="L160" s="19"/>
      <c r="R160" s="19"/>
    </row>
    <row r="161" customFormat="false" ht="13.8" hidden="false" customHeight="false" outlineLevel="0" collapsed="false">
      <c r="C161" s="0" t="s">
        <v>115</v>
      </c>
      <c r="D161" s="0" t="s">
        <v>115</v>
      </c>
      <c r="G161" s="14" t="n">
        <v>0</v>
      </c>
      <c r="H161" s="15"/>
      <c r="I161" s="15"/>
      <c r="L161" s="19"/>
      <c r="R161" s="19"/>
    </row>
    <row r="162" customFormat="false" ht="13.8" hidden="false" customHeight="false" outlineLevel="0" collapsed="false">
      <c r="C162" s="0" t="s">
        <v>115</v>
      </c>
      <c r="D162" s="0" t="s">
        <v>115</v>
      </c>
      <c r="G162" s="14" t="n">
        <v>0</v>
      </c>
      <c r="H162" s="15"/>
      <c r="I162" s="15"/>
      <c r="L162" s="19"/>
      <c r="R162" s="19"/>
    </row>
    <row r="163" customFormat="false" ht="13.8" hidden="false" customHeight="false" outlineLevel="0" collapsed="false">
      <c r="C163" s="0" t="s">
        <v>115</v>
      </c>
      <c r="D163" s="0" t="s">
        <v>115</v>
      </c>
      <c r="G163" s="14" t="n">
        <v>0</v>
      </c>
      <c r="H163" s="15"/>
      <c r="I163" s="15"/>
      <c r="L163" s="19"/>
      <c r="R163" s="19"/>
    </row>
    <row r="164" customFormat="false" ht="13.8" hidden="false" customHeight="false" outlineLevel="0" collapsed="false">
      <c r="C164" s="0" t="s">
        <v>115</v>
      </c>
      <c r="D164" s="0" t="s">
        <v>115</v>
      </c>
      <c r="G164" s="14" t="n">
        <v>0</v>
      </c>
      <c r="H164" s="15"/>
      <c r="I164" s="15"/>
      <c r="L164" s="19"/>
      <c r="R164" s="19"/>
    </row>
    <row r="165" customFormat="false" ht="13.8" hidden="false" customHeight="false" outlineLevel="0" collapsed="false">
      <c r="C165" s="0" t="s">
        <v>115</v>
      </c>
      <c r="D165" s="0" t="s">
        <v>115</v>
      </c>
      <c r="G165" s="14" t="n">
        <v>0</v>
      </c>
      <c r="H165" s="15"/>
      <c r="I165" s="15"/>
      <c r="L165" s="19"/>
      <c r="R165" s="19"/>
    </row>
    <row r="166" customFormat="false" ht="13.8" hidden="false" customHeight="false" outlineLevel="0" collapsed="false">
      <c r="C166" s="0" t="s">
        <v>115</v>
      </c>
      <c r="D166" s="0" t="s">
        <v>115</v>
      </c>
      <c r="G166" s="14" t="n">
        <v>0</v>
      </c>
      <c r="H166" s="15"/>
      <c r="I166" s="15"/>
      <c r="L166" s="19"/>
      <c r="R166" s="19"/>
    </row>
    <row r="167" customFormat="false" ht="13.8" hidden="false" customHeight="false" outlineLevel="0" collapsed="false">
      <c r="C167" s="0" t="s">
        <v>115</v>
      </c>
      <c r="D167" s="0" t="s">
        <v>115</v>
      </c>
      <c r="G167" s="14" t="n">
        <v>0</v>
      </c>
      <c r="H167" s="15"/>
      <c r="I167" s="15"/>
      <c r="L167" s="19"/>
      <c r="R167" s="19"/>
    </row>
    <row r="168" customFormat="false" ht="13.8" hidden="false" customHeight="false" outlineLevel="0" collapsed="false">
      <c r="C168" s="0" t="s">
        <v>115</v>
      </c>
      <c r="D168" s="0" t="s">
        <v>115</v>
      </c>
      <c r="G168" s="14" t="n">
        <v>0</v>
      </c>
      <c r="H168" s="15"/>
      <c r="I168" s="15"/>
      <c r="L168" s="19"/>
      <c r="R168" s="19"/>
    </row>
    <row r="169" customFormat="false" ht="13.8" hidden="false" customHeight="false" outlineLevel="0" collapsed="false">
      <c r="C169" s="0" t="s">
        <v>115</v>
      </c>
      <c r="D169" s="0" t="s">
        <v>115</v>
      </c>
      <c r="G169" s="14" t="n">
        <v>0</v>
      </c>
      <c r="H169" s="15"/>
      <c r="I169" s="15"/>
      <c r="L169" s="19"/>
      <c r="R169" s="19"/>
    </row>
    <row r="170" customFormat="false" ht="13.8" hidden="false" customHeight="false" outlineLevel="0" collapsed="false">
      <c r="C170" s="0" t="s">
        <v>115</v>
      </c>
      <c r="D170" s="0" t="s">
        <v>115</v>
      </c>
      <c r="G170" s="14" t="n">
        <v>0</v>
      </c>
      <c r="H170" s="15"/>
      <c r="I170" s="15"/>
      <c r="L170" s="19"/>
      <c r="R170" s="19"/>
    </row>
    <row r="171" customFormat="false" ht="13.8" hidden="false" customHeight="false" outlineLevel="0" collapsed="false">
      <c r="C171" s="0" t="s">
        <v>115</v>
      </c>
      <c r="D171" s="0" t="s">
        <v>115</v>
      </c>
      <c r="G171" s="14" t="n">
        <v>0</v>
      </c>
      <c r="H171" s="15"/>
      <c r="I171" s="15"/>
      <c r="L171" s="19"/>
      <c r="R171" s="19"/>
    </row>
    <row r="172" customFormat="false" ht="13.8" hidden="false" customHeight="false" outlineLevel="0" collapsed="false">
      <c r="C172" s="0" t="s">
        <v>115</v>
      </c>
      <c r="D172" s="0" t="s">
        <v>115</v>
      </c>
      <c r="G172" s="14" t="n">
        <v>0</v>
      </c>
      <c r="H172" s="15"/>
      <c r="I172" s="15"/>
      <c r="L172" s="19"/>
      <c r="R172" s="19"/>
    </row>
    <row r="173" customFormat="false" ht="13.8" hidden="false" customHeight="false" outlineLevel="0" collapsed="false">
      <c r="C173" s="0" t="s">
        <v>115</v>
      </c>
      <c r="D173" s="0" t="s">
        <v>115</v>
      </c>
      <c r="G173" s="14" t="n">
        <v>0</v>
      </c>
      <c r="H173" s="15"/>
      <c r="I173" s="15"/>
      <c r="L173" s="19"/>
      <c r="R173" s="19"/>
    </row>
    <row r="174" customFormat="false" ht="13.8" hidden="false" customHeight="false" outlineLevel="0" collapsed="false">
      <c r="C174" s="0" t="s">
        <v>115</v>
      </c>
      <c r="D174" s="0" t="s">
        <v>115</v>
      </c>
      <c r="G174" s="14" t="n">
        <v>0</v>
      </c>
      <c r="H174" s="15"/>
      <c r="I174" s="15"/>
      <c r="L174" s="19"/>
      <c r="R174" s="19"/>
    </row>
    <row r="175" customFormat="false" ht="13.8" hidden="false" customHeight="false" outlineLevel="0" collapsed="false">
      <c r="C175" s="0" t="s">
        <v>115</v>
      </c>
      <c r="D175" s="0" t="s">
        <v>115</v>
      </c>
      <c r="G175" s="14" t="n">
        <v>0</v>
      </c>
      <c r="H175" s="15"/>
      <c r="I175" s="15"/>
      <c r="L175" s="19"/>
      <c r="R175" s="19"/>
    </row>
    <row r="176" customFormat="false" ht="13.8" hidden="false" customHeight="false" outlineLevel="0" collapsed="false">
      <c r="C176" s="0" t="s">
        <v>115</v>
      </c>
      <c r="D176" s="0" t="s">
        <v>115</v>
      </c>
      <c r="G176" s="14" t="n">
        <v>0</v>
      </c>
      <c r="H176" s="15"/>
      <c r="I176" s="15"/>
      <c r="L176" s="19"/>
      <c r="R176" s="19"/>
    </row>
    <row r="177" customFormat="false" ht="13.8" hidden="false" customHeight="false" outlineLevel="0" collapsed="false">
      <c r="C177" s="0" t="s">
        <v>115</v>
      </c>
      <c r="D177" s="0" t="s">
        <v>115</v>
      </c>
      <c r="G177" s="14" t="n">
        <v>0</v>
      </c>
      <c r="H177" s="15"/>
      <c r="I177" s="15"/>
      <c r="L177" s="19"/>
      <c r="R177" s="19"/>
    </row>
    <row r="178" customFormat="false" ht="13.8" hidden="false" customHeight="false" outlineLevel="0" collapsed="false">
      <c r="C178" s="0" t="s">
        <v>115</v>
      </c>
      <c r="D178" s="0" t="s">
        <v>115</v>
      </c>
      <c r="G178" s="14" t="n">
        <v>0</v>
      </c>
      <c r="H178" s="15"/>
      <c r="I178" s="15"/>
      <c r="L178" s="19"/>
      <c r="R178" s="19"/>
    </row>
    <row r="179" customFormat="false" ht="13.8" hidden="false" customHeight="false" outlineLevel="0" collapsed="false">
      <c r="C179" s="0" t="s">
        <v>115</v>
      </c>
      <c r="D179" s="0" t="s">
        <v>115</v>
      </c>
      <c r="G179" s="14" t="n">
        <v>0</v>
      </c>
      <c r="H179" s="15"/>
      <c r="I179" s="15"/>
      <c r="L179" s="19"/>
      <c r="R179" s="19"/>
    </row>
    <row r="180" customFormat="false" ht="13.8" hidden="false" customHeight="false" outlineLevel="0" collapsed="false">
      <c r="C180" s="0" t="s">
        <v>115</v>
      </c>
      <c r="D180" s="0" t="s">
        <v>115</v>
      </c>
      <c r="G180" s="14" t="n">
        <v>0</v>
      </c>
      <c r="H180" s="15"/>
      <c r="I180" s="15"/>
      <c r="L180" s="19"/>
      <c r="R180" s="19"/>
    </row>
    <row r="181" customFormat="false" ht="13.8" hidden="false" customHeight="false" outlineLevel="0" collapsed="false">
      <c r="C181" s="0" t="s">
        <v>115</v>
      </c>
      <c r="D181" s="0" t="s">
        <v>115</v>
      </c>
      <c r="G181" s="14" t="n">
        <v>0</v>
      </c>
      <c r="H181" s="15"/>
      <c r="I181" s="15"/>
      <c r="L181" s="19"/>
      <c r="R181" s="19"/>
    </row>
    <row r="182" customFormat="false" ht="13.8" hidden="false" customHeight="false" outlineLevel="0" collapsed="false">
      <c r="C182" s="0" t="s">
        <v>115</v>
      </c>
      <c r="D182" s="0" t="s">
        <v>115</v>
      </c>
      <c r="G182" s="14" t="n">
        <v>0</v>
      </c>
      <c r="H182" s="15"/>
      <c r="I182" s="15"/>
      <c r="L182" s="19"/>
      <c r="R182" s="19"/>
    </row>
    <row r="183" customFormat="false" ht="13.8" hidden="false" customHeight="false" outlineLevel="0" collapsed="false">
      <c r="C183" s="0" t="s">
        <v>115</v>
      </c>
      <c r="D183" s="0" t="s">
        <v>115</v>
      </c>
      <c r="G183" s="14" t="n">
        <v>0</v>
      </c>
      <c r="H183" s="15"/>
      <c r="I183" s="15"/>
      <c r="L183" s="19"/>
      <c r="R183" s="19"/>
    </row>
    <row r="184" customFormat="false" ht="13.8" hidden="false" customHeight="false" outlineLevel="0" collapsed="false">
      <c r="C184" s="0" t="s">
        <v>115</v>
      </c>
      <c r="D184" s="0" t="s">
        <v>115</v>
      </c>
      <c r="G184" s="14" t="n">
        <v>0</v>
      </c>
      <c r="H184" s="15"/>
      <c r="I184" s="15"/>
      <c r="L184" s="19"/>
      <c r="R184" s="19"/>
    </row>
    <row r="185" customFormat="false" ht="13.8" hidden="false" customHeight="false" outlineLevel="0" collapsed="false">
      <c r="C185" s="0" t="s">
        <v>115</v>
      </c>
      <c r="D185" s="0" t="s">
        <v>115</v>
      </c>
      <c r="G185" s="14" t="n">
        <v>0</v>
      </c>
      <c r="H185" s="15"/>
      <c r="I185" s="15"/>
      <c r="L185" s="19"/>
      <c r="R185" s="19"/>
    </row>
    <row r="186" customFormat="false" ht="13.8" hidden="false" customHeight="false" outlineLevel="0" collapsed="false">
      <c r="C186" s="0" t="s">
        <v>115</v>
      </c>
      <c r="D186" s="0" t="s">
        <v>115</v>
      </c>
      <c r="G186" s="14" t="n">
        <v>0</v>
      </c>
      <c r="H186" s="15"/>
      <c r="I186" s="15"/>
      <c r="L186" s="19"/>
      <c r="R186" s="19"/>
    </row>
    <row r="187" customFormat="false" ht="13.8" hidden="false" customHeight="false" outlineLevel="0" collapsed="false">
      <c r="C187" s="0" t="s">
        <v>115</v>
      </c>
      <c r="D187" s="0" t="s">
        <v>115</v>
      </c>
      <c r="G187" s="14" t="n">
        <v>0</v>
      </c>
      <c r="H187" s="15"/>
      <c r="I187" s="15"/>
      <c r="L187" s="19"/>
      <c r="R187" s="19"/>
    </row>
    <row r="188" customFormat="false" ht="13.8" hidden="false" customHeight="false" outlineLevel="0" collapsed="false">
      <c r="C188" s="0" t="s">
        <v>115</v>
      </c>
      <c r="D188" s="0" t="s">
        <v>115</v>
      </c>
      <c r="G188" s="14" t="n">
        <v>0</v>
      </c>
      <c r="H188" s="15"/>
      <c r="I188" s="15"/>
      <c r="L188" s="19"/>
      <c r="R188" s="19"/>
    </row>
    <row r="189" customFormat="false" ht="13.8" hidden="false" customHeight="false" outlineLevel="0" collapsed="false">
      <c r="C189" s="0" t="s">
        <v>115</v>
      </c>
      <c r="D189" s="0" t="s">
        <v>115</v>
      </c>
      <c r="G189" s="14" t="n">
        <v>0</v>
      </c>
      <c r="H189" s="15"/>
      <c r="I189" s="15"/>
      <c r="L189" s="19"/>
      <c r="R189" s="19"/>
    </row>
    <row r="190" customFormat="false" ht="13.8" hidden="false" customHeight="false" outlineLevel="0" collapsed="false">
      <c r="C190" s="0" t="s">
        <v>115</v>
      </c>
      <c r="D190" s="0" t="s">
        <v>115</v>
      </c>
      <c r="G190" s="14" t="n">
        <v>0</v>
      </c>
      <c r="H190" s="15"/>
      <c r="I190" s="15"/>
      <c r="L190" s="19"/>
      <c r="R190" s="19"/>
    </row>
    <row r="191" customFormat="false" ht="13.8" hidden="false" customHeight="false" outlineLevel="0" collapsed="false">
      <c r="C191" s="0" t="s">
        <v>115</v>
      </c>
      <c r="D191" s="0" t="s">
        <v>115</v>
      </c>
      <c r="G191" s="14" t="n">
        <v>0</v>
      </c>
      <c r="H191" s="15"/>
      <c r="I191" s="15"/>
      <c r="L191" s="19"/>
      <c r="R191" s="19"/>
    </row>
    <row r="192" customFormat="false" ht="13.8" hidden="false" customHeight="false" outlineLevel="0" collapsed="false">
      <c r="C192" s="0" t="s">
        <v>115</v>
      </c>
      <c r="D192" s="0" t="s">
        <v>115</v>
      </c>
      <c r="G192" s="14" t="n">
        <v>0</v>
      </c>
      <c r="H192" s="15"/>
      <c r="I192" s="15"/>
      <c r="L192" s="19"/>
      <c r="R192" s="19"/>
    </row>
    <row r="193" customFormat="false" ht="13.8" hidden="false" customHeight="false" outlineLevel="0" collapsed="false">
      <c r="C193" s="0" t="s">
        <v>115</v>
      </c>
      <c r="D193" s="0" t="s">
        <v>115</v>
      </c>
      <c r="G193" s="14" t="n">
        <v>0</v>
      </c>
      <c r="H193" s="15"/>
      <c r="I193" s="15"/>
      <c r="L193" s="19"/>
      <c r="R193" s="19"/>
    </row>
    <row r="194" customFormat="false" ht="13.8" hidden="false" customHeight="false" outlineLevel="0" collapsed="false">
      <c r="C194" s="0" t="s">
        <v>115</v>
      </c>
      <c r="D194" s="0" t="s">
        <v>115</v>
      </c>
      <c r="G194" s="14" t="n">
        <v>0</v>
      </c>
      <c r="H194" s="15"/>
      <c r="I194" s="15"/>
      <c r="L194" s="19"/>
      <c r="R194" s="19"/>
    </row>
    <row r="195" customFormat="false" ht="13.8" hidden="false" customHeight="false" outlineLevel="0" collapsed="false">
      <c r="C195" s="0" t="s">
        <v>115</v>
      </c>
      <c r="D195" s="0" t="s">
        <v>115</v>
      </c>
      <c r="G195" s="14" t="n">
        <v>0</v>
      </c>
      <c r="H195" s="15"/>
      <c r="I195" s="15"/>
      <c r="L195" s="19"/>
      <c r="R195" s="19"/>
    </row>
    <row r="196" customFormat="false" ht="13.8" hidden="false" customHeight="false" outlineLevel="0" collapsed="false">
      <c r="C196" s="0" t="s">
        <v>115</v>
      </c>
      <c r="D196" s="0" t="s">
        <v>115</v>
      </c>
      <c r="G196" s="14" t="n">
        <v>0</v>
      </c>
      <c r="H196" s="15"/>
      <c r="I196" s="15"/>
      <c r="L196" s="19"/>
      <c r="R196" s="19"/>
    </row>
    <row r="197" customFormat="false" ht="13.8" hidden="false" customHeight="false" outlineLevel="0" collapsed="false">
      <c r="C197" s="0" t="s">
        <v>115</v>
      </c>
      <c r="D197" s="0" t="s">
        <v>115</v>
      </c>
      <c r="G197" s="14" t="n">
        <v>0</v>
      </c>
      <c r="H197" s="15"/>
      <c r="I197" s="15"/>
      <c r="L197" s="19"/>
      <c r="R197" s="19"/>
    </row>
    <row r="198" customFormat="false" ht="13.8" hidden="false" customHeight="false" outlineLevel="0" collapsed="false">
      <c r="C198" s="0" t="s">
        <v>115</v>
      </c>
      <c r="D198" s="0" t="s">
        <v>115</v>
      </c>
      <c r="G198" s="14" t="n">
        <v>0</v>
      </c>
      <c r="H198" s="15"/>
      <c r="I198" s="15"/>
      <c r="L198" s="19"/>
      <c r="R198" s="19"/>
    </row>
    <row r="199" customFormat="false" ht="13.8" hidden="false" customHeight="false" outlineLevel="0" collapsed="false">
      <c r="C199" s="0" t="s">
        <v>115</v>
      </c>
      <c r="D199" s="0" t="s">
        <v>115</v>
      </c>
      <c r="G199" s="14" t="n">
        <v>0</v>
      </c>
      <c r="H199" s="15"/>
      <c r="I199" s="15"/>
      <c r="L199" s="19"/>
      <c r="R199" s="19"/>
    </row>
    <row r="200" customFormat="false" ht="13.8" hidden="false" customHeight="false" outlineLevel="0" collapsed="false">
      <c r="C200" s="0" t="s">
        <v>115</v>
      </c>
      <c r="D200" s="0" t="s">
        <v>115</v>
      </c>
      <c r="G200" s="14" t="n">
        <v>0</v>
      </c>
      <c r="H200" s="15"/>
      <c r="I200" s="15"/>
      <c r="L200" s="19"/>
      <c r="R200" s="19"/>
    </row>
    <row r="201" customFormat="false" ht="13.8" hidden="false" customHeight="false" outlineLevel="0" collapsed="false">
      <c r="C201" s="0" t="s">
        <v>115</v>
      </c>
      <c r="D201" s="0" t="s">
        <v>115</v>
      </c>
      <c r="G201" s="14" t="n">
        <v>0</v>
      </c>
      <c r="H201" s="15"/>
      <c r="I201" s="15"/>
      <c r="L201" s="19"/>
      <c r="R201" s="19"/>
    </row>
    <row r="202" customFormat="false" ht="13.8" hidden="false" customHeight="false" outlineLevel="0" collapsed="false">
      <c r="C202" s="0" t="s">
        <v>115</v>
      </c>
      <c r="D202" s="0" t="s">
        <v>115</v>
      </c>
      <c r="G202" s="14" t="n">
        <v>0</v>
      </c>
      <c r="H202" s="15"/>
      <c r="I202" s="15"/>
      <c r="L202" s="19"/>
      <c r="R202" s="19"/>
    </row>
    <row r="203" customFormat="false" ht="13.8" hidden="false" customHeight="false" outlineLevel="0" collapsed="false">
      <c r="C203" s="0" t="s">
        <v>115</v>
      </c>
      <c r="D203" s="0" t="s">
        <v>115</v>
      </c>
      <c r="G203" s="14" t="n">
        <v>0</v>
      </c>
      <c r="H203" s="15"/>
      <c r="I203" s="15"/>
      <c r="L203" s="19"/>
      <c r="R203" s="19"/>
    </row>
    <row r="204" customFormat="false" ht="13.8" hidden="false" customHeight="false" outlineLevel="0" collapsed="false">
      <c r="C204" s="0" t="s">
        <v>115</v>
      </c>
      <c r="D204" s="0" t="s">
        <v>115</v>
      </c>
      <c r="G204" s="14" t="n">
        <v>0</v>
      </c>
      <c r="H204" s="15"/>
      <c r="I204" s="15"/>
      <c r="L204" s="19"/>
      <c r="R204" s="19"/>
    </row>
    <row r="205" customFormat="false" ht="13.8" hidden="false" customHeight="false" outlineLevel="0" collapsed="false">
      <c r="C205" s="0" t="s">
        <v>115</v>
      </c>
      <c r="D205" s="0" t="s">
        <v>115</v>
      </c>
      <c r="G205" s="14" t="n">
        <v>0</v>
      </c>
      <c r="H205" s="15"/>
      <c r="I205" s="15"/>
      <c r="L205" s="19"/>
      <c r="R205" s="19"/>
    </row>
    <row r="206" customFormat="false" ht="13.8" hidden="false" customHeight="false" outlineLevel="0" collapsed="false">
      <c r="C206" s="0" t="s">
        <v>115</v>
      </c>
      <c r="D206" s="0" t="s">
        <v>115</v>
      </c>
      <c r="G206" s="14" t="n">
        <v>0</v>
      </c>
      <c r="H206" s="15"/>
      <c r="I206" s="15"/>
      <c r="L206" s="19"/>
      <c r="R206" s="19"/>
    </row>
    <row r="207" customFormat="false" ht="13.8" hidden="false" customHeight="false" outlineLevel="0" collapsed="false">
      <c r="C207" s="0" t="s">
        <v>115</v>
      </c>
      <c r="D207" s="0" t="s">
        <v>115</v>
      </c>
      <c r="G207" s="14" t="n">
        <v>0</v>
      </c>
      <c r="H207" s="15"/>
      <c r="I207" s="15"/>
      <c r="L207" s="19"/>
      <c r="R207" s="19"/>
    </row>
    <row r="208" customFormat="false" ht="13.8" hidden="false" customHeight="false" outlineLevel="0" collapsed="false">
      <c r="C208" s="0" t="s">
        <v>115</v>
      </c>
      <c r="D208" s="0" t="s">
        <v>115</v>
      </c>
      <c r="G208" s="14" t="n">
        <v>0</v>
      </c>
      <c r="H208" s="15"/>
      <c r="I208" s="15"/>
      <c r="L208" s="19"/>
      <c r="R208" s="19"/>
    </row>
    <row r="209" customFormat="false" ht="13.8" hidden="false" customHeight="false" outlineLevel="0" collapsed="false">
      <c r="C209" s="0" t="s">
        <v>115</v>
      </c>
      <c r="D209" s="0" t="s">
        <v>115</v>
      </c>
      <c r="G209" s="14" t="n">
        <v>0</v>
      </c>
      <c r="H209" s="15"/>
      <c r="I209" s="15"/>
      <c r="L209" s="19"/>
      <c r="R209" s="19"/>
    </row>
    <row r="210" customFormat="false" ht="13.8" hidden="false" customHeight="false" outlineLevel="0" collapsed="false">
      <c r="C210" s="0" t="s">
        <v>115</v>
      </c>
      <c r="D210" s="0" t="s">
        <v>115</v>
      </c>
      <c r="G210" s="14" t="n">
        <v>0</v>
      </c>
      <c r="H210" s="15"/>
      <c r="I210" s="15"/>
      <c r="L210" s="19"/>
      <c r="R210" s="19"/>
    </row>
    <row r="211" customFormat="false" ht="13.8" hidden="false" customHeight="false" outlineLevel="0" collapsed="false">
      <c r="C211" s="0" t="s">
        <v>115</v>
      </c>
      <c r="D211" s="0" t="s">
        <v>115</v>
      </c>
      <c r="G211" s="14" t="n">
        <v>0</v>
      </c>
      <c r="H211" s="15"/>
      <c r="I211" s="15"/>
      <c r="L211" s="19"/>
      <c r="R211" s="19"/>
    </row>
    <row r="212" customFormat="false" ht="13.8" hidden="false" customHeight="false" outlineLevel="0" collapsed="false">
      <c r="C212" s="0" t="s">
        <v>115</v>
      </c>
      <c r="D212" s="0" t="s">
        <v>115</v>
      </c>
      <c r="G212" s="14" t="n">
        <v>0</v>
      </c>
      <c r="H212" s="15"/>
      <c r="I212" s="15"/>
      <c r="L212" s="19"/>
      <c r="R212" s="19"/>
    </row>
    <row r="213" customFormat="false" ht="13.8" hidden="false" customHeight="false" outlineLevel="0" collapsed="false">
      <c r="C213" s="0" t="s">
        <v>115</v>
      </c>
      <c r="D213" s="0" t="s">
        <v>115</v>
      </c>
      <c r="G213" s="14" t="n">
        <v>0</v>
      </c>
      <c r="H213" s="15"/>
      <c r="I213" s="15"/>
      <c r="L213" s="19"/>
      <c r="R213" s="19"/>
    </row>
    <row r="214" customFormat="false" ht="13.8" hidden="false" customHeight="false" outlineLevel="0" collapsed="false">
      <c r="C214" s="0" t="s">
        <v>115</v>
      </c>
      <c r="D214" s="0" t="s">
        <v>115</v>
      </c>
      <c r="G214" s="14" t="n">
        <v>0</v>
      </c>
      <c r="H214" s="15"/>
      <c r="I214" s="15"/>
      <c r="L214" s="19"/>
      <c r="R214" s="19"/>
    </row>
    <row r="215" customFormat="false" ht="13.8" hidden="false" customHeight="false" outlineLevel="0" collapsed="false">
      <c r="C215" s="0" t="s">
        <v>115</v>
      </c>
      <c r="D215" s="0" t="s">
        <v>115</v>
      </c>
      <c r="G215" s="14" t="n">
        <v>0</v>
      </c>
      <c r="H215" s="15"/>
      <c r="I215" s="15"/>
      <c r="L215" s="19"/>
      <c r="R215" s="19"/>
    </row>
    <row r="216" customFormat="false" ht="13.8" hidden="false" customHeight="false" outlineLevel="0" collapsed="false">
      <c r="C216" s="0" t="s">
        <v>115</v>
      </c>
      <c r="D216" s="0" t="s">
        <v>115</v>
      </c>
      <c r="G216" s="14" t="n">
        <v>0</v>
      </c>
      <c r="H216" s="15"/>
      <c r="I216" s="15"/>
      <c r="L216" s="19"/>
      <c r="R216" s="19"/>
    </row>
    <row r="217" customFormat="false" ht="13.8" hidden="false" customHeight="false" outlineLevel="0" collapsed="false">
      <c r="C217" s="0" t="s">
        <v>115</v>
      </c>
      <c r="D217" s="0" t="s">
        <v>115</v>
      </c>
      <c r="G217" s="14" t="n">
        <v>0</v>
      </c>
      <c r="H217" s="15"/>
      <c r="I217" s="15"/>
      <c r="L217" s="19"/>
      <c r="R217" s="19"/>
    </row>
    <row r="218" customFormat="false" ht="13.8" hidden="false" customHeight="false" outlineLevel="0" collapsed="false">
      <c r="C218" s="0" t="s">
        <v>115</v>
      </c>
      <c r="D218" s="0" t="s">
        <v>115</v>
      </c>
      <c r="G218" s="14" t="n">
        <v>0</v>
      </c>
      <c r="H218" s="15"/>
      <c r="I218" s="15"/>
      <c r="L218" s="19"/>
      <c r="R218" s="19"/>
    </row>
    <row r="219" customFormat="false" ht="13.8" hidden="false" customHeight="false" outlineLevel="0" collapsed="false">
      <c r="C219" s="0" t="s">
        <v>115</v>
      </c>
      <c r="D219" s="0" t="s">
        <v>115</v>
      </c>
      <c r="G219" s="14" t="n">
        <v>0</v>
      </c>
      <c r="H219" s="15"/>
      <c r="I219" s="15"/>
      <c r="L219" s="19"/>
      <c r="R219" s="19"/>
    </row>
    <row r="220" customFormat="false" ht="13.8" hidden="false" customHeight="false" outlineLevel="0" collapsed="false">
      <c r="C220" s="0" t="s">
        <v>115</v>
      </c>
      <c r="D220" s="0" t="s">
        <v>115</v>
      </c>
      <c r="G220" s="14" t="n">
        <v>0</v>
      </c>
      <c r="H220" s="15"/>
      <c r="I220" s="15"/>
      <c r="L220" s="19"/>
      <c r="R220" s="19"/>
    </row>
    <row r="221" customFormat="false" ht="13.8" hidden="false" customHeight="false" outlineLevel="0" collapsed="false">
      <c r="C221" s="0" t="s">
        <v>115</v>
      </c>
      <c r="D221" s="0" t="s">
        <v>115</v>
      </c>
      <c r="G221" s="14" t="n">
        <v>0</v>
      </c>
      <c r="H221" s="15"/>
      <c r="I221" s="15"/>
      <c r="L221" s="19"/>
      <c r="R221" s="19"/>
    </row>
    <row r="222" customFormat="false" ht="13.8" hidden="false" customHeight="false" outlineLevel="0" collapsed="false">
      <c r="C222" s="0" t="s">
        <v>115</v>
      </c>
      <c r="D222" s="0" t="s">
        <v>115</v>
      </c>
      <c r="G222" s="14" t="n">
        <v>0</v>
      </c>
      <c r="H222" s="15"/>
      <c r="I222" s="15"/>
      <c r="L222" s="19"/>
      <c r="R222" s="19"/>
    </row>
    <row r="223" customFormat="false" ht="13.8" hidden="false" customHeight="false" outlineLevel="0" collapsed="false">
      <c r="C223" s="0" t="s">
        <v>115</v>
      </c>
      <c r="D223" s="0" t="s">
        <v>115</v>
      </c>
      <c r="G223" s="14" t="n">
        <v>0</v>
      </c>
      <c r="H223" s="15"/>
      <c r="I223" s="15"/>
      <c r="L223" s="19"/>
      <c r="R223" s="19"/>
    </row>
    <row r="224" customFormat="false" ht="13.8" hidden="false" customHeight="false" outlineLevel="0" collapsed="false">
      <c r="C224" s="0" t="s">
        <v>115</v>
      </c>
      <c r="D224" s="0" t="s">
        <v>115</v>
      </c>
      <c r="G224" s="14" t="n">
        <v>0</v>
      </c>
      <c r="H224" s="15"/>
      <c r="I224" s="15"/>
      <c r="L224" s="19"/>
      <c r="R224" s="19"/>
    </row>
    <row r="225" customFormat="false" ht="13.8" hidden="false" customHeight="false" outlineLevel="0" collapsed="false">
      <c r="C225" s="0" t="s">
        <v>115</v>
      </c>
      <c r="D225" s="0" t="s">
        <v>115</v>
      </c>
      <c r="G225" s="14" t="n">
        <v>0</v>
      </c>
      <c r="H225" s="15"/>
      <c r="I225" s="15"/>
      <c r="L225" s="19"/>
      <c r="R225" s="19"/>
    </row>
    <row r="226" customFormat="false" ht="13.8" hidden="false" customHeight="false" outlineLevel="0" collapsed="false">
      <c r="C226" s="0" t="s">
        <v>115</v>
      </c>
      <c r="D226" s="0" t="s">
        <v>115</v>
      </c>
      <c r="G226" s="14" t="n">
        <v>0</v>
      </c>
      <c r="H226" s="15"/>
      <c r="I226" s="15"/>
      <c r="L226" s="19"/>
      <c r="R226" s="19"/>
    </row>
    <row r="227" customFormat="false" ht="13.8" hidden="false" customHeight="false" outlineLevel="0" collapsed="false">
      <c r="C227" s="0" t="s">
        <v>115</v>
      </c>
      <c r="D227" s="0" t="s">
        <v>115</v>
      </c>
      <c r="G227" s="14" t="n">
        <v>0</v>
      </c>
      <c r="H227" s="15"/>
      <c r="I227" s="15"/>
      <c r="L227" s="19"/>
      <c r="R227" s="19"/>
    </row>
    <row r="228" customFormat="false" ht="13.8" hidden="false" customHeight="false" outlineLevel="0" collapsed="false">
      <c r="C228" s="0" t="s">
        <v>115</v>
      </c>
      <c r="D228" s="0" t="s">
        <v>115</v>
      </c>
      <c r="G228" s="14" t="n">
        <v>0</v>
      </c>
      <c r="H228" s="15"/>
      <c r="I228" s="15"/>
      <c r="L228" s="19"/>
      <c r="R228" s="19"/>
    </row>
    <row r="229" customFormat="false" ht="13.8" hidden="false" customHeight="false" outlineLevel="0" collapsed="false">
      <c r="C229" s="0" t="s">
        <v>115</v>
      </c>
      <c r="D229" s="0" t="s">
        <v>115</v>
      </c>
      <c r="G229" s="14" t="n">
        <v>0</v>
      </c>
      <c r="H229" s="15"/>
      <c r="I229" s="15"/>
      <c r="L229" s="19"/>
      <c r="R229" s="19"/>
    </row>
    <row r="230" customFormat="false" ht="13.8" hidden="false" customHeight="false" outlineLevel="0" collapsed="false">
      <c r="C230" s="0" t="s">
        <v>115</v>
      </c>
      <c r="D230" s="0" t="s">
        <v>115</v>
      </c>
      <c r="G230" s="14" t="n">
        <v>0</v>
      </c>
      <c r="H230" s="15"/>
      <c r="I230" s="15"/>
      <c r="L230" s="19"/>
      <c r="R230" s="19"/>
    </row>
    <row r="231" customFormat="false" ht="13.8" hidden="false" customHeight="false" outlineLevel="0" collapsed="false">
      <c r="C231" s="0" t="s">
        <v>115</v>
      </c>
      <c r="D231" s="0" t="s">
        <v>115</v>
      </c>
      <c r="G231" s="14" t="n">
        <v>0</v>
      </c>
      <c r="H231" s="15"/>
      <c r="I231" s="15"/>
      <c r="L231" s="19"/>
      <c r="R231" s="19"/>
    </row>
    <row r="232" customFormat="false" ht="13.8" hidden="false" customHeight="false" outlineLevel="0" collapsed="false">
      <c r="C232" s="0" t="s">
        <v>115</v>
      </c>
      <c r="D232" s="0" t="s">
        <v>115</v>
      </c>
      <c r="G232" s="14" t="n">
        <v>0</v>
      </c>
      <c r="H232" s="15"/>
      <c r="I232" s="15"/>
      <c r="L232" s="19"/>
      <c r="R232" s="19"/>
    </row>
    <row r="233" customFormat="false" ht="13.8" hidden="false" customHeight="false" outlineLevel="0" collapsed="false">
      <c r="C233" s="0" t="s">
        <v>115</v>
      </c>
      <c r="D233" s="0" t="s">
        <v>115</v>
      </c>
      <c r="G233" s="14" t="n">
        <v>0</v>
      </c>
      <c r="H233" s="15"/>
      <c r="I233" s="15"/>
      <c r="L233" s="19"/>
      <c r="R233" s="19"/>
    </row>
    <row r="234" customFormat="false" ht="13.8" hidden="false" customHeight="false" outlineLevel="0" collapsed="false">
      <c r="C234" s="0" t="s">
        <v>115</v>
      </c>
      <c r="D234" s="0" t="s">
        <v>115</v>
      </c>
      <c r="G234" s="14" t="n">
        <v>0</v>
      </c>
      <c r="H234" s="15"/>
      <c r="I234" s="15"/>
      <c r="L234" s="19"/>
      <c r="R234" s="19"/>
    </row>
    <row r="235" customFormat="false" ht="13.8" hidden="false" customHeight="false" outlineLevel="0" collapsed="false">
      <c r="C235" s="0" t="s">
        <v>115</v>
      </c>
      <c r="D235" s="0" t="s">
        <v>115</v>
      </c>
      <c r="G235" s="14" t="n">
        <v>0</v>
      </c>
      <c r="H235" s="15"/>
      <c r="I235" s="15"/>
      <c r="L235" s="19"/>
      <c r="R235" s="19"/>
    </row>
    <row r="236" customFormat="false" ht="13.8" hidden="false" customHeight="false" outlineLevel="0" collapsed="false">
      <c r="C236" s="0" t="s">
        <v>115</v>
      </c>
      <c r="D236" s="0" t="s">
        <v>115</v>
      </c>
      <c r="G236" s="14" t="n">
        <v>0</v>
      </c>
      <c r="H236" s="15"/>
      <c r="I236" s="15"/>
      <c r="L236" s="19"/>
      <c r="R236" s="19"/>
    </row>
    <row r="237" customFormat="false" ht="13.8" hidden="false" customHeight="false" outlineLevel="0" collapsed="false">
      <c r="C237" s="0" t="s">
        <v>115</v>
      </c>
      <c r="D237" s="0" t="s">
        <v>115</v>
      </c>
      <c r="G237" s="14" t="n">
        <v>0</v>
      </c>
      <c r="H237" s="15"/>
      <c r="I237" s="15"/>
      <c r="L237" s="19"/>
      <c r="R237" s="19"/>
    </row>
    <row r="238" customFormat="false" ht="13.8" hidden="false" customHeight="false" outlineLevel="0" collapsed="false">
      <c r="C238" s="0" t="s">
        <v>115</v>
      </c>
      <c r="D238" s="0" t="s">
        <v>115</v>
      </c>
      <c r="G238" s="14" t="n">
        <v>0</v>
      </c>
      <c r="H238" s="15"/>
      <c r="I238" s="15"/>
      <c r="L238" s="19"/>
      <c r="R238" s="19"/>
    </row>
    <row r="239" customFormat="false" ht="13.8" hidden="false" customHeight="false" outlineLevel="0" collapsed="false">
      <c r="C239" s="0" t="s">
        <v>115</v>
      </c>
      <c r="D239" s="0" t="s">
        <v>115</v>
      </c>
      <c r="G239" s="14" t="n">
        <v>0</v>
      </c>
      <c r="H239" s="15"/>
      <c r="I239" s="15"/>
      <c r="L239" s="19"/>
      <c r="R239" s="19"/>
    </row>
    <row r="240" customFormat="false" ht="13.8" hidden="false" customHeight="false" outlineLevel="0" collapsed="false">
      <c r="C240" s="0" t="s">
        <v>115</v>
      </c>
      <c r="D240" s="0" t="s">
        <v>115</v>
      </c>
      <c r="G240" s="14" t="n">
        <v>0</v>
      </c>
      <c r="H240" s="15"/>
      <c r="I240" s="15"/>
      <c r="L240" s="19"/>
      <c r="R240" s="19"/>
    </row>
    <row r="241" customFormat="false" ht="13.8" hidden="false" customHeight="false" outlineLevel="0" collapsed="false">
      <c r="C241" s="0" t="s">
        <v>115</v>
      </c>
      <c r="D241" s="0" t="s">
        <v>115</v>
      </c>
      <c r="G241" s="14" t="n">
        <v>0</v>
      </c>
      <c r="H241" s="15"/>
      <c r="I241" s="15"/>
      <c r="L241" s="19"/>
      <c r="R241" s="19"/>
    </row>
    <row r="242" customFormat="false" ht="13.8" hidden="false" customHeight="false" outlineLevel="0" collapsed="false">
      <c r="C242" s="0" t="s">
        <v>115</v>
      </c>
      <c r="D242" s="0" t="s">
        <v>115</v>
      </c>
      <c r="G242" s="14" t="n">
        <v>0</v>
      </c>
      <c r="H242" s="15"/>
      <c r="I242" s="15"/>
      <c r="L242" s="19"/>
      <c r="R242" s="19"/>
    </row>
    <row r="243" customFormat="false" ht="13.8" hidden="false" customHeight="false" outlineLevel="0" collapsed="false">
      <c r="C243" s="0" t="s">
        <v>115</v>
      </c>
      <c r="D243" s="0" t="s">
        <v>115</v>
      </c>
      <c r="G243" s="14" t="n">
        <v>0</v>
      </c>
      <c r="H243" s="15"/>
      <c r="I243" s="15"/>
      <c r="L243" s="19"/>
      <c r="R243" s="19"/>
    </row>
    <row r="244" customFormat="false" ht="13.8" hidden="false" customHeight="false" outlineLevel="0" collapsed="false">
      <c r="C244" s="0" t="s">
        <v>115</v>
      </c>
      <c r="D244" s="0" t="s">
        <v>115</v>
      </c>
      <c r="G244" s="14" t="n">
        <v>0</v>
      </c>
      <c r="H244" s="15"/>
      <c r="I244" s="15"/>
      <c r="L244" s="19"/>
      <c r="R244" s="19"/>
    </row>
    <row r="245" customFormat="false" ht="13.8" hidden="false" customHeight="false" outlineLevel="0" collapsed="false">
      <c r="C245" s="0" t="s">
        <v>115</v>
      </c>
      <c r="D245" s="0" t="s">
        <v>115</v>
      </c>
      <c r="G245" s="14" t="n">
        <v>0</v>
      </c>
      <c r="H245" s="15"/>
      <c r="I245" s="15"/>
      <c r="L245" s="19"/>
      <c r="R245" s="19"/>
    </row>
    <row r="246" customFormat="false" ht="13.8" hidden="false" customHeight="false" outlineLevel="0" collapsed="false">
      <c r="C246" s="0" t="s">
        <v>115</v>
      </c>
      <c r="D246" s="0" t="s">
        <v>115</v>
      </c>
      <c r="G246" s="14" t="n">
        <v>0</v>
      </c>
      <c r="H246" s="15"/>
      <c r="I246" s="15"/>
      <c r="L246" s="19"/>
      <c r="R246" s="19"/>
    </row>
    <row r="247" customFormat="false" ht="13.8" hidden="false" customHeight="false" outlineLevel="0" collapsed="false">
      <c r="C247" s="0" t="s">
        <v>115</v>
      </c>
      <c r="D247" s="0" t="s">
        <v>115</v>
      </c>
      <c r="G247" s="14" t="n">
        <v>0</v>
      </c>
      <c r="H247" s="15"/>
      <c r="I247" s="15"/>
      <c r="L247" s="19"/>
      <c r="R247" s="19"/>
    </row>
    <row r="248" customFormat="false" ht="13.8" hidden="false" customHeight="false" outlineLevel="0" collapsed="false">
      <c r="C248" s="0" t="s">
        <v>115</v>
      </c>
      <c r="D248" s="0" t="s">
        <v>115</v>
      </c>
      <c r="G248" s="14" t="n">
        <v>0</v>
      </c>
      <c r="H248" s="15"/>
      <c r="I248" s="15"/>
      <c r="L248" s="19"/>
      <c r="R248" s="19"/>
    </row>
    <row r="249" customFormat="false" ht="13.8" hidden="false" customHeight="false" outlineLevel="0" collapsed="false">
      <c r="C249" s="0" t="s">
        <v>115</v>
      </c>
      <c r="D249" s="0" t="s">
        <v>115</v>
      </c>
      <c r="G249" s="14" t="n">
        <v>0</v>
      </c>
      <c r="H249" s="15"/>
      <c r="I249" s="15"/>
      <c r="L249" s="19"/>
      <c r="R249" s="19"/>
    </row>
    <row r="250" customFormat="false" ht="13.8" hidden="false" customHeight="false" outlineLevel="0" collapsed="false">
      <c r="C250" s="0" t="s">
        <v>115</v>
      </c>
      <c r="D250" s="0" t="s">
        <v>115</v>
      </c>
      <c r="G250" s="14" t="n">
        <v>0</v>
      </c>
      <c r="H250" s="15"/>
      <c r="I250" s="15"/>
      <c r="L250" s="19"/>
      <c r="R250" s="19"/>
    </row>
    <row r="251" customFormat="false" ht="13.8" hidden="false" customHeight="false" outlineLevel="0" collapsed="false">
      <c r="C251" s="0" t="s">
        <v>115</v>
      </c>
      <c r="D251" s="0" t="s">
        <v>115</v>
      </c>
      <c r="G251" s="14" t="n">
        <v>0</v>
      </c>
      <c r="H251" s="15"/>
      <c r="I251" s="15"/>
      <c r="L251" s="19"/>
      <c r="R251" s="19"/>
    </row>
    <row r="252" customFormat="false" ht="13.8" hidden="false" customHeight="false" outlineLevel="0" collapsed="false">
      <c r="C252" s="0" t="s">
        <v>115</v>
      </c>
      <c r="D252" s="0" t="s">
        <v>115</v>
      </c>
      <c r="G252" s="14" t="n">
        <v>0</v>
      </c>
      <c r="H252" s="15"/>
      <c r="I252" s="15"/>
      <c r="L252" s="19"/>
      <c r="R252" s="19"/>
    </row>
    <row r="253" customFormat="false" ht="13.8" hidden="false" customHeight="false" outlineLevel="0" collapsed="false">
      <c r="C253" s="0" t="s">
        <v>115</v>
      </c>
      <c r="D253" s="0" t="s">
        <v>115</v>
      </c>
      <c r="G253" s="14" t="n">
        <v>0</v>
      </c>
      <c r="H253" s="15"/>
      <c r="I253" s="15"/>
      <c r="L253" s="19"/>
      <c r="R253" s="19"/>
    </row>
    <row r="254" customFormat="false" ht="13.8" hidden="false" customHeight="false" outlineLevel="0" collapsed="false">
      <c r="C254" s="0" t="s">
        <v>115</v>
      </c>
      <c r="D254" s="0" t="s">
        <v>115</v>
      </c>
      <c r="G254" s="14" t="n">
        <v>0</v>
      </c>
      <c r="H254" s="15"/>
      <c r="I254" s="15"/>
      <c r="L254" s="19"/>
      <c r="R254" s="19"/>
    </row>
    <row r="255" customFormat="false" ht="13.8" hidden="false" customHeight="false" outlineLevel="0" collapsed="false">
      <c r="C255" s="0" t="s">
        <v>115</v>
      </c>
      <c r="D255" s="0" t="s">
        <v>115</v>
      </c>
      <c r="G255" s="14" t="n">
        <v>0</v>
      </c>
      <c r="H255" s="15"/>
      <c r="I255" s="15"/>
      <c r="L255" s="19"/>
      <c r="R255" s="19"/>
    </row>
    <row r="256" customFormat="false" ht="13.8" hidden="false" customHeight="false" outlineLevel="0" collapsed="false">
      <c r="C256" s="0" t="s">
        <v>115</v>
      </c>
      <c r="D256" s="0" t="s">
        <v>115</v>
      </c>
      <c r="G256" s="14" t="n">
        <v>0</v>
      </c>
      <c r="H256" s="15"/>
      <c r="I256" s="15"/>
      <c r="L256" s="19"/>
      <c r="R256" s="19"/>
    </row>
    <row r="257" customFormat="false" ht="13.8" hidden="false" customHeight="false" outlineLevel="0" collapsed="false">
      <c r="C257" s="0" t="s">
        <v>115</v>
      </c>
      <c r="D257" s="0" t="s">
        <v>115</v>
      </c>
      <c r="G257" s="14" t="n">
        <v>0</v>
      </c>
      <c r="H257" s="15"/>
      <c r="I257" s="15"/>
      <c r="L257" s="19"/>
      <c r="R257" s="19"/>
    </row>
    <row r="258" customFormat="false" ht="13.8" hidden="false" customHeight="false" outlineLevel="0" collapsed="false">
      <c r="C258" s="0" t="s">
        <v>115</v>
      </c>
      <c r="D258" s="0" t="s">
        <v>115</v>
      </c>
      <c r="G258" s="14" t="n">
        <v>0</v>
      </c>
      <c r="H258" s="15"/>
      <c r="I258" s="15"/>
      <c r="L258" s="19"/>
      <c r="R258" s="19"/>
    </row>
    <row r="259" customFormat="false" ht="13.8" hidden="false" customHeight="false" outlineLevel="0" collapsed="false">
      <c r="C259" s="0" t="s">
        <v>115</v>
      </c>
      <c r="D259" s="0" t="s">
        <v>115</v>
      </c>
      <c r="G259" s="14" t="n">
        <v>0</v>
      </c>
      <c r="H259" s="15"/>
      <c r="I259" s="15"/>
      <c r="L259" s="19"/>
      <c r="R259" s="19"/>
    </row>
    <row r="260" customFormat="false" ht="13.8" hidden="false" customHeight="false" outlineLevel="0" collapsed="false">
      <c r="C260" s="0" t="s">
        <v>115</v>
      </c>
      <c r="D260" s="0" t="s">
        <v>115</v>
      </c>
      <c r="G260" s="14" t="n">
        <v>0</v>
      </c>
      <c r="H260" s="15"/>
      <c r="I260" s="15"/>
      <c r="L260" s="19"/>
      <c r="R260" s="19"/>
    </row>
    <row r="261" customFormat="false" ht="13.8" hidden="false" customHeight="false" outlineLevel="0" collapsed="false">
      <c r="C261" s="0" t="s">
        <v>115</v>
      </c>
      <c r="D261" s="0" t="s">
        <v>115</v>
      </c>
      <c r="G261" s="14" t="n">
        <v>0</v>
      </c>
      <c r="H261" s="15"/>
      <c r="I261" s="15"/>
      <c r="L261" s="19"/>
      <c r="R261" s="19"/>
    </row>
    <row r="262" customFormat="false" ht="13.8" hidden="false" customHeight="false" outlineLevel="0" collapsed="false">
      <c r="C262" s="0" t="s">
        <v>115</v>
      </c>
      <c r="D262" s="0" t="s">
        <v>115</v>
      </c>
      <c r="G262" s="14" t="n">
        <v>0</v>
      </c>
      <c r="H262" s="15"/>
      <c r="I262" s="15"/>
      <c r="L262" s="19"/>
      <c r="R262" s="19"/>
    </row>
    <row r="263" customFormat="false" ht="13.8" hidden="false" customHeight="false" outlineLevel="0" collapsed="false">
      <c r="C263" s="0" t="s">
        <v>115</v>
      </c>
      <c r="D263" s="0" t="s">
        <v>115</v>
      </c>
      <c r="G263" s="14" t="n">
        <v>0</v>
      </c>
      <c r="H263" s="15"/>
      <c r="I263" s="15"/>
      <c r="L263" s="19"/>
      <c r="R263" s="19"/>
    </row>
    <row r="264" customFormat="false" ht="13.8" hidden="false" customHeight="false" outlineLevel="0" collapsed="false">
      <c r="C264" s="0" t="s">
        <v>115</v>
      </c>
      <c r="D264" s="0" t="s">
        <v>115</v>
      </c>
      <c r="G264" s="14" t="n">
        <v>0</v>
      </c>
      <c r="H264" s="15"/>
      <c r="I264" s="15"/>
      <c r="L264" s="19"/>
      <c r="R264" s="19"/>
    </row>
    <row r="265" customFormat="false" ht="13.8" hidden="false" customHeight="false" outlineLevel="0" collapsed="false">
      <c r="C265" s="0" t="s">
        <v>115</v>
      </c>
      <c r="D265" s="0" t="s">
        <v>115</v>
      </c>
      <c r="G265" s="14" t="n">
        <v>0</v>
      </c>
      <c r="H265" s="15"/>
      <c r="I265" s="15"/>
      <c r="L265" s="19"/>
      <c r="R265" s="19"/>
    </row>
    <row r="266" customFormat="false" ht="13.8" hidden="false" customHeight="false" outlineLevel="0" collapsed="false">
      <c r="C266" s="0" t="s">
        <v>115</v>
      </c>
      <c r="D266" s="0" t="s">
        <v>115</v>
      </c>
      <c r="G266" s="14" t="n">
        <v>0</v>
      </c>
      <c r="H266" s="15"/>
      <c r="I266" s="15"/>
      <c r="L266" s="19"/>
      <c r="R266" s="19"/>
    </row>
    <row r="267" customFormat="false" ht="13.8" hidden="false" customHeight="false" outlineLevel="0" collapsed="false">
      <c r="C267" s="0" t="s">
        <v>115</v>
      </c>
      <c r="D267" s="0" t="s">
        <v>115</v>
      </c>
      <c r="G267" s="14" t="n">
        <v>0</v>
      </c>
      <c r="H267" s="15"/>
      <c r="I267" s="15"/>
      <c r="L267" s="19"/>
      <c r="R267" s="19"/>
    </row>
    <row r="268" customFormat="false" ht="13.8" hidden="false" customHeight="false" outlineLevel="0" collapsed="false">
      <c r="C268" s="0" t="s">
        <v>115</v>
      </c>
      <c r="D268" s="0" t="s">
        <v>115</v>
      </c>
      <c r="G268" s="14" t="n">
        <v>0</v>
      </c>
      <c r="H268" s="15"/>
      <c r="I268" s="15"/>
      <c r="L268" s="19"/>
      <c r="R268" s="19"/>
    </row>
    <row r="269" customFormat="false" ht="13.8" hidden="false" customHeight="false" outlineLevel="0" collapsed="false">
      <c r="C269" s="0" t="s">
        <v>115</v>
      </c>
      <c r="D269" s="0" t="s">
        <v>115</v>
      </c>
      <c r="G269" s="14" t="n">
        <v>0</v>
      </c>
      <c r="H269" s="15"/>
      <c r="I269" s="15"/>
      <c r="L269" s="19"/>
      <c r="R269" s="19"/>
    </row>
    <row r="270" customFormat="false" ht="13.8" hidden="false" customHeight="false" outlineLevel="0" collapsed="false">
      <c r="C270" s="0" t="s">
        <v>115</v>
      </c>
      <c r="D270" s="0" t="s">
        <v>115</v>
      </c>
      <c r="G270" s="14" t="n">
        <v>0</v>
      </c>
      <c r="H270" s="15"/>
      <c r="I270" s="15"/>
      <c r="L270" s="19"/>
      <c r="R270" s="19"/>
    </row>
    <row r="271" customFormat="false" ht="13.8" hidden="false" customHeight="false" outlineLevel="0" collapsed="false">
      <c r="C271" s="0" t="s">
        <v>115</v>
      </c>
      <c r="D271" s="0" t="s">
        <v>115</v>
      </c>
      <c r="G271" s="14" t="n">
        <v>0</v>
      </c>
      <c r="H271" s="15"/>
      <c r="I271" s="15"/>
      <c r="L271" s="19"/>
      <c r="R271" s="19"/>
    </row>
    <row r="272" customFormat="false" ht="13.8" hidden="false" customHeight="false" outlineLevel="0" collapsed="false">
      <c r="C272" s="0" t="s">
        <v>115</v>
      </c>
      <c r="D272" s="0" t="s">
        <v>115</v>
      </c>
      <c r="G272" s="14" t="n">
        <v>0</v>
      </c>
      <c r="H272" s="15"/>
      <c r="I272" s="15"/>
      <c r="L272" s="19"/>
      <c r="R272" s="19"/>
    </row>
    <row r="273" customFormat="false" ht="13.8" hidden="false" customHeight="false" outlineLevel="0" collapsed="false">
      <c r="C273" s="0" t="s">
        <v>115</v>
      </c>
      <c r="D273" s="0" t="s">
        <v>115</v>
      </c>
      <c r="G273" s="14" t="n">
        <v>0</v>
      </c>
      <c r="H273" s="15"/>
      <c r="I273" s="15"/>
      <c r="L273" s="19"/>
      <c r="R273" s="19"/>
    </row>
    <row r="274" customFormat="false" ht="13.8" hidden="false" customHeight="false" outlineLevel="0" collapsed="false">
      <c r="C274" s="0" t="s">
        <v>115</v>
      </c>
      <c r="D274" s="0" t="s">
        <v>115</v>
      </c>
      <c r="G274" s="14" t="n">
        <v>0</v>
      </c>
      <c r="H274" s="15"/>
      <c r="I274" s="15"/>
      <c r="L274" s="19"/>
      <c r="R274" s="19"/>
    </row>
    <row r="275" customFormat="false" ht="13.8" hidden="false" customHeight="false" outlineLevel="0" collapsed="false">
      <c r="C275" s="0" t="s">
        <v>115</v>
      </c>
      <c r="D275" s="0" t="s">
        <v>115</v>
      </c>
      <c r="G275" s="14" t="n">
        <v>0</v>
      </c>
      <c r="H275" s="15"/>
      <c r="I275" s="15"/>
      <c r="L275" s="19"/>
      <c r="R275" s="19"/>
    </row>
    <row r="276" customFormat="false" ht="13.8" hidden="false" customHeight="false" outlineLevel="0" collapsed="false">
      <c r="C276" s="0" t="s">
        <v>115</v>
      </c>
      <c r="D276" s="0" t="s">
        <v>115</v>
      </c>
      <c r="G276" s="14" t="n">
        <v>0</v>
      </c>
      <c r="H276" s="15"/>
      <c r="I276" s="15"/>
      <c r="L276" s="19"/>
      <c r="R276" s="19"/>
    </row>
    <row r="277" customFormat="false" ht="13.8" hidden="false" customHeight="false" outlineLevel="0" collapsed="false">
      <c r="C277" s="0" t="s">
        <v>115</v>
      </c>
      <c r="D277" s="0" t="s">
        <v>115</v>
      </c>
      <c r="G277" s="14" t="n">
        <v>0</v>
      </c>
      <c r="H277" s="15"/>
      <c r="I277" s="15"/>
      <c r="L277" s="19"/>
      <c r="R277" s="19"/>
    </row>
    <row r="278" customFormat="false" ht="13.8" hidden="false" customHeight="false" outlineLevel="0" collapsed="false">
      <c r="C278" s="0" t="s">
        <v>115</v>
      </c>
      <c r="D278" s="0" t="s">
        <v>115</v>
      </c>
      <c r="G278" s="14" t="n">
        <v>0</v>
      </c>
      <c r="H278" s="15"/>
      <c r="I278" s="15"/>
      <c r="L278" s="19"/>
      <c r="R278" s="19"/>
    </row>
    <row r="279" customFormat="false" ht="13.8" hidden="false" customHeight="false" outlineLevel="0" collapsed="false">
      <c r="C279" s="0" t="s">
        <v>115</v>
      </c>
      <c r="D279" s="0" t="s">
        <v>115</v>
      </c>
      <c r="G279" s="14" t="n">
        <v>0</v>
      </c>
      <c r="H279" s="15"/>
      <c r="I279" s="15"/>
      <c r="L279" s="19"/>
      <c r="R279" s="19"/>
    </row>
    <row r="280" customFormat="false" ht="13.8" hidden="false" customHeight="false" outlineLevel="0" collapsed="false">
      <c r="C280" s="0" t="s">
        <v>115</v>
      </c>
      <c r="D280" s="0" t="s">
        <v>115</v>
      </c>
      <c r="G280" s="14" t="n">
        <v>0</v>
      </c>
      <c r="H280" s="15"/>
      <c r="I280" s="15"/>
      <c r="L280" s="19"/>
      <c r="R280" s="19"/>
    </row>
    <row r="281" customFormat="false" ht="13.8" hidden="false" customHeight="false" outlineLevel="0" collapsed="false">
      <c r="C281" s="0" t="s">
        <v>115</v>
      </c>
      <c r="D281" s="0" t="s">
        <v>115</v>
      </c>
      <c r="G281" s="14" t="n">
        <v>0</v>
      </c>
      <c r="H281" s="15"/>
      <c r="I281" s="15"/>
      <c r="L281" s="19"/>
      <c r="R281" s="19"/>
    </row>
    <row r="282" customFormat="false" ht="13.8" hidden="false" customHeight="false" outlineLevel="0" collapsed="false">
      <c r="C282" s="0" t="s">
        <v>115</v>
      </c>
      <c r="D282" s="0" t="s">
        <v>115</v>
      </c>
      <c r="G282" s="14" t="n">
        <v>0</v>
      </c>
      <c r="H282" s="15"/>
      <c r="I282" s="15"/>
      <c r="L282" s="19"/>
      <c r="R282" s="19"/>
    </row>
    <row r="283" customFormat="false" ht="13.8" hidden="false" customHeight="false" outlineLevel="0" collapsed="false">
      <c r="C283" s="0" t="s">
        <v>115</v>
      </c>
      <c r="D283" s="0" t="s">
        <v>115</v>
      </c>
      <c r="G283" s="14" t="n">
        <v>0</v>
      </c>
      <c r="H283" s="15"/>
      <c r="I283" s="15"/>
      <c r="L283" s="19"/>
      <c r="R283" s="19"/>
    </row>
    <row r="284" customFormat="false" ht="13.8" hidden="false" customHeight="false" outlineLevel="0" collapsed="false">
      <c r="C284" s="0" t="s">
        <v>115</v>
      </c>
      <c r="D284" s="0" t="s">
        <v>115</v>
      </c>
      <c r="G284" s="14" t="n">
        <v>0</v>
      </c>
      <c r="H284" s="15"/>
      <c r="I284" s="15"/>
      <c r="L284" s="19"/>
      <c r="R284" s="19"/>
    </row>
    <row r="285" customFormat="false" ht="13.8" hidden="false" customHeight="false" outlineLevel="0" collapsed="false">
      <c r="C285" s="0" t="s">
        <v>115</v>
      </c>
      <c r="D285" s="0" t="s">
        <v>115</v>
      </c>
      <c r="G285" s="14" t="n">
        <v>0</v>
      </c>
      <c r="H285" s="15"/>
      <c r="I285" s="15"/>
      <c r="L285" s="19"/>
      <c r="R285" s="19"/>
    </row>
    <row r="286" customFormat="false" ht="13.8" hidden="false" customHeight="false" outlineLevel="0" collapsed="false">
      <c r="C286" s="0" t="s">
        <v>115</v>
      </c>
      <c r="D286" s="0" t="s">
        <v>115</v>
      </c>
      <c r="G286" s="14" t="n">
        <v>0</v>
      </c>
      <c r="H286" s="15"/>
      <c r="I286" s="15"/>
      <c r="L286" s="19"/>
      <c r="R286" s="19"/>
    </row>
    <row r="287" customFormat="false" ht="13.8" hidden="false" customHeight="false" outlineLevel="0" collapsed="false">
      <c r="C287" s="0" t="s">
        <v>115</v>
      </c>
      <c r="D287" s="0" t="s">
        <v>115</v>
      </c>
      <c r="G287" s="14" t="n">
        <v>0</v>
      </c>
      <c r="H287" s="15"/>
      <c r="I287" s="15"/>
      <c r="L287" s="19"/>
      <c r="R287" s="19"/>
    </row>
    <row r="288" customFormat="false" ht="13.8" hidden="false" customHeight="false" outlineLevel="0" collapsed="false">
      <c r="C288" s="0" t="s">
        <v>115</v>
      </c>
      <c r="D288" s="0" t="s">
        <v>115</v>
      </c>
      <c r="G288" s="14" t="n">
        <v>0</v>
      </c>
      <c r="H288" s="15"/>
      <c r="I288" s="15"/>
      <c r="L288" s="19"/>
      <c r="R288" s="19"/>
    </row>
    <row r="289" customFormat="false" ht="13.8" hidden="false" customHeight="false" outlineLevel="0" collapsed="false">
      <c r="C289" s="0" t="s">
        <v>115</v>
      </c>
      <c r="D289" s="0" t="s">
        <v>115</v>
      </c>
      <c r="G289" s="14" t="n">
        <v>0</v>
      </c>
      <c r="H289" s="15"/>
      <c r="I289" s="15"/>
      <c r="L289" s="19"/>
      <c r="R289" s="19"/>
    </row>
    <row r="290" customFormat="false" ht="13.8" hidden="false" customHeight="false" outlineLevel="0" collapsed="false">
      <c r="C290" s="0" t="s">
        <v>115</v>
      </c>
      <c r="D290" s="0" t="s">
        <v>115</v>
      </c>
      <c r="G290" s="14" t="n">
        <v>0</v>
      </c>
      <c r="H290" s="15"/>
      <c r="I290" s="15"/>
      <c r="L290" s="19"/>
      <c r="R290" s="19"/>
    </row>
    <row r="291" customFormat="false" ht="13.8" hidden="false" customHeight="false" outlineLevel="0" collapsed="false">
      <c r="C291" s="0" t="s">
        <v>115</v>
      </c>
      <c r="D291" s="0" t="s">
        <v>115</v>
      </c>
      <c r="G291" s="14" t="n">
        <v>0</v>
      </c>
      <c r="H291" s="15"/>
      <c r="I291" s="15"/>
      <c r="L291" s="19"/>
      <c r="R291" s="19"/>
    </row>
    <row r="292" customFormat="false" ht="13.8" hidden="false" customHeight="false" outlineLevel="0" collapsed="false">
      <c r="C292" s="0" t="s">
        <v>115</v>
      </c>
      <c r="D292" s="0" t="s">
        <v>115</v>
      </c>
      <c r="G292" s="14" t="n">
        <v>0</v>
      </c>
      <c r="H292" s="15"/>
      <c r="I292" s="15"/>
      <c r="L292" s="19"/>
      <c r="R292" s="19"/>
    </row>
    <row r="293" customFormat="false" ht="13.8" hidden="false" customHeight="false" outlineLevel="0" collapsed="false">
      <c r="C293" s="0" t="s">
        <v>115</v>
      </c>
      <c r="D293" s="0" t="s">
        <v>115</v>
      </c>
      <c r="G293" s="14" t="n">
        <v>0</v>
      </c>
      <c r="H293" s="15"/>
      <c r="I293" s="15"/>
      <c r="L293" s="19"/>
      <c r="R293" s="19"/>
    </row>
    <row r="294" customFormat="false" ht="13.8" hidden="false" customHeight="false" outlineLevel="0" collapsed="false">
      <c r="C294" s="0" t="s">
        <v>115</v>
      </c>
      <c r="D294" s="0" t="s">
        <v>115</v>
      </c>
      <c r="G294" s="14" t="n">
        <v>0</v>
      </c>
      <c r="H294" s="15"/>
      <c r="I294" s="15"/>
      <c r="L294" s="19"/>
      <c r="R294" s="19"/>
    </row>
    <row r="295" customFormat="false" ht="13.8" hidden="false" customHeight="false" outlineLevel="0" collapsed="false">
      <c r="C295" s="0" t="s">
        <v>115</v>
      </c>
      <c r="D295" s="0" t="s">
        <v>115</v>
      </c>
      <c r="G295" s="14" t="n">
        <v>0</v>
      </c>
      <c r="H295" s="15"/>
      <c r="I295" s="15"/>
      <c r="L295" s="19"/>
      <c r="R295" s="19"/>
    </row>
    <row r="296" customFormat="false" ht="13.8" hidden="false" customHeight="false" outlineLevel="0" collapsed="false">
      <c r="C296" s="0" t="s">
        <v>115</v>
      </c>
      <c r="D296" s="0" t="s">
        <v>115</v>
      </c>
      <c r="G296" s="14" t="n">
        <v>0</v>
      </c>
      <c r="H296" s="15"/>
      <c r="I296" s="15"/>
      <c r="L296" s="19"/>
      <c r="R296" s="19"/>
    </row>
    <row r="297" customFormat="false" ht="13.8" hidden="false" customHeight="false" outlineLevel="0" collapsed="false">
      <c r="C297" s="0" t="s">
        <v>115</v>
      </c>
      <c r="D297" s="0" t="s">
        <v>115</v>
      </c>
      <c r="G297" s="14" t="n">
        <v>0</v>
      </c>
      <c r="H297" s="15"/>
      <c r="I297" s="15"/>
      <c r="L297" s="19"/>
      <c r="R297" s="19"/>
    </row>
    <row r="298" customFormat="false" ht="13.8" hidden="false" customHeight="false" outlineLevel="0" collapsed="false">
      <c r="C298" s="0" t="s">
        <v>115</v>
      </c>
      <c r="D298" s="0" t="s">
        <v>115</v>
      </c>
      <c r="G298" s="14" t="n">
        <v>0</v>
      </c>
      <c r="H298" s="15"/>
      <c r="I298" s="15"/>
      <c r="L298" s="19"/>
      <c r="R298" s="19"/>
    </row>
    <row r="299" customFormat="false" ht="13.8" hidden="false" customHeight="false" outlineLevel="0" collapsed="false">
      <c r="C299" s="0" t="s">
        <v>115</v>
      </c>
      <c r="D299" s="0" t="s">
        <v>115</v>
      </c>
      <c r="G299" s="14" t="n">
        <v>0</v>
      </c>
      <c r="H299" s="15"/>
      <c r="I299" s="15"/>
      <c r="L299" s="19"/>
      <c r="R299" s="19"/>
    </row>
    <row r="300" customFormat="false" ht="13.8" hidden="false" customHeight="false" outlineLevel="0" collapsed="false">
      <c r="C300" s="0" t="s">
        <v>115</v>
      </c>
      <c r="D300" s="0" t="s">
        <v>115</v>
      </c>
      <c r="G300" s="14" t="n">
        <v>0</v>
      </c>
      <c r="H300" s="15"/>
      <c r="I300" s="15"/>
      <c r="L300" s="19"/>
      <c r="R300" s="19"/>
    </row>
    <row r="301" customFormat="false" ht="13.8" hidden="false" customHeight="false" outlineLevel="0" collapsed="false">
      <c r="C301" s="0" t="s">
        <v>115</v>
      </c>
      <c r="D301" s="0" t="s">
        <v>115</v>
      </c>
      <c r="G301" s="14" t="n">
        <v>0</v>
      </c>
      <c r="H301" s="15"/>
      <c r="I301" s="15"/>
      <c r="L301" s="19"/>
      <c r="R301" s="19"/>
    </row>
    <row r="302" customFormat="false" ht="13.8" hidden="false" customHeight="false" outlineLevel="0" collapsed="false">
      <c r="C302" s="0" t="s">
        <v>115</v>
      </c>
      <c r="D302" s="0" t="s">
        <v>115</v>
      </c>
      <c r="G302" s="14" t="n">
        <v>0</v>
      </c>
      <c r="H302" s="15"/>
      <c r="I302" s="15"/>
      <c r="L302" s="19"/>
      <c r="R302" s="19"/>
    </row>
    <row r="303" customFormat="false" ht="13.8" hidden="false" customHeight="false" outlineLevel="0" collapsed="false">
      <c r="C303" s="0" t="s">
        <v>115</v>
      </c>
      <c r="D303" s="0" t="s">
        <v>115</v>
      </c>
      <c r="G303" s="14" t="n">
        <v>0</v>
      </c>
      <c r="H303" s="15"/>
      <c r="I303" s="15"/>
      <c r="L303" s="19"/>
      <c r="R303" s="19"/>
    </row>
    <row r="304" customFormat="false" ht="13.8" hidden="false" customHeight="false" outlineLevel="0" collapsed="false">
      <c r="C304" s="0" t="s">
        <v>115</v>
      </c>
      <c r="D304" s="0" t="s">
        <v>115</v>
      </c>
      <c r="G304" s="14" t="n">
        <v>0</v>
      </c>
      <c r="H304" s="15"/>
      <c r="I304" s="15"/>
      <c r="L304" s="19"/>
      <c r="R304" s="19"/>
    </row>
    <row r="305" customFormat="false" ht="13.8" hidden="false" customHeight="false" outlineLevel="0" collapsed="false">
      <c r="C305" s="0" t="s">
        <v>115</v>
      </c>
      <c r="D305" s="0" t="s">
        <v>115</v>
      </c>
      <c r="G305" s="14" t="n">
        <v>0</v>
      </c>
      <c r="H305" s="15"/>
      <c r="I305" s="15"/>
      <c r="L305" s="19"/>
      <c r="R305" s="19"/>
    </row>
    <row r="306" customFormat="false" ht="13.8" hidden="false" customHeight="false" outlineLevel="0" collapsed="false">
      <c r="C306" s="0" t="s">
        <v>115</v>
      </c>
      <c r="D306" s="0" t="s">
        <v>115</v>
      </c>
      <c r="G306" s="14" t="n">
        <v>0</v>
      </c>
      <c r="H306" s="15"/>
      <c r="I306" s="15"/>
      <c r="L306" s="19"/>
      <c r="R306" s="19"/>
    </row>
    <row r="307" customFormat="false" ht="13.8" hidden="false" customHeight="false" outlineLevel="0" collapsed="false">
      <c r="C307" s="0" t="s">
        <v>115</v>
      </c>
      <c r="D307" s="0" t="s">
        <v>115</v>
      </c>
      <c r="G307" s="14" t="n">
        <v>0</v>
      </c>
      <c r="H307" s="15"/>
      <c r="I307" s="15"/>
      <c r="L307" s="19"/>
      <c r="R307" s="19"/>
    </row>
    <row r="308" customFormat="false" ht="13.8" hidden="false" customHeight="false" outlineLevel="0" collapsed="false">
      <c r="C308" s="0" t="s">
        <v>115</v>
      </c>
      <c r="D308" s="0" t="s">
        <v>115</v>
      </c>
      <c r="G308" s="14" t="n">
        <v>0</v>
      </c>
      <c r="H308" s="15"/>
      <c r="I308" s="15"/>
      <c r="L308" s="19"/>
      <c r="R308" s="19"/>
    </row>
    <row r="309" customFormat="false" ht="13.8" hidden="false" customHeight="false" outlineLevel="0" collapsed="false">
      <c r="C309" s="0" t="s">
        <v>115</v>
      </c>
      <c r="D309" s="0" t="s">
        <v>115</v>
      </c>
      <c r="G309" s="14" t="n">
        <v>0</v>
      </c>
      <c r="H309" s="15"/>
      <c r="I309" s="15"/>
      <c r="L309" s="19"/>
      <c r="R309" s="19"/>
    </row>
    <row r="310" customFormat="false" ht="13.8" hidden="false" customHeight="false" outlineLevel="0" collapsed="false">
      <c r="C310" s="0" t="s">
        <v>115</v>
      </c>
      <c r="D310" s="0" t="s">
        <v>115</v>
      </c>
      <c r="G310" s="14" t="n">
        <v>0</v>
      </c>
      <c r="H310" s="15"/>
      <c r="I310" s="15"/>
      <c r="L310" s="19"/>
      <c r="R310" s="19"/>
    </row>
    <row r="311" customFormat="false" ht="13.8" hidden="false" customHeight="false" outlineLevel="0" collapsed="false">
      <c r="C311" s="0" t="s">
        <v>115</v>
      </c>
      <c r="D311" s="0" t="s">
        <v>115</v>
      </c>
      <c r="G311" s="14" t="n">
        <v>0</v>
      </c>
      <c r="H311" s="15"/>
      <c r="I311" s="15"/>
      <c r="L311" s="19"/>
      <c r="R311" s="19"/>
    </row>
    <row r="312" customFormat="false" ht="13.8" hidden="false" customHeight="false" outlineLevel="0" collapsed="false">
      <c r="C312" s="0" t="s">
        <v>115</v>
      </c>
      <c r="D312" s="0" t="s">
        <v>115</v>
      </c>
      <c r="G312" s="14" t="n">
        <v>0</v>
      </c>
      <c r="H312" s="15"/>
      <c r="I312" s="15"/>
      <c r="L312" s="19"/>
      <c r="R312" s="19"/>
    </row>
    <row r="313" customFormat="false" ht="13.8" hidden="false" customHeight="false" outlineLevel="0" collapsed="false">
      <c r="C313" s="0" t="s">
        <v>115</v>
      </c>
      <c r="D313" s="0" t="s">
        <v>115</v>
      </c>
      <c r="G313" s="14" t="n">
        <v>0</v>
      </c>
      <c r="H313" s="15"/>
      <c r="I313" s="15"/>
      <c r="L313" s="19"/>
      <c r="R313" s="19"/>
    </row>
    <row r="314" customFormat="false" ht="13.8" hidden="false" customHeight="false" outlineLevel="0" collapsed="false">
      <c r="C314" s="0" t="s">
        <v>115</v>
      </c>
      <c r="D314" s="0" t="s">
        <v>115</v>
      </c>
      <c r="G314" s="14" t="n">
        <v>0</v>
      </c>
      <c r="H314" s="15"/>
      <c r="I314" s="15"/>
      <c r="L314" s="19"/>
      <c r="R314" s="19"/>
    </row>
    <row r="315" customFormat="false" ht="13.8" hidden="false" customHeight="false" outlineLevel="0" collapsed="false">
      <c r="C315" s="0" t="s">
        <v>115</v>
      </c>
      <c r="D315" s="0" t="s">
        <v>115</v>
      </c>
      <c r="G315" s="14" t="n">
        <v>0</v>
      </c>
      <c r="H315" s="15"/>
      <c r="I315" s="15"/>
      <c r="L315" s="19"/>
      <c r="R315" s="19"/>
    </row>
    <row r="316" customFormat="false" ht="13.8" hidden="false" customHeight="false" outlineLevel="0" collapsed="false">
      <c r="C316" s="0" t="s">
        <v>115</v>
      </c>
      <c r="D316" s="0" t="s">
        <v>115</v>
      </c>
      <c r="G316" s="14" t="n">
        <v>0</v>
      </c>
      <c r="H316" s="15"/>
      <c r="I316" s="15"/>
      <c r="L316" s="19"/>
      <c r="R316" s="19"/>
    </row>
    <row r="317" customFormat="false" ht="13.8" hidden="false" customHeight="false" outlineLevel="0" collapsed="false">
      <c r="C317" s="0" t="s">
        <v>115</v>
      </c>
      <c r="D317" s="0" t="s">
        <v>115</v>
      </c>
      <c r="G317" s="14" t="n">
        <v>0</v>
      </c>
      <c r="H317" s="15"/>
      <c r="I317" s="15"/>
      <c r="L317" s="19"/>
      <c r="R317" s="19"/>
    </row>
    <row r="318" customFormat="false" ht="13.8" hidden="false" customHeight="false" outlineLevel="0" collapsed="false">
      <c r="C318" s="0" t="s">
        <v>115</v>
      </c>
      <c r="D318" s="0" t="s">
        <v>115</v>
      </c>
      <c r="G318" s="14" t="n">
        <v>0</v>
      </c>
      <c r="H318" s="15"/>
      <c r="I318" s="15"/>
      <c r="L318" s="19"/>
      <c r="R318" s="19"/>
    </row>
    <row r="319" customFormat="false" ht="13.8" hidden="false" customHeight="false" outlineLevel="0" collapsed="false">
      <c r="C319" s="0" t="s">
        <v>115</v>
      </c>
      <c r="D319" s="0" t="s">
        <v>115</v>
      </c>
      <c r="G319" s="14" t="n">
        <v>0</v>
      </c>
      <c r="H319" s="15"/>
      <c r="I319" s="15"/>
      <c r="L319" s="19"/>
      <c r="R319" s="19"/>
    </row>
    <row r="320" customFormat="false" ht="13.8" hidden="false" customHeight="false" outlineLevel="0" collapsed="false">
      <c r="C320" s="0" t="s">
        <v>115</v>
      </c>
      <c r="D320" s="0" t="s">
        <v>115</v>
      </c>
      <c r="G320" s="14" t="n">
        <v>0</v>
      </c>
      <c r="H320" s="15"/>
      <c r="I320" s="15"/>
      <c r="L320" s="19"/>
      <c r="R320" s="19"/>
    </row>
    <row r="321" customFormat="false" ht="13.8" hidden="false" customHeight="false" outlineLevel="0" collapsed="false">
      <c r="C321" s="0" t="s">
        <v>115</v>
      </c>
      <c r="D321" s="0" t="s">
        <v>115</v>
      </c>
      <c r="G321" s="14" t="n">
        <v>0</v>
      </c>
      <c r="H321" s="15"/>
      <c r="I321" s="15"/>
      <c r="L321" s="19"/>
      <c r="R321" s="19"/>
    </row>
    <row r="322" customFormat="false" ht="13.8" hidden="false" customHeight="false" outlineLevel="0" collapsed="false">
      <c r="C322" s="0" t="s">
        <v>115</v>
      </c>
      <c r="D322" s="0" t="s">
        <v>115</v>
      </c>
      <c r="G322" s="14" t="n">
        <v>0</v>
      </c>
      <c r="H322" s="15"/>
      <c r="I322" s="15"/>
      <c r="L322" s="19"/>
      <c r="R322" s="19"/>
    </row>
    <row r="323" customFormat="false" ht="13.8" hidden="false" customHeight="false" outlineLevel="0" collapsed="false">
      <c r="C323" s="0" t="s">
        <v>115</v>
      </c>
      <c r="D323" s="0" t="s">
        <v>115</v>
      </c>
      <c r="G323" s="14" t="n">
        <v>0</v>
      </c>
      <c r="H323" s="15"/>
      <c r="I323" s="15"/>
      <c r="L323" s="19"/>
      <c r="R323" s="19"/>
    </row>
    <row r="324" customFormat="false" ht="13.8" hidden="false" customHeight="false" outlineLevel="0" collapsed="false">
      <c r="C324" s="0" t="s">
        <v>115</v>
      </c>
      <c r="D324" s="0" t="s">
        <v>115</v>
      </c>
      <c r="G324" s="14" t="n">
        <v>0</v>
      </c>
      <c r="H324" s="15"/>
      <c r="I324" s="15"/>
      <c r="L324" s="19"/>
      <c r="R324" s="19"/>
    </row>
    <row r="325" customFormat="false" ht="13.8" hidden="false" customHeight="false" outlineLevel="0" collapsed="false">
      <c r="C325" s="0" t="s">
        <v>115</v>
      </c>
      <c r="D325" s="0" t="s">
        <v>115</v>
      </c>
      <c r="G325" s="14" t="n">
        <v>0</v>
      </c>
      <c r="H325" s="15"/>
      <c r="I325" s="15"/>
      <c r="L325" s="19"/>
      <c r="R325" s="19"/>
    </row>
    <row r="326" customFormat="false" ht="13.8" hidden="false" customHeight="false" outlineLevel="0" collapsed="false">
      <c r="C326" s="0" t="s">
        <v>115</v>
      </c>
      <c r="D326" s="0" t="s">
        <v>115</v>
      </c>
      <c r="G326" s="14" t="n">
        <v>0</v>
      </c>
      <c r="H326" s="15"/>
      <c r="I326" s="15"/>
      <c r="L326" s="19"/>
      <c r="R326" s="19"/>
    </row>
    <row r="327" customFormat="false" ht="13.8" hidden="false" customHeight="false" outlineLevel="0" collapsed="false">
      <c r="C327" s="0" t="s">
        <v>115</v>
      </c>
      <c r="D327" s="0" t="s">
        <v>115</v>
      </c>
      <c r="G327" s="14" t="n">
        <v>0</v>
      </c>
      <c r="H327" s="15"/>
      <c r="I327" s="15"/>
      <c r="L327" s="19"/>
      <c r="R327" s="19"/>
    </row>
    <row r="328" customFormat="false" ht="13.8" hidden="false" customHeight="false" outlineLevel="0" collapsed="false">
      <c r="C328" s="0" t="s">
        <v>115</v>
      </c>
      <c r="D328" s="0" t="s">
        <v>115</v>
      </c>
      <c r="G328" s="14" t="n">
        <v>0</v>
      </c>
      <c r="H328" s="15"/>
      <c r="I328" s="15"/>
      <c r="L328" s="19"/>
      <c r="R328" s="19"/>
    </row>
    <row r="329" customFormat="false" ht="13.8" hidden="false" customHeight="false" outlineLevel="0" collapsed="false">
      <c r="C329" s="0" t="s">
        <v>115</v>
      </c>
      <c r="D329" s="0" t="s">
        <v>115</v>
      </c>
      <c r="G329" s="14" t="n">
        <v>0</v>
      </c>
      <c r="H329" s="15"/>
      <c r="I329" s="15"/>
      <c r="L329" s="19"/>
      <c r="R329" s="19"/>
    </row>
    <row r="330" customFormat="false" ht="13.8" hidden="false" customHeight="false" outlineLevel="0" collapsed="false">
      <c r="C330" s="0" t="s">
        <v>115</v>
      </c>
      <c r="D330" s="0" t="s">
        <v>115</v>
      </c>
      <c r="G330" s="14" t="n">
        <v>0</v>
      </c>
      <c r="H330" s="15"/>
      <c r="I330" s="15"/>
      <c r="L330" s="19"/>
      <c r="R330" s="19"/>
    </row>
    <row r="331" customFormat="false" ht="13.8" hidden="false" customHeight="false" outlineLevel="0" collapsed="false">
      <c r="C331" s="0" t="s">
        <v>115</v>
      </c>
      <c r="D331" s="0" t="s">
        <v>115</v>
      </c>
      <c r="G331" s="14" t="n">
        <v>0</v>
      </c>
      <c r="H331" s="15"/>
      <c r="I331" s="15"/>
      <c r="L331" s="19"/>
      <c r="R331" s="19"/>
    </row>
    <row r="332" customFormat="false" ht="13.8" hidden="false" customHeight="false" outlineLevel="0" collapsed="false">
      <c r="C332" s="0" t="s">
        <v>115</v>
      </c>
      <c r="D332" s="0" t="s">
        <v>115</v>
      </c>
      <c r="G332" s="14" t="n">
        <v>0</v>
      </c>
      <c r="H332" s="15"/>
      <c r="I332" s="15"/>
      <c r="L332" s="19"/>
      <c r="R332" s="19"/>
    </row>
    <row r="333" customFormat="false" ht="13.8" hidden="false" customHeight="false" outlineLevel="0" collapsed="false">
      <c r="C333" s="0" t="s">
        <v>115</v>
      </c>
      <c r="D333" s="0" t="s">
        <v>115</v>
      </c>
      <c r="G333" s="14" t="n">
        <v>0</v>
      </c>
      <c r="H333" s="15"/>
      <c r="I333" s="15"/>
      <c r="L333" s="19"/>
      <c r="R333" s="19"/>
    </row>
    <row r="334" customFormat="false" ht="13.8" hidden="false" customHeight="false" outlineLevel="0" collapsed="false">
      <c r="C334" s="0" t="s">
        <v>115</v>
      </c>
      <c r="D334" s="0" t="s">
        <v>115</v>
      </c>
      <c r="G334" s="14" t="n">
        <v>0</v>
      </c>
      <c r="H334" s="15"/>
      <c r="I334" s="15"/>
      <c r="L334" s="19"/>
      <c r="R334" s="19"/>
    </row>
    <row r="335" customFormat="false" ht="13.8" hidden="false" customHeight="false" outlineLevel="0" collapsed="false">
      <c r="C335" s="0" t="s">
        <v>115</v>
      </c>
      <c r="D335" s="0" t="s">
        <v>115</v>
      </c>
      <c r="G335" s="14" t="n">
        <v>0</v>
      </c>
      <c r="H335" s="15"/>
      <c r="I335" s="15"/>
      <c r="L335" s="19"/>
      <c r="R335" s="19"/>
    </row>
    <row r="336" customFormat="false" ht="13.8" hidden="false" customHeight="false" outlineLevel="0" collapsed="false">
      <c r="C336" s="0" t="s">
        <v>115</v>
      </c>
      <c r="D336" s="0" t="s">
        <v>115</v>
      </c>
      <c r="G336" s="14" t="n">
        <v>0</v>
      </c>
      <c r="H336" s="15"/>
      <c r="I336" s="15"/>
      <c r="L336" s="19"/>
      <c r="R336" s="19"/>
    </row>
    <row r="337" customFormat="false" ht="13.8" hidden="false" customHeight="false" outlineLevel="0" collapsed="false">
      <c r="C337" s="0" t="s">
        <v>115</v>
      </c>
      <c r="D337" s="0" t="s">
        <v>115</v>
      </c>
      <c r="G337" s="14" t="n">
        <v>0</v>
      </c>
      <c r="H337" s="15"/>
      <c r="I337" s="15"/>
      <c r="L337" s="19"/>
      <c r="R337" s="19"/>
    </row>
    <row r="338" customFormat="false" ht="13.8" hidden="false" customHeight="false" outlineLevel="0" collapsed="false">
      <c r="C338" s="0" t="s">
        <v>115</v>
      </c>
      <c r="D338" s="0" t="s">
        <v>115</v>
      </c>
      <c r="G338" s="14" t="n">
        <v>0</v>
      </c>
      <c r="H338" s="15"/>
      <c r="I338" s="15"/>
      <c r="L338" s="19"/>
      <c r="R338" s="19"/>
    </row>
    <row r="339" customFormat="false" ht="13.8" hidden="false" customHeight="false" outlineLevel="0" collapsed="false">
      <c r="C339" s="0" t="s">
        <v>115</v>
      </c>
      <c r="D339" s="0" t="s">
        <v>115</v>
      </c>
      <c r="G339" s="14" t="n">
        <v>0</v>
      </c>
      <c r="H339" s="15"/>
      <c r="I339" s="15"/>
      <c r="L339" s="19"/>
      <c r="R339" s="19"/>
    </row>
    <row r="340" customFormat="false" ht="13.8" hidden="false" customHeight="false" outlineLevel="0" collapsed="false">
      <c r="C340" s="0" t="s">
        <v>115</v>
      </c>
      <c r="D340" s="0" t="s">
        <v>115</v>
      </c>
      <c r="G340" s="14" t="n">
        <v>0</v>
      </c>
      <c r="H340" s="15"/>
      <c r="I340" s="15"/>
      <c r="L340" s="19"/>
      <c r="R340" s="19"/>
    </row>
    <row r="341" customFormat="false" ht="13.8" hidden="false" customHeight="false" outlineLevel="0" collapsed="false">
      <c r="C341" s="0" t="s">
        <v>115</v>
      </c>
      <c r="D341" s="0" t="s">
        <v>115</v>
      </c>
      <c r="G341" s="14" t="n">
        <v>0</v>
      </c>
      <c r="H341" s="15"/>
      <c r="I341" s="15"/>
      <c r="L341" s="19"/>
      <c r="R341" s="19"/>
    </row>
    <row r="342" customFormat="false" ht="13.8" hidden="false" customHeight="false" outlineLevel="0" collapsed="false">
      <c r="C342" s="0" t="s">
        <v>115</v>
      </c>
      <c r="D342" s="0" t="s">
        <v>115</v>
      </c>
      <c r="G342" s="14" t="n">
        <v>0</v>
      </c>
      <c r="H342" s="15"/>
      <c r="I342" s="15"/>
      <c r="L342" s="19"/>
      <c r="R342" s="19"/>
    </row>
    <row r="343" customFormat="false" ht="13.8" hidden="false" customHeight="false" outlineLevel="0" collapsed="false">
      <c r="C343" s="0" t="s">
        <v>115</v>
      </c>
      <c r="D343" s="0" t="s">
        <v>115</v>
      </c>
      <c r="G343" s="14" t="n">
        <v>0</v>
      </c>
      <c r="H343" s="15"/>
      <c r="I343" s="15"/>
      <c r="L343" s="19"/>
      <c r="R343" s="19"/>
    </row>
    <row r="344" customFormat="false" ht="13.8" hidden="false" customHeight="false" outlineLevel="0" collapsed="false">
      <c r="C344" s="0" t="s">
        <v>115</v>
      </c>
      <c r="D344" s="0" t="s">
        <v>115</v>
      </c>
      <c r="G344" s="14" t="n">
        <v>0</v>
      </c>
      <c r="H344" s="15"/>
      <c r="I344" s="15"/>
      <c r="L344" s="19"/>
      <c r="R344" s="19"/>
    </row>
    <row r="345" customFormat="false" ht="13.8" hidden="false" customHeight="false" outlineLevel="0" collapsed="false">
      <c r="C345" s="0" t="s">
        <v>115</v>
      </c>
      <c r="D345" s="0" t="s">
        <v>115</v>
      </c>
      <c r="G345" s="14" t="n">
        <v>0</v>
      </c>
      <c r="H345" s="15"/>
      <c r="I345" s="15"/>
      <c r="L345" s="19"/>
      <c r="R345" s="19"/>
    </row>
    <row r="346" customFormat="false" ht="13.8" hidden="false" customHeight="false" outlineLevel="0" collapsed="false">
      <c r="C346" s="0" t="s">
        <v>115</v>
      </c>
      <c r="D346" s="0" t="s">
        <v>115</v>
      </c>
      <c r="G346" s="14" t="n">
        <v>0</v>
      </c>
      <c r="H346" s="15"/>
      <c r="I346" s="15"/>
      <c r="L346" s="19"/>
      <c r="R346" s="19"/>
    </row>
    <row r="347" customFormat="false" ht="13.8" hidden="false" customHeight="false" outlineLevel="0" collapsed="false">
      <c r="C347" s="0" t="s">
        <v>115</v>
      </c>
      <c r="D347" s="0" t="s">
        <v>115</v>
      </c>
      <c r="G347" s="14" t="n">
        <v>0</v>
      </c>
      <c r="H347" s="15"/>
      <c r="I347" s="15"/>
      <c r="L347" s="19"/>
      <c r="R347" s="19"/>
    </row>
    <row r="348" customFormat="false" ht="13.8" hidden="false" customHeight="false" outlineLevel="0" collapsed="false">
      <c r="C348" s="0" t="s">
        <v>115</v>
      </c>
      <c r="D348" s="0" t="s">
        <v>115</v>
      </c>
      <c r="G348" s="14" t="n">
        <v>0</v>
      </c>
      <c r="H348" s="15"/>
      <c r="I348" s="15"/>
      <c r="L348" s="19"/>
      <c r="R348" s="19"/>
    </row>
    <row r="349" customFormat="false" ht="13.8" hidden="false" customHeight="false" outlineLevel="0" collapsed="false">
      <c r="C349" s="0" t="s">
        <v>115</v>
      </c>
      <c r="D349" s="0" t="s">
        <v>115</v>
      </c>
      <c r="G349" s="14" t="n">
        <v>0</v>
      </c>
      <c r="H349" s="15"/>
      <c r="I349" s="15"/>
      <c r="L349" s="19"/>
      <c r="R349" s="19"/>
    </row>
    <row r="350" customFormat="false" ht="13.8" hidden="false" customHeight="false" outlineLevel="0" collapsed="false">
      <c r="C350" s="0" t="s">
        <v>115</v>
      </c>
      <c r="D350" s="0" t="s">
        <v>115</v>
      </c>
      <c r="G350" s="14" t="n">
        <v>0</v>
      </c>
      <c r="H350" s="15"/>
      <c r="I350" s="15"/>
      <c r="L350" s="19"/>
      <c r="R350" s="19"/>
    </row>
    <row r="351" customFormat="false" ht="13.8" hidden="false" customHeight="false" outlineLevel="0" collapsed="false">
      <c r="C351" s="0" t="s">
        <v>115</v>
      </c>
      <c r="D351" s="0" t="s">
        <v>115</v>
      </c>
      <c r="G351" s="14" t="n">
        <v>0</v>
      </c>
      <c r="H351" s="15"/>
      <c r="I351" s="15"/>
      <c r="L351" s="19"/>
      <c r="R351" s="19"/>
    </row>
    <row r="352" customFormat="false" ht="13.8" hidden="false" customHeight="false" outlineLevel="0" collapsed="false">
      <c r="C352" s="0" t="s">
        <v>115</v>
      </c>
      <c r="D352" s="0" t="s">
        <v>115</v>
      </c>
      <c r="G352" s="14" t="n">
        <v>0</v>
      </c>
      <c r="H352" s="15"/>
      <c r="I352" s="15"/>
      <c r="L352" s="19"/>
      <c r="R352" s="19"/>
    </row>
    <row r="353" customFormat="false" ht="13.8" hidden="false" customHeight="false" outlineLevel="0" collapsed="false">
      <c r="C353" s="0" t="s">
        <v>115</v>
      </c>
      <c r="D353" s="0" t="s">
        <v>115</v>
      </c>
      <c r="G353" s="14" t="n">
        <v>0</v>
      </c>
      <c r="H353" s="15"/>
      <c r="I353" s="15"/>
      <c r="L353" s="19"/>
      <c r="R353" s="19"/>
    </row>
    <row r="354" customFormat="false" ht="13.8" hidden="false" customHeight="false" outlineLevel="0" collapsed="false">
      <c r="C354" s="0" t="s">
        <v>115</v>
      </c>
      <c r="D354" s="0" t="s">
        <v>115</v>
      </c>
      <c r="G354" s="14" t="n">
        <v>0</v>
      </c>
      <c r="H354" s="15"/>
      <c r="I354" s="15"/>
      <c r="L354" s="19"/>
      <c r="R354" s="19"/>
    </row>
    <row r="355" customFormat="false" ht="13.8" hidden="false" customHeight="false" outlineLevel="0" collapsed="false">
      <c r="C355" s="0" t="s">
        <v>115</v>
      </c>
      <c r="D355" s="0" t="s">
        <v>115</v>
      </c>
      <c r="G355" s="14" t="n">
        <v>0</v>
      </c>
      <c r="H355" s="15"/>
      <c r="I355" s="15"/>
      <c r="L355" s="19"/>
      <c r="R355" s="19"/>
    </row>
    <row r="356" customFormat="false" ht="13.8" hidden="false" customHeight="false" outlineLevel="0" collapsed="false">
      <c r="C356" s="0" t="s">
        <v>115</v>
      </c>
      <c r="D356" s="0" t="s">
        <v>115</v>
      </c>
      <c r="G356" s="14" t="n">
        <v>0</v>
      </c>
      <c r="H356" s="15"/>
      <c r="I356" s="15"/>
      <c r="L356" s="19"/>
      <c r="R356" s="19"/>
    </row>
    <row r="357" customFormat="false" ht="13.8" hidden="false" customHeight="false" outlineLevel="0" collapsed="false">
      <c r="C357" s="0" t="s">
        <v>115</v>
      </c>
      <c r="D357" s="0" t="s">
        <v>115</v>
      </c>
      <c r="G357" s="14" t="n">
        <v>0</v>
      </c>
      <c r="H357" s="15"/>
      <c r="I357" s="15"/>
      <c r="L357" s="19"/>
      <c r="R357" s="19"/>
    </row>
    <row r="358" customFormat="false" ht="13.8" hidden="false" customHeight="false" outlineLevel="0" collapsed="false">
      <c r="C358" s="0" t="s">
        <v>115</v>
      </c>
      <c r="D358" s="0" t="s">
        <v>115</v>
      </c>
      <c r="G358" s="14" t="n">
        <v>0</v>
      </c>
      <c r="H358" s="15"/>
      <c r="I358" s="15"/>
      <c r="L358" s="19"/>
      <c r="R358" s="19"/>
    </row>
    <row r="359" customFormat="false" ht="13.8" hidden="false" customHeight="false" outlineLevel="0" collapsed="false">
      <c r="C359" s="0" t="s">
        <v>115</v>
      </c>
      <c r="D359" s="0" t="s">
        <v>115</v>
      </c>
      <c r="G359" s="14" t="n">
        <v>0</v>
      </c>
      <c r="H359" s="15"/>
      <c r="I359" s="15"/>
      <c r="L359" s="19"/>
      <c r="R359" s="19"/>
    </row>
    <row r="360" customFormat="false" ht="13.8" hidden="false" customHeight="false" outlineLevel="0" collapsed="false">
      <c r="C360" s="0" t="s">
        <v>115</v>
      </c>
      <c r="D360" s="0" t="s">
        <v>115</v>
      </c>
      <c r="G360" s="14" t="n">
        <v>0</v>
      </c>
      <c r="H360" s="15"/>
      <c r="I360" s="15"/>
      <c r="L360" s="19"/>
      <c r="R360" s="19"/>
    </row>
    <row r="361" customFormat="false" ht="13.8" hidden="false" customHeight="false" outlineLevel="0" collapsed="false">
      <c r="C361" s="0" t="s">
        <v>115</v>
      </c>
      <c r="D361" s="0" t="s">
        <v>115</v>
      </c>
      <c r="G361" s="14" t="n">
        <v>0</v>
      </c>
      <c r="H361" s="15"/>
      <c r="I361" s="15"/>
      <c r="L361" s="19"/>
      <c r="R361" s="19"/>
    </row>
    <row r="362" customFormat="false" ht="13.8" hidden="false" customHeight="false" outlineLevel="0" collapsed="false">
      <c r="C362" s="0" t="s">
        <v>115</v>
      </c>
      <c r="D362" s="0" t="s">
        <v>115</v>
      </c>
      <c r="G362" s="14" t="n">
        <v>0</v>
      </c>
      <c r="H362" s="15"/>
      <c r="I362" s="15"/>
      <c r="L362" s="19"/>
      <c r="R362" s="19"/>
    </row>
    <row r="363" customFormat="false" ht="13.8" hidden="false" customHeight="false" outlineLevel="0" collapsed="false">
      <c r="C363" s="0" t="s">
        <v>115</v>
      </c>
      <c r="D363" s="0" t="s">
        <v>115</v>
      </c>
      <c r="G363" s="14" t="n">
        <v>0</v>
      </c>
      <c r="H363" s="15"/>
      <c r="I363" s="15"/>
      <c r="L363" s="19"/>
      <c r="R363" s="19"/>
    </row>
    <row r="364" customFormat="false" ht="13.8" hidden="false" customHeight="false" outlineLevel="0" collapsed="false">
      <c r="C364" s="0" t="s">
        <v>115</v>
      </c>
      <c r="D364" s="0" t="s">
        <v>115</v>
      </c>
      <c r="G364" s="14" t="n">
        <v>0</v>
      </c>
      <c r="H364" s="15"/>
      <c r="I364" s="15"/>
      <c r="L364" s="19"/>
      <c r="R364" s="19"/>
    </row>
    <row r="365" customFormat="false" ht="13.8" hidden="false" customHeight="false" outlineLevel="0" collapsed="false">
      <c r="C365" s="0" t="s">
        <v>115</v>
      </c>
      <c r="D365" s="0" t="s">
        <v>115</v>
      </c>
      <c r="G365" s="14" t="n">
        <v>0</v>
      </c>
      <c r="H365" s="15"/>
      <c r="I365" s="15"/>
      <c r="L365" s="19"/>
      <c r="R365" s="19"/>
    </row>
    <row r="366" customFormat="false" ht="13.8" hidden="false" customHeight="false" outlineLevel="0" collapsed="false">
      <c r="C366" s="0" t="s">
        <v>115</v>
      </c>
      <c r="D366" s="0" t="s">
        <v>115</v>
      </c>
      <c r="G366" s="14" t="n">
        <v>0</v>
      </c>
      <c r="H366" s="15"/>
      <c r="I366" s="15"/>
      <c r="L366" s="19"/>
      <c r="R366" s="19"/>
    </row>
    <row r="367" customFormat="false" ht="13.8" hidden="false" customHeight="false" outlineLevel="0" collapsed="false">
      <c r="C367" s="0" t="s">
        <v>115</v>
      </c>
      <c r="D367" s="0" t="s">
        <v>115</v>
      </c>
      <c r="G367" s="14" t="n">
        <v>0</v>
      </c>
      <c r="H367" s="15"/>
      <c r="I367" s="15"/>
      <c r="L367" s="19"/>
      <c r="R367" s="19"/>
    </row>
    <row r="368" customFormat="false" ht="13.8" hidden="false" customHeight="false" outlineLevel="0" collapsed="false">
      <c r="C368" s="0" t="s">
        <v>115</v>
      </c>
      <c r="D368" s="0" t="s">
        <v>115</v>
      </c>
      <c r="G368" s="14" t="n">
        <v>0</v>
      </c>
      <c r="H368" s="15"/>
      <c r="I368" s="15"/>
      <c r="L368" s="19"/>
      <c r="R368" s="19"/>
    </row>
    <row r="369" customFormat="false" ht="13.8" hidden="false" customHeight="false" outlineLevel="0" collapsed="false">
      <c r="C369" s="0" t="s">
        <v>115</v>
      </c>
      <c r="D369" s="0" t="s">
        <v>115</v>
      </c>
      <c r="G369" s="14" t="n">
        <v>0</v>
      </c>
      <c r="H369" s="15"/>
      <c r="I369" s="15"/>
      <c r="L369" s="19"/>
      <c r="R369" s="19"/>
    </row>
    <row r="370" customFormat="false" ht="13.8" hidden="false" customHeight="false" outlineLevel="0" collapsed="false">
      <c r="C370" s="0" t="s">
        <v>115</v>
      </c>
      <c r="D370" s="0" t="s">
        <v>115</v>
      </c>
      <c r="G370" s="14" t="n">
        <v>0</v>
      </c>
      <c r="H370" s="15"/>
      <c r="I370" s="15"/>
      <c r="L370" s="19"/>
      <c r="R370" s="19"/>
    </row>
    <row r="371" customFormat="false" ht="13.8" hidden="false" customHeight="false" outlineLevel="0" collapsed="false">
      <c r="C371" s="0" t="s">
        <v>115</v>
      </c>
      <c r="D371" s="0" t="s">
        <v>115</v>
      </c>
      <c r="G371" s="14" t="n">
        <v>0</v>
      </c>
      <c r="H371" s="15"/>
      <c r="I371" s="15"/>
      <c r="L371" s="19"/>
      <c r="R371" s="19"/>
    </row>
    <row r="372" customFormat="false" ht="13.8" hidden="false" customHeight="false" outlineLevel="0" collapsed="false">
      <c r="C372" s="0" t="s">
        <v>115</v>
      </c>
      <c r="D372" s="0" t="s">
        <v>115</v>
      </c>
      <c r="G372" s="14" t="n">
        <v>0</v>
      </c>
      <c r="H372" s="15"/>
      <c r="I372" s="15"/>
      <c r="L372" s="19"/>
      <c r="R372" s="19"/>
    </row>
    <row r="373" customFormat="false" ht="13.8" hidden="false" customHeight="false" outlineLevel="0" collapsed="false">
      <c r="C373" s="0" t="s">
        <v>115</v>
      </c>
      <c r="D373" s="0" t="s">
        <v>115</v>
      </c>
      <c r="G373" s="14" t="n">
        <v>0</v>
      </c>
      <c r="H373" s="15"/>
      <c r="I373" s="15"/>
      <c r="L373" s="19"/>
      <c r="R373" s="19"/>
    </row>
    <row r="374" customFormat="false" ht="13.8" hidden="false" customHeight="false" outlineLevel="0" collapsed="false">
      <c r="C374" s="0" t="s">
        <v>115</v>
      </c>
      <c r="D374" s="0" t="s">
        <v>115</v>
      </c>
      <c r="G374" s="14" t="n">
        <v>0</v>
      </c>
      <c r="H374" s="15"/>
      <c r="I374" s="15"/>
      <c r="L374" s="19"/>
      <c r="R374" s="19"/>
    </row>
    <row r="375" customFormat="false" ht="13.8" hidden="false" customHeight="false" outlineLevel="0" collapsed="false">
      <c r="C375" s="0" t="s">
        <v>115</v>
      </c>
      <c r="D375" s="0" t="s">
        <v>115</v>
      </c>
      <c r="G375" s="14" t="n">
        <v>0</v>
      </c>
      <c r="H375" s="15"/>
      <c r="I375" s="15"/>
      <c r="L375" s="19"/>
      <c r="R375" s="19"/>
    </row>
    <row r="376" customFormat="false" ht="13.8" hidden="false" customHeight="false" outlineLevel="0" collapsed="false">
      <c r="C376" s="0" t="s">
        <v>115</v>
      </c>
      <c r="D376" s="0" t="s">
        <v>115</v>
      </c>
      <c r="G376" s="14" t="n">
        <v>0</v>
      </c>
      <c r="H376" s="15"/>
      <c r="I376" s="15"/>
      <c r="L376" s="19"/>
      <c r="R376" s="19"/>
    </row>
    <row r="377" customFormat="false" ht="13.8" hidden="false" customHeight="false" outlineLevel="0" collapsed="false">
      <c r="C377" s="0" t="s">
        <v>115</v>
      </c>
      <c r="D377" s="0" t="s">
        <v>115</v>
      </c>
      <c r="G377" s="14" t="n">
        <v>0</v>
      </c>
      <c r="H377" s="15"/>
      <c r="I377" s="15"/>
      <c r="L377" s="19"/>
      <c r="R377" s="19"/>
    </row>
    <row r="378" customFormat="false" ht="13.8" hidden="false" customHeight="false" outlineLevel="0" collapsed="false">
      <c r="C378" s="0" t="s">
        <v>115</v>
      </c>
      <c r="D378" s="0" t="s">
        <v>115</v>
      </c>
      <c r="G378" s="14" t="n">
        <v>0</v>
      </c>
      <c r="H378" s="15"/>
      <c r="I378" s="15"/>
      <c r="L378" s="19"/>
      <c r="R378" s="19"/>
    </row>
    <row r="379" customFormat="false" ht="13.8" hidden="false" customHeight="false" outlineLevel="0" collapsed="false">
      <c r="C379" s="0" t="s">
        <v>115</v>
      </c>
      <c r="D379" s="0" t="s">
        <v>115</v>
      </c>
      <c r="G379" s="14" t="n">
        <v>0</v>
      </c>
      <c r="H379" s="15"/>
      <c r="I379" s="15"/>
      <c r="L379" s="19"/>
      <c r="R379" s="19"/>
    </row>
    <row r="380" customFormat="false" ht="13.8" hidden="false" customHeight="false" outlineLevel="0" collapsed="false">
      <c r="C380" s="0" t="s">
        <v>115</v>
      </c>
      <c r="D380" s="0" t="s">
        <v>115</v>
      </c>
      <c r="G380" s="14" t="n">
        <v>0</v>
      </c>
      <c r="H380" s="15"/>
      <c r="I380" s="15"/>
      <c r="L380" s="19"/>
      <c r="R380" s="19"/>
    </row>
    <row r="381" customFormat="false" ht="13.8" hidden="false" customHeight="false" outlineLevel="0" collapsed="false">
      <c r="C381" s="0" t="s">
        <v>115</v>
      </c>
      <c r="D381" s="0" t="s">
        <v>115</v>
      </c>
      <c r="G381" s="14" t="n">
        <v>0</v>
      </c>
      <c r="H381" s="15"/>
      <c r="I381" s="15"/>
      <c r="L381" s="19"/>
      <c r="R381" s="19"/>
    </row>
    <row r="382" customFormat="false" ht="13.8" hidden="false" customHeight="false" outlineLevel="0" collapsed="false">
      <c r="C382" s="0" t="s">
        <v>115</v>
      </c>
      <c r="D382" s="0" t="s">
        <v>115</v>
      </c>
      <c r="G382" s="14" t="n">
        <v>0</v>
      </c>
      <c r="H382" s="15"/>
      <c r="I382" s="15"/>
      <c r="L382" s="19"/>
      <c r="R382" s="19"/>
    </row>
    <row r="383" customFormat="false" ht="13.8" hidden="false" customHeight="false" outlineLevel="0" collapsed="false">
      <c r="C383" s="0" t="s">
        <v>115</v>
      </c>
      <c r="D383" s="0" t="s">
        <v>115</v>
      </c>
      <c r="G383" s="14" t="n">
        <v>0</v>
      </c>
      <c r="H383" s="15"/>
      <c r="I383" s="15"/>
      <c r="L383" s="19"/>
      <c r="R383" s="19"/>
    </row>
    <row r="384" customFormat="false" ht="13.8" hidden="false" customHeight="false" outlineLevel="0" collapsed="false">
      <c r="C384" s="0" t="s">
        <v>115</v>
      </c>
      <c r="D384" s="0" t="s">
        <v>115</v>
      </c>
      <c r="G384" s="14" t="n">
        <v>0</v>
      </c>
      <c r="H384" s="15"/>
      <c r="I384" s="15"/>
      <c r="L384" s="19"/>
      <c r="R384" s="19"/>
    </row>
    <row r="385" customFormat="false" ht="13.8" hidden="false" customHeight="false" outlineLevel="0" collapsed="false">
      <c r="C385" s="0" t="s">
        <v>115</v>
      </c>
      <c r="D385" s="0" t="s">
        <v>115</v>
      </c>
      <c r="G385" s="14" t="n">
        <v>0</v>
      </c>
      <c r="H385" s="15"/>
      <c r="I385" s="15"/>
      <c r="L385" s="19"/>
      <c r="R385" s="19"/>
    </row>
    <row r="386" customFormat="false" ht="13.8" hidden="false" customHeight="false" outlineLevel="0" collapsed="false">
      <c r="C386" s="0" t="s">
        <v>115</v>
      </c>
      <c r="D386" s="0" t="s">
        <v>115</v>
      </c>
      <c r="G386" s="14" t="n">
        <v>0</v>
      </c>
      <c r="H386" s="15"/>
      <c r="I386" s="15"/>
      <c r="L386" s="19"/>
      <c r="R386" s="19"/>
    </row>
    <row r="387" customFormat="false" ht="13.8" hidden="false" customHeight="false" outlineLevel="0" collapsed="false">
      <c r="C387" s="0" t="s">
        <v>115</v>
      </c>
      <c r="D387" s="0" t="s">
        <v>115</v>
      </c>
      <c r="G387" s="14" t="n">
        <v>0</v>
      </c>
      <c r="H387" s="15"/>
      <c r="I387" s="15"/>
      <c r="L387" s="19"/>
      <c r="R387" s="19"/>
    </row>
    <row r="388" customFormat="false" ht="13.8" hidden="false" customHeight="false" outlineLevel="0" collapsed="false">
      <c r="C388" s="0" t="s">
        <v>115</v>
      </c>
      <c r="D388" s="0" t="s">
        <v>115</v>
      </c>
      <c r="G388" s="14" t="n">
        <v>0</v>
      </c>
      <c r="H388" s="15"/>
      <c r="I388" s="15"/>
      <c r="L388" s="19"/>
      <c r="R388" s="19"/>
    </row>
    <row r="389" customFormat="false" ht="13.8" hidden="false" customHeight="false" outlineLevel="0" collapsed="false">
      <c r="C389" s="0" t="s">
        <v>115</v>
      </c>
      <c r="D389" s="0" t="s">
        <v>115</v>
      </c>
      <c r="G389" s="14" t="n">
        <v>0</v>
      </c>
      <c r="H389" s="15"/>
      <c r="I389" s="15"/>
      <c r="L389" s="19"/>
      <c r="R389" s="19"/>
    </row>
    <row r="390" customFormat="false" ht="13.8" hidden="false" customHeight="false" outlineLevel="0" collapsed="false">
      <c r="C390" s="0" t="s">
        <v>115</v>
      </c>
      <c r="D390" s="0" t="s">
        <v>115</v>
      </c>
      <c r="G390" s="14" t="n">
        <v>0</v>
      </c>
      <c r="H390" s="15"/>
      <c r="I390" s="15"/>
      <c r="L390" s="19"/>
      <c r="R390" s="19"/>
    </row>
    <row r="391" customFormat="false" ht="13.8" hidden="false" customHeight="false" outlineLevel="0" collapsed="false">
      <c r="C391" s="0" t="s">
        <v>115</v>
      </c>
      <c r="D391" s="0" t="s">
        <v>115</v>
      </c>
      <c r="G391" s="14" t="n">
        <v>0</v>
      </c>
      <c r="H391" s="15"/>
      <c r="I391" s="15"/>
      <c r="L391" s="19"/>
      <c r="R391" s="19"/>
    </row>
    <row r="392" customFormat="false" ht="13.8" hidden="false" customHeight="false" outlineLevel="0" collapsed="false">
      <c r="C392" s="0" t="s">
        <v>115</v>
      </c>
      <c r="D392" s="0" t="s">
        <v>115</v>
      </c>
      <c r="G392" s="14" t="n">
        <v>0</v>
      </c>
      <c r="H392" s="15"/>
      <c r="I392" s="15"/>
      <c r="L392" s="19"/>
      <c r="R392" s="19"/>
    </row>
    <row r="393" customFormat="false" ht="13.8" hidden="false" customHeight="false" outlineLevel="0" collapsed="false">
      <c r="C393" s="0" t="s">
        <v>115</v>
      </c>
      <c r="D393" s="0" t="s">
        <v>115</v>
      </c>
      <c r="G393" s="14" t="n">
        <v>0</v>
      </c>
      <c r="H393" s="15"/>
      <c r="I393" s="15"/>
      <c r="L393" s="19"/>
      <c r="R393" s="19"/>
    </row>
    <row r="394" customFormat="false" ht="13.8" hidden="false" customHeight="false" outlineLevel="0" collapsed="false">
      <c r="C394" s="0" t="s">
        <v>115</v>
      </c>
      <c r="D394" s="0" t="s">
        <v>115</v>
      </c>
      <c r="G394" s="14" t="n">
        <v>0</v>
      </c>
      <c r="H394" s="15"/>
      <c r="I394" s="15"/>
      <c r="L394" s="19"/>
      <c r="R394" s="19"/>
    </row>
    <row r="395" customFormat="false" ht="13.8" hidden="false" customHeight="false" outlineLevel="0" collapsed="false">
      <c r="C395" s="0" t="s">
        <v>115</v>
      </c>
      <c r="D395" s="0" t="s">
        <v>115</v>
      </c>
      <c r="G395" s="14" t="n">
        <v>0</v>
      </c>
      <c r="H395" s="15"/>
      <c r="I395" s="15"/>
      <c r="L395" s="19"/>
      <c r="R395" s="19"/>
    </row>
    <row r="396" customFormat="false" ht="13.8" hidden="false" customHeight="false" outlineLevel="0" collapsed="false">
      <c r="C396" s="0" t="s">
        <v>115</v>
      </c>
      <c r="D396" s="0" t="s">
        <v>115</v>
      </c>
      <c r="G396" s="14" t="n">
        <v>0</v>
      </c>
      <c r="H396" s="15"/>
      <c r="I396" s="15"/>
      <c r="L396" s="19"/>
      <c r="R396" s="19"/>
    </row>
    <row r="397" customFormat="false" ht="13.8" hidden="false" customHeight="false" outlineLevel="0" collapsed="false">
      <c r="C397" s="0" t="s">
        <v>115</v>
      </c>
      <c r="D397" s="0" t="s">
        <v>115</v>
      </c>
      <c r="G397" s="14" t="n">
        <v>0</v>
      </c>
      <c r="H397" s="15"/>
      <c r="I397" s="15"/>
      <c r="L397" s="19"/>
      <c r="R397" s="19"/>
    </row>
    <row r="398" customFormat="false" ht="13.8" hidden="false" customHeight="false" outlineLevel="0" collapsed="false">
      <c r="C398" s="0" t="s">
        <v>115</v>
      </c>
      <c r="D398" s="0" t="s">
        <v>115</v>
      </c>
      <c r="G398" s="14" t="n">
        <v>0</v>
      </c>
      <c r="H398" s="15"/>
      <c r="I398" s="15"/>
      <c r="L398" s="19"/>
      <c r="R398" s="19"/>
    </row>
    <row r="399" customFormat="false" ht="13.8" hidden="false" customHeight="false" outlineLevel="0" collapsed="false">
      <c r="C399" s="0" t="s">
        <v>115</v>
      </c>
      <c r="D399" s="0" t="s">
        <v>115</v>
      </c>
      <c r="G399" s="14" t="n">
        <v>0</v>
      </c>
      <c r="H399" s="15"/>
      <c r="I399" s="15"/>
      <c r="L399" s="19"/>
      <c r="R399" s="19"/>
    </row>
    <row r="400" customFormat="false" ht="13.8" hidden="false" customHeight="false" outlineLevel="0" collapsed="false">
      <c r="C400" s="0" t="s">
        <v>115</v>
      </c>
      <c r="D400" s="0" t="s">
        <v>115</v>
      </c>
      <c r="G400" s="14" t="n">
        <v>0</v>
      </c>
      <c r="H400" s="15"/>
      <c r="I400" s="15"/>
      <c r="L400" s="19"/>
      <c r="R400" s="19"/>
    </row>
    <row r="401" customFormat="false" ht="13.8" hidden="false" customHeight="false" outlineLevel="0" collapsed="false">
      <c r="C401" s="0" t="s">
        <v>115</v>
      </c>
      <c r="D401" s="0" t="s">
        <v>115</v>
      </c>
      <c r="G401" s="14" t="n">
        <v>0</v>
      </c>
      <c r="H401" s="15"/>
      <c r="I401" s="15"/>
      <c r="L401" s="19"/>
      <c r="R401" s="19"/>
    </row>
    <row r="402" customFormat="false" ht="13.8" hidden="false" customHeight="false" outlineLevel="0" collapsed="false">
      <c r="C402" s="0" t="s">
        <v>115</v>
      </c>
      <c r="D402" s="0" t="s">
        <v>115</v>
      </c>
      <c r="G402" s="14" t="n">
        <v>0</v>
      </c>
      <c r="H402" s="15"/>
      <c r="I402" s="15"/>
      <c r="L402" s="19"/>
      <c r="R402" s="19"/>
    </row>
    <row r="403" customFormat="false" ht="13.8" hidden="false" customHeight="false" outlineLevel="0" collapsed="false">
      <c r="C403" s="0" t="s">
        <v>115</v>
      </c>
      <c r="D403" s="0" t="s">
        <v>115</v>
      </c>
      <c r="G403" s="14" t="n">
        <v>0</v>
      </c>
      <c r="H403" s="15"/>
      <c r="I403" s="15"/>
      <c r="L403" s="19"/>
      <c r="R403" s="19"/>
    </row>
    <row r="404" customFormat="false" ht="13.8" hidden="false" customHeight="false" outlineLevel="0" collapsed="false">
      <c r="C404" s="0" t="s">
        <v>115</v>
      </c>
      <c r="D404" s="0" t="s">
        <v>115</v>
      </c>
      <c r="G404" s="14" t="n">
        <v>0</v>
      </c>
      <c r="H404" s="15"/>
      <c r="I404" s="15"/>
      <c r="L404" s="19"/>
      <c r="R404" s="19"/>
    </row>
    <row r="405" customFormat="false" ht="13.8" hidden="false" customHeight="false" outlineLevel="0" collapsed="false">
      <c r="C405" s="0" t="s">
        <v>115</v>
      </c>
      <c r="D405" s="0" t="s">
        <v>115</v>
      </c>
      <c r="G405" s="14" t="n">
        <v>0</v>
      </c>
      <c r="H405" s="15"/>
      <c r="I405" s="15"/>
      <c r="L405" s="19"/>
      <c r="R405" s="19"/>
    </row>
    <row r="406" customFormat="false" ht="13.8" hidden="false" customHeight="false" outlineLevel="0" collapsed="false">
      <c r="C406" s="0" t="s">
        <v>115</v>
      </c>
      <c r="D406" s="0" t="s">
        <v>115</v>
      </c>
      <c r="G406" s="14" t="n">
        <v>0</v>
      </c>
      <c r="H406" s="15"/>
      <c r="I406" s="15"/>
      <c r="L406" s="19"/>
      <c r="R406" s="19"/>
    </row>
    <row r="407" customFormat="false" ht="13.8" hidden="false" customHeight="false" outlineLevel="0" collapsed="false">
      <c r="C407" s="0" t="s">
        <v>115</v>
      </c>
      <c r="D407" s="0" t="s">
        <v>115</v>
      </c>
      <c r="G407" s="14" t="n">
        <v>0</v>
      </c>
      <c r="H407" s="15"/>
      <c r="I407" s="15"/>
      <c r="L407" s="19"/>
      <c r="R407" s="19"/>
    </row>
    <row r="408" customFormat="false" ht="13.8" hidden="false" customHeight="false" outlineLevel="0" collapsed="false">
      <c r="C408" s="0" t="s">
        <v>115</v>
      </c>
      <c r="D408" s="0" t="s">
        <v>115</v>
      </c>
      <c r="G408" s="14" t="n">
        <v>0</v>
      </c>
      <c r="H408" s="15"/>
      <c r="I408" s="15"/>
      <c r="L408" s="19"/>
      <c r="R408" s="19"/>
    </row>
    <row r="409" customFormat="false" ht="13.8" hidden="false" customHeight="false" outlineLevel="0" collapsed="false">
      <c r="C409" s="0" t="s">
        <v>115</v>
      </c>
      <c r="D409" s="0" t="s">
        <v>115</v>
      </c>
      <c r="G409" s="14" t="n">
        <v>0</v>
      </c>
      <c r="H409" s="15"/>
      <c r="I409" s="15"/>
      <c r="L409" s="19"/>
      <c r="R409" s="19"/>
    </row>
    <row r="410" customFormat="false" ht="13.8" hidden="false" customHeight="false" outlineLevel="0" collapsed="false">
      <c r="C410" s="0" t="s">
        <v>115</v>
      </c>
      <c r="D410" s="0" t="s">
        <v>115</v>
      </c>
      <c r="G410" s="14" t="n">
        <v>0</v>
      </c>
      <c r="H410" s="15"/>
      <c r="I410" s="15"/>
      <c r="L410" s="19"/>
      <c r="R410" s="19"/>
    </row>
    <row r="411" customFormat="false" ht="13.8" hidden="false" customHeight="false" outlineLevel="0" collapsed="false">
      <c r="C411" s="0" t="s">
        <v>115</v>
      </c>
      <c r="D411" s="0" t="s">
        <v>115</v>
      </c>
      <c r="G411" s="14" t="n">
        <v>0</v>
      </c>
      <c r="H411" s="15"/>
      <c r="I411" s="15"/>
      <c r="L411" s="19"/>
      <c r="R411" s="19"/>
    </row>
    <row r="412" customFormat="false" ht="13.8" hidden="false" customHeight="false" outlineLevel="0" collapsed="false">
      <c r="C412" s="0" t="s">
        <v>115</v>
      </c>
      <c r="D412" s="0" t="s">
        <v>115</v>
      </c>
      <c r="G412" s="14" t="n">
        <v>0</v>
      </c>
      <c r="H412" s="15"/>
      <c r="I412" s="15"/>
      <c r="L412" s="19"/>
      <c r="R412" s="19"/>
    </row>
    <row r="413" customFormat="false" ht="13.8" hidden="false" customHeight="false" outlineLevel="0" collapsed="false">
      <c r="C413" s="0" t="s">
        <v>115</v>
      </c>
      <c r="D413" s="0" t="s">
        <v>115</v>
      </c>
      <c r="G413" s="14" t="n">
        <v>0</v>
      </c>
      <c r="H413" s="15"/>
      <c r="I413" s="15"/>
      <c r="L413" s="19"/>
      <c r="R413" s="19"/>
    </row>
    <row r="414" customFormat="false" ht="13.8" hidden="false" customHeight="false" outlineLevel="0" collapsed="false">
      <c r="C414" s="0" t="s">
        <v>115</v>
      </c>
      <c r="D414" s="0" t="s">
        <v>115</v>
      </c>
      <c r="G414" s="14" t="n">
        <v>0</v>
      </c>
      <c r="H414" s="15"/>
      <c r="I414" s="15"/>
      <c r="L414" s="19"/>
      <c r="R414" s="19"/>
    </row>
    <row r="415" customFormat="false" ht="13.8" hidden="false" customHeight="false" outlineLevel="0" collapsed="false">
      <c r="C415" s="0" t="s">
        <v>115</v>
      </c>
      <c r="D415" s="0" t="s">
        <v>115</v>
      </c>
      <c r="G415" s="14" t="n">
        <v>0</v>
      </c>
      <c r="H415" s="15"/>
      <c r="I415" s="15"/>
      <c r="L415" s="19"/>
      <c r="R415" s="19"/>
    </row>
    <row r="416" customFormat="false" ht="13.8" hidden="false" customHeight="false" outlineLevel="0" collapsed="false">
      <c r="C416" s="0" t="s">
        <v>115</v>
      </c>
      <c r="D416" s="0" t="s">
        <v>115</v>
      </c>
      <c r="G416" s="14" t="n">
        <v>0</v>
      </c>
      <c r="H416" s="15"/>
      <c r="I416" s="15"/>
      <c r="L416" s="19"/>
      <c r="R416" s="19"/>
    </row>
    <row r="417" customFormat="false" ht="13.8" hidden="false" customHeight="false" outlineLevel="0" collapsed="false">
      <c r="C417" s="0" t="s">
        <v>115</v>
      </c>
      <c r="D417" s="0" t="s">
        <v>115</v>
      </c>
      <c r="G417" s="14" t="n">
        <v>0</v>
      </c>
      <c r="H417" s="15"/>
      <c r="I417" s="15"/>
      <c r="L417" s="19"/>
      <c r="R417" s="19"/>
    </row>
    <row r="418" customFormat="false" ht="13.8" hidden="false" customHeight="false" outlineLevel="0" collapsed="false">
      <c r="C418" s="0" t="s">
        <v>115</v>
      </c>
      <c r="D418" s="0" t="s">
        <v>115</v>
      </c>
      <c r="G418" s="14" t="n">
        <v>0</v>
      </c>
      <c r="H418" s="15"/>
      <c r="I418" s="15"/>
      <c r="L418" s="19"/>
      <c r="R418" s="19"/>
    </row>
    <row r="419" customFormat="false" ht="13.8" hidden="false" customHeight="false" outlineLevel="0" collapsed="false">
      <c r="C419" s="0" t="s">
        <v>115</v>
      </c>
      <c r="D419" s="0" t="s">
        <v>115</v>
      </c>
      <c r="G419" s="14" t="n">
        <v>0</v>
      </c>
      <c r="H419" s="15"/>
      <c r="I419" s="15"/>
      <c r="L419" s="19"/>
      <c r="R419" s="19"/>
    </row>
    <row r="420" customFormat="false" ht="13.8" hidden="false" customHeight="false" outlineLevel="0" collapsed="false">
      <c r="C420" s="0" t="s">
        <v>115</v>
      </c>
      <c r="D420" s="0" t="s">
        <v>115</v>
      </c>
      <c r="G420" s="14" t="n">
        <v>0</v>
      </c>
      <c r="H420" s="15"/>
      <c r="I420" s="15"/>
      <c r="L420" s="19"/>
      <c r="R420" s="19"/>
    </row>
    <row r="421" customFormat="false" ht="13.8" hidden="false" customHeight="false" outlineLevel="0" collapsed="false">
      <c r="C421" s="0" t="s">
        <v>115</v>
      </c>
      <c r="D421" s="0" t="s">
        <v>115</v>
      </c>
      <c r="G421" s="14" t="n">
        <v>0</v>
      </c>
      <c r="H421" s="15"/>
      <c r="I421" s="15"/>
      <c r="L421" s="19"/>
      <c r="R421" s="19"/>
    </row>
    <row r="422" customFormat="false" ht="13.8" hidden="false" customHeight="false" outlineLevel="0" collapsed="false">
      <c r="C422" s="0" t="s">
        <v>115</v>
      </c>
      <c r="D422" s="0" t="s">
        <v>115</v>
      </c>
      <c r="G422" s="14" t="n">
        <v>0</v>
      </c>
      <c r="H422" s="15"/>
      <c r="I422" s="15"/>
      <c r="L422" s="19"/>
      <c r="R422" s="19"/>
    </row>
    <row r="423" customFormat="false" ht="13.8" hidden="false" customHeight="false" outlineLevel="0" collapsed="false">
      <c r="C423" s="0" t="s">
        <v>115</v>
      </c>
      <c r="D423" s="0" t="s">
        <v>115</v>
      </c>
      <c r="G423" s="14" t="n">
        <v>0</v>
      </c>
      <c r="H423" s="15"/>
      <c r="I423" s="15"/>
      <c r="L423" s="19"/>
      <c r="R423" s="19"/>
    </row>
    <row r="424" customFormat="false" ht="13.8" hidden="false" customHeight="false" outlineLevel="0" collapsed="false">
      <c r="C424" s="0" t="s">
        <v>115</v>
      </c>
      <c r="D424" s="0" t="s">
        <v>115</v>
      </c>
      <c r="G424" s="14" t="n">
        <v>0</v>
      </c>
      <c r="H424" s="15"/>
      <c r="I424" s="15"/>
      <c r="L424" s="19"/>
      <c r="R424" s="19"/>
    </row>
    <row r="425" customFormat="false" ht="13.8" hidden="false" customHeight="false" outlineLevel="0" collapsed="false">
      <c r="C425" s="0" t="s">
        <v>115</v>
      </c>
      <c r="D425" s="0" t="s">
        <v>115</v>
      </c>
      <c r="G425" s="14" t="n">
        <v>0</v>
      </c>
      <c r="H425" s="15"/>
      <c r="I425" s="15"/>
      <c r="L425" s="19"/>
      <c r="R425" s="19"/>
    </row>
    <row r="426" customFormat="false" ht="13.8" hidden="false" customHeight="false" outlineLevel="0" collapsed="false">
      <c r="C426" s="0" t="s">
        <v>115</v>
      </c>
      <c r="D426" s="0" t="s">
        <v>115</v>
      </c>
      <c r="G426" s="14" t="n">
        <v>0</v>
      </c>
      <c r="H426" s="15"/>
      <c r="I426" s="15"/>
      <c r="L426" s="19"/>
      <c r="R426" s="19"/>
    </row>
    <row r="427" customFormat="false" ht="13.8" hidden="false" customHeight="false" outlineLevel="0" collapsed="false">
      <c r="C427" s="0" t="s">
        <v>115</v>
      </c>
      <c r="D427" s="0" t="s">
        <v>115</v>
      </c>
      <c r="G427" s="14" t="n">
        <v>0</v>
      </c>
      <c r="H427" s="15"/>
      <c r="I427" s="15"/>
      <c r="L427" s="19"/>
      <c r="R427" s="19"/>
    </row>
    <row r="428" customFormat="false" ht="13.8" hidden="false" customHeight="false" outlineLevel="0" collapsed="false">
      <c r="C428" s="0" t="s">
        <v>115</v>
      </c>
      <c r="D428" s="0" t="s">
        <v>115</v>
      </c>
      <c r="G428" s="14" t="n">
        <v>0</v>
      </c>
      <c r="H428" s="15"/>
      <c r="I428" s="15"/>
      <c r="L428" s="19"/>
      <c r="R428" s="19"/>
    </row>
    <row r="429" customFormat="false" ht="13.8" hidden="false" customHeight="false" outlineLevel="0" collapsed="false">
      <c r="C429" s="0" t="s">
        <v>115</v>
      </c>
      <c r="D429" s="0" t="s">
        <v>115</v>
      </c>
      <c r="G429" s="14" t="n">
        <v>0</v>
      </c>
      <c r="H429" s="15"/>
      <c r="I429" s="15"/>
      <c r="L429" s="19"/>
      <c r="R429" s="19"/>
    </row>
    <row r="430" customFormat="false" ht="13.8" hidden="false" customHeight="false" outlineLevel="0" collapsed="false">
      <c r="C430" s="0" t="s">
        <v>115</v>
      </c>
      <c r="D430" s="0" t="s">
        <v>115</v>
      </c>
      <c r="G430" s="14" t="n">
        <v>0</v>
      </c>
      <c r="H430" s="15"/>
      <c r="I430" s="15"/>
      <c r="L430" s="19"/>
      <c r="R430" s="19"/>
    </row>
    <row r="431" customFormat="false" ht="13.8" hidden="false" customHeight="false" outlineLevel="0" collapsed="false">
      <c r="C431" s="0" t="s">
        <v>115</v>
      </c>
      <c r="D431" s="0" t="s">
        <v>115</v>
      </c>
      <c r="G431" s="14" t="n">
        <v>0</v>
      </c>
      <c r="H431" s="15"/>
      <c r="I431" s="15"/>
      <c r="L431" s="19"/>
      <c r="R431" s="19"/>
    </row>
    <row r="432" customFormat="false" ht="13.8" hidden="false" customHeight="false" outlineLevel="0" collapsed="false">
      <c r="C432" s="0" t="s">
        <v>115</v>
      </c>
      <c r="D432" s="0" t="s">
        <v>115</v>
      </c>
      <c r="G432" s="14" t="n">
        <v>0</v>
      </c>
      <c r="H432" s="15"/>
      <c r="I432" s="15"/>
      <c r="L432" s="19"/>
      <c r="R432" s="19"/>
    </row>
    <row r="433" customFormat="false" ht="13.8" hidden="false" customHeight="false" outlineLevel="0" collapsed="false">
      <c r="C433" s="0" t="s">
        <v>115</v>
      </c>
      <c r="D433" s="0" t="s">
        <v>115</v>
      </c>
      <c r="G433" s="14" t="n">
        <v>0</v>
      </c>
      <c r="H433" s="15"/>
      <c r="I433" s="15"/>
      <c r="L433" s="19"/>
      <c r="R433" s="19"/>
    </row>
    <row r="434" customFormat="false" ht="13.8" hidden="false" customHeight="false" outlineLevel="0" collapsed="false">
      <c r="C434" s="0" t="s">
        <v>115</v>
      </c>
      <c r="D434" s="0" t="s">
        <v>115</v>
      </c>
      <c r="G434" s="14" t="n">
        <v>0</v>
      </c>
      <c r="H434" s="15"/>
      <c r="I434" s="15"/>
      <c r="L434" s="19"/>
      <c r="R434" s="19"/>
    </row>
    <row r="435" customFormat="false" ht="13.8" hidden="false" customHeight="false" outlineLevel="0" collapsed="false">
      <c r="C435" s="0" t="s">
        <v>115</v>
      </c>
      <c r="D435" s="0" t="s">
        <v>115</v>
      </c>
      <c r="G435" s="14" t="n">
        <v>0</v>
      </c>
      <c r="H435" s="15"/>
      <c r="I435" s="15"/>
      <c r="L435" s="19"/>
      <c r="R435" s="19"/>
    </row>
    <row r="436" customFormat="false" ht="13.8" hidden="false" customHeight="false" outlineLevel="0" collapsed="false">
      <c r="C436" s="0" t="s">
        <v>115</v>
      </c>
      <c r="D436" s="0" t="s">
        <v>115</v>
      </c>
      <c r="G436" s="14" t="n">
        <v>0</v>
      </c>
      <c r="H436" s="15"/>
      <c r="I436" s="15"/>
      <c r="L436" s="19"/>
      <c r="R436" s="19"/>
    </row>
    <row r="437" customFormat="false" ht="13.8" hidden="false" customHeight="false" outlineLevel="0" collapsed="false">
      <c r="C437" s="0" t="s">
        <v>115</v>
      </c>
      <c r="D437" s="0" t="s">
        <v>115</v>
      </c>
      <c r="G437" s="14" t="n">
        <v>0</v>
      </c>
      <c r="H437" s="15"/>
      <c r="I437" s="15"/>
      <c r="L437" s="19"/>
      <c r="R437" s="19"/>
    </row>
    <row r="438" customFormat="false" ht="13.8" hidden="false" customHeight="false" outlineLevel="0" collapsed="false">
      <c r="C438" s="0" t="s">
        <v>115</v>
      </c>
      <c r="D438" s="0" t="s">
        <v>115</v>
      </c>
      <c r="G438" s="14" t="n">
        <v>0</v>
      </c>
      <c r="H438" s="15"/>
      <c r="I438" s="15"/>
      <c r="L438" s="19"/>
      <c r="R438" s="19"/>
    </row>
    <row r="439" customFormat="false" ht="13.8" hidden="false" customHeight="false" outlineLevel="0" collapsed="false">
      <c r="C439" s="0" t="s">
        <v>115</v>
      </c>
      <c r="D439" s="0" t="s">
        <v>115</v>
      </c>
      <c r="G439" s="14" t="n">
        <v>0</v>
      </c>
      <c r="H439" s="15"/>
      <c r="I439" s="15"/>
      <c r="L439" s="19"/>
      <c r="R439" s="19"/>
    </row>
    <row r="440" customFormat="false" ht="13.8" hidden="false" customHeight="false" outlineLevel="0" collapsed="false">
      <c r="C440" s="0" t="s">
        <v>115</v>
      </c>
      <c r="D440" s="0" t="s">
        <v>115</v>
      </c>
      <c r="G440" s="14" t="n">
        <v>0</v>
      </c>
      <c r="H440" s="15"/>
      <c r="I440" s="15"/>
      <c r="L440" s="19"/>
      <c r="R440" s="19"/>
    </row>
    <row r="441" customFormat="false" ht="13.8" hidden="false" customHeight="false" outlineLevel="0" collapsed="false">
      <c r="C441" s="0" t="s">
        <v>115</v>
      </c>
      <c r="D441" s="0" t="s">
        <v>115</v>
      </c>
      <c r="G441" s="14" t="n">
        <v>0</v>
      </c>
      <c r="H441" s="15"/>
      <c r="I441" s="15"/>
      <c r="L441" s="19"/>
      <c r="R441" s="19"/>
    </row>
    <row r="442" customFormat="false" ht="13.8" hidden="false" customHeight="false" outlineLevel="0" collapsed="false">
      <c r="C442" s="0" t="s">
        <v>115</v>
      </c>
      <c r="D442" s="0" t="s">
        <v>115</v>
      </c>
      <c r="G442" s="14" t="n">
        <v>0</v>
      </c>
      <c r="H442" s="15"/>
      <c r="I442" s="15"/>
      <c r="L442" s="19"/>
      <c r="R442" s="19"/>
    </row>
    <row r="443" customFormat="false" ht="13.8" hidden="false" customHeight="false" outlineLevel="0" collapsed="false">
      <c r="C443" s="0" t="s">
        <v>115</v>
      </c>
      <c r="D443" s="0" t="s">
        <v>115</v>
      </c>
      <c r="G443" s="14" t="n">
        <v>0</v>
      </c>
      <c r="H443" s="15"/>
      <c r="I443" s="15"/>
      <c r="L443" s="19"/>
      <c r="R443" s="19"/>
    </row>
    <row r="444" customFormat="false" ht="13.8" hidden="false" customHeight="false" outlineLevel="0" collapsed="false">
      <c r="C444" s="0" t="s">
        <v>115</v>
      </c>
      <c r="D444" s="0" t="s">
        <v>115</v>
      </c>
      <c r="G444" s="14" t="n">
        <v>0</v>
      </c>
      <c r="H444" s="15"/>
      <c r="I444" s="15"/>
      <c r="L444" s="19"/>
      <c r="R444" s="19"/>
    </row>
    <row r="445" customFormat="false" ht="13.8" hidden="false" customHeight="false" outlineLevel="0" collapsed="false">
      <c r="C445" s="0" t="s">
        <v>115</v>
      </c>
      <c r="D445" s="0" t="s">
        <v>115</v>
      </c>
      <c r="G445" s="14" t="n">
        <v>0</v>
      </c>
      <c r="H445" s="15"/>
      <c r="I445" s="15"/>
      <c r="L445" s="19"/>
      <c r="R445" s="19"/>
    </row>
    <row r="446" customFormat="false" ht="13.8" hidden="false" customHeight="false" outlineLevel="0" collapsed="false">
      <c r="C446" s="0" t="s">
        <v>115</v>
      </c>
      <c r="D446" s="0" t="s">
        <v>115</v>
      </c>
      <c r="G446" s="14" t="n">
        <v>0</v>
      </c>
      <c r="H446" s="15"/>
      <c r="I446" s="15"/>
      <c r="L446" s="19"/>
      <c r="R446" s="19"/>
    </row>
    <row r="447" customFormat="false" ht="13.8" hidden="false" customHeight="false" outlineLevel="0" collapsed="false">
      <c r="C447" s="0" t="s">
        <v>115</v>
      </c>
      <c r="D447" s="0" t="s">
        <v>115</v>
      </c>
      <c r="G447" s="14" t="n">
        <v>0</v>
      </c>
      <c r="H447" s="15"/>
      <c r="I447" s="15"/>
      <c r="L447" s="19"/>
      <c r="R447" s="19"/>
    </row>
    <row r="448" customFormat="false" ht="13.8" hidden="false" customHeight="false" outlineLevel="0" collapsed="false">
      <c r="C448" s="0" t="s">
        <v>115</v>
      </c>
      <c r="D448" s="0" t="s">
        <v>115</v>
      </c>
      <c r="G448" s="14" t="n">
        <v>0</v>
      </c>
      <c r="H448" s="15"/>
      <c r="I448" s="15"/>
      <c r="L448" s="19"/>
      <c r="R448" s="19"/>
    </row>
    <row r="449" customFormat="false" ht="13.8" hidden="false" customHeight="false" outlineLevel="0" collapsed="false">
      <c r="C449" s="0" t="s">
        <v>115</v>
      </c>
      <c r="D449" s="0" t="s">
        <v>115</v>
      </c>
      <c r="G449" s="14" t="n">
        <v>0</v>
      </c>
      <c r="H449" s="15"/>
      <c r="I449" s="15"/>
      <c r="L449" s="19"/>
      <c r="R449" s="19"/>
    </row>
    <row r="450" customFormat="false" ht="13.8" hidden="false" customHeight="false" outlineLevel="0" collapsed="false">
      <c r="C450" s="0" t="s">
        <v>115</v>
      </c>
      <c r="D450" s="0" t="s">
        <v>115</v>
      </c>
      <c r="G450" s="14" t="n">
        <v>0</v>
      </c>
      <c r="H450" s="15"/>
      <c r="I450" s="15"/>
      <c r="L450" s="19"/>
      <c r="R450" s="19"/>
    </row>
    <row r="451" customFormat="false" ht="13.8" hidden="false" customHeight="false" outlineLevel="0" collapsed="false">
      <c r="C451" s="0" t="s">
        <v>115</v>
      </c>
      <c r="D451" s="0" t="s">
        <v>115</v>
      </c>
      <c r="G451" s="14" t="n">
        <v>0</v>
      </c>
      <c r="H451" s="15"/>
      <c r="I451" s="15"/>
      <c r="L451" s="19"/>
      <c r="R451" s="19"/>
    </row>
    <row r="452" customFormat="false" ht="13.8" hidden="false" customHeight="false" outlineLevel="0" collapsed="false">
      <c r="C452" s="0" t="s">
        <v>115</v>
      </c>
      <c r="D452" s="0" t="s">
        <v>115</v>
      </c>
      <c r="G452" s="14" t="n">
        <v>0</v>
      </c>
      <c r="H452" s="15"/>
      <c r="I452" s="15"/>
      <c r="L452" s="19"/>
      <c r="R452" s="19"/>
    </row>
    <row r="453" customFormat="false" ht="13.8" hidden="false" customHeight="false" outlineLevel="0" collapsed="false">
      <c r="C453" s="0" t="s">
        <v>115</v>
      </c>
      <c r="D453" s="0" t="s">
        <v>115</v>
      </c>
      <c r="G453" s="14" t="n">
        <v>0</v>
      </c>
      <c r="H453" s="15"/>
      <c r="I453" s="15"/>
      <c r="L453" s="19"/>
      <c r="R453" s="19"/>
    </row>
    <row r="454" customFormat="false" ht="13.8" hidden="false" customHeight="false" outlineLevel="0" collapsed="false">
      <c r="C454" s="0" t="s">
        <v>115</v>
      </c>
      <c r="D454" s="0" t="s">
        <v>115</v>
      </c>
      <c r="G454" s="14" t="n">
        <v>0</v>
      </c>
      <c r="H454" s="15"/>
      <c r="I454" s="15"/>
      <c r="L454" s="19"/>
      <c r="R454" s="19"/>
    </row>
    <row r="455" customFormat="false" ht="13.8" hidden="false" customHeight="false" outlineLevel="0" collapsed="false">
      <c r="C455" s="0" t="s">
        <v>115</v>
      </c>
      <c r="D455" s="0" t="s">
        <v>115</v>
      </c>
      <c r="G455" s="14" t="n">
        <v>0</v>
      </c>
      <c r="H455" s="15"/>
      <c r="I455" s="15"/>
      <c r="L455" s="19"/>
      <c r="R455" s="19"/>
    </row>
    <row r="456" customFormat="false" ht="13.8" hidden="false" customHeight="false" outlineLevel="0" collapsed="false">
      <c r="C456" s="0" t="s">
        <v>115</v>
      </c>
      <c r="D456" s="0" t="s">
        <v>115</v>
      </c>
      <c r="G456" s="14" t="n">
        <v>0</v>
      </c>
      <c r="H456" s="15"/>
      <c r="I456" s="15"/>
      <c r="L456" s="19"/>
      <c r="R456" s="19"/>
    </row>
    <row r="457" customFormat="false" ht="13.8" hidden="false" customHeight="false" outlineLevel="0" collapsed="false">
      <c r="C457" s="0" t="s">
        <v>115</v>
      </c>
      <c r="D457" s="0" t="s">
        <v>115</v>
      </c>
      <c r="G457" s="14" t="n">
        <v>0</v>
      </c>
      <c r="H457" s="15"/>
      <c r="I457" s="15"/>
      <c r="L457" s="19"/>
      <c r="R457" s="19"/>
    </row>
    <row r="458" customFormat="false" ht="13.8" hidden="false" customHeight="false" outlineLevel="0" collapsed="false">
      <c r="C458" s="0" t="s">
        <v>115</v>
      </c>
      <c r="D458" s="0" t="s">
        <v>115</v>
      </c>
      <c r="G458" s="14" t="n">
        <v>0</v>
      </c>
      <c r="H458" s="15"/>
      <c r="I458" s="15"/>
      <c r="L458" s="19"/>
      <c r="R458" s="19"/>
    </row>
    <row r="459" customFormat="false" ht="13.8" hidden="false" customHeight="false" outlineLevel="0" collapsed="false">
      <c r="C459" s="0" t="s">
        <v>115</v>
      </c>
      <c r="D459" s="0" t="s">
        <v>115</v>
      </c>
      <c r="G459" s="14" t="n">
        <v>0</v>
      </c>
      <c r="H459" s="15"/>
      <c r="I459" s="15"/>
      <c r="L459" s="19"/>
      <c r="R459" s="19"/>
    </row>
    <row r="460" customFormat="false" ht="13.8" hidden="false" customHeight="false" outlineLevel="0" collapsed="false">
      <c r="C460" s="0" t="s">
        <v>115</v>
      </c>
      <c r="D460" s="0" t="s">
        <v>115</v>
      </c>
      <c r="G460" s="14" t="n">
        <v>0</v>
      </c>
      <c r="H460" s="15"/>
      <c r="I460" s="15"/>
      <c r="L460" s="19"/>
      <c r="R460" s="19"/>
    </row>
    <row r="461" customFormat="false" ht="13.8" hidden="false" customHeight="false" outlineLevel="0" collapsed="false">
      <c r="C461" s="0" t="s">
        <v>115</v>
      </c>
      <c r="D461" s="0" t="s">
        <v>115</v>
      </c>
      <c r="G461" s="14" t="n">
        <v>0</v>
      </c>
      <c r="H461" s="15"/>
      <c r="I461" s="15"/>
      <c r="L461" s="19"/>
      <c r="R461" s="19"/>
    </row>
    <row r="462" customFormat="false" ht="13.8" hidden="false" customHeight="false" outlineLevel="0" collapsed="false">
      <c r="C462" s="0" t="s">
        <v>115</v>
      </c>
      <c r="D462" s="0" t="s">
        <v>115</v>
      </c>
      <c r="G462" s="14" t="n">
        <v>0</v>
      </c>
      <c r="H462" s="15"/>
      <c r="I462" s="15"/>
      <c r="L462" s="19"/>
      <c r="R462" s="19"/>
    </row>
    <row r="463" customFormat="false" ht="13.8" hidden="false" customHeight="false" outlineLevel="0" collapsed="false">
      <c r="C463" s="0" t="s">
        <v>115</v>
      </c>
      <c r="D463" s="0" t="s">
        <v>115</v>
      </c>
      <c r="G463" s="14" t="n">
        <v>0</v>
      </c>
      <c r="H463" s="15"/>
      <c r="I463" s="15"/>
      <c r="L463" s="19"/>
      <c r="R463" s="19"/>
    </row>
    <row r="464" customFormat="false" ht="13.8" hidden="false" customHeight="false" outlineLevel="0" collapsed="false">
      <c r="C464" s="0" t="s">
        <v>115</v>
      </c>
      <c r="D464" s="0" t="s">
        <v>115</v>
      </c>
      <c r="G464" s="14" t="n">
        <v>0</v>
      </c>
      <c r="H464" s="15"/>
      <c r="I464" s="15"/>
      <c r="L464" s="19"/>
      <c r="R464" s="19"/>
    </row>
    <row r="465" customFormat="false" ht="13.8" hidden="false" customHeight="false" outlineLevel="0" collapsed="false">
      <c r="C465" s="0" t="s">
        <v>115</v>
      </c>
      <c r="D465" s="0" t="s">
        <v>115</v>
      </c>
      <c r="G465" s="14" t="n">
        <v>0</v>
      </c>
      <c r="H465" s="15"/>
      <c r="I465" s="15"/>
      <c r="L465" s="19"/>
      <c r="R465" s="19"/>
    </row>
    <row r="466" customFormat="false" ht="13.8" hidden="false" customHeight="false" outlineLevel="0" collapsed="false">
      <c r="C466" s="0" t="s">
        <v>115</v>
      </c>
      <c r="D466" s="0" t="s">
        <v>115</v>
      </c>
      <c r="G466" s="14" t="n">
        <v>0</v>
      </c>
      <c r="H466" s="15"/>
      <c r="I466" s="15"/>
      <c r="L466" s="19"/>
      <c r="R466" s="19"/>
    </row>
    <row r="467" customFormat="false" ht="13.8" hidden="false" customHeight="false" outlineLevel="0" collapsed="false">
      <c r="C467" s="0" t="s">
        <v>115</v>
      </c>
      <c r="D467" s="0" t="s">
        <v>115</v>
      </c>
      <c r="G467" s="14" t="n">
        <v>0</v>
      </c>
      <c r="H467" s="15"/>
      <c r="I467" s="15"/>
      <c r="L467" s="19"/>
      <c r="R467" s="19"/>
    </row>
    <row r="468" customFormat="false" ht="13.8" hidden="false" customHeight="false" outlineLevel="0" collapsed="false">
      <c r="C468" s="0" t="s">
        <v>115</v>
      </c>
      <c r="D468" s="0" t="s">
        <v>115</v>
      </c>
      <c r="G468" s="14" t="n">
        <v>0</v>
      </c>
      <c r="H468" s="15"/>
      <c r="I468" s="15"/>
      <c r="L468" s="19"/>
      <c r="R468" s="19"/>
    </row>
    <row r="469" customFormat="false" ht="13.8" hidden="false" customHeight="false" outlineLevel="0" collapsed="false">
      <c r="C469" s="0" t="s">
        <v>115</v>
      </c>
      <c r="D469" s="0" t="s">
        <v>115</v>
      </c>
      <c r="G469" s="14" t="n">
        <v>0</v>
      </c>
      <c r="H469" s="15"/>
      <c r="I469" s="15"/>
      <c r="L469" s="19"/>
      <c r="R469" s="19"/>
    </row>
    <row r="470" customFormat="false" ht="13.8" hidden="false" customHeight="false" outlineLevel="0" collapsed="false">
      <c r="C470" s="0" t="s">
        <v>115</v>
      </c>
      <c r="D470" s="0" t="s">
        <v>115</v>
      </c>
      <c r="G470" s="14" t="n">
        <v>0</v>
      </c>
      <c r="H470" s="15"/>
      <c r="I470" s="15"/>
      <c r="L470" s="19"/>
      <c r="R470" s="19"/>
    </row>
    <row r="471" customFormat="false" ht="13.8" hidden="false" customHeight="false" outlineLevel="0" collapsed="false">
      <c r="C471" s="0" t="s">
        <v>115</v>
      </c>
      <c r="D471" s="0" t="s">
        <v>115</v>
      </c>
      <c r="G471" s="14" t="n">
        <v>0</v>
      </c>
      <c r="H471" s="15"/>
      <c r="I471" s="15"/>
      <c r="L471" s="19"/>
      <c r="R471" s="19"/>
    </row>
    <row r="472" customFormat="false" ht="13.8" hidden="false" customHeight="false" outlineLevel="0" collapsed="false">
      <c r="C472" s="0" t="s">
        <v>115</v>
      </c>
      <c r="D472" s="0" t="s">
        <v>115</v>
      </c>
      <c r="G472" s="14" t="n">
        <v>0</v>
      </c>
      <c r="H472" s="15"/>
      <c r="I472" s="15"/>
      <c r="L472" s="19"/>
      <c r="R472" s="19"/>
    </row>
    <row r="473" customFormat="false" ht="13.8" hidden="false" customHeight="false" outlineLevel="0" collapsed="false">
      <c r="C473" s="0" t="s">
        <v>115</v>
      </c>
      <c r="D473" s="0" t="s">
        <v>115</v>
      </c>
      <c r="G473" s="14" t="n">
        <v>0</v>
      </c>
      <c r="H473" s="15"/>
      <c r="I473" s="15"/>
      <c r="L473" s="19"/>
      <c r="R473" s="19"/>
    </row>
    <row r="474" customFormat="false" ht="13.8" hidden="false" customHeight="false" outlineLevel="0" collapsed="false">
      <c r="C474" s="0" t="s">
        <v>115</v>
      </c>
      <c r="D474" s="0" t="s">
        <v>115</v>
      </c>
      <c r="G474" s="14" t="n">
        <v>0</v>
      </c>
      <c r="H474" s="15"/>
      <c r="I474" s="15"/>
      <c r="L474" s="19"/>
      <c r="R474" s="19"/>
    </row>
    <row r="475" customFormat="false" ht="13.8" hidden="false" customHeight="false" outlineLevel="0" collapsed="false">
      <c r="C475" s="0" t="s">
        <v>115</v>
      </c>
      <c r="D475" s="0" t="s">
        <v>115</v>
      </c>
      <c r="G475" s="14" t="n">
        <v>0</v>
      </c>
      <c r="H475" s="15"/>
      <c r="I475" s="15"/>
      <c r="L475" s="19"/>
      <c r="R475" s="19"/>
    </row>
    <row r="476" customFormat="false" ht="13.8" hidden="false" customHeight="false" outlineLevel="0" collapsed="false">
      <c r="C476" s="0" t="s">
        <v>115</v>
      </c>
      <c r="D476" s="0" t="s">
        <v>115</v>
      </c>
      <c r="G476" s="14" t="n">
        <v>0</v>
      </c>
      <c r="H476" s="15"/>
      <c r="I476" s="15"/>
      <c r="L476" s="19"/>
      <c r="R476" s="19"/>
    </row>
    <row r="477" customFormat="false" ht="13.8" hidden="false" customHeight="false" outlineLevel="0" collapsed="false">
      <c r="C477" s="0" t="s">
        <v>115</v>
      </c>
      <c r="D477" s="0" t="s">
        <v>115</v>
      </c>
      <c r="G477" s="14" t="n">
        <v>0</v>
      </c>
      <c r="H477" s="15"/>
      <c r="I477" s="15"/>
      <c r="L477" s="19"/>
      <c r="R477" s="19"/>
    </row>
    <row r="478" customFormat="false" ht="13.8" hidden="false" customHeight="false" outlineLevel="0" collapsed="false">
      <c r="C478" s="0" t="s">
        <v>115</v>
      </c>
      <c r="D478" s="0" t="s">
        <v>115</v>
      </c>
      <c r="G478" s="14" t="n">
        <v>0</v>
      </c>
      <c r="H478" s="15"/>
      <c r="I478" s="15"/>
      <c r="L478" s="19"/>
      <c r="R478" s="19"/>
    </row>
    <row r="479" customFormat="false" ht="13.8" hidden="false" customHeight="false" outlineLevel="0" collapsed="false">
      <c r="C479" s="0" t="s">
        <v>115</v>
      </c>
      <c r="D479" s="0" t="s">
        <v>115</v>
      </c>
      <c r="G479" s="14" t="n">
        <v>0</v>
      </c>
      <c r="H479" s="15"/>
      <c r="I479" s="15"/>
      <c r="L479" s="19"/>
      <c r="R479" s="19"/>
    </row>
    <row r="480" customFormat="false" ht="13.8" hidden="false" customHeight="false" outlineLevel="0" collapsed="false">
      <c r="C480" s="0" t="s">
        <v>115</v>
      </c>
      <c r="D480" s="0" t="s">
        <v>115</v>
      </c>
      <c r="G480" s="14" t="n">
        <v>0</v>
      </c>
      <c r="H480" s="15"/>
      <c r="I480" s="15"/>
      <c r="L480" s="19"/>
      <c r="R480" s="19"/>
    </row>
    <row r="481" customFormat="false" ht="13.8" hidden="false" customHeight="false" outlineLevel="0" collapsed="false">
      <c r="C481" s="0" t="s">
        <v>115</v>
      </c>
      <c r="D481" s="0" t="s">
        <v>115</v>
      </c>
      <c r="G481" s="14" t="n">
        <v>0</v>
      </c>
      <c r="H481" s="15"/>
      <c r="I481" s="15"/>
      <c r="L481" s="19"/>
      <c r="R481" s="19"/>
    </row>
    <row r="482" customFormat="false" ht="13.8" hidden="false" customHeight="false" outlineLevel="0" collapsed="false">
      <c r="C482" s="0" t="s">
        <v>115</v>
      </c>
      <c r="D482" s="0" t="s">
        <v>115</v>
      </c>
      <c r="G482" s="14" t="n">
        <v>0</v>
      </c>
      <c r="H482" s="15"/>
      <c r="I482" s="15"/>
      <c r="L482" s="19"/>
      <c r="R482" s="19"/>
    </row>
    <row r="483" customFormat="false" ht="13.8" hidden="false" customHeight="false" outlineLevel="0" collapsed="false">
      <c r="C483" s="0" t="s">
        <v>115</v>
      </c>
      <c r="D483" s="0" t="s">
        <v>115</v>
      </c>
      <c r="G483" s="14" t="n">
        <v>0</v>
      </c>
      <c r="H483" s="15"/>
      <c r="I483" s="15"/>
      <c r="L483" s="19"/>
      <c r="R483" s="19"/>
    </row>
    <row r="484" customFormat="false" ht="13.8" hidden="false" customHeight="false" outlineLevel="0" collapsed="false">
      <c r="C484" s="0" t="s">
        <v>115</v>
      </c>
      <c r="D484" s="0" t="s">
        <v>115</v>
      </c>
      <c r="G484" s="14" t="n">
        <v>0</v>
      </c>
      <c r="H484" s="15"/>
      <c r="I484" s="15"/>
      <c r="L484" s="19"/>
      <c r="R484" s="19"/>
    </row>
    <row r="485" customFormat="false" ht="13.8" hidden="false" customHeight="false" outlineLevel="0" collapsed="false">
      <c r="C485" s="0" t="s">
        <v>115</v>
      </c>
      <c r="D485" s="0" t="s">
        <v>115</v>
      </c>
      <c r="G485" s="14" t="n">
        <v>0</v>
      </c>
      <c r="H485" s="15"/>
      <c r="I485" s="15"/>
      <c r="L485" s="19"/>
      <c r="R485" s="19"/>
    </row>
    <row r="486" customFormat="false" ht="13.8" hidden="false" customHeight="false" outlineLevel="0" collapsed="false">
      <c r="C486" s="0" t="s">
        <v>115</v>
      </c>
      <c r="D486" s="0" t="s">
        <v>115</v>
      </c>
      <c r="G486" s="14" t="n">
        <v>0</v>
      </c>
      <c r="H486" s="15"/>
      <c r="I486" s="15"/>
      <c r="L486" s="19"/>
      <c r="R486" s="19"/>
    </row>
    <row r="487" customFormat="false" ht="13.8" hidden="false" customHeight="false" outlineLevel="0" collapsed="false">
      <c r="C487" s="0" t="s">
        <v>115</v>
      </c>
      <c r="D487" s="0" t="s">
        <v>115</v>
      </c>
      <c r="G487" s="14" t="n">
        <v>0</v>
      </c>
      <c r="H487" s="15"/>
      <c r="I487" s="15"/>
      <c r="L487" s="19"/>
      <c r="R487" s="19"/>
    </row>
    <row r="488" customFormat="false" ht="13.8" hidden="false" customHeight="false" outlineLevel="0" collapsed="false">
      <c r="C488" s="0" t="s">
        <v>115</v>
      </c>
      <c r="D488" s="0" t="s">
        <v>115</v>
      </c>
      <c r="G488" s="14" t="n">
        <v>0</v>
      </c>
      <c r="H488" s="15"/>
      <c r="I488" s="15"/>
      <c r="L488" s="19"/>
      <c r="R488" s="19"/>
    </row>
    <row r="489" customFormat="false" ht="13.8" hidden="false" customHeight="false" outlineLevel="0" collapsed="false">
      <c r="C489" s="0" t="s">
        <v>115</v>
      </c>
      <c r="D489" s="0" t="s">
        <v>115</v>
      </c>
      <c r="G489" s="14" t="n">
        <v>0</v>
      </c>
      <c r="H489" s="15"/>
      <c r="I489" s="15"/>
      <c r="L489" s="19"/>
      <c r="R489" s="19"/>
    </row>
    <row r="490" customFormat="false" ht="13.8" hidden="false" customHeight="false" outlineLevel="0" collapsed="false">
      <c r="C490" s="0" t="s">
        <v>115</v>
      </c>
      <c r="D490" s="0" t="s">
        <v>115</v>
      </c>
      <c r="G490" s="14" t="n">
        <v>0</v>
      </c>
      <c r="H490" s="15"/>
      <c r="I490" s="15"/>
      <c r="L490" s="19"/>
      <c r="R490" s="19"/>
    </row>
    <row r="491" customFormat="false" ht="13.8" hidden="false" customHeight="false" outlineLevel="0" collapsed="false">
      <c r="C491" s="0" t="s">
        <v>115</v>
      </c>
      <c r="D491" s="0" t="s">
        <v>115</v>
      </c>
      <c r="G491" s="14" t="n">
        <v>0</v>
      </c>
      <c r="H491" s="15"/>
      <c r="I491" s="15"/>
      <c r="L491" s="19"/>
      <c r="R491" s="19"/>
    </row>
    <row r="492" customFormat="false" ht="13.8" hidden="false" customHeight="false" outlineLevel="0" collapsed="false">
      <c r="C492" s="0" t="s">
        <v>115</v>
      </c>
      <c r="D492" s="0" t="s">
        <v>115</v>
      </c>
      <c r="G492" s="14" t="n">
        <v>0</v>
      </c>
      <c r="H492" s="15"/>
      <c r="I492" s="15"/>
      <c r="L492" s="19"/>
      <c r="R492" s="19"/>
    </row>
    <row r="493" customFormat="false" ht="13.8" hidden="false" customHeight="false" outlineLevel="0" collapsed="false">
      <c r="C493" s="0" t="s">
        <v>115</v>
      </c>
      <c r="D493" s="0" t="s">
        <v>115</v>
      </c>
      <c r="G493" s="14" t="n">
        <v>0</v>
      </c>
      <c r="H493" s="15"/>
      <c r="I493" s="15"/>
      <c r="L493" s="19"/>
      <c r="R493" s="19"/>
    </row>
    <row r="494" customFormat="false" ht="13.8" hidden="false" customHeight="false" outlineLevel="0" collapsed="false">
      <c r="C494" s="0" t="s">
        <v>115</v>
      </c>
      <c r="D494" s="0" t="s">
        <v>115</v>
      </c>
      <c r="G494" s="14" t="n">
        <v>0</v>
      </c>
      <c r="H494" s="15"/>
      <c r="I494" s="15"/>
      <c r="L494" s="19"/>
      <c r="R494" s="19"/>
    </row>
    <row r="495" customFormat="false" ht="13.8" hidden="false" customHeight="false" outlineLevel="0" collapsed="false">
      <c r="C495" s="0" t="s">
        <v>115</v>
      </c>
      <c r="D495" s="0" t="s">
        <v>115</v>
      </c>
      <c r="G495" s="14" t="n">
        <v>0</v>
      </c>
      <c r="H495" s="15"/>
      <c r="I495" s="15"/>
      <c r="L495" s="19"/>
      <c r="R495" s="19"/>
    </row>
    <row r="496" customFormat="false" ht="13.8" hidden="false" customHeight="false" outlineLevel="0" collapsed="false">
      <c r="C496" s="0" t="s">
        <v>115</v>
      </c>
      <c r="D496" s="0" t="s">
        <v>115</v>
      </c>
      <c r="G496" s="14" t="n">
        <v>0</v>
      </c>
      <c r="H496" s="15"/>
      <c r="I496" s="15"/>
      <c r="L496" s="19"/>
      <c r="R496" s="19"/>
    </row>
    <row r="497" customFormat="false" ht="13.8" hidden="false" customHeight="false" outlineLevel="0" collapsed="false">
      <c r="C497" s="0" t="s">
        <v>115</v>
      </c>
      <c r="D497" s="0" t="s">
        <v>115</v>
      </c>
      <c r="G497" s="14" t="n">
        <v>0</v>
      </c>
      <c r="H497" s="15"/>
      <c r="I497" s="15"/>
      <c r="L497" s="19"/>
      <c r="R497" s="19"/>
    </row>
    <row r="498" customFormat="false" ht="13.8" hidden="false" customHeight="false" outlineLevel="0" collapsed="false">
      <c r="C498" s="0" t="s">
        <v>115</v>
      </c>
      <c r="D498" s="0" t="s">
        <v>115</v>
      </c>
      <c r="G498" s="14" t="n">
        <v>0</v>
      </c>
      <c r="H498" s="15"/>
      <c r="I498" s="15"/>
      <c r="L498" s="19"/>
      <c r="R498" s="19"/>
    </row>
    <row r="499" customFormat="false" ht="13.8" hidden="false" customHeight="false" outlineLevel="0" collapsed="false">
      <c r="C499" s="0" t="s">
        <v>115</v>
      </c>
      <c r="D499" s="0" t="s">
        <v>115</v>
      </c>
      <c r="G499" s="14" t="n">
        <v>0</v>
      </c>
      <c r="H499" s="15"/>
      <c r="I499" s="15"/>
      <c r="L499" s="19"/>
      <c r="R499" s="19"/>
    </row>
    <row r="500" customFormat="false" ht="13.8" hidden="false" customHeight="false" outlineLevel="0" collapsed="false">
      <c r="C500" s="0" t="s">
        <v>115</v>
      </c>
      <c r="D500" s="0" t="s">
        <v>115</v>
      </c>
      <c r="G500" s="14" t="n">
        <v>0</v>
      </c>
      <c r="H500" s="15"/>
      <c r="I500" s="15"/>
      <c r="L500" s="19"/>
      <c r="R500" s="19"/>
    </row>
    <row r="501" customFormat="false" ht="13.8" hidden="false" customHeight="false" outlineLevel="0" collapsed="false">
      <c r="C501" s="0" t="s">
        <v>115</v>
      </c>
      <c r="D501" s="0" t="s">
        <v>115</v>
      </c>
      <c r="G501" s="14" t="n">
        <v>0</v>
      </c>
      <c r="H501" s="15"/>
      <c r="I501" s="15"/>
      <c r="L501" s="19"/>
      <c r="R501" s="19"/>
    </row>
    <row r="502" customFormat="false" ht="13.8" hidden="false" customHeight="false" outlineLevel="0" collapsed="false">
      <c r="C502" s="0" t="s">
        <v>115</v>
      </c>
      <c r="D502" s="0" t="s">
        <v>115</v>
      </c>
      <c r="G502" s="14" t="n">
        <v>0</v>
      </c>
      <c r="H502" s="15"/>
      <c r="I502" s="15"/>
      <c r="L502" s="19"/>
      <c r="R502" s="19"/>
    </row>
    <row r="503" customFormat="false" ht="13.8" hidden="false" customHeight="false" outlineLevel="0" collapsed="false">
      <c r="C503" s="0" t="s">
        <v>115</v>
      </c>
      <c r="D503" s="0" t="s">
        <v>115</v>
      </c>
      <c r="G503" s="14" t="n">
        <v>0</v>
      </c>
      <c r="H503" s="15"/>
      <c r="I503" s="15"/>
      <c r="L503" s="19"/>
      <c r="R503" s="19"/>
    </row>
    <row r="504" customFormat="false" ht="13.8" hidden="false" customHeight="false" outlineLevel="0" collapsed="false">
      <c r="C504" s="0" t="s">
        <v>115</v>
      </c>
      <c r="D504" s="0" t="s">
        <v>115</v>
      </c>
      <c r="G504" s="14" t="n">
        <v>0</v>
      </c>
      <c r="H504" s="15"/>
      <c r="I504" s="15"/>
      <c r="L504" s="19"/>
      <c r="R504" s="19"/>
    </row>
    <row r="505" customFormat="false" ht="13.8" hidden="false" customHeight="false" outlineLevel="0" collapsed="false">
      <c r="C505" s="0" t="s">
        <v>115</v>
      </c>
      <c r="D505" s="0" t="s">
        <v>115</v>
      </c>
      <c r="G505" s="14" t="n">
        <v>0</v>
      </c>
      <c r="H505" s="15"/>
      <c r="I505" s="15"/>
      <c r="L505" s="19"/>
      <c r="R505" s="19"/>
    </row>
    <row r="506" customFormat="false" ht="13.8" hidden="false" customHeight="false" outlineLevel="0" collapsed="false">
      <c r="C506" s="0" t="s">
        <v>115</v>
      </c>
      <c r="D506" s="0" t="s">
        <v>115</v>
      </c>
      <c r="G506" s="14" t="n">
        <v>0</v>
      </c>
      <c r="H506" s="15"/>
      <c r="I506" s="15"/>
      <c r="L506" s="19"/>
      <c r="R506" s="19"/>
    </row>
    <row r="507" customFormat="false" ht="13.8" hidden="false" customHeight="false" outlineLevel="0" collapsed="false">
      <c r="C507" s="0" t="s">
        <v>115</v>
      </c>
      <c r="D507" s="0" t="s">
        <v>115</v>
      </c>
      <c r="G507" s="14" t="n">
        <v>0</v>
      </c>
      <c r="H507" s="15"/>
      <c r="I507" s="15"/>
      <c r="L507" s="19"/>
      <c r="R507" s="19"/>
    </row>
    <row r="508" customFormat="false" ht="13.8" hidden="false" customHeight="false" outlineLevel="0" collapsed="false">
      <c r="C508" s="0" t="s">
        <v>115</v>
      </c>
      <c r="D508" s="0" t="s">
        <v>115</v>
      </c>
      <c r="G508" s="14" t="n">
        <v>0</v>
      </c>
      <c r="H508" s="15"/>
      <c r="I508" s="15"/>
      <c r="L508" s="19"/>
      <c r="R508" s="19"/>
    </row>
    <row r="509" customFormat="false" ht="13.8" hidden="false" customHeight="false" outlineLevel="0" collapsed="false">
      <c r="C509" s="0" t="s">
        <v>115</v>
      </c>
      <c r="D509" s="0" t="s">
        <v>115</v>
      </c>
      <c r="G509" s="14" t="n">
        <v>0</v>
      </c>
      <c r="H509" s="15"/>
      <c r="I509" s="15"/>
      <c r="L509" s="19"/>
      <c r="R509" s="19"/>
    </row>
    <row r="510" customFormat="false" ht="13.8" hidden="false" customHeight="false" outlineLevel="0" collapsed="false">
      <c r="C510" s="0" t="s">
        <v>115</v>
      </c>
      <c r="D510" s="0" t="s">
        <v>115</v>
      </c>
      <c r="G510" s="14" t="n">
        <v>0</v>
      </c>
      <c r="H510" s="15"/>
      <c r="I510" s="15"/>
      <c r="L510" s="19"/>
      <c r="R510" s="19"/>
    </row>
    <row r="511" customFormat="false" ht="13.8" hidden="false" customHeight="false" outlineLevel="0" collapsed="false">
      <c r="C511" s="0" t="s">
        <v>115</v>
      </c>
      <c r="D511" s="0" t="s">
        <v>115</v>
      </c>
      <c r="G511" s="14" t="n">
        <v>0</v>
      </c>
      <c r="H511" s="15"/>
      <c r="I511" s="15"/>
      <c r="L511" s="19"/>
      <c r="R511" s="19"/>
    </row>
    <row r="512" customFormat="false" ht="13.8" hidden="false" customHeight="false" outlineLevel="0" collapsed="false">
      <c r="C512" s="0" t="s">
        <v>115</v>
      </c>
      <c r="D512" s="0" t="s">
        <v>115</v>
      </c>
      <c r="G512" s="14" t="n">
        <v>0</v>
      </c>
      <c r="H512" s="15"/>
      <c r="I512" s="15"/>
      <c r="L512" s="19"/>
      <c r="R512" s="19"/>
    </row>
    <row r="513" customFormat="false" ht="13.8" hidden="false" customHeight="false" outlineLevel="0" collapsed="false">
      <c r="C513" s="0" t="s">
        <v>115</v>
      </c>
      <c r="D513" s="0" t="s">
        <v>115</v>
      </c>
      <c r="G513" s="14" t="n">
        <v>0</v>
      </c>
      <c r="H513" s="15"/>
      <c r="I513" s="15"/>
      <c r="L513" s="19"/>
      <c r="R513" s="19"/>
    </row>
    <row r="514" customFormat="false" ht="13.8" hidden="false" customHeight="false" outlineLevel="0" collapsed="false">
      <c r="C514" s="0" t="s">
        <v>115</v>
      </c>
      <c r="D514" s="0" t="s">
        <v>115</v>
      </c>
      <c r="G514" s="14" t="n">
        <v>0</v>
      </c>
      <c r="H514" s="15"/>
      <c r="I514" s="15"/>
      <c r="L514" s="19"/>
      <c r="R514" s="19"/>
    </row>
    <row r="515" customFormat="false" ht="13.8" hidden="false" customHeight="false" outlineLevel="0" collapsed="false">
      <c r="C515" s="0" t="s">
        <v>115</v>
      </c>
      <c r="D515" s="0" t="s">
        <v>115</v>
      </c>
      <c r="G515" s="14" t="n">
        <v>0</v>
      </c>
      <c r="H515" s="15"/>
      <c r="I515" s="15"/>
      <c r="L515" s="19"/>
      <c r="R515" s="19"/>
    </row>
    <row r="516" customFormat="false" ht="13.8" hidden="false" customHeight="false" outlineLevel="0" collapsed="false">
      <c r="C516" s="0" t="s">
        <v>115</v>
      </c>
      <c r="D516" s="0" t="s">
        <v>115</v>
      </c>
      <c r="G516" s="14" t="n">
        <v>0</v>
      </c>
      <c r="H516" s="15"/>
      <c r="I516" s="15"/>
      <c r="L516" s="19"/>
      <c r="R516" s="19"/>
    </row>
    <row r="517" customFormat="false" ht="13.8" hidden="false" customHeight="false" outlineLevel="0" collapsed="false">
      <c r="C517" s="0" t="s">
        <v>115</v>
      </c>
      <c r="D517" s="0" t="s">
        <v>115</v>
      </c>
      <c r="G517" s="14" t="n">
        <v>0</v>
      </c>
      <c r="H517" s="15"/>
      <c r="I517" s="15"/>
      <c r="L517" s="19"/>
      <c r="R517" s="19"/>
    </row>
    <row r="518" customFormat="false" ht="13.8" hidden="false" customHeight="false" outlineLevel="0" collapsed="false">
      <c r="C518" s="0" t="s">
        <v>115</v>
      </c>
      <c r="D518" s="0" t="s">
        <v>115</v>
      </c>
      <c r="G518" s="14" t="n">
        <v>0</v>
      </c>
      <c r="H518" s="15"/>
      <c r="I518" s="15"/>
      <c r="L518" s="19"/>
      <c r="R518" s="19"/>
    </row>
    <row r="519" customFormat="false" ht="13.8" hidden="false" customHeight="false" outlineLevel="0" collapsed="false">
      <c r="C519" s="0" t="s">
        <v>115</v>
      </c>
      <c r="D519" s="0" t="s">
        <v>115</v>
      </c>
      <c r="G519" s="14" t="n">
        <v>0</v>
      </c>
      <c r="H519" s="15"/>
      <c r="I519" s="15"/>
      <c r="L519" s="19"/>
      <c r="R519" s="19"/>
    </row>
    <row r="520" customFormat="false" ht="13.8" hidden="false" customHeight="false" outlineLevel="0" collapsed="false">
      <c r="C520" s="0" t="s">
        <v>115</v>
      </c>
      <c r="D520" s="0" t="s">
        <v>115</v>
      </c>
      <c r="G520" s="14" t="n">
        <v>0</v>
      </c>
      <c r="H520" s="15"/>
      <c r="I520" s="15"/>
      <c r="L520" s="19"/>
      <c r="R520" s="19"/>
    </row>
    <row r="521" customFormat="false" ht="13.8" hidden="false" customHeight="false" outlineLevel="0" collapsed="false">
      <c r="C521" s="0" t="s">
        <v>115</v>
      </c>
      <c r="D521" s="0" t="s">
        <v>115</v>
      </c>
      <c r="G521" s="14" t="n">
        <v>0</v>
      </c>
      <c r="H521" s="15"/>
      <c r="I521" s="15"/>
      <c r="L521" s="19"/>
      <c r="R521" s="19"/>
    </row>
    <row r="522" customFormat="false" ht="13.8" hidden="false" customHeight="false" outlineLevel="0" collapsed="false">
      <c r="C522" s="0" t="s">
        <v>115</v>
      </c>
      <c r="D522" s="0" t="s">
        <v>115</v>
      </c>
      <c r="G522" s="14" t="n">
        <v>0</v>
      </c>
      <c r="H522" s="15"/>
      <c r="I522" s="15"/>
      <c r="L522" s="19"/>
      <c r="R522" s="19"/>
    </row>
    <row r="523" customFormat="false" ht="13.8" hidden="false" customHeight="false" outlineLevel="0" collapsed="false">
      <c r="C523" s="0" t="s">
        <v>115</v>
      </c>
      <c r="D523" s="0" t="s">
        <v>115</v>
      </c>
      <c r="G523" s="14" t="n">
        <v>0</v>
      </c>
      <c r="H523" s="15"/>
      <c r="I523" s="15"/>
      <c r="L523" s="19"/>
      <c r="R523" s="19"/>
    </row>
    <row r="524" customFormat="false" ht="13.8" hidden="false" customHeight="false" outlineLevel="0" collapsed="false">
      <c r="C524" s="0" t="s">
        <v>115</v>
      </c>
      <c r="D524" s="0" t="s">
        <v>115</v>
      </c>
      <c r="G524" s="14" t="n">
        <v>0</v>
      </c>
      <c r="H524" s="15"/>
      <c r="I524" s="15"/>
      <c r="L524" s="19"/>
      <c r="R524" s="19"/>
    </row>
    <row r="525" customFormat="false" ht="13.8" hidden="false" customHeight="false" outlineLevel="0" collapsed="false">
      <c r="C525" s="0" t="s">
        <v>115</v>
      </c>
      <c r="D525" s="0" t="s">
        <v>115</v>
      </c>
      <c r="G525" s="14" t="n">
        <v>0</v>
      </c>
      <c r="H525" s="15"/>
      <c r="I525" s="15"/>
      <c r="L525" s="19"/>
      <c r="R525" s="19"/>
    </row>
    <row r="526" customFormat="false" ht="13.8" hidden="false" customHeight="false" outlineLevel="0" collapsed="false">
      <c r="C526" s="0" t="s">
        <v>115</v>
      </c>
      <c r="D526" s="0" t="s">
        <v>115</v>
      </c>
      <c r="G526" s="14" t="n">
        <v>0</v>
      </c>
      <c r="H526" s="15"/>
      <c r="I526" s="15"/>
      <c r="L526" s="19"/>
      <c r="R526" s="19"/>
    </row>
    <row r="527" customFormat="false" ht="13.8" hidden="false" customHeight="false" outlineLevel="0" collapsed="false">
      <c r="C527" s="0" t="s">
        <v>115</v>
      </c>
      <c r="D527" s="0" t="s">
        <v>115</v>
      </c>
      <c r="G527" s="14" t="n">
        <v>0</v>
      </c>
      <c r="H527" s="15"/>
      <c r="I527" s="15"/>
      <c r="L527" s="19"/>
      <c r="R527" s="19"/>
    </row>
    <row r="528" customFormat="false" ht="13.8" hidden="false" customHeight="false" outlineLevel="0" collapsed="false">
      <c r="C528" s="0" t="s">
        <v>115</v>
      </c>
      <c r="D528" s="0" t="s">
        <v>115</v>
      </c>
      <c r="G528" s="14" t="n">
        <v>0</v>
      </c>
      <c r="H528" s="15"/>
      <c r="I528" s="15"/>
      <c r="L528" s="19"/>
      <c r="R528" s="19"/>
    </row>
    <row r="529" customFormat="false" ht="13.8" hidden="false" customHeight="false" outlineLevel="0" collapsed="false">
      <c r="C529" s="0" t="s">
        <v>115</v>
      </c>
      <c r="D529" s="0" t="s">
        <v>115</v>
      </c>
      <c r="G529" s="14" t="n">
        <v>0</v>
      </c>
      <c r="H529" s="15"/>
      <c r="I529" s="15"/>
      <c r="L529" s="19"/>
      <c r="R529" s="19"/>
    </row>
    <row r="530" customFormat="false" ht="13.8" hidden="false" customHeight="false" outlineLevel="0" collapsed="false">
      <c r="C530" s="0" t="s">
        <v>115</v>
      </c>
      <c r="D530" s="0" t="s">
        <v>115</v>
      </c>
      <c r="G530" s="14" t="n">
        <v>0</v>
      </c>
      <c r="H530" s="15"/>
      <c r="I530" s="15"/>
      <c r="L530" s="19"/>
      <c r="R530" s="19"/>
    </row>
    <row r="531" customFormat="false" ht="13.8" hidden="false" customHeight="false" outlineLevel="0" collapsed="false">
      <c r="C531" s="0" t="s">
        <v>115</v>
      </c>
      <c r="D531" s="0" t="s">
        <v>115</v>
      </c>
      <c r="G531" s="14" t="n">
        <v>0</v>
      </c>
      <c r="H531" s="15"/>
      <c r="I531" s="15"/>
      <c r="L531" s="19"/>
      <c r="R531" s="19"/>
    </row>
    <row r="532" customFormat="false" ht="13.8" hidden="false" customHeight="false" outlineLevel="0" collapsed="false">
      <c r="C532" s="0" t="s">
        <v>115</v>
      </c>
      <c r="D532" s="0" t="s">
        <v>115</v>
      </c>
      <c r="G532" s="14" t="n">
        <v>0</v>
      </c>
      <c r="H532" s="15"/>
      <c r="I532" s="15"/>
      <c r="L532" s="19"/>
      <c r="R532" s="19"/>
    </row>
    <row r="533" customFormat="false" ht="13.8" hidden="false" customHeight="false" outlineLevel="0" collapsed="false">
      <c r="C533" s="0" t="s">
        <v>115</v>
      </c>
      <c r="D533" s="0" t="s">
        <v>115</v>
      </c>
      <c r="G533" s="14" t="n">
        <v>0</v>
      </c>
      <c r="H533" s="15"/>
      <c r="I533" s="15"/>
      <c r="L533" s="19"/>
      <c r="R533" s="19"/>
    </row>
    <row r="534" customFormat="false" ht="13.8" hidden="false" customHeight="false" outlineLevel="0" collapsed="false">
      <c r="C534" s="0" t="s">
        <v>115</v>
      </c>
      <c r="D534" s="0" t="s">
        <v>115</v>
      </c>
      <c r="G534" s="14" t="n">
        <v>0</v>
      </c>
      <c r="H534" s="15"/>
      <c r="I534" s="15"/>
      <c r="L534" s="19"/>
      <c r="R534" s="19"/>
    </row>
    <row r="535" customFormat="false" ht="13.8" hidden="false" customHeight="false" outlineLevel="0" collapsed="false">
      <c r="C535" s="0" t="s">
        <v>115</v>
      </c>
      <c r="D535" s="0" t="s">
        <v>115</v>
      </c>
      <c r="G535" s="14" t="n">
        <v>0</v>
      </c>
      <c r="H535" s="15"/>
      <c r="I535" s="15"/>
      <c r="L535" s="19"/>
      <c r="R535" s="19"/>
    </row>
    <row r="536" customFormat="false" ht="13.8" hidden="false" customHeight="false" outlineLevel="0" collapsed="false">
      <c r="C536" s="0" t="s">
        <v>115</v>
      </c>
      <c r="D536" s="0" t="s">
        <v>115</v>
      </c>
      <c r="G536" s="14" t="n">
        <v>0</v>
      </c>
      <c r="H536" s="15"/>
      <c r="I536" s="15"/>
      <c r="L536" s="19"/>
      <c r="R536" s="19"/>
    </row>
    <row r="537" customFormat="false" ht="13.8" hidden="false" customHeight="false" outlineLevel="0" collapsed="false">
      <c r="C537" s="0" t="s">
        <v>115</v>
      </c>
      <c r="D537" s="0" t="s">
        <v>115</v>
      </c>
      <c r="G537" s="14" t="n">
        <v>0</v>
      </c>
      <c r="H537" s="15"/>
      <c r="I537" s="15"/>
      <c r="L537" s="19"/>
      <c r="R537" s="19"/>
    </row>
    <row r="538" customFormat="false" ht="13.8" hidden="false" customHeight="false" outlineLevel="0" collapsed="false">
      <c r="C538" s="0" t="s">
        <v>115</v>
      </c>
      <c r="D538" s="0" t="s">
        <v>115</v>
      </c>
      <c r="G538" s="14" t="n">
        <v>0</v>
      </c>
      <c r="H538" s="15"/>
      <c r="I538" s="15"/>
      <c r="L538" s="19"/>
      <c r="R538" s="19"/>
    </row>
    <row r="539" customFormat="false" ht="13.8" hidden="false" customHeight="false" outlineLevel="0" collapsed="false">
      <c r="C539" s="0" t="s">
        <v>115</v>
      </c>
      <c r="D539" s="0" t="s">
        <v>115</v>
      </c>
      <c r="G539" s="14" t="n">
        <v>0</v>
      </c>
      <c r="H539" s="15"/>
      <c r="I539" s="15"/>
      <c r="L539" s="19"/>
      <c r="R539" s="19"/>
    </row>
    <row r="540" customFormat="false" ht="13.8" hidden="false" customHeight="false" outlineLevel="0" collapsed="false">
      <c r="C540" s="0" t="s">
        <v>115</v>
      </c>
      <c r="D540" s="0" t="s">
        <v>115</v>
      </c>
      <c r="G540" s="14" t="n">
        <v>0</v>
      </c>
      <c r="H540" s="15"/>
      <c r="I540" s="15"/>
      <c r="L540" s="19"/>
      <c r="R540" s="19"/>
    </row>
    <row r="541" customFormat="false" ht="13.8" hidden="false" customHeight="false" outlineLevel="0" collapsed="false">
      <c r="C541" s="0" t="s">
        <v>115</v>
      </c>
      <c r="D541" s="0" t="s">
        <v>115</v>
      </c>
      <c r="G541" s="14" t="n">
        <v>0</v>
      </c>
      <c r="H541" s="15"/>
      <c r="I541" s="15"/>
      <c r="L541" s="19"/>
      <c r="R541" s="19"/>
    </row>
    <row r="542" customFormat="false" ht="13.8" hidden="false" customHeight="false" outlineLevel="0" collapsed="false">
      <c r="C542" s="0" t="s">
        <v>115</v>
      </c>
      <c r="D542" s="0" t="s">
        <v>115</v>
      </c>
      <c r="G542" s="14" t="n">
        <v>0</v>
      </c>
      <c r="H542" s="15"/>
      <c r="I542" s="15"/>
      <c r="L542" s="19"/>
      <c r="R542" s="19"/>
    </row>
    <row r="543" customFormat="false" ht="13.8" hidden="false" customHeight="false" outlineLevel="0" collapsed="false">
      <c r="C543" s="0" t="s">
        <v>115</v>
      </c>
      <c r="D543" s="0" t="s">
        <v>115</v>
      </c>
      <c r="G543" s="14" t="n">
        <v>0</v>
      </c>
      <c r="H543" s="15"/>
      <c r="I543" s="15"/>
      <c r="L543" s="19"/>
      <c r="R543" s="19"/>
    </row>
    <row r="544" customFormat="false" ht="13.8" hidden="false" customHeight="false" outlineLevel="0" collapsed="false">
      <c r="C544" s="0" t="s">
        <v>115</v>
      </c>
      <c r="D544" s="0" t="s">
        <v>115</v>
      </c>
      <c r="G544" s="14" t="n">
        <v>0</v>
      </c>
      <c r="H544" s="15"/>
      <c r="I544" s="15"/>
      <c r="L544" s="19"/>
      <c r="R544" s="19"/>
    </row>
    <row r="545" customFormat="false" ht="13.8" hidden="false" customHeight="false" outlineLevel="0" collapsed="false">
      <c r="C545" s="0" t="s">
        <v>115</v>
      </c>
      <c r="D545" s="0" t="s">
        <v>115</v>
      </c>
      <c r="G545" s="14" t="n">
        <v>0</v>
      </c>
      <c r="H545" s="15"/>
      <c r="I545" s="15"/>
      <c r="L545" s="19"/>
      <c r="R545" s="19"/>
    </row>
    <row r="546" customFormat="false" ht="13.8" hidden="false" customHeight="false" outlineLevel="0" collapsed="false">
      <c r="C546" s="0" t="s">
        <v>115</v>
      </c>
      <c r="D546" s="0" t="s">
        <v>115</v>
      </c>
      <c r="G546" s="14" t="n">
        <v>0</v>
      </c>
      <c r="H546" s="15"/>
      <c r="I546" s="15"/>
      <c r="L546" s="19"/>
      <c r="R546" s="19"/>
    </row>
    <row r="547" customFormat="false" ht="13.8" hidden="false" customHeight="false" outlineLevel="0" collapsed="false">
      <c r="C547" s="0" t="s">
        <v>115</v>
      </c>
      <c r="D547" s="0" t="s">
        <v>115</v>
      </c>
      <c r="G547" s="14" t="n">
        <v>0</v>
      </c>
      <c r="H547" s="15"/>
      <c r="I547" s="15"/>
      <c r="L547" s="19"/>
      <c r="R547" s="19"/>
    </row>
    <row r="548" customFormat="false" ht="13.8" hidden="false" customHeight="false" outlineLevel="0" collapsed="false">
      <c r="C548" s="0" t="s">
        <v>115</v>
      </c>
      <c r="D548" s="0" t="s">
        <v>115</v>
      </c>
      <c r="G548" s="14" t="n">
        <v>0</v>
      </c>
      <c r="H548" s="15"/>
      <c r="I548" s="15"/>
      <c r="L548" s="19"/>
      <c r="R548" s="19"/>
    </row>
    <row r="549" customFormat="false" ht="13.8" hidden="false" customHeight="false" outlineLevel="0" collapsed="false">
      <c r="C549" s="0" t="s">
        <v>115</v>
      </c>
      <c r="D549" s="0" t="s">
        <v>115</v>
      </c>
      <c r="G549" s="14" t="n">
        <v>0</v>
      </c>
      <c r="H549" s="15"/>
      <c r="I549" s="15"/>
      <c r="L549" s="19"/>
      <c r="R549" s="19"/>
    </row>
    <row r="550" customFormat="false" ht="13.8" hidden="false" customHeight="false" outlineLevel="0" collapsed="false">
      <c r="C550" s="0" t="s">
        <v>115</v>
      </c>
      <c r="D550" s="0" t="s">
        <v>115</v>
      </c>
      <c r="G550" s="14" t="n">
        <v>0</v>
      </c>
      <c r="H550" s="15"/>
      <c r="I550" s="15"/>
      <c r="L550" s="19"/>
      <c r="R550" s="19"/>
    </row>
    <row r="551" customFormat="false" ht="13.8" hidden="false" customHeight="false" outlineLevel="0" collapsed="false">
      <c r="C551" s="0" t="s">
        <v>115</v>
      </c>
      <c r="D551" s="0" t="s">
        <v>115</v>
      </c>
      <c r="G551" s="14" t="n">
        <v>0</v>
      </c>
      <c r="H551" s="15"/>
      <c r="I551" s="15"/>
      <c r="L551" s="19"/>
      <c r="R551" s="19"/>
    </row>
    <row r="552" customFormat="false" ht="13.8" hidden="false" customHeight="false" outlineLevel="0" collapsed="false">
      <c r="C552" s="0" t="s">
        <v>115</v>
      </c>
      <c r="D552" s="0" t="s">
        <v>115</v>
      </c>
      <c r="G552" s="14" t="n">
        <v>0</v>
      </c>
      <c r="H552" s="15"/>
      <c r="I552" s="15"/>
      <c r="L552" s="19"/>
      <c r="R552" s="19"/>
    </row>
    <row r="553" customFormat="false" ht="13.8" hidden="false" customHeight="false" outlineLevel="0" collapsed="false">
      <c r="C553" s="0" t="s">
        <v>115</v>
      </c>
      <c r="D553" s="0" t="s">
        <v>115</v>
      </c>
      <c r="G553" s="14" t="n">
        <v>0</v>
      </c>
      <c r="H553" s="15"/>
      <c r="I553" s="15"/>
      <c r="L553" s="19"/>
      <c r="R553" s="19"/>
    </row>
    <row r="554" customFormat="false" ht="13.8" hidden="false" customHeight="false" outlineLevel="0" collapsed="false">
      <c r="C554" s="0" t="s">
        <v>115</v>
      </c>
      <c r="D554" s="0" t="s">
        <v>115</v>
      </c>
      <c r="G554" s="14" t="n">
        <v>0</v>
      </c>
      <c r="H554" s="15"/>
      <c r="I554" s="15"/>
      <c r="L554" s="19"/>
      <c r="R554" s="19"/>
    </row>
    <row r="555" customFormat="false" ht="13.8" hidden="false" customHeight="false" outlineLevel="0" collapsed="false">
      <c r="C555" s="0" t="s">
        <v>115</v>
      </c>
      <c r="D555" s="0" t="s">
        <v>115</v>
      </c>
      <c r="G555" s="14" t="n">
        <v>0</v>
      </c>
      <c r="H555" s="15"/>
      <c r="I555" s="15"/>
      <c r="L555" s="19"/>
      <c r="R555" s="19"/>
    </row>
    <row r="556" customFormat="false" ht="13.8" hidden="false" customHeight="false" outlineLevel="0" collapsed="false">
      <c r="C556" s="0" t="s">
        <v>115</v>
      </c>
      <c r="D556" s="0" t="s">
        <v>115</v>
      </c>
      <c r="G556" s="14" t="n">
        <v>0</v>
      </c>
      <c r="H556" s="15"/>
      <c r="I556" s="15"/>
      <c r="L556" s="19"/>
      <c r="R556" s="19"/>
    </row>
    <row r="557" customFormat="false" ht="13.8" hidden="false" customHeight="false" outlineLevel="0" collapsed="false">
      <c r="C557" s="0" t="s">
        <v>115</v>
      </c>
      <c r="D557" s="0" t="s">
        <v>115</v>
      </c>
      <c r="G557" s="14" t="n">
        <v>0</v>
      </c>
      <c r="H557" s="15"/>
      <c r="I557" s="15"/>
      <c r="L557" s="19"/>
      <c r="R557" s="19"/>
    </row>
    <row r="558" customFormat="false" ht="13.8" hidden="false" customHeight="false" outlineLevel="0" collapsed="false">
      <c r="C558" s="0" t="s">
        <v>115</v>
      </c>
      <c r="D558" s="0" t="s">
        <v>115</v>
      </c>
      <c r="G558" s="14" t="n">
        <v>0</v>
      </c>
      <c r="H558" s="15"/>
      <c r="I558" s="15"/>
      <c r="L558" s="19"/>
      <c r="R558" s="19"/>
    </row>
    <row r="559" customFormat="false" ht="13.8" hidden="false" customHeight="false" outlineLevel="0" collapsed="false">
      <c r="C559" s="0" t="s">
        <v>115</v>
      </c>
      <c r="D559" s="0" t="s">
        <v>115</v>
      </c>
      <c r="G559" s="14" t="n">
        <v>0</v>
      </c>
      <c r="H559" s="15"/>
      <c r="I559" s="15"/>
      <c r="L559" s="19"/>
      <c r="R559" s="19"/>
    </row>
    <row r="560" customFormat="false" ht="13.8" hidden="false" customHeight="false" outlineLevel="0" collapsed="false">
      <c r="C560" s="0" t="s">
        <v>115</v>
      </c>
      <c r="D560" s="0" t="s">
        <v>115</v>
      </c>
      <c r="G560" s="14" t="n">
        <v>0</v>
      </c>
      <c r="H560" s="15"/>
      <c r="I560" s="15"/>
      <c r="L560" s="19"/>
      <c r="R560" s="19"/>
    </row>
    <row r="561" customFormat="false" ht="13.8" hidden="false" customHeight="false" outlineLevel="0" collapsed="false">
      <c r="C561" s="0" t="s">
        <v>115</v>
      </c>
      <c r="D561" s="0" t="s">
        <v>115</v>
      </c>
      <c r="G561" s="14" t="n">
        <v>0</v>
      </c>
      <c r="H561" s="15"/>
      <c r="I561" s="15"/>
      <c r="L561" s="19"/>
      <c r="R561" s="19"/>
    </row>
    <row r="562" customFormat="false" ht="13.8" hidden="false" customHeight="false" outlineLevel="0" collapsed="false">
      <c r="C562" s="0" t="s">
        <v>115</v>
      </c>
      <c r="D562" s="0" t="s">
        <v>115</v>
      </c>
      <c r="G562" s="14" t="n">
        <v>0</v>
      </c>
      <c r="H562" s="15"/>
      <c r="I562" s="15"/>
      <c r="L562" s="19"/>
      <c r="R562" s="19"/>
    </row>
    <row r="563" customFormat="false" ht="13.8" hidden="false" customHeight="false" outlineLevel="0" collapsed="false">
      <c r="C563" s="0" t="s">
        <v>115</v>
      </c>
      <c r="D563" s="0" t="s">
        <v>115</v>
      </c>
      <c r="G563" s="14" t="n">
        <v>0</v>
      </c>
      <c r="H563" s="15"/>
      <c r="I563" s="15"/>
      <c r="L563" s="19"/>
      <c r="R563" s="19"/>
    </row>
    <row r="564" customFormat="false" ht="13.8" hidden="false" customHeight="false" outlineLevel="0" collapsed="false">
      <c r="C564" s="0" t="s">
        <v>115</v>
      </c>
      <c r="D564" s="0" t="s">
        <v>115</v>
      </c>
      <c r="G564" s="14" t="n">
        <v>0</v>
      </c>
      <c r="H564" s="15"/>
      <c r="I564" s="15"/>
      <c r="L564" s="19"/>
      <c r="R564" s="19"/>
    </row>
    <row r="565" customFormat="false" ht="13.8" hidden="false" customHeight="false" outlineLevel="0" collapsed="false">
      <c r="C565" s="0" t="s">
        <v>115</v>
      </c>
      <c r="D565" s="0" t="s">
        <v>115</v>
      </c>
      <c r="G565" s="14" t="n">
        <v>0</v>
      </c>
      <c r="H565" s="15"/>
      <c r="I565" s="15"/>
      <c r="L565" s="19"/>
      <c r="R565" s="19"/>
    </row>
    <row r="566" customFormat="false" ht="13.8" hidden="false" customHeight="false" outlineLevel="0" collapsed="false">
      <c r="C566" s="0" t="s">
        <v>115</v>
      </c>
      <c r="D566" s="0" t="s">
        <v>115</v>
      </c>
      <c r="G566" s="14" t="n">
        <v>0</v>
      </c>
      <c r="H566" s="15"/>
      <c r="I566" s="15"/>
      <c r="L566" s="19"/>
      <c r="R566" s="19"/>
    </row>
    <row r="567" customFormat="false" ht="13.8" hidden="false" customHeight="false" outlineLevel="0" collapsed="false">
      <c r="C567" s="0" t="s">
        <v>115</v>
      </c>
      <c r="D567" s="0" t="s">
        <v>115</v>
      </c>
      <c r="G567" s="14" t="n">
        <v>0</v>
      </c>
      <c r="H567" s="15"/>
      <c r="I567" s="15"/>
      <c r="L567" s="19"/>
      <c r="R567" s="19"/>
    </row>
    <row r="568" customFormat="false" ht="13.8" hidden="false" customHeight="false" outlineLevel="0" collapsed="false">
      <c r="C568" s="0" t="s">
        <v>115</v>
      </c>
      <c r="D568" s="0" t="s">
        <v>115</v>
      </c>
      <c r="G568" s="14" t="n">
        <v>0</v>
      </c>
      <c r="H568" s="15"/>
      <c r="I568" s="15"/>
      <c r="L568" s="19"/>
      <c r="R568" s="19"/>
    </row>
    <row r="569" customFormat="false" ht="13.8" hidden="false" customHeight="false" outlineLevel="0" collapsed="false">
      <c r="C569" s="0" t="s">
        <v>115</v>
      </c>
      <c r="D569" s="0" t="s">
        <v>115</v>
      </c>
      <c r="G569" s="14" t="n">
        <v>0</v>
      </c>
      <c r="H569" s="15"/>
      <c r="I569" s="15"/>
      <c r="L569" s="19"/>
      <c r="R569" s="19"/>
    </row>
    <row r="570" customFormat="false" ht="13.8" hidden="false" customHeight="false" outlineLevel="0" collapsed="false">
      <c r="C570" s="0" t="s">
        <v>115</v>
      </c>
      <c r="D570" s="0" t="s">
        <v>115</v>
      </c>
      <c r="G570" s="14" t="n">
        <v>0</v>
      </c>
      <c r="H570" s="15"/>
      <c r="I570" s="15"/>
      <c r="L570" s="19"/>
      <c r="R570" s="19"/>
    </row>
    <row r="571" customFormat="false" ht="13.8" hidden="false" customHeight="false" outlineLevel="0" collapsed="false">
      <c r="C571" s="0" t="s">
        <v>115</v>
      </c>
      <c r="D571" s="0" t="s">
        <v>115</v>
      </c>
      <c r="G571" s="14" t="n">
        <v>0</v>
      </c>
      <c r="H571" s="15"/>
      <c r="I571" s="15"/>
      <c r="L571" s="19"/>
      <c r="R571" s="19"/>
    </row>
    <row r="572" customFormat="false" ht="13.8" hidden="false" customHeight="false" outlineLevel="0" collapsed="false">
      <c r="C572" s="0" t="s">
        <v>115</v>
      </c>
      <c r="D572" s="0" t="s">
        <v>115</v>
      </c>
      <c r="G572" s="14" t="n">
        <v>0</v>
      </c>
      <c r="H572" s="15"/>
      <c r="I572" s="15"/>
      <c r="L572" s="19"/>
      <c r="R572" s="19"/>
    </row>
    <row r="573" customFormat="false" ht="13.8" hidden="false" customHeight="false" outlineLevel="0" collapsed="false">
      <c r="C573" s="0" t="s">
        <v>115</v>
      </c>
      <c r="D573" s="0" t="s">
        <v>115</v>
      </c>
      <c r="G573" s="14" t="n">
        <v>0</v>
      </c>
      <c r="H573" s="15"/>
      <c r="I573" s="15"/>
      <c r="L573" s="19"/>
      <c r="R573" s="19"/>
    </row>
    <row r="574" customFormat="false" ht="13.8" hidden="false" customHeight="false" outlineLevel="0" collapsed="false">
      <c r="C574" s="0" t="s">
        <v>115</v>
      </c>
      <c r="D574" s="0" t="s">
        <v>115</v>
      </c>
      <c r="G574" s="14" t="n">
        <v>0</v>
      </c>
      <c r="H574" s="15"/>
      <c r="I574" s="15"/>
      <c r="L574" s="19"/>
      <c r="R574" s="19"/>
    </row>
    <row r="575" customFormat="false" ht="13.8" hidden="false" customHeight="false" outlineLevel="0" collapsed="false">
      <c r="C575" s="0" t="s">
        <v>115</v>
      </c>
      <c r="D575" s="0" t="s">
        <v>115</v>
      </c>
      <c r="G575" s="14" t="n">
        <v>0</v>
      </c>
      <c r="H575" s="15"/>
      <c r="I575" s="15"/>
      <c r="L575" s="19"/>
      <c r="R575" s="19"/>
    </row>
    <row r="576" customFormat="false" ht="13.8" hidden="false" customHeight="false" outlineLevel="0" collapsed="false">
      <c r="C576" s="0" t="s">
        <v>115</v>
      </c>
      <c r="D576" s="0" t="s">
        <v>115</v>
      </c>
      <c r="G576" s="14" t="n">
        <v>0</v>
      </c>
      <c r="H576" s="15"/>
      <c r="I576" s="15"/>
      <c r="L576" s="19"/>
      <c r="R576" s="19"/>
    </row>
    <row r="577" customFormat="false" ht="13.8" hidden="false" customHeight="false" outlineLevel="0" collapsed="false">
      <c r="C577" s="0" t="s">
        <v>115</v>
      </c>
      <c r="D577" s="0" t="s">
        <v>115</v>
      </c>
      <c r="G577" s="14" t="n">
        <v>0</v>
      </c>
      <c r="H577" s="15"/>
      <c r="I577" s="15"/>
      <c r="L577" s="19"/>
      <c r="R577" s="19"/>
    </row>
    <row r="578" customFormat="false" ht="13.8" hidden="false" customHeight="false" outlineLevel="0" collapsed="false">
      <c r="C578" s="0" t="s">
        <v>115</v>
      </c>
      <c r="D578" s="0" t="s">
        <v>115</v>
      </c>
      <c r="G578" s="14" t="n">
        <v>0</v>
      </c>
      <c r="H578" s="15"/>
      <c r="I578" s="15"/>
      <c r="L578" s="19"/>
      <c r="R578" s="19"/>
    </row>
    <row r="579" customFormat="false" ht="13.8" hidden="false" customHeight="false" outlineLevel="0" collapsed="false">
      <c r="C579" s="0" t="s">
        <v>115</v>
      </c>
      <c r="D579" s="0" t="s">
        <v>115</v>
      </c>
      <c r="G579" s="14" t="n">
        <v>0</v>
      </c>
      <c r="H579" s="15"/>
      <c r="I579" s="15"/>
      <c r="L579" s="19"/>
      <c r="R579" s="19"/>
    </row>
    <row r="580" customFormat="false" ht="13.8" hidden="false" customHeight="false" outlineLevel="0" collapsed="false">
      <c r="C580" s="0" t="s">
        <v>115</v>
      </c>
      <c r="D580" s="0" t="s">
        <v>115</v>
      </c>
      <c r="G580" s="14" t="n">
        <v>0</v>
      </c>
      <c r="H580" s="15"/>
      <c r="I580" s="15"/>
      <c r="L580" s="19"/>
      <c r="R580" s="19"/>
    </row>
    <row r="581" customFormat="false" ht="13.8" hidden="false" customHeight="false" outlineLevel="0" collapsed="false">
      <c r="C581" s="0" t="s">
        <v>115</v>
      </c>
      <c r="D581" s="0" t="s">
        <v>115</v>
      </c>
      <c r="G581" s="14" t="n">
        <v>0</v>
      </c>
      <c r="H581" s="15"/>
      <c r="I581" s="15"/>
      <c r="L581" s="19"/>
      <c r="R581" s="19"/>
    </row>
    <row r="582" customFormat="false" ht="13.8" hidden="false" customHeight="false" outlineLevel="0" collapsed="false">
      <c r="C582" s="0" t="s">
        <v>115</v>
      </c>
      <c r="D582" s="0" t="s">
        <v>115</v>
      </c>
      <c r="G582" s="14" t="n">
        <v>0</v>
      </c>
      <c r="H582" s="15"/>
      <c r="I582" s="15"/>
      <c r="L582" s="19"/>
      <c r="R582" s="19"/>
    </row>
    <row r="583" customFormat="false" ht="13.8" hidden="false" customHeight="false" outlineLevel="0" collapsed="false">
      <c r="C583" s="0" t="s">
        <v>115</v>
      </c>
      <c r="D583" s="0" t="s">
        <v>115</v>
      </c>
      <c r="G583" s="14" t="n">
        <v>0</v>
      </c>
      <c r="H583" s="15"/>
      <c r="I583" s="15"/>
      <c r="L583" s="19"/>
      <c r="R583" s="19"/>
    </row>
    <row r="584" customFormat="false" ht="13.8" hidden="false" customHeight="false" outlineLevel="0" collapsed="false">
      <c r="C584" s="0" t="s">
        <v>115</v>
      </c>
      <c r="D584" s="0" t="s">
        <v>115</v>
      </c>
      <c r="G584" s="14" t="n">
        <v>0</v>
      </c>
      <c r="H584" s="15"/>
      <c r="I584" s="15"/>
      <c r="L584" s="19"/>
      <c r="R584" s="19"/>
    </row>
    <row r="585" customFormat="false" ht="13.8" hidden="false" customHeight="false" outlineLevel="0" collapsed="false">
      <c r="C585" s="0" t="s">
        <v>115</v>
      </c>
      <c r="D585" s="0" t="s">
        <v>115</v>
      </c>
      <c r="G585" s="14" t="n">
        <v>0</v>
      </c>
      <c r="H585" s="15"/>
      <c r="I585" s="15"/>
      <c r="L585" s="19"/>
      <c r="R585" s="19"/>
    </row>
    <row r="586" customFormat="false" ht="13.8" hidden="false" customHeight="false" outlineLevel="0" collapsed="false">
      <c r="C586" s="0" t="s">
        <v>115</v>
      </c>
      <c r="D586" s="0" t="s">
        <v>115</v>
      </c>
      <c r="G586" s="14" t="n">
        <v>0</v>
      </c>
      <c r="H586" s="15"/>
      <c r="I586" s="15"/>
      <c r="L586" s="19"/>
      <c r="R586" s="19"/>
    </row>
    <row r="587" customFormat="false" ht="13.8" hidden="false" customHeight="false" outlineLevel="0" collapsed="false">
      <c r="C587" s="0" t="s">
        <v>115</v>
      </c>
      <c r="D587" s="0" t="s">
        <v>115</v>
      </c>
      <c r="G587" s="14" t="n">
        <v>0</v>
      </c>
      <c r="H587" s="15"/>
      <c r="I587" s="15"/>
      <c r="L587" s="19"/>
      <c r="R587" s="19"/>
    </row>
    <row r="588" customFormat="false" ht="13.8" hidden="false" customHeight="false" outlineLevel="0" collapsed="false">
      <c r="C588" s="0" t="s">
        <v>115</v>
      </c>
      <c r="D588" s="0" t="s">
        <v>115</v>
      </c>
      <c r="G588" s="14" t="n">
        <v>0</v>
      </c>
      <c r="H588" s="15"/>
      <c r="I588" s="15"/>
      <c r="L588" s="19"/>
      <c r="R588" s="19"/>
    </row>
    <row r="589" customFormat="false" ht="13.8" hidden="false" customHeight="false" outlineLevel="0" collapsed="false">
      <c r="C589" s="0" t="s">
        <v>115</v>
      </c>
      <c r="D589" s="0" t="s">
        <v>115</v>
      </c>
      <c r="G589" s="14" t="n">
        <v>0</v>
      </c>
      <c r="H589" s="15"/>
      <c r="I589" s="15"/>
      <c r="L589" s="19"/>
      <c r="R589" s="19"/>
    </row>
    <row r="590" customFormat="false" ht="13.8" hidden="false" customHeight="false" outlineLevel="0" collapsed="false">
      <c r="C590" s="0" t="s">
        <v>115</v>
      </c>
      <c r="D590" s="0" t="s">
        <v>115</v>
      </c>
      <c r="G590" s="14" t="n">
        <v>0</v>
      </c>
      <c r="H590" s="15"/>
      <c r="I590" s="15"/>
      <c r="L590" s="19"/>
      <c r="R590" s="19"/>
    </row>
    <row r="591" customFormat="false" ht="13.8" hidden="false" customHeight="false" outlineLevel="0" collapsed="false">
      <c r="C591" s="0" t="s">
        <v>115</v>
      </c>
      <c r="D591" s="0" t="s">
        <v>115</v>
      </c>
      <c r="G591" s="14" t="n">
        <v>0</v>
      </c>
      <c r="H591" s="15"/>
      <c r="I591" s="15"/>
      <c r="L591" s="19"/>
      <c r="R591" s="19"/>
    </row>
    <row r="592" customFormat="false" ht="13.8" hidden="false" customHeight="false" outlineLevel="0" collapsed="false">
      <c r="C592" s="0" t="s">
        <v>115</v>
      </c>
      <c r="D592" s="0" t="s">
        <v>115</v>
      </c>
      <c r="G592" s="14" t="n">
        <v>0</v>
      </c>
      <c r="H592" s="15"/>
      <c r="I592" s="15"/>
      <c r="L592" s="19"/>
      <c r="R592" s="19"/>
    </row>
    <row r="593" customFormat="false" ht="13.8" hidden="false" customHeight="false" outlineLevel="0" collapsed="false">
      <c r="C593" s="0" t="s">
        <v>115</v>
      </c>
      <c r="D593" s="0" t="s">
        <v>115</v>
      </c>
      <c r="G593" s="14" t="n">
        <v>0</v>
      </c>
      <c r="H593" s="15"/>
      <c r="I593" s="15"/>
      <c r="L593" s="19"/>
      <c r="R593" s="19"/>
    </row>
    <row r="594" customFormat="false" ht="13.8" hidden="false" customHeight="false" outlineLevel="0" collapsed="false">
      <c r="C594" s="0" t="s">
        <v>115</v>
      </c>
      <c r="D594" s="0" t="s">
        <v>115</v>
      </c>
      <c r="G594" s="14" t="n">
        <v>0</v>
      </c>
      <c r="H594" s="15"/>
      <c r="I594" s="15"/>
      <c r="L594" s="19"/>
      <c r="R594" s="19"/>
    </row>
    <row r="595" customFormat="false" ht="13.8" hidden="false" customHeight="false" outlineLevel="0" collapsed="false">
      <c r="C595" s="0" t="s">
        <v>115</v>
      </c>
      <c r="D595" s="0" t="s">
        <v>115</v>
      </c>
      <c r="G595" s="14" t="n">
        <v>0</v>
      </c>
      <c r="H595" s="15"/>
      <c r="I595" s="15"/>
      <c r="L595" s="19"/>
      <c r="R595" s="19"/>
    </row>
    <row r="596" customFormat="false" ht="13.8" hidden="false" customHeight="false" outlineLevel="0" collapsed="false">
      <c r="C596" s="0" t="s">
        <v>115</v>
      </c>
      <c r="D596" s="0" t="s">
        <v>115</v>
      </c>
      <c r="G596" s="14" t="n">
        <v>0</v>
      </c>
      <c r="H596" s="15"/>
      <c r="I596" s="15"/>
      <c r="L596" s="19"/>
      <c r="R596" s="19"/>
    </row>
    <row r="597" customFormat="false" ht="13.8" hidden="false" customHeight="false" outlineLevel="0" collapsed="false">
      <c r="C597" s="0" t="s">
        <v>115</v>
      </c>
      <c r="D597" s="0" t="s">
        <v>115</v>
      </c>
      <c r="G597" s="14" t="n">
        <v>0</v>
      </c>
      <c r="H597" s="15"/>
      <c r="I597" s="15"/>
      <c r="L597" s="19"/>
      <c r="R597" s="19"/>
    </row>
    <row r="598" customFormat="false" ht="13.8" hidden="false" customHeight="false" outlineLevel="0" collapsed="false">
      <c r="C598" s="0" t="s">
        <v>115</v>
      </c>
      <c r="D598" s="0" t="s">
        <v>115</v>
      </c>
      <c r="G598" s="14" t="n">
        <v>0</v>
      </c>
      <c r="H598" s="15"/>
      <c r="I598" s="15"/>
      <c r="L598" s="19"/>
      <c r="R598" s="19"/>
    </row>
    <row r="599" customFormat="false" ht="13.8" hidden="false" customHeight="false" outlineLevel="0" collapsed="false">
      <c r="C599" s="0" t="s">
        <v>115</v>
      </c>
      <c r="D599" s="0" t="s">
        <v>115</v>
      </c>
      <c r="G599" s="14" t="n">
        <v>0</v>
      </c>
      <c r="H599" s="15"/>
      <c r="I599" s="15"/>
      <c r="L599" s="19"/>
      <c r="R599" s="19"/>
    </row>
    <row r="600" customFormat="false" ht="13.8" hidden="false" customHeight="false" outlineLevel="0" collapsed="false">
      <c r="C600" s="0" t="s">
        <v>115</v>
      </c>
      <c r="D600" s="0" t="s">
        <v>115</v>
      </c>
      <c r="G600" s="14" t="n">
        <v>0</v>
      </c>
      <c r="H600" s="15"/>
      <c r="I600" s="15"/>
      <c r="L600" s="19"/>
      <c r="R600" s="19"/>
    </row>
    <row r="601" customFormat="false" ht="13.8" hidden="false" customHeight="false" outlineLevel="0" collapsed="false">
      <c r="C601" s="0" t="s">
        <v>115</v>
      </c>
      <c r="D601" s="0" t="s">
        <v>115</v>
      </c>
      <c r="G601" s="14" t="n">
        <v>0</v>
      </c>
      <c r="H601" s="15"/>
      <c r="I601" s="15"/>
      <c r="L601" s="19"/>
      <c r="R601" s="19"/>
    </row>
    <row r="602" customFormat="false" ht="13.8" hidden="false" customHeight="false" outlineLevel="0" collapsed="false">
      <c r="C602" s="0" t="s">
        <v>115</v>
      </c>
      <c r="D602" s="0" t="s">
        <v>115</v>
      </c>
      <c r="G602" s="14" t="n">
        <v>0</v>
      </c>
      <c r="H602" s="15"/>
      <c r="I602" s="15"/>
      <c r="L602" s="19"/>
      <c r="R602" s="19"/>
    </row>
    <row r="603" customFormat="false" ht="13.8" hidden="false" customHeight="false" outlineLevel="0" collapsed="false">
      <c r="C603" s="0" t="s">
        <v>115</v>
      </c>
      <c r="D603" s="0" t="s">
        <v>115</v>
      </c>
      <c r="G603" s="14" t="n">
        <v>0</v>
      </c>
      <c r="H603" s="15"/>
      <c r="I603" s="15"/>
      <c r="L603" s="19"/>
      <c r="R603" s="19"/>
    </row>
    <row r="604" customFormat="false" ht="13.8" hidden="false" customHeight="false" outlineLevel="0" collapsed="false">
      <c r="C604" s="0" t="s">
        <v>115</v>
      </c>
      <c r="D604" s="0" t="s">
        <v>115</v>
      </c>
      <c r="G604" s="14" t="n">
        <v>0</v>
      </c>
      <c r="H604" s="15"/>
      <c r="I604" s="15"/>
      <c r="L604" s="19"/>
      <c r="R604" s="19"/>
    </row>
    <row r="605" customFormat="false" ht="13.8" hidden="false" customHeight="false" outlineLevel="0" collapsed="false">
      <c r="C605" s="0" t="s">
        <v>115</v>
      </c>
      <c r="D605" s="0" t="s">
        <v>115</v>
      </c>
      <c r="G605" s="14" t="n">
        <v>0</v>
      </c>
      <c r="H605" s="15"/>
      <c r="I605" s="15"/>
      <c r="L605" s="19"/>
      <c r="R605" s="19"/>
    </row>
    <row r="606" customFormat="false" ht="13.8" hidden="false" customHeight="false" outlineLevel="0" collapsed="false">
      <c r="C606" s="0" t="s">
        <v>115</v>
      </c>
      <c r="D606" s="0" t="s">
        <v>115</v>
      </c>
      <c r="G606" s="14" t="n">
        <v>0</v>
      </c>
      <c r="H606" s="15"/>
      <c r="I606" s="15"/>
      <c r="L606" s="19"/>
      <c r="R606" s="19"/>
    </row>
    <row r="607" customFormat="false" ht="13.8" hidden="false" customHeight="false" outlineLevel="0" collapsed="false">
      <c r="C607" s="0" t="s">
        <v>115</v>
      </c>
      <c r="D607" s="0" t="s">
        <v>115</v>
      </c>
      <c r="G607" s="14" t="n">
        <v>0</v>
      </c>
      <c r="H607" s="15"/>
      <c r="I607" s="15"/>
      <c r="L607" s="19"/>
      <c r="R607" s="19"/>
    </row>
    <row r="608" customFormat="false" ht="13.8" hidden="false" customHeight="false" outlineLevel="0" collapsed="false">
      <c r="C608" s="0" t="s">
        <v>115</v>
      </c>
      <c r="D608" s="0" t="s">
        <v>115</v>
      </c>
      <c r="G608" s="14" t="n">
        <v>0</v>
      </c>
      <c r="H608" s="15"/>
      <c r="I608" s="15"/>
      <c r="L608" s="19"/>
      <c r="R608" s="19"/>
    </row>
    <row r="609" customFormat="false" ht="13.8" hidden="false" customHeight="false" outlineLevel="0" collapsed="false">
      <c r="C609" s="0" t="s">
        <v>115</v>
      </c>
      <c r="D609" s="0" t="s">
        <v>115</v>
      </c>
      <c r="G609" s="14" t="n">
        <v>0</v>
      </c>
      <c r="H609" s="15"/>
      <c r="I609" s="15"/>
      <c r="L609" s="19"/>
      <c r="R609" s="19"/>
    </row>
    <row r="610" customFormat="false" ht="13.8" hidden="false" customHeight="false" outlineLevel="0" collapsed="false">
      <c r="C610" s="0" t="s">
        <v>115</v>
      </c>
      <c r="D610" s="0" t="s">
        <v>115</v>
      </c>
      <c r="G610" s="14" t="n">
        <v>0</v>
      </c>
      <c r="H610" s="15"/>
      <c r="I610" s="15"/>
      <c r="L610" s="19"/>
      <c r="R610" s="19"/>
    </row>
    <row r="611" customFormat="false" ht="13.8" hidden="false" customHeight="false" outlineLevel="0" collapsed="false">
      <c r="C611" s="0" t="s">
        <v>115</v>
      </c>
      <c r="D611" s="0" t="s">
        <v>115</v>
      </c>
      <c r="G611" s="14" t="n">
        <v>0</v>
      </c>
      <c r="H611" s="15"/>
      <c r="I611" s="15"/>
      <c r="L611" s="19"/>
      <c r="R611" s="19"/>
    </row>
    <row r="612" customFormat="false" ht="13.8" hidden="false" customHeight="false" outlineLevel="0" collapsed="false">
      <c r="C612" s="0" t="s">
        <v>115</v>
      </c>
      <c r="D612" s="0" t="s">
        <v>115</v>
      </c>
      <c r="G612" s="14" t="n">
        <v>0</v>
      </c>
      <c r="H612" s="15"/>
      <c r="I612" s="15"/>
      <c r="L612" s="19"/>
      <c r="R612" s="19"/>
    </row>
    <row r="613" customFormat="false" ht="13.8" hidden="false" customHeight="false" outlineLevel="0" collapsed="false">
      <c r="C613" s="0" t="s">
        <v>115</v>
      </c>
      <c r="D613" s="0" t="s">
        <v>115</v>
      </c>
      <c r="G613" s="14" t="n">
        <v>0</v>
      </c>
      <c r="H613" s="15"/>
      <c r="I613" s="15"/>
      <c r="L613" s="19"/>
      <c r="R613" s="19"/>
    </row>
    <row r="614" customFormat="false" ht="13.8" hidden="false" customHeight="false" outlineLevel="0" collapsed="false">
      <c r="C614" s="0" t="s">
        <v>115</v>
      </c>
      <c r="D614" s="0" t="s">
        <v>115</v>
      </c>
      <c r="G614" s="14" t="n">
        <v>0</v>
      </c>
      <c r="H614" s="15"/>
      <c r="I614" s="15"/>
      <c r="L614" s="19"/>
      <c r="R614" s="19"/>
    </row>
    <row r="615" customFormat="false" ht="13.8" hidden="false" customHeight="false" outlineLevel="0" collapsed="false">
      <c r="C615" s="0" t="s">
        <v>115</v>
      </c>
      <c r="D615" s="0" t="s">
        <v>115</v>
      </c>
      <c r="G615" s="14" t="n">
        <v>0</v>
      </c>
      <c r="H615" s="15"/>
      <c r="I615" s="15"/>
      <c r="L615" s="19"/>
      <c r="R615" s="19"/>
    </row>
    <row r="616" customFormat="false" ht="13.8" hidden="false" customHeight="false" outlineLevel="0" collapsed="false">
      <c r="C616" s="0" t="s">
        <v>115</v>
      </c>
      <c r="D616" s="0" t="s">
        <v>115</v>
      </c>
      <c r="G616" s="14" t="n">
        <v>0</v>
      </c>
      <c r="H616" s="15"/>
      <c r="I616" s="15"/>
      <c r="L616" s="19"/>
      <c r="R616" s="19"/>
    </row>
    <row r="617" customFormat="false" ht="13.8" hidden="false" customHeight="false" outlineLevel="0" collapsed="false">
      <c r="C617" s="0" t="s">
        <v>115</v>
      </c>
      <c r="D617" s="0" t="s">
        <v>115</v>
      </c>
      <c r="G617" s="14" t="n">
        <v>0</v>
      </c>
      <c r="H617" s="15"/>
      <c r="I617" s="15"/>
      <c r="L617" s="19"/>
      <c r="R617" s="19"/>
    </row>
    <row r="618" customFormat="false" ht="13.8" hidden="false" customHeight="false" outlineLevel="0" collapsed="false">
      <c r="C618" s="0" t="s">
        <v>115</v>
      </c>
      <c r="D618" s="0" t="s">
        <v>115</v>
      </c>
      <c r="G618" s="14" t="n">
        <v>0</v>
      </c>
      <c r="H618" s="15"/>
      <c r="I618" s="15"/>
      <c r="L618" s="19"/>
      <c r="R618" s="19"/>
    </row>
    <row r="619" customFormat="false" ht="13.8" hidden="false" customHeight="false" outlineLevel="0" collapsed="false">
      <c r="C619" s="0" t="s">
        <v>115</v>
      </c>
      <c r="D619" s="0" t="s">
        <v>115</v>
      </c>
      <c r="G619" s="14" t="n">
        <v>0</v>
      </c>
      <c r="H619" s="15"/>
      <c r="I619" s="15"/>
      <c r="L619" s="19"/>
      <c r="R619" s="19"/>
    </row>
    <row r="620" customFormat="false" ht="13.8" hidden="false" customHeight="false" outlineLevel="0" collapsed="false">
      <c r="C620" s="0" t="s">
        <v>115</v>
      </c>
      <c r="D620" s="0" t="s">
        <v>115</v>
      </c>
      <c r="G620" s="14" t="n">
        <v>0</v>
      </c>
      <c r="H620" s="15"/>
      <c r="I620" s="15"/>
      <c r="L620" s="19"/>
      <c r="R620" s="19"/>
    </row>
    <row r="621" customFormat="false" ht="13.8" hidden="false" customHeight="false" outlineLevel="0" collapsed="false">
      <c r="C621" s="0" t="s">
        <v>115</v>
      </c>
      <c r="D621" s="0" t="s">
        <v>115</v>
      </c>
      <c r="G621" s="14" t="n">
        <v>0</v>
      </c>
      <c r="H621" s="15"/>
      <c r="I621" s="15"/>
      <c r="L621" s="19"/>
      <c r="R621" s="19"/>
    </row>
    <row r="622" customFormat="false" ht="13.8" hidden="false" customHeight="false" outlineLevel="0" collapsed="false">
      <c r="C622" s="0" t="s">
        <v>115</v>
      </c>
      <c r="D622" s="0" t="s">
        <v>115</v>
      </c>
      <c r="G622" s="14" t="n">
        <v>0</v>
      </c>
      <c r="H622" s="15"/>
      <c r="I622" s="15"/>
      <c r="L622" s="19"/>
      <c r="R622" s="19"/>
    </row>
    <row r="623" customFormat="false" ht="13.8" hidden="false" customHeight="false" outlineLevel="0" collapsed="false">
      <c r="C623" s="0" t="s">
        <v>115</v>
      </c>
      <c r="D623" s="0" t="s">
        <v>115</v>
      </c>
      <c r="G623" s="14" t="n">
        <v>0</v>
      </c>
      <c r="H623" s="15"/>
      <c r="I623" s="15"/>
      <c r="L623" s="19"/>
      <c r="R623" s="19"/>
    </row>
    <row r="624" customFormat="false" ht="13.8" hidden="false" customHeight="false" outlineLevel="0" collapsed="false">
      <c r="C624" s="0" t="s">
        <v>115</v>
      </c>
      <c r="D624" s="0" t="s">
        <v>115</v>
      </c>
      <c r="G624" s="14" t="n">
        <v>0</v>
      </c>
      <c r="H624" s="15"/>
      <c r="I624" s="15"/>
      <c r="L624" s="19"/>
      <c r="R624" s="19"/>
    </row>
    <row r="625" customFormat="false" ht="13.8" hidden="false" customHeight="false" outlineLevel="0" collapsed="false">
      <c r="C625" s="0" t="s">
        <v>115</v>
      </c>
      <c r="D625" s="0" t="s">
        <v>115</v>
      </c>
      <c r="G625" s="14" t="n">
        <v>0</v>
      </c>
      <c r="H625" s="15"/>
      <c r="I625" s="15"/>
      <c r="L625" s="19"/>
      <c r="R625" s="19"/>
    </row>
    <row r="626" customFormat="false" ht="13.8" hidden="false" customHeight="false" outlineLevel="0" collapsed="false">
      <c r="C626" s="0" t="s">
        <v>115</v>
      </c>
      <c r="D626" s="0" t="s">
        <v>115</v>
      </c>
      <c r="G626" s="14" t="n">
        <v>0</v>
      </c>
      <c r="H626" s="15"/>
      <c r="I626" s="15"/>
      <c r="L626" s="19"/>
      <c r="R626" s="19"/>
    </row>
    <row r="627" customFormat="false" ht="13.8" hidden="false" customHeight="false" outlineLevel="0" collapsed="false">
      <c r="C627" s="0" t="s">
        <v>115</v>
      </c>
      <c r="D627" s="0" t="s">
        <v>115</v>
      </c>
      <c r="G627" s="14" t="n">
        <v>0</v>
      </c>
      <c r="H627" s="15"/>
      <c r="I627" s="15"/>
      <c r="L627" s="19"/>
      <c r="R627" s="19"/>
    </row>
    <row r="628" customFormat="false" ht="13.8" hidden="false" customHeight="false" outlineLevel="0" collapsed="false">
      <c r="C628" s="0" t="s">
        <v>115</v>
      </c>
      <c r="D628" s="0" t="s">
        <v>115</v>
      </c>
      <c r="G628" s="14" t="n">
        <v>0</v>
      </c>
      <c r="H628" s="15"/>
      <c r="I628" s="15"/>
      <c r="L628" s="19"/>
      <c r="R628" s="19"/>
    </row>
    <row r="629" customFormat="false" ht="13.8" hidden="false" customHeight="false" outlineLevel="0" collapsed="false">
      <c r="C629" s="0" t="s">
        <v>115</v>
      </c>
      <c r="D629" s="0" t="s">
        <v>115</v>
      </c>
      <c r="G629" s="14" t="n">
        <v>0</v>
      </c>
      <c r="H629" s="15"/>
      <c r="I629" s="15"/>
      <c r="L629" s="19"/>
      <c r="R629" s="19"/>
    </row>
    <row r="630" customFormat="false" ht="13.8" hidden="false" customHeight="false" outlineLevel="0" collapsed="false">
      <c r="C630" s="0" t="s">
        <v>115</v>
      </c>
      <c r="D630" s="0" t="s">
        <v>115</v>
      </c>
      <c r="G630" s="14" t="n">
        <v>0</v>
      </c>
      <c r="H630" s="15"/>
      <c r="I630" s="15"/>
      <c r="L630" s="19"/>
      <c r="R630" s="19"/>
    </row>
    <row r="631" customFormat="false" ht="13.8" hidden="false" customHeight="false" outlineLevel="0" collapsed="false">
      <c r="C631" s="0" t="s">
        <v>115</v>
      </c>
      <c r="D631" s="0" t="s">
        <v>115</v>
      </c>
      <c r="G631" s="14" t="n">
        <v>0</v>
      </c>
      <c r="H631" s="15"/>
      <c r="I631" s="15"/>
      <c r="L631" s="19"/>
      <c r="R631" s="19"/>
    </row>
    <row r="632" customFormat="false" ht="13.8" hidden="false" customHeight="false" outlineLevel="0" collapsed="false">
      <c r="C632" s="0" t="s">
        <v>115</v>
      </c>
      <c r="D632" s="0" t="s">
        <v>115</v>
      </c>
      <c r="G632" s="14" t="n">
        <v>0</v>
      </c>
      <c r="H632" s="15"/>
      <c r="I632" s="15"/>
      <c r="L632" s="19"/>
      <c r="R632" s="19"/>
    </row>
    <row r="633" customFormat="false" ht="13.8" hidden="false" customHeight="false" outlineLevel="0" collapsed="false">
      <c r="C633" s="0" t="s">
        <v>115</v>
      </c>
      <c r="D633" s="0" t="s">
        <v>115</v>
      </c>
      <c r="G633" s="14" t="n">
        <v>0</v>
      </c>
      <c r="H633" s="15"/>
      <c r="I633" s="15"/>
      <c r="L633" s="19"/>
      <c r="R633" s="19"/>
    </row>
    <row r="634" customFormat="false" ht="13.8" hidden="false" customHeight="false" outlineLevel="0" collapsed="false">
      <c r="C634" s="0" t="s">
        <v>115</v>
      </c>
      <c r="D634" s="0" t="s">
        <v>115</v>
      </c>
      <c r="G634" s="14" t="n">
        <v>0</v>
      </c>
      <c r="H634" s="15"/>
      <c r="I634" s="15"/>
      <c r="L634" s="19"/>
      <c r="R634" s="19"/>
    </row>
    <row r="635" customFormat="false" ht="13.8" hidden="false" customHeight="false" outlineLevel="0" collapsed="false">
      <c r="C635" s="0" t="s">
        <v>115</v>
      </c>
      <c r="D635" s="0" t="s">
        <v>115</v>
      </c>
      <c r="G635" s="14" t="n">
        <v>0</v>
      </c>
      <c r="H635" s="15"/>
      <c r="I635" s="15"/>
      <c r="L635" s="19"/>
      <c r="R635" s="19"/>
    </row>
    <row r="636" customFormat="false" ht="13.8" hidden="false" customHeight="false" outlineLevel="0" collapsed="false">
      <c r="C636" s="0" t="s">
        <v>115</v>
      </c>
      <c r="D636" s="0" t="s">
        <v>115</v>
      </c>
      <c r="G636" s="14" t="n">
        <v>0</v>
      </c>
      <c r="H636" s="15"/>
      <c r="I636" s="15"/>
      <c r="L636" s="19"/>
      <c r="R636" s="19"/>
    </row>
    <row r="637" customFormat="false" ht="13.8" hidden="false" customHeight="false" outlineLevel="0" collapsed="false">
      <c r="C637" s="0" t="s">
        <v>115</v>
      </c>
      <c r="D637" s="0" t="s">
        <v>115</v>
      </c>
      <c r="G637" s="14" t="n">
        <v>0</v>
      </c>
      <c r="H637" s="15"/>
      <c r="I637" s="15"/>
      <c r="L637" s="19"/>
      <c r="R637" s="19"/>
    </row>
    <row r="638" customFormat="false" ht="13.8" hidden="false" customHeight="false" outlineLevel="0" collapsed="false">
      <c r="C638" s="0" t="s">
        <v>115</v>
      </c>
      <c r="D638" s="0" t="s">
        <v>115</v>
      </c>
      <c r="G638" s="14" t="n">
        <v>0</v>
      </c>
      <c r="H638" s="15"/>
      <c r="I638" s="15"/>
      <c r="L638" s="19"/>
      <c r="R638" s="19"/>
    </row>
    <row r="639" customFormat="false" ht="13.8" hidden="false" customHeight="false" outlineLevel="0" collapsed="false">
      <c r="C639" s="0" t="s">
        <v>115</v>
      </c>
      <c r="D639" s="0" t="s">
        <v>115</v>
      </c>
      <c r="G639" s="14" t="n">
        <v>0</v>
      </c>
      <c r="H639" s="15"/>
      <c r="I639" s="15"/>
      <c r="L639" s="19"/>
      <c r="R639" s="19"/>
    </row>
    <row r="640" customFormat="false" ht="13.8" hidden="false" customHeight="false" outlineLevel="0" collapsed="false">
      <c r="C640" s="0" t="s">
        <v>115</v>
      </c>
      <c r="D640" s="0" t="s">
        <v>115</v>
      </c>
      <c r="G640" s="14" t="n">
        <v>0</v>
      </c>
      <c r="H640" s="15"/>
      <c r="I640" s="15"/>
      <c r="L640" s="19"/>
      <c r="R640" s="19"/>
    </row>
    <row r="641" customFormat="false" ht="13.8" hidden="false" customHeight="false" outlineLevel="0" collapsed="false">
      <c r="C641" s="0" t="s">
        <v>115</v>
      </c>
      <c r="D641" s="0" t="s">
        <v>115</v>
      </c>
      <c r="G641" s="14" t="n">
        <v>0</v>
      </c>
      <c r="H641" s="15"/>
      <c r="I641" s="15"/>
      <c r="L641" s="19"/>
      <c r="R641" s="19"/>
    </row>
    <row r="642" customFormat="false" ht="13.8" hidden="false" customHeight="false" outlineLevel="0" collapsed="false">
      <c r="C642" s="0" t="s">
        <v>115</v>
      </c>
      <c r="D642" s="0" t="s">
        <v>115</v>
      </c>
      <c r="G642" s="14" t="n">
        <v>0</v>
      </c>
      <c r="H642" s="15"/>
      <c r="I642" s="15"/>
      <c r="L642" s="19"/>
      <c r="R642" s="19"/>
    </row>
    <row r="643" customFormat="false" ht="13.8" hidden="false" customHeight="false" outlineLevel="0" collapsed="false">
      <c r="C643" s="0" t="s">
        <v>115</v>
      </c>
      <c r="D643" s="0" t="s">
        <v>115</v>
      </c>
      <c r="G643" s="14" t="n">
        <v>0</v>
      </c>
      <c r="H643" s="15"/>
      <c r="I643" s="15"/>
      <c r="L643" s="19"/>
      <c r="R643" s="19"/>
    </row>
    <row r="644" customFormat="false" ht="13.8" hidden="false" customHeight="false" outlineLevel="0" collapsed="false">
      <c r="C644" s="0" t="s">
        <v>115</v>
      </c>
      <c r="D644" s="0" t="s">
        <v>115</v>
      </c>
      <c r="G644" s="14" t="n">
        <v>0</v>
      </c>
      <c r="H644" s="15"/>
      <c r="I644" s="15"/>
      <c r="L644" s="19"/>
      <c r="R644" s="19"/>
    </row>
    <row r="645" customFormat="false" ht="13.8" hidden="false" customHeight="false" outlineLevel="0" collapsed="false">
      <c r="C645" s="0" t="s">
        <v>115</v>
      </c>
      <c r="D645" s="0" t="s">
        <v>115</v>
      </c>
      <c r="G645" s="14" t="n">
        <v>0</v>
      </c>
      <c r="H645" s="15"/>
      <c r="I645" s="15"/>
      <c r="L645" s="19"/>
      <c r="R645" s="19"/>
    </row>
    <row r="646" customFormat="false" ht="13.8" hidden="false" customHeight="false" outlineLevel="0" collapsed="false">
      <c r="C646" s="0" t="s">
        <v>115</v>
      </c>
      <c r="D646" s="0" t="s">
        <v>115</v>
      </c>
      <c r="G646" s="14" t="n">
        <v>0</v>
      </c>
      <c r="H646" s="15"/>
      <c r="I646" s="15"/>
      <c r="L646" s="19"/>
      <c r="R646" s="19"/>
    </row>
    <row r="647" customFormat="false" ht="13.8" hidden="false" customHeight="false" outlineLevel="0" collapsed="false">
      <c r="C647" s="0" t="s">
        <v>115</v>
      </c>
      <c r="D647" s="0" t="s">
        <v>115</v>
      </c>
      <c r="G647" s="14" t="n">
        <v>0</v>
      </c>
      <c r="H647" s="15"/>
      <c r="I647" s="15"/>
      <c r="L647" s="19"/>
      <c r="R647" s="19"/>
    </row>
    <row r="648" customFormat="false" ht="13.8" hidden="false" customHeight="false" outlineLevel="0" collapsed="false">
      <c r="C648" s="0" t="s">
        <v>115</v>
      </c>
      <c r="D648" s="0" t="s">
        <v>115</v>
      </c>
      <c r="G648" s="14" t="n">
        <v>0</v>
      </c>
      <c r="H648" s="15"/>
      <c r="I648" s="15"/>
      <c r="L648" s="19"/>
      <c r="R648" s="19"/>
    </row>
    <row r="649" customFormat="false" ht="13.8" hidden="false" customHeight="false" outlineLevel="0" collapsed="false">
      <c r="C649" s="0" t="s">
        <v>115</v>
      </c>
      <c r="D649" s="0" t="s">
        <v>115</v>
      </c>
      <c r="G649" s="14" t="n">
        <v>0</v>
      </c>
      <c r="H649" s="15"/>
      <c r="I649" s="15"/>
      <c r="L649" s="19"/>
      <c r="R649" s="19"/>
    </row>
    <row r="650" customFormat="false" ht="13.8" hidden="false" customHeight="false" outlineLevel="0" collapsed="false">
      <c r="C650" s="0" t="s">
        <v>115</v>
      </c>
      <c r="D650" s="0" t="s">
        <v>115</v>
      </c>
      <c r="G650" s="14" t="n">
        <v>0</v>
      </c>
      <c r="H650" s="15"/>
      <c r="I650" s="15"/>
      <c r="L650" s="19"/>
      <c r="R650" s="19"/>
    </row>
    <row r="651" customFormat="false" ht="13.8" hidden="false" customHeight="false" outlineLevel="0" collapsed="false">
      <c r="C651" s="0" t="s">
        <v>115</v>
      </c>
      <c r="D651" s="0" t="s">
        <v>115</v>
      </c>
      <c r="G651" s="14" t="n">
        <v>0</v>
      </c>
      <c r="H651" s="15"/>
      <c r="I651" s="15"/>
      <c r="L651" s="19"/>
      <c r="R651" s="19"/>
    </row>
    <row r="652" customFormat="false" ht="13.8" hidden="false" customHeight="false" outlineLevel="0" collapsed="false">
      <c r="C652" s="0" t="s">
        <v>115</v>
      </c>
      <c r="D652" s="0" t="s">
        <v>115</v>
      </c>
      <c r="G652" s="14" t="n">
        <v>0</v>
      </c>
      <c r="H652" s="15"/>
      <c r="I652" s="15"/>
      <c r="L652" s="19"/>
      <c r="R652" s="19"/>
    </row>
    <row r="653" customFormat="false" ht="13.8" hidden="false" customHeight="false" outlineLevel="0" collapsed="false">
      <c r="C653" s="0" t="s">
        <v>115</v>
      </c>
      <c r="D653" s="0" t="s">
        <v>115</v>
      </c>
      <c r="G653" s="14" t="n">
        <v>0</v>
      </c>
      <c r="H653" s="15"/>
      <c r="I653" s="15"/>
      <c r="L653" s="19"/>
      <c r="R653" s="19"/>
    </row>
    <row r="654" customFormat="false" ht="13.8" hidden="false" customHeight="false" outlineLevel="0" collapsed="false">
      <c r="C654" s="0" t="s">
        <v>115</v>
      </c>
      <c r="D654" s="0" t="s">
        <v>115</v>
      </c>
      <c r="G654" s="14" t="n">
        <v>0</v>
      </c>
      <c r="H654" s="15"/>
      <c r="I654" s="15"/>
      <c r="L654" s="19"/>
      <c r="R654" s="19"/>
    </row>
    <row r="655" customFormat="false" ht="13.8" hidden="false" customHeight="false" outlineLevel="0" collapsed="false">
      <c r="C655" s="0" t="s">
        <v>115</v>
      </c>
      <c r="D655" s="0" t="s">
        <v>115</v>
      </c>
      <c r="G655" s="14" t="n">
        <v>0</v>
      </c>
      <c r="H655" s="15"/>
      <c r="I655" s="15"/>
      <c r="L655" s="19"/>
      <c r="R655" s="19"/>
    </row>
    <row r="656" customFormat="false" ht="13.8" hidden="false" customHeight="false" outlineLevel="0" collapsed="false">
      <c r="C656" s="0" t="s">
        <v>115</v>
      </c>
      <c r="D656" s="0" t="s">
        <v>115</v>
      </c>
      <c r="G656" s="14" t="n">
        <v>0</v>
      </c>
      <c r="H656" s="15"/>
      <c r="I656" s="15"/>
      <c r="L656" s="19"/>
      <c r="R656" s="19"/>
    </row>
    <row r="657" customFormat="false" ht="13.8" hidden="false" customHeight="false" outlineLevel="0" collapsed="false">
      <c r="C657" s="0" t="s">
        <v>115</v>
      </c>
      <c r="D657" s="0" t="s">
        <v>115</v>
      </c>
      <c r="G657" s="14" t="n">
        <v>0</v>
      </c>
      <c r="H657" s="15"/>
      <c r="I657" s="15"/>
      <c r="L657" s="19"/>
      <c r="R657" s="19"/>
    </row>
    <row r="658" customFormat="false" ht="13.8" hidden="false" customHeight="false" outlineLevel="0" collapsed="false">
      <c r="C658" s="0" t="s">
        <v>115</v>
      </c>
      <c r="D658" s="0" t="s">
        <v>115</v>
      </c>
      <c r="G658" s="14" t="n">
        <v>0</v>
      </c>
      <c r="H658" s="15"/>
      <c r="I658" s="15"/>
      <c r="L658" s="19"/>
      <c r="R658" s="19"/>
    </row>
    <row r="659" customFormat="false" ht="13.8" hidden="false" customHeight="false" outlineLevel="0" collapsed="false">
      <c r="C659" s="0" t="s">
        <v>115</v>
      </c>
      <c r="D659" s="0" t="s">
        <v>115</v>
      </c>
      <c r="G659" s="14" t="n">
        <v>0</v>
      </c>
      <c r="H659" s="15"/>
      <c r="I659" s="15"/>
      <c r="L659" s="19"/>
      <c r="R659" s="19"/>
    </row>
    <row r="660" customFormat="false" ht="13.8" hidden="false" customHeight="false" outlineLevel="0" collapsed="false">
      <c r="C660" s="0" t="s">
        <v>115</v>
      </c>
      <c r="D660" s="0" t="s">
        <v>115</v>
      </c>
      <c r="G660" s="14" t="n">
        <v>0</v>
      </c>
      <c r="H660" s="15"/>
      <c r="I660" s="15"/>
      <c r="L660" s="19"/>
      <c r="R660" s="19"/>
    </row>
    <row r="661" customFormat="false" ht="13.8" hidden="false" customHeight="false" outlineLevel="0" collapsed="false">
      <c r="C661" s="0" t="s">
        <v>115</v>
      </c>
      <c r="D661" s="0" t="s">
        <v>115</v>
      </c>
      <c r="G661" s="14" t="n">
        <v>0</v>
      </c>
      <c r="H661" s="15"/>
      <c r="I661" s="15"/>
      <c r="L661" s="19"/>
      <c r="R661" s="19"/>
    </row>
    <row r="662" customFormat="false" ht="13.8" hidden="false" customHeight="false" outlineLevel="0" collapsed="false">
      <c r="C662" s="0" t="s">
        <v>115</v>
      </c>
      <c r="D662" s="0" t="s">
        <v>115</v>
      </c>
      <c r="G662" s="14" t="n">
        <v>0</v>
      </c>
      <c r="H662" s="15"/>
      <c r="I662" s="15"/>
      <c r="L662" s="19"/>
      <c r="R662" s="19"/>
    </row>
    <row r="663" customFormat="false" ht="13.8" hidden="false" customHeight="false" outlineLevel="0" collapsed="false">
      <c r="C663" s="0" t="s">
        <v>115</v>
      </c>
      <c r="D663" s="0" t="s">
        <v>115</v>
      </c>
      <c r="G663" s="14" t="n">
        <v>0</v>
      </c>
      <c r="H663" s="15"/>
      <c r="I663" s="15"/>
      <c r="L663" s="19"/>
      <c r="R663" s="19"/>
    </row>
    <row r="664" customFormat="false" ht="13.8" hidden="false" customHeight="false" outlineLevel="0" collapsed="false">
      <c r="C664" s="0" t="s">
        <v>115</v>
      </c>
      <c r="D664" s="0" t="s">
        <v>115</v>
      </c>
      <c r="G664" s="14" t="n">
        <v>0</v>
      </c>
      <c r="H664" s="15"/>
      <c r="I664" s="15"/>
      <c r="L664" s="19"/>
      <c r="R664" s="19"/>
    </row>
    <row r="665" customFormat="false" ht="13.8" hidden="false" customHeight="false" outlineLevel="0" collapsed="false">
      <c r="C665" s="0" t="s">
        <v>115</v>
      </c>
      <c r="D665" s="0" t="s">
        <v>115</v>
      </c>
      <c r="G665" s="14" t="n">
        <v>0</v>
      </c>
      <c r="H665" s="15"/>
      <c r="I665" s="15"/>
      <c r="L665" s="19"/>
      <c r="R665" s="19"/>
    </row>
    <row r="666" customFormat="false" ht="13.8" hidden="false" customHeight="false" outlineLevel="0" collapsed="false">
      <c r="C666" s="0" t="s">
        <v>115</v>
      </c>
      <c r="D666" s="0" t="s">
        <v>115</v>
      </c>
      <c r="G666" s="14" t="n">
        <v>0</v>
      </c>
      <c r="H666" s="15"/>
      <c r="I666" s="15"/>
      <c r="L666" s="19"/>
      <c r="R666" s="19"/>
    </row>
    <row r="667" customFormat="false" ht="13.8" hidden="false" customHeight="false" outlineLevel="0" collapsed="false">
      <c r="C667" s="0" t="s">
        <v>115</v>
      </c>
      <c r="D667" s="0" t="s">
        <v>115</v>
      </c>
      <c r="G667" s="14" t="n">
        <v>0</v>
      </c>
      <c r="H667" s="15"/>
      <c r="I667" s="15"/>
      <c r="L667" s="19"/>
      <c r="R667" s="19"/>
    </row>
    <row r="668" customFormat="false" ht="13.8" hidden="false" customHeight="false" outlineLevel="0" collapsed="false">
      <c r="C668" s="0" t="s">
        <v>115</v>
      </c>
      <c r="D668" s="0" t="s">
        <v>115</v>
      </c>
      <c r="G668" s="14" t="n">
        <v>0</v>
      </c>
      <c r="H668" s="15"/>
      <c r="I668" s="15"/>
      <c r="L668" s="19"/>
      <c r="R668" s="19"/>
    </row>
    <row r="669" customFormat="false" ht="13.8" hidden="false" customHeight="false" outlineLevel="0" collapsed="false">
      <c r="C669" s="0" t="s">
        <v>115</v>
      </c>
      <c r="D669" s="0" t="s">
        <v>115</v>
      </c>
      <c r="G669" s="14" t="n">
        <v>0</v>
      </c>
      <c r="H669" s="15"/>
      <c r="I669" s="15"/>
      <c r="L669" s="19"/>
      <c r="R669" s="19"/>
    </row>
    <row r="670" customFormat="false" ht="13.8" hidden="false" customHeight="false" outlineLevel="0" collapsed="false">
      <c r="C670" s="0" t="s">
        <v>115</v>
      </c>
      <c r="D670" s="0" t="s">
        <v>115</v>
      </c>
      <c r="G670" s="14" t="n">
        <v>0</v>
      </c>
      <c r="H670" s="15"/>
      <c r="I670" s="15"/>
      <c r="L670" s="19"/>
      <c r="R670" s="19"/>
    </row>
    <row r="671" customFormat="false" ht="13.8" hidden="false" customHeight="false" outlineLevel="0" collapsed="false">
      <c r="C671" s="0" t="s">
        <v>115</v>
      </c>
      <c r="D671" s="0" t="s">
        <v>115</v>
      </c>
      <c r="G671" s="14" t="n">
        <v>0</v>
      </c>
      <c r="H671" s="15"/>
      <c r="I671" s="15"/>
      <c r="L671" s="19"/>
      <c r="R671" s="19"/>
    </row>
    <row r="672" customFormat="false" ht="13.8" hidden="false" customHeight="false" outlineLevel="0" collapsed="false">
      <c r="C672" s="0" t="s">
        <v>115</v>
      </c>
      <c r="D672" s="0" t="s">
        <v>115</v>
      </c>
      <c r="G672" s="14" t="n">
        <v>0</v>
      </c>
      <c r="H672" s="15"/>
      <c r="I672" s="15"/>
      <c r="L672" s="19"/>
      <c r="R672" s="19"/>
    </row>
    <row r="673" customFormat="false" ht="13.8" hidden="false" customHeight="false" outlineLevel="0" collapsed="false">
      <c r="C673" s="0" t="s">
        <v>115</v>
      </c>
      <c r="D673" s="0" t="s">
        <v>115</v>
      </c>
      <c r="G673" s="14" t="n">
        <v>0</v>
      </c>
      <c r="H673" s="15"/>
      <c r="I673" s="15"/>
      <c r="L673" s="19"/>
      <c r="R673" s="19"/>
    </row>
    <row r="674" customFormat="false" ht="13.8" hidden="false" customHeight="false" outlineLevel="0" collapsed="false">
      <c r="C674" s="0" t="s">
        <v>115</v>
      </c>
      <c r="D674" s="0" t="s">
        <v>115</v>
      </c>
      <c r="G674" s="14" t="n">
        <v>0</v>
      </c>
      <c r="H674" s="15"/>
      <c r="I674" s="15"/>
      <c r="L674" s="19"/>
      <c r="R674" s="19"/>
    </row>
    <row r="675" customFormat="false" ht="13.8" hidden="false" customHeight="false" outlineLevel="0" collapsed="false">
      <c r="C675" s="0" t="s">
        <v>115</v>
      </c>
      <c r="D675" s="0" t="s">
        <v>115</v>
      </c>
      <c r="G675" s="14" t="n">
        <v>0</v>
      </c>
      <c r="H675" s="15"/>
      <c r="I675" s="15"/>
      <c r="L675" s="19"/>
      <c r="R675" s="19"/>
    </row>
    <row r="676" customFormat="false" ht="13.8" hidden="false" customHeight="false" outlineLevel="0" collapsed="false">
      <c r="C676" s="0" t="s">
        <v>115</v>
      </c>
      <c r="D676" s="0" t="s">
        <v>115</v>
      </c>
      <c r="G676" s="14" t="n">
        <v>0</v>
      </c>
      <c r="H676" s="15"/>
      <c r="I676" s="15"/>
      <c r="L676" s="19"/>
      <c r="R676" s="19"/>
    </row>
    <row r="677" customFormat="false" ht="13.8" hidden="false" customHeight="false" outlineLevel="0" collapsed="false">
      <c r="C677" s="0" t="s">
        <v>115</v>
      </c>
      <c r="D677" s="0" t="s">
        <v>115</v>
      </c>
      <c r="G677" s="14" t="n">
        <v>0</v>
      </c>
      <c r="H677" s="15"/>
      <c r="I677" s="15"/>
      <c r="L677" s="19"/>
      <c r="R677" s="19"/>
    </row>
    <row r="678" customFormat="false" ht="13.8" hidden="false" customHeight="false" outlineLevel="0" collapsed="false">
      <c r="C678" s="0" t="s">
        <v>115</v>
      </c>
      <c r="D678" s="0" t="s">
        <v>115</v>
      </c>
      <c r="G678" s="14" t="n">
        <v>0</v>
      </c>
      <c r="H678" s="15"/>
      <c r="I678" s="15"/>
      <c r="L678" s="19"/>
      <c r="R678" s="19"/>
    </row>
    <row r="679" customFormat="false" ht="13.8" hidden="false" customHeight="false" outlineLevel="0" collapsed="false">
      <c r="C679" s="0" t="s">
        <v>115</v>
      </c>
      <c r="D679" s="0" t="s">
        <v>115</v>
      </c>
      <c r="G679" s="14" t="n">
        <v>0</v>
      </c>
      <c r="H679" s="15"/>
      <c r="I679" s="15"/>
      <c r="L679" s="19"/>
      <c r="R679" s="19"/>
    </row>
    <row r="680" customFormat="false" ht="13.8" hidden="false" customHeight="false" outlineLevel="0" collapsed="false">
      <c r="C680" s="0" t="s">
        <v>115</v>
      </c>
      <c r="D680" s="0" t="s">
        <v>115</v>
      </c>
      <c r="G680" s="14" t="n">
        <v>0</v>
      </c>
      <c r="H680" s="15"/>
      <c r="I680" s="15"/>
      <c r="L680" s="19"/>
      <c r="R680" s="19"/>
    </row>
    <row r="681" customFormat="false" ht="13.8" hidden="false" customHeight="false" outlineLevel="0" collapsed="false">
      <c r="C681" s="0" t="s">
        <v>115</v>
      </c>
      <c r="D681" s="0" t="s">
        <v>115</v>
      </c>
      <c r="G681" s="14" t="n">
        <v>0</v>
      </c>
      <c r="H681" s="15"/>
      <c r="I681" s="15"/>
      <c r="L681" s="19"/>
      <c r="R681" s="19"/>
    </row>
    <row r="682" customFormat="false" ht="13.8" hidden="false" customHeight="false" outlineLevel="0" collapsed="false">
      <c r="C682" s="0" t="s">
        <v>115</v>
      </c>
      <c r="D682" s="0" t="s">
        <v>115</v>
      </c>
      <c r="G682" s="14" t="n">
        <v>0</v>
      </c>
      <c r="H682" s="15"/>
      <c r="I682" s="15"/>
      <c r="L682" s="19"/>
      <c r="R682" s="19"/>
    </row>
    <row r="683" customFormat="false" ht="13.8" hidden="false" customHeight="false" outlineLevel="0" collapsed="false">
      <c r="C683" s="0" t="s">
        <v>115</v>
      </c>
      <c r="D683" s="0" t="s">
        <v>115</v>
      </c>
      <c r="G683" s="14" t="n">
        <v>0</v>
      </c>
      <c r="H683" s="15"/>
      <c r="I683" s="15"/>
      <c r="L683" s="19"/>
      <c r="R683" s="19"/>
    </row>
    <row r="684" customFormat="false" ht="13.8" hidden="false" customHeight="false" outlineLevel="0" collapsed="false">
      <c r="C684" s="0" t="s">
        <v>115</v>
      </c>
      <c r="D684" s="0" t="s">
        <v>115</v>
      </c>
      <c r="G684" s="14" t="n">
        <v>0</v>
      </c>
      <c r="H684" s="15"/>
      <c r="I684" s="15"/>
      <c r="L684" s="19"/>
      <c r="R684" s="19"/>
    </row>
    <row r="685" customFormat="false" ht="13.8" hidden="false" customHeight="false" outlineLevel="0" collapsed="false">
      <c r="C685" s="0" t="s">
        <v>115</v>
      </c>
      <c r="D685" s="0" t="s">
        <v>115</v>
      </c>
      <c r="G685" s="14" t="n">
        <v>0</v>
      </c>
      <c r="H685" s="15"/>
      <c r="I685" s="15"/>
      <c r="L685" s="19"/>
      <c r="R685" s="19"/>
    </row>
    <row r="686" customFormat="false" ht="13.8" hidden="false" customHeight="false" outlineLevel="0" collapsed="false">
      <c r="C686" s="0" t="s">
        <v>115</v>
      </c>
      <c r="D686" s="0" t="s">
        <v>115</v>
      </c>
      <c r="G686" s="14" t="n">
        <v>0</v>
      </c>
      <c r="H686" s="15"/>
      <c r="I686" s="15"/>
      <c r="L686" s="19"/>
      <c r="R686" s="19"/>
    </row>
    <row r="687" customFormat="false" ht="13.8" hidden="false" customHeight="false" outlineLevel="0" collapsed="false">
      <c r="C687" s="0" t="s">
        <v>115</v>
      </c>
      <c r="D687" s="0" t="s">
        <v>115</v>
      </c>
      <c r="G687" s="14" t="n">
        <v>0</v>
      </c>
      <c r="H687" s="15"/>
      <c r="I687" s="15"/>
      <c r="L687" s="19"/>
      <c r="R687" s="19"/>
    </row>
    <row r="688" customFormat="false" ht="13.8" hidden="false" customHeight="false" outlineLevel="0" collapsed="false">
      <c r="C688" s="0" t="s">
        <v>115</v>
      </c>
      <c r="D688" s="0" t="s">
        <v>115</v>
      </c>
      <c r="G688" s="14" t="n">
        <v>0</v>
      </c>
      <c r="H688" s="15"/>
      <c r="I688" s="15"/>
      <c r="L688" s="19"/>
      <c r="R688" s="19"/>
    </row>
    <row r="689" customFormat="false" ht="13.8" hidden="false" customHeight="false" outlineLevel="0" collapsed="false">
      <c r="C689" s="0" t="s">
        <v>115</v>
      </c>
      <c r="D689" s="0" t="s">
        <v>115</v>
      </c>
      <c r="G689" s="14" t="n">
        <v>0</v>
      </c>
      <c r="H689" s="15"/>
      <c r="I689" s="15"/>
      <c r="L689" s="19"/>
      <c r="R689" s="19"/>
    </row>
    <row r="690" customFormat="false" ht="13.8" hidden="false" customHeight="false" outlineLevel="0" collapsed="false">
      <c r="C690" s="0" t="s">
        <v>115</v>
      </c>
      <c r="D690" s="0" t="s">
        <v>115</v>
      </c>
      <c r="G690" s="14" t="n">
        <v>0</v>
      </c>
      <c r="H690" s="15"/>
      <c r="I690" s="15"/>
      <c r="L690" s="19"/>
      <c r="R690" s="19"/>
    </row>
    <row r="691" customFormat="false" ht="13.8" hidden="false" customHeight="false" outlineLevel="0" collapsed="false">
      <c r="C691" s="0" t="s">
        <v>115</v>
      </c>
      <c r="D691" s="0" t="s">
        <v>115</v>
      </c>
      <c r="G691" s="14" t="n">
        <v>0</v>
      </c>
      <c r="H691" s="15"/>
      <c r="I691" s="15"/>
      <c r="L691" s="19"/>
      <c r="R691" s="19"/>
    </row>
    <row r="692" customFormat="false" ht="13.8" hidden="false" customHeight="false" outlineLevel="0" collapsed="false">
      <c r="C692" s="0" t="s">
        <v>115</v>
      </c>
      <c r="D692" s="0" t="s">
        <v>115</v>
      </c>
      <c r="G692" s="14" t="n">
        <v>0</v>
      </c>
      <c r="H692" s="15"/>
      <c r="I692" s="15"/>
      <c r="L692" s="19"/>
      <c r="R692" s="19"/>
    </row>
    <row r="693" customFormat="false" ht="13.8" hidden="false" customHeight="false" outlineLevel="0" collapsed="false">
      <c r="C693" s="0" t="s">
        <v>115</v>
      </c>
      <c r="D693" s="0" t="s">
        <v>115</v>
      </c>
      <c r="G693" s="14" t="n">
        <v>0</v>
      </c>
      <c r="H693" s="15"/>
      <c r="I693" s="15"/>
      <c r="L693" s="19"/>
      <c r="R693" s="19"/>
    </row>
    <row r="694" customFormat="false" ht="13.8" hidden="false" customHeight="false" outlineLevel="0" collapsed="false">
      <c r="C694" s="0" t="s">
        <v>115</v>
      </c>
      <c r="D694" s="0" t="s">
        <v>115</v>
      </c>
      <c r="G694" s="14" t="n">
        <v>0</v>
      </c>
      <c r="H694" s="15"/>
      <c r="I694" s="15"/>
      <c r="L694" s="19"/>
      <c r="R694" s="19"/>
    </row>
    <row r="695" customFormat="false" ht="13.8" hidden="false" customHeight="false" outlineLevel="0" collapsed="false">
      <c r="C695" s="0" t="s">
        <v>115</v>
      </c>
      <c r="D695" s="0" t="s">
        <v>115</v>
      </c>
      <c r="G695" s="14" t="n">
        <v>0</v>
      </c>
      <c r="H695" s="15"/>
      <c r="I695" s="15"/>
      <c r="L695" s="19"/>
      <c r="R695" s="19"/>
    </row>
    <row r="696" customFormat="false" ht="13.8" hidden="false" customHeight="false" outlineLevel="0" collapsed="false">
      <c r="C696" s="0" t="s">
        <v>115</v>
      </c>
      <c r="D696" s="0" t="s">
        <v>115</v>
      </c>
      <c r="G696" s="14" t="n">
        <v>0</v>
      </c>
      <c r="H696" s="15"/>
      <c r="I696" s="15"/>
      <c r="L696" s="19"/>
      <c r="R696" s="19"/>
    </row>
    <row r="697" customFormat="false" ht="13.8" hidden="false" customHeight="false" outlineLevel="0" collapsed="false">
      <c r="C697" s="0" t="s">
        <v>115</v>
      </c>
      <c r="D697" s="0" t="s">
        <v>115</v>
      </c>
      <c r="G697" s="14" t="n">
        <v>0</v>
      </c>
      <c r="H697" s="15"/>
      <c r="I697" s="15"/>
      <c r="L697" s="19"/>
      <c r="R697" s="19"/>
    </row>
    <row r="698" customFormat="false" ht="13.8" hidden="false" customHeight="false" outlineLevel="0" collapsed="false">
      <c r="C698" s="0" t="s">
        <v>115</v>
      </c>
      <c r="D698" s="0" t="s">
        <v>115</v>
      </c>
      <c r="G698" s="14" t="n">
        <v>0</v>
      </c>
      <c r="H698" s="15"/>
      <c r="I698" s="15"/>
      <c r="L698" s="19"/>
      <c r="R698" s="19"/>
    </row>
    <row r="699" customFormat="false" ht="13.8" hidden="false" customHeight="false" outlineLevel="0" collapsed="false">
      <c r="C699" s="0" t="s">
        <v>115</v>
      </c>
      <c r="D699" s="0" t="s">
        <v>115</v>
      </c>
      <c r="G699" s="14" t="n">
        <v>0</v>
      </c>
      <c r="H699" s="15"/>
      <c r="I699" s="15"/>
      <c r="L699" s="19"/>
      <c r="R699" s="19"/>
    </row>
    <row r="700" customFormat="false" ht="13.8" hidden="false" customHeight="false" outlineLevel="0" collapsed="false">
      <c r="C700" s="0" t="s">
        <v>115</v>
      </c>
      <c r="D700" s="0" t="s">
        <v>115</v>
      </c>
      <c r="G700" s="14" t="n">
        <v>0</v>
      </c>
      <c r="H700" s="15"/>
      <c r="I700" s="15"/>
      <c r="L700" s="19"/>
      <c r="R700" s="19"/>
    </row>
    <row r="701" customFormat="false" ht="13.8" hidden="false" customHeight="false" outlineLevel="0" collapsed="false">
      <c r="C701" s="0" t="s">
        <v>115</v>
      </c>
      <c r="D701" s="0" t="s">
        <v>115</v>
      </c>
      <c r="G701" s="14" t="n">
        <v>0</v>
      </c>
      <c r="H701" s="15"/>
      <c r="I701" s="15"/>
      <c r="L701" s="19"/>
      <c r="R701" s="19"/>
    </row>
    <row r="702" customFormat="false" ht="13.8" hidden="false" customHeight="false" outlineLevel="0" collapsed="false">
      <c r="C702" s="0" t="s">
        <v>115</v>
      </c>
      <c r="D702" s="0" t="s">
        <v>115</v>
      </c>
      <c r="G702" s="14" t="n">
        <v>0</v>
      </c>
      <c r="H702" s="15"/>
      <c r="I702" s="15"/>
      <c r="L702" s="19"/>
      <c r="R702" s="19"/>
    </row>
    <row r="703" customFormat="false" ht="13.8" hidden="false" customHeight="false" outlineLevel="0" collapsed="false">
      <c r="C703" s="0" t="s">
        <v>115</v>
      </c>
      <c r="D703" s="0" t="s">
        <v>115</v>
      </c>
      <c r="G703" s="14" t="n">
        <v>0</v>
      </c>
      <c r="H703" s="15"/>
      <c r="I703" s="15"/>
      <c r="L703" s="19"/>
      <c r="R703" s="19"/>
    </row>
    <row r="704" customFormat="false" ht="13.8" hidden="false" customHeight="false" outlineLevel="0" collapsed="false">
      <c r="C704" s="0" t="s">
        <v>115</v>
      </c>
      <c r="D704" s="0" t="s">
        <v>115</v>
      </c>
      <c r="G704" s="14" t="n">
        <v>0</v>
      </c>
      <c r="H704" s="15"/>
      <c r="I704" s="15"/>
      <c r="L704" s="19"/>
      <c r="R704" s="19"/>
    </row>
    <row r="705" customFormat="false" ht="13.8" hidden="false" customHeight="false" outlineLevel="0" collapsed="false">
      <c r="C705" s="0" t="s">
        <v>115</v>
      </c>
      <c r="D705" s="0" t="s">
        <v>115</v>
      </c>
      <c r="G705" s="14" t="n">
        <v>0</v>
      </c>
      <c r="H705" s="15"/>
      <c r="I705" s="15"/>
      <c r="L705" s="19"/>
      <c r="R705" s="19"/>
    </row>
    <row r="706" customFormat="false" ht="13.8" hidden="false" customHeight="false" outlineLevel="0" collapsed="false">
      <c r="C706" s="0" t="s">
        <v>115</v>
      </c>
      <c r="D706" s="0" t="s">
        <v>115</v>
      </c>
      <c r="G706" s="14" t="n">
        <v>0</v>
      </c>
      <c r="H706" s="15"/>
      <c r="I706" s="15"/>
      <c r="L706" s="19"/>
      <c r="R706" s="19"/>
    </row>
    <row r="707" customFormat="false" ht="13.8" hidden="false" customHeight="false" outlineLevel="0" collapsed="false">
      <c r="C707" s="0" t="s">
        <v>115</v>
      </c>
      <c r="D707" s="0" t="s">
        <v>115</v>
      </c>
      <c r="G707" s="14" t="n">
        <v>0</v>
      </c>
      <c r="H707" s="15"/>
      <c r="I707" s="15"/>
      <c r="L707" s="19"/>
      <c r="R707" s="19"/>
    </row>
    <row r="708" customFormat="false" ht="13.8" hidden="false" customHeight="false" outlineLevel="0" collapsed="false">
      <c r="C708" s="0" t="s">
        <v>115</v>
      </c>
      <c r="D708" s="0" t="s">
        <v>115</v>
      </c>
      <c r="G708" s="14" t="n">
        <v>0</v>
      </c>
      <c r="H708" s="15"/>
      <c r="I708" s="15"/>
      <c r="L708" s="19"/>
      <c r="R708" s="19"/>
    </row>
    <row r="709" customFormat="false" ht="13.8" hidden="false" customHeight="false" outlineLevel="0" collapsed="false">
      <c r="C709" s="0" t="s">
        <v>115</v>
      </c>
      <c r="D709" s="0" t="s">
        <v>115</v>
      </c>
      <c r="G709" s="14" t="n">
        <v>0</v>
      </c>
      <c r="H709" s="15"/>
      <c r="I709" s="15"/>
      <c r="L709" s="19"/>
      <c r="R709" s="19"/>
    </row>
    <row r="710" customFormat="false" ht="13.8" hidden="false" customHeight="false" outlineLevel="0" collapsed="false">
      <c r="C710" s="0" t="s">
        <v>115</v>
      </c>
      <c r="D710" s="0" t="s">
        <v>115</v>
      </c>
      <c r="G710" s="14" t="n">
        <v>0</v>
      </c>
      <c r="H710" s="15"/>
      <c r="I710" s="15"/>
      <c r="L710" s="19"/>
      <c r="R710" s="19"/>
    </row>
    <row r="711" customFormat="false" ht="13.8" hidden="false" customHeight="false" outlineLevel="0" collapsed="false">
      <c r="C711" s="0" t="s">
        <v>115</v>
      </c>
      <c r="D711" s="0" t="s">
        <v>115</v>
      </c>
      <c r="G711" s="14" t="n">
        <v>0</v>
      </c>
      <c r="H711" s="15"/>
      <c r="I711" s="15"/>
      <c r="L711" s="19"/>
      <c r="R711" s="19"/>
    </row>
    <row r="712" customFormat="false" ht="13.8" hidden="false" customHeight="false" outlineLevel="0" collapsed="false">
      <c r="C712" s="0" t="s">
        <v>115</v>
      </c>
      <c r="D712" s="0" t="s">
        <v>115</v>
      </c>
      <c r="G712" s="14" t="n">
        <v>0</v>
      </c>
      <c r="H712" s="15"/>
      <c r="I712" s="15"/>
      <c r="L712" s="19"/>
      <c r="R712" s="19"/>
    </row>
    <row r="713" customFormat="false" ht="13.8" hidden="false" customHeight="false" outlineLevel="0" collapsed="false">
      <c r="C713" s="0" t="s">
        <v>115</v>
      </c>
      <c r="D713" s="0" t="s">
        <v>115</v>
      </c>
      <c r="G713" s="14" t="n">
        <v>0</v>
      </c>
      <c r="H713" s="15"/>
      <c r="I713" s="15"/>
      <c r="L713" s="19"/>
      <c r="R713" s="19"/>
    </row>
    <row r="714" customFormat="false" ht="13.8" hidden="false" customHeight="false" outlineLevel="0" collapsed="false">
      <c r="C714" s="0" t="s">
        <v>115</v>
      </c>
      <c r="D714" s="0" t="s">
        <v>115</v>
      </c>
      <c r="G714" s="14" t="n">
        <v>0</v>
      </c>
      <c r="H714" s="15"/>
      <c r="I714" s="15"/>
      <c r="L714" s="19"/>
      <c r="R714" s="19"/>
    </row>
    <row r="715" customFormat="false" ht="13.8" hidden="false" customHeight="false" outlineLevel="0" collapsed="false">
      <c r="C715" s="0" t="s">
        <v>115</v>
      </c>
      <c r="D715" s="0" t="s">
        <v>115</v>
      </c>
      <c r="G715" s="14" t="n">
        <v>0</v>
      </c>
      <c r="H715" s="15"/>
      <c r="I715" s="15"/>
      <c r="L715" s="19"/>
      <c r="R715" s="19"/>
    </row>
    <row r="716" customFormat="false" ht="13.8" hidden="false" customHeight="false" outlineLevel="0" collapsed="false">
      <c r="C716" s="0" t="s">
        <v>115</v>
      </c>
      <c r="D716" s="0" t="s">
        <v>115</v>
      </c>
      <c r="G716" s="14" t="n">
        <v>0</v>
      </c>
      <c r="H716" s="15"/>
      <c r="I716" s="15"/>
      <c r="L716" s="19"/>
      <c r="R716" s="19"/>
    </row>
    <row r="717" customFormat="false" ht="13.8" hidden="false" customHeight="false" outlineLevel="0" collapsed="false">
      <c r="C717" s="0" t="s">
        <v>115</v>
      </c>
      <c r="D717" s="0" t="s">
        <v>115</v>
      </c>
      <c r="G717" s="14" t="n">
        <v>0</v>
      </c>
      <c r="H717" s="15"/>
      <c r="I717" s="15"/>
      <c r="L717" s="19"/>
      <c r="R717" s="19"/>
    </row>
    <row r="718" customFormat="false" ht="13.8" hidden="false" customHeight="false" outlineLevel="0" collapsed="false">
      <c r="C718" s="0" t="s">
        <v>115</v>
      </c>
      <c r="D718" s="0" t="s">
        <v>115</v>
      </c>
      <c r="G718" s="14" t="n">
        <v>0</v>
      </c>
      <c r="H718" s="15"/>
      <c r="I718" s="15"/>
      <c r="L718" s="19"/>
      <c r="R718" s="19"/>
    </row>
    <row r="719" customFormat="false" ht="13.8" hidden="false" customHeight="false" outlineLevel="0" collapsed="false">
      <c r="C719" s="0" t="s">
        <v>115</v>
      </c>
      <c r="D719" s="0" t="s">
        <v>115</v>
      </c>
      <c r="G719" s="14" t="n">
        <v>0</v>
      </c>
      <c r="H719" s="15"/>
      <c r="I719" s="15"/>
      <c r="L719" s="19"/>
      <c r="R719" s="19"/>
    </row>
    <row r="720" customFormat="false" ht="13.8" hidden="false" customHeight="false" outlineLevel="0" collapsed="false">
      <c r="C720" s="0" t="s">
        <v>115</v>
      </c>
      <c r="D720" s="0" t="s">
        <v>115</v>
      </c>
      <c r="G720" s="14" t="n">
        <v>0</v>
      </c>
      <c r="H720" s="15"/>
      <c r="I720" s="15"/>
      <c r="L720" s="19"/>
      <c r="R720" s="19"/>
    </row>
    <row r="721" customFormat="false" ht="13.8" hidden="false" customHeight="false" outlineLevel="0" collapsed="false">
      <c r="C721" s="0" t="s">
        <v>115</v>
      </c>
      <c r="D721" s="0" t="s">
        <v>115</v>
      </c>
      <c r="G721" s="14" t="n">
        <v>0</v>
      </c>
      <c r="H721" s="15"/>
      <c r="I721" s="15"/>
      <c r="L721" s="19"/>
      <c r="R721" s="19"/>
    </row>
    <row r="722" customFormat="false" ht="13.8" hidden="false" customHeight="false" outlineLevel="0" collapsed="false">
      <c r="C722" s="0" t="s">
        <v>115</v>
      </c>
      <c r="D722" s="0" t="s">
        <v>115</v>
      </c>
      <c r="G722" s="14" t="n">
        <v>0</v>
      </c>
      <c r="H722" s="15"/>
      <c r="I722" s="15"/>
      <c r="L722" s="19"/>
      <c r="R722" s="19"/>
    </row>
    <row r="723" customFormat="false" ht="13.8" hidden="false" customHeight="false" outlineLevel="0" collapsed="false">
      <c r="C723" s="0" t="s">
        <v>115</v>
      </c>
      <c r="D723" s="0" t="s">
        <v>115</v>
      </c>
      <c r="G723" s="14" t="n">
        <v>0</v>
      </c>
      <c r="H723" s="15"/>
      <c r="I723" s="15"/>
      <c r="L723" s="19"/>
      <c r="R723" s="19"/>
    </row>
    <row r="724" customFormat="false" ht="13.8" hidden="false" customHeight="false" outlineLevel="0" collapsed="false">
      <c r="C724" s="0" t="s">
        <v>115</v>
      </c>
      <c r="D724" s="0" t="s">
        <v>115</v>
      </c>
      <c r="G724" s="14" t="n">
        <v>0</v>
      </c>
      <c r="H724" s="15"/>
      <c r="I724" s="15"/>
      <c r="L724" s="19"/>
      <c r="R724" s="19"/>
    </row>
    <row r="725" customFormat="false" ht="13.8" hidden="false" customHeight="false" outlineLevel="0" collapsed="false">
      <c r="C725" s="0" t="s">
        <v>115</v>
      </c>
      <c r="D725" s="0" t="s">
        <v>115</v>
      </c>
      <c r="G725" s="14" t="n">
        <v>0</v>
      </c>
      <c r="H725" s="15"/>
      <c r="I725" s="15"/>
      <c r="L725" s="19"/>
      <c r="R725" s="19"/>
    </row>
    <row r="726" customFormat="false" ht="13.8" hidden="false" customHeight="false" outlineLevel="0" collapsed="false">
      <c r="C726" s="0" t="s">
        <v>115</v>
      </c>
      <c r="D726" s="0" t="s">
        <v>115</v>
      </c>
      <c r="G726" s="14" t="n">
        <v>0</v>
      </c>
      <c r="H726" s="15"/>
      <c r="I726" s="15"/>
      <c r="L726" s="19"/>
      <c r="R726" s="19"/>
    </row>
    <row r="727" customFormat="false" ht="13.8" hidden="false" customHeight="false" outlineLevel="0" collapsed="false">
      <c r="C727" s="0" t="s">
        <v>115</v>
      </c>
      <c r="D727" s="0" t="s">
        <v>115</v>
      </c>
      <c r="G727" s="14" t="n">
        <v>0</v>
      </c>
      <c r="H727" s="15"/>
      <c r="I727" s="15"/>
      <c r="L727" s="19"/>
      <c r="R727" s="19"/>
    </row>
    <row r="728" customFormat="false" ht="13.8" hidden="false" customHeight="false" outlineLevel="0" collapsed="false">
      <c r="C728" s="0" t="s">
        <v>115</v>
      </c>
      <c r="D728" s="0" t="s">
        <v>115</v>
      </c>
      <c r="G728" s="14" t="n">
        <v>0</v>
      </c>
      <c r="H728" s="15"/>
      <c r="I728" s="15"/>
      <c r="L728" s="19"/>
      <c r="R728" s="19"/>
    </row>
    <row r="729" customFormat="false" ht="13.8" hidden="false" customHeight="false" outlineLevel="0" collapsed="false">
      <c r="C729" s="0" t="s">
        <v>115</v>
      </c>
      <c r="D729" s="0" t="s">
        <v>115</v>
      </c>
      <c r="G729" s="14" t="n">
        <v>0</v>
      </c>
      <c r="H729" s="15"/>
      <c r="I729" s="15"/>
      <c r="L729" s="19"/>
      <c r="R729" s="19"/>
    </row>
    <row r="730" customFormat="false" ht="13.8" hidden="false" customHeight="false" outlineLevel="0" collapsed="false">
      <c r="C730" s="0" t="s">
        <v>115</v>
      </c>
      <c r="D730" s="0" t="s">
        <v>115</v>
      </c>
      <c r="G730" s="14" t="n">
        <v>0</v>
      </c>
      <c r="H730" s="15"/>
      <c r="I730" s="15"/>
      <c r="L730" s="19"/>
      <c r="R730" s="19"/>
    </row>
    <row r="731" customFormat="false" ht="13.8" hidden="false" customHeight="false" outlineLevel="0" collapsed="false">
      <c r="C731" s="0" t="s">
        <v>115</v>
      </c>
      <c r="D731" s="0" t="s">
        <v>115</v>
      </c>
      <c r="G731" s="14" t="n">
        <v>0</v>
      </c>
      <c r="H731" s="15"/>
      <c r="I731" s="15"/>
      <c r="L731" s="19"/>
      <c r="R731" s="19"/>
    </row>
    <row r="732" customFormat="false" ht="13.8" hidden="false" customHeight="false" outlineLevel="0" collapsed="false">
      <c r="C732" s="0" t="s">
        <v>115</v>
      </c>
      <c r="D732" s="0" t="s">
        <v>115</v>
      </c>
      <c r="G732" s="14" t="n">
        <v>0</v>
      </c>
      <c r="H732" s="15"/>
      <c r="I732" s="15"/>
      <c r="L732" s="19"/>
      <c r="R732" s="19"/>
    </row>
    <row r="733" customFormat="false" ht="13.8" hidden="false" customHeight="false" outlineLevel="0" collapsed="false">
      <c r="C733" s="0" t="s">
        <v>115</v>
      </c>
      <c r="D733" s="0" t="s">
        <v>115</v>
      </c>
      <c r="G733" s="14" t="n">
        <v>0</v>
      </c>
      <c r="H733" s="15"/>
      <c r="I733" s="15"/>
      <c r="L733" s="19"/>
      <c r="R733" s="19"/>
    </row>
    <row r="734" customFormat="false" ht="13.8" hidden="false" customHeight="false" outlineLevel="0" collapsed="false">
      <c r="C734" s="0" t="s">
        <v>115</v>
      </c>
      <c r="D734" s="0" t="s">
        <v>115</v>
      </c>
      <c r="G734" s="14" t="n">
        <v>0</v>
      </c>
      <c r="H734" s="15"/>
      <c r="I734" s="15"/>
      <c r="L734" s="19"/>
      <c r="R734" s="19"/>
    </row>
    <row r="735" customFormat="false" ht="13.8" hidden="false" customHeight="false" outlineLevel="0" collapsed="false">
      <c r="C735" s="0" t="s">
        <v>115</v>
      </c>
      <c r="D735" s="0" t="s">
        <v>115</v>
      </c>
      <c r="G735" s="14" t="n">
        <v>0</v>
      </c>
      <c r="H735" s="15"/>
      <c r="I735" s="15"/>
      <c r="L735" s="19"/>
      <c r="R735" s="19"/>
    </row>
    <row r="736" customFormat="false" ht="13.8" hidden="false" customHeight="false" outlineLevel="0" collapsed="false">
      <c r="C736" s="0" t="s">
        <v>115</v>
      </c>
      <c r="D736" s="0" t="s">
        <v>115</v>
      </c>
      <c r="G736" s="14" t="n">
        <v>0</v>
      </c>
      <c r="H736" s="15"/>
      <c r="I736" s="15"/>
      <c r="L736" s="19"/>
      <c r="R736" s="19"/>
    </row>
    <row r="737" customFormat="false" ht="13.8" hidden="false" customHeight="false" outlineLevel="0" collapsed="false">
      <c r="C737" s="0" t="s">
        <v>115</v>
      </c>
      <c r="D737" s="0" t="s">
        <v>115</v>
      </c>
      <c r="G737" s="14" t="n">
        <v>0</v>
      </c>
      <c r="H737" s="15"/>
      <c r="I737" s="15"/>
      <c r="L737" s="19"/>
      <c r="R737" s="19"/>
    </row>
    <row r="738" customFormat="false" ht="13.8" hidden="false" customHeight="false" outlineLevel="0" collapsed="false">
      <c r="C738" s="0" t="s">
        <v>115</v>
      </c>
      <c r="D738" s="0" t="s">
        <v>115</v>
      </c>
      <c r="G738" s="14" t="n">
        <v>0</v>
      </c>
      <c r="H738" s="15"/>
      <c r="I738" s="15"/>
      <c r="L738" s="19"/>
      <c r="R738" s="19"/>
    </row>
    <row r="739" customFormat="false" ht="13.8" hidden="false" customHeight="false" outlineLevel="0" collapsed="false">
      <c r="C739" s="0" t="s">
        <v>115</v>
      </c>
      <c r="D739" s="0" t="s">
        <v>115</v>
      </c>
      <c r="G739" s="14" t="n">
        <v>0</v>
      </c>
      <c r="H739" s="15"/>
      <c r="I739" s="15"/>
      <c r="L739" s="19"/>
      <c r="R739" s="19"/>
    </row>
    <row r="740" customFormat="false" ht="13.8" hidden="false" customHeight="false" outlineLevel="0" collapsed="false">
      <c r="C740" s="0" t="s">
        <v>115</v>
      </c>
      <c r="D740" s="0" t="s">
        <v>115</v>
      </c>
      <c r="G740" s="14" t="n">
        <v>0</v>
      </c>
      <c r="H740" s="15"/>
      <c r="I740" s="15"/>
      <c r="L740" s="19"/>
      <c r="R740" s="19"/>
    </row>
    <row r="741" customFormat="false" ht="13.8" hidden="false" customHeight="false" outlineLevel="0" collapsed="false">
      <c r="C741" s="0" t="s">
        <v>115</v>
      </c>
      <c r="D741" s="0" t="s">
        <v>115</v>
      </c>
      <c r="G741" s="14" t="n">
        <v>0</v>
      </c>
      <c r="H741" s="15"/>
      <c r="I741" s="15"/>
      <c r="L741" s="19"/>
      <c r="R741" s="19"/>
    </row>
    <row r="742" customFormat="false" ht="13.8" hidden="false" customHeight="false" outlineLevel="0" collapsed="false">
      <c r="C742" s="0" t="s">
        <v>115</v>
      </c>
      <c r="D742" s="0" t="s">
        <v>115</v>
      </c>
      <c r="G742" s="14" t="n">
        <v>0</v>
      </c>
      <c r="H742" s="15"/>
      <c r="I742" s="15"/>
      <c r="L742" s="19"/>
      <c r="R742" s="19"/>
    </row>
    <row r="743" customFormat="false" ht="13.8" hidden="false" customHeight="false" outlineLevel="0" collapsed="false">
      <c r="C743" s="0" t="s">
        <v>115</v>
      </c>
      <c r="D743" s="0" t="s">
        <v>115</v>
      </c>
      <c r="G743" s="14" t="n">
        <v>0</v>
      </c>
      <c r="H743" s="15"/>
      <c r="I743" s="15"/>
      <c r="L743" s="19"/>
      <c r="R743" s="19"/>
    </row>
    <row r="744" customFormat="false" ht="13.8" hidden="false" customHeight="false" outlineLevel="0" collapsed="false">
      <c r="C744" s="0" t="s">
        <v>115</v>
      </c>
      <c r="D744" s="0" t="s">
        <v>115</v>
      </c>
      <c r="G744" s="14" t="n">
        <v>0</v>
      </c>
      <c r="H744" s="15"/>
      <c r="I744" s="15"/>
      <c r="L744" s="19"/>
      <c r="R744" s="19"/>
    </row>
    <row r="745" customFormat="false" ht="13.8" hidden="false" customHeight="false" outlineLevel="0" collapsed="false">
      <c r="C745" s="0" t="s">
        <v>115</v>
      </c>
      <c r="D745" s="0" t="s">
        <v>115</v>
      </c>
      <c r="G745" s="14" t="n">
        <v>0</v>
      </c>
      <c r="H745" s="15"/>
      <c r="I745" s="15"/>
      <c r="L745" s="19"/>
      <c r="R745" s="19"/>
    </row>
    <row r="746" customFormat="false" ht="13.8" hidden="false" customHeight="false" outlineLevel="0" collapsed="false">
      <c r="C746" s="0" t="s">
        <v>115</v>
      </c>
      <c r="D746" s="0" t="s">
        <v>115</v>
      </c>
      <c r="G746" s="14" t="n">
        <v>0</v>
      </c>
      <c r="H746" s="15"/>
      <c r="I746" s="15"/>
      <c r="L746" s="19"/>
      <c r="R746" s="19"/>
    </row>
    <row r="747" customFormat="false" ht="13.8" hidden="false" customHeight="false" outlineLevel="0" collapsed="false">
      <c r="C747" s="0" t="s">
        <v>115</v>
      </c>
      <c r="D747" s="0" t="s">
        <v>115</v>
      </c>
      <c r="G747" s="14" t="n">
        <v>0</v>
      </c>
      <c r="H747" s="15"/>
      <c r="I747" s="15"/>
      <c r="L747" s="19"/>
      <c r="R747" s="19"/>
    </row>
    <row r="748" customFormat="false" ht="13.8" hidden="false" customHeight="false" outlineLevel="0" collapsed="false">
      <c r="C748" s="0" t="s">
        <v>115</v>
      </c>
      <c r="D748" s="0" t="s">
        <v>115</v>
      </c>
      <c r="G748" s="14" t="n">
        <v>0</v>
      </c>
      <c r="H748" s="15"/>
      <c r="I748" s="15"/>
      <c r="L748" s="19"/>
      <c r="R748" s="19"/>
    </row>
    <row r="749" customFormat="false" ht="13.8" hidden="false" customHeight="false" outlineLevel="0" collapsed="false">
      <c r="C749" s="0" t="s">
        <v>115</v>
      </c>
      <c r="D749" s="0" t="s">
        <v>115</v>
      </c>
      <c r="G749" s="14" t="n">
        <v>0</v>
      </c>
      <c r="H749" s="15"/>
      <c r="I749" s="15"/>
      <c r="L749" s="19"/>
      <c r="R749" s="19"/>
    </row>
    <row r="750" customFormat="false" ht="13.8" hidden="false" customHeight="false" outlineLevel="0" collapsed="false">
      <c r="C750" s="0" t="s">
        <v>115</v>
      </c>
      <c r="D750" s="0" t="s">
        <v>115</v>
      </c>
      <c r="G750" s="14" t="n">
        <v>0</v>
      </c>
      <c r="H750" s="15"/>
      <c r="I750" s="15"/>
      <c r="L750" s="19"/>
      <c r="R750" s="19"/>
    </row>
    <row r="751" customFormat="false" ht="13.8" hidden="false" customHeight="false" outlineLevel="0" collapsed="false">
      <c r="C751" s="0" t="s">
        <v>115</v>
      </c>
      <c r="D751" s="0" t="s">
        <v>115</v>
      </c>
      <c r="G751" s="14" t="n">
        <v>0</v>
      </c>
      <c r="H751" s="15"/>
      <c r="I751" s="15"/>
      <c r="L751" s="19"/>
      <c r="R751" s="19"/>
    </row>
    <row r="752" customFormat="false" ht="13.8" hidden="false" customHeight="false" outlineLevel="0" collapsed="false">
      <c r="C752" s="0" t="s">
        <v>115</v>
      </c>
      <c r="D752" s="0" t="s">
        <v>115</v>
      </c>
      <c r="G752" s="14" t="n">
        <v>0</v>
      </c>
      <c r="H752" s="15"/>
      <c r="I752" s="15"/>
      <c r="L752" s="19"/>
      <c r="R752" s="19"/>
    </row>
    <row r="753" customFormat="false" ht="13.8" hidden="false" customHeight="false" outlineLevel="0" collapsed="false">
      <c r="C753" s="0" t="s">
        <v>115</v>
      </c>
      <c r="D753" s="0" t="s">
        <v>115</v>
      </c>
      <c r="G753" s="14" t="n">
        <v>0</v>
      </c>
      <c r="H753" s="15"/>
      <c r="I753" s="15"/>
      <c r="L753" s="19"/>
      <c r="R753" s="19"/>
    </row>
    <row r="754" customFormat="false" ht="13.8" hidden="false" customHeight="false" outlineLevel="0" collapsed="false">
      <c r="C754" s="0" t="s">
        <v>115</v>
      </c>
      <c r="D754" s="0" t="s">
        <v>115</v>
      </c>
      <c r="G754" s="14" t="n">
        <v>0</v>
      </c>
      <c r="H754" s="15"/>
      <c r="I754" s="15"/>
      <c r="L754" s="19"/>
      <c r="R754" s="19"/>
    </row>
    <row r="755" customFormat="false" ht="13.8" hidden="false" customHeight="false" outlineLevel="0" collapsed="false">
      <c r="C755" s="0" t="s">
        <v>115</v>
      </c>
      <c r="D755" s="0" t="s">
        <v>115</v>
      </c>
      <c r="G755" s="14" t="n">
        <v>0</v>
      </c>
      <c r="H755" s="15"/>
      <c r="I755" s="15"/>
      <c r="L755" s="19"/>
      <c r="R755" s="19"/>
    </row>
    <row r="756" customFormat="false" ht="13.8" hidden="false" customHeight="false" outlineLevel="0" collapsed="false">
      <c r="C756" s="0" t="s">
        <v>115</v>
      </c>
      <c r="D756" s="0" t="s">
        <v>115</v>
      </c>
      <c r="G756" s="14" t="n">
        <v>0</v>
      </c>
      <c r="H756" s="15"/>
      <c r="I756" s="15"/>
      <c r="L756" s="19"/>
      <c r="R756" s="19"/>
    </row>
    <row r="757" customFormat="false" ht="13.8" hidden="false" customHeight="false" outlineLevel="0" collapsed="false">
      <c r="C757" s="0" t="s">
        <v>115</v>
      </c>
      <c r="D757" s="0" t="s">
        <v>115</v>
      </c>
      <c r="G757" s="14" t="n">
        <v>0</v>
      </c>
      <c r="H757" s="15"/>
      <c r="I757" s="15"/>
      <c r="L757" s="19"/>
      <c r="R757" s="19"/>
    </row>
    <row r="758" customFormat="false" ht="13.8" hidden="false" customHeight="false" outlineLevel="0" collapsed="false">
      <c r="C758" s="0" t="s">
        <v>115</v>
      </c>
      <c r="D758" s="0" t="s">
        <v>115</v>
      </c>
      <c r="G758" s="14" t="n">
        <v>0</v>
      </c>
      <c r="H758" s="15"/>
      <c r="I758" s="15"/>
      <c r="L758" s="19"/>
      <c r="R758" s="19"/>
    </row>
    <row r="759" customFormat="false" ht="13.8" hidden="false" customHeight="false" outlineLevel="0" collapsed="false">
      <c r="C759" s="0" t="s">
        <v>115</v>
      </c>
      <c r="D759" s="0" t="s">
        <v>115</v>
      </c>
      <c r="G759" s="14" t="n">
        <v>0</v>
      </c>
      <c r="H759" s="15"/>
      <c r="I759" s="15"/>
      <c r="L759" s="19"/>
      <c r="R759" s="19"/>
    </row>
    <row r="760" customFormat="false" ht="13.8" hidden="false" customHeight="false" outlineLevel="0" collapsed="false">
      <c r="C760" s="0" t="s">
        <v>115</v>
      </c>
      <c r="D760" s="0" t="s">
        <v>115</v>
      </c>
      <c r="G760" s="14" t="n">
        <v>0</v>
      </c>
      <c r="H760" s="15"/>
      <c r="I760" s="15"/>
      <c r="L760" s="19"/>
      <c r="R760" s="19"/>
    </row>
    <row r="761" customFormat="false" ht="13.8" hidden="false" customHeight="false" outlineLevel="0" collapsed="false">
      <c r="C761" s="0" t="s">
        <v>115</v>
      </c>
      <c r="D761" s="0" t="s">
        <v>115</v>
      </c>
      <c r="G761" s="14" t="n">
        <v>0</v>
      </c>
      <c r="H761" s="15"/>
      <c r="I761" s="15"/>
      <c r="L761" s="19"/>
      <c r="R761" s="19"/>
    </row>
    <row r="762" customFormat="false" ht="13.8" hidden="false" customHeight="false" outlineLevel="0" collapsed="false">
      <c r="C762" s="0" t="s">
        <v>115</v>
      </c>
      <c r="D762" s="0" t="s">
        <v>115</v>
      </c>
      <c r="G762" s="14" t="n">
        <v>0</v>
      </c>
      <c r="H762" s="15"/>
      <c r="I762" s="15"/>
      <c r="L762" s="19"/>
      <c r="R762" s="19"/>
    </row>
    <row r="763" customFormat="false" ht="13.8" hidden="false" customHeight="false" outlineLevel="0" collapsed="false">
      <c r="C763" s="0" t="s">
        <v>115</v>
      </c>
      <c r="D763" s="0" t="s">
        <v>115</v>
      </c>
      <c r="G763" s="14" t="n">
        <v>0</v>
      </c>
      <c r="H763" s="15"/>
      <c r="I763" s="15"/>
      <c r="L763" s="19"/>
      <c r="R763" s="19"/>
    </row>
    <row r="764" customFormat="false" ht="13.8" hidden="false" customHeight="false" outlineLevel="0" collapsed="false">
      <c r="C764" s="0" t="s">
        <v>115</v>
      </c>
      <c r="D764" s="0" t="s">
        <v>115</v>
      </c>
      <c r="G764" s="14" t="n">
        <v>0</v>
      </c>
      <c r="H764" s="15"/>
      <c r="I764" s="15"/>
      <c r="L764" s="19"/>
      <c r="R764" s="19"/>
    </row>
    <row r="765" customFormat="false" ht="13.8" hidden="false" customHeight="false" outlineLevel="0" collapsed="false">
      <c r="C765" s="0" t="s">
        <v>115</v>
      </c>
      <c r="D765" s="0" t="s">
        <v>115</v>
      </c>
      <c r="G765" s="14" t="n">
        <v>0</v>
      </c>
      <c r="H765" s="15"/>
      <c r="I765" s="15"/>
      <c r="L765" s="19"/>
      <c r="R765" s="19"/>
    </row>
    <row r="766" customFormat="false" ht="13.8" hidden="false" customHeight="false" outlineLevel="0" collapsed="false">
      <c r="C766" s="0" t="s">
        <v>115</v>
      </c>
      <c r="D766" s="0" t="s">
        <v>115</v>
      </c>
      <c r="G766" s="14" t="n">
        <v>0</v>
      </c>
      <c r="H766" s="15"/>
      <c r="I766" s="15"/>
      <c r="L766" s="19"/>
      <c r="R766" s="19"/>
    </row>
    <row r="767" customFormat="false" ht="13.8" hidden="false" customHeight="false" outlineLevel="0" collapsed="false">
      <c r="C767" s="0" t="s">
        <v>115</v>
      </c>
      <c r="D767" s="0" t="s">
        <v>115</v>
      </c>
      <c r="G767" s="14" t="n">
        <v>0</v>
      </c>
      <c r="H767" s="15"/>
      <c r="I767" s="15"/>
      <c r="L767" s="19"/>
      <c r="R767" s="19"/>
    </row>
    <row r="768" customFormat="false" ht="13.8" hidden="false" customHeight="false" outlineLevel="0" collapsed="false">
      <c r="C768" s="0" t="s">
        <v>115</v>
      </c>
      <c r="D768" s="0" t="s">
        <v>115</v>
      </c>
      <c r="G768" s="14" t="n">
        <v>0</v>
      </c>
      <c r="H768" s="15"/>
      <c r="I768" s="15"/>
      <c r="L768" s="19"/>
      <c r="R768" s="19"/>
    </row>
    <row r="769" customFormat="false" ht="13.8" hidden="false" customHeight="false" outlineLevel="0" collapsed="false">
      <c r="C769" s="0" t="s">
        <v>115</v>
      </c>
      <c r="D769" s="0" t="s">
        <v>115</v>
      </c>
      <c r="G769" s="14" t="n">
        <v>0</v>
      </c>
      <c r="H769" s="15"/>
      <c r="I769" s="15"/>
      <c r="L769" s="19"/>
      <c r="R769" s="19"/>
    </row>
    <row r="770" customFormat="false" ht="13.8" hidden="false" customHeight="false" outlineLevel="0" collapsed="false">
      <c r="C770" s="0" t="s">
        <v>115</v>
      </c>
      <c r="D770" s="0" t="s">
        <v>115</v>
      </c>
      <c r="G770" s="14" t="n">
        <v>0</v>
      </c>
      <c r="H770" s="15"/>
      <c r="I770" s="15"/>
      <c r="L770" s="19"/>
      <c r="R770" s="19"/>
    </row>
    <row r="771" customFormat="false" ht="13.8" hidden="false" customHeight="false" outlineLevel="0" collapsed="false">
      <c r="C771" s="0" t="s">
        <v>115</v>
      </c>
      <c r="D771" s="0" t="s">
        <v>115</v>
      </c>
      <c r="G771" s="14" t="n">
        <v>0</v>
      </c>
      <c r="H771" s="15"/>
      <c r="I771" s="15"/>
      <c r="L771" s="19"/>
      <c r="R771" s="19"/>
    </row>
    <row r="772" customFormat="false" ht="13.8" hidden="false" customHeight="false" outlineLevel="0" collapsed="false">
      <c r="C772" s="0" t="s">
        <v>115</v>
      </c>
      <c r="D772" s="0" t="s">
        <v>115</v>
      </c>
      <c r="G772" s="14" t="n">
        <v>0</v>
      </c>
      <c r="H772" s="15"/>
      <c r="I772" s="15"/>
      <c r="L772" s="19"/>
      <c r="R772" s="19"/>
    </row>
    <row r="773" customFormat="false" ht="13.8" hidden="false" customHeight="false" outlineLevel="0" collapsed="false">
      <c r="C773" s="0" t="s">
        <v>115</v>
      </c>
      <c r="D773" s="0" t="s">
        <v>115</v>
      </c>
      <c r="G773" s="14" t="n">
        <v>0</v>
      </c>
      <c r="H773" s="15"/>
      <c r="I773" s="15"/>
      <c r="L773" s="19"/>
      <c r="R773" s="19"/>
    </row>
    <row r="774" customFormat="false" ht="13.8" hidden="false" customHeight="false" outlineLevel="0" collapsed="false">
      <c r="C774" s="0" t="s">
        <v>115</v>
      </c>
      <c r="D774" s="0" t="s">
        <v>115</v>
      </c>
      <c r="G774" s="14" t="n">
        <v>0</v>
      </c>
      <c r="H774" s="15"/>
      <c r="I774" s="15"/>
      <c r="L774" s="19"/>
      <c r="R774" s="19"/>
    </row>
    <row r="775" customFormat="false" ht="13.8" hidden="false" customHeight="false" outlineLevel="0" collapsed="false">
      <c r="C775" s="0" t="s">
        <v>115</v>
      </c>
      <c r="D775" s="0" t="s">
        <v>115</v>
      </c>
      <c r="G775" s="14" t="n">
        <v>0</v>
      </c>
      <c r="H775" s="15"/>
      <c r="I775" s="15"/>
      <c r="L775" s="19"/>
      <c r="R775" s="19"/>
    </row>
    <row r="776" customFormat="false" ht="13.8" hidden="false" customHeight="false" outlineLevel="0" collapsed="false">
      <c r="C776" s="0" t="s">
        <v>115</v>
      </c>
      <c r="D776" s="0" t="s">
        <v>115</v>
      </c>
      <c r="G776" s="14" t="n">
        <v>0</v>
      </c>
      <c r="H776" s="15"/>
      <c r="I776" s="15"/>
      <c r="L776" s="19"/>
      <c r="R776" s="19"/>
    </row>
    <row r="777" customFormat="false" ht="13.8" hidden="false" customHeight="false" outlineLevel="0" collapsed="false">
      <c r="C777" s="0" t="s">
        <v>115</v>
      </c>
      <c r="D777" s="0" t="s">
        <v>115</v>
      </c>
      <c r="G777" s="14" t="n">
        <v>0</v>
      </c>
      <c r="H777" s="15"/>
      <c r="I777" s="15"/>
      <c r="L777" s="19"/>
      <c r="R777" s="19"/>
    </row>
    <row r="778" customFormat="false" ht="13.8" hidden="false" customHeight="false" outlineLevel="0" collapsed="false">
      <c r="C778" s="0" t="s">
        <v>115</v>
      </c>
      <c r="D778" s="0" t="s">
        <v>115</v>
      </c>
      <c r="G778" s="14" t="n">
        <v>0</v>
      </c>
      <c r="H778" s="15"/>
      <c r="I778" s="15"/>
      <c r="L778" s="19"/>
      <c r="R778" s="19"/>
    </row>
    <row r="779" customFormat="false" ht="13.8" hidden="false" customHeight="false" outlineLevel="0" collapsed="false">
      <c r="C779" s="0" t="s">
        <v>115</v>
      </c>
      <c r="D779" s="0" t="s">
        <v>115</v>
      </c>
      <c r="G779" s="14" t="n">
        <v>0</v>
      </c>
      <c r="H779" s="15"/>
      <c r="I779" s="15"/>
      <c r="L779" s="19"/>
      <c r="R779" s="19"/>
    </row>
    <row r="780" customFormat="false" ht="13.8" hidden="false" customHeight="false" outlineLevel="0" collapsed="false">
      <c r="C780" s="0" t="s">
        <v>115</v>
      </c>
      <c r="D780" s="0" t="s">
        <v>115</v>
      </c>
      <c r="G780" s="14" t="n">
        <v>0</v>
      </c>
      <c r="H780" s="15"/>
      <c r="I780" s="15"/>
      <c r="L780" s="19"/>
      <c r="R780" s="19"/>
    </row>
    <row r="781" customFormat="false" ht="13.8" hidden="false" customHeight="false" outlineLevel="0" collapsed="false">
      <c r="C781" s="0" t="s">
        <v>115</v>
      </c>
      <c r="D781" s="0" t="s">
        <v>115</v>
      </c>
      <c r="G781" s="14" t="n">
        <v>0</v>
      </c>
      <c r="H781" s="15"/>
      <c r="I781" s="15"/>
      <c r="L781" s="19"/>
      <c r="R781" s="19"/>
    </row>
    <row r="782" customFormat="false" ht="13.8" hidden="false" customHeight="false" outlineLevel="0" collapsed="false">
      <c r="C782" s="0" t="s">
        <v>115</v>
      </c>
      <c r="D782" s="0" t="s">
        <v>115</v>
      </c>
      <c r="G782" s="14" t="n">
        <v>0</v>
      </c>
      <c r="H782" s="15"/>
      <c r="I782" s="15"/>
      <c r="L782" s="19"/>
      <c r="R782" s="19"/>
    </row>
    <row r="783" customFormat="false" ht="13.8" hidden="false" customHeight="false" outlineLevel="0" collapsed="false">
      <c r="C783" s="0" t="s">
        <v>115</v>
      </c>
      <c r="D783" s="0" t="s">
        <v>115</v>
      </c>
      <c r="G783" s="14" t="n">
        <v>0</v>
      </c>
      <c r="H783" s="15"/>
      <c r="I783" s="15"/>
      <c r="L783" s="19"/>
      <c r="R783" s="19"/>
    </row>
    <row r="784" customFormat="false" ht="13.8" hidden="false" customHeight="false" outlineLevel="0" collapsed="false">
      <c r="C784" s="0" t="s">
        <v>115</v>
      </c>
      <c r="D784" s="0" t="s">
        <v>115</v>
      </c>
      <c r="G784" s="14" t="n">
        <v>0</v>
      </c>
      <c r="H784" s="15"/>
      <c r="I784" s="15"/>
      <c r="L784" s="19"/>
      <c r="R784" s="19"/>
    </row>
    <row r="785" customFormat="false" ht="13.8" hidden="false" customHeight="false" outlineLevel="0" collapsed="false">
      <c r="C785" s="0" t="s">
        <v>115</v>
      </c>
      <c r="D785" s="0" t="s">
        <v>115</v>
      </c>
      <c r="G785" s="14" t="n">
        <v>0</v>
      </c>
      <c r="H785" s="15"/>
      <c r="I785" s="15"/>
      <c r="L785" s="19"/>
      <c r="R785" s="19"/>
    </row>
    <row r="786" customFormat="false" ht="13.8" hidden="false" customHeight="false" outlineLevel="0" collapsed="false">
      <c r="C786" s="0" t="s">
        <v>115</v>
      </c>
      <c r="D786" s="0" t="s">
        <v>115</v>
      </c>
      <c r="G786" s="14" t="n">
        <v>0</v>
      </c>
      <c r="H786" s="15"/>
      <c r="I786" s="15"/>
      <c r="L786" s="19"/>
      <c r="R786" s="19"/>
    </row>
    <row r="787" customFormat="false" ht="13.8" hidden="false" customHeight="false" outlineLevel="0" collapsed="false">
      <c r="C787" s="0" t="s">
        <v>115</v>
      </c>
      <c r="D787" s="0" t="s">
        <v>115</v>
      </c>
      <c r="G787" s="14" t="n">
        <v>0</v>
      </c>
      <c r="H787" s="15"/>
      <c r="I787" s="15"/>
      <c r="L787" s="19"/>
      <c r="R787" s="19"/>
    </row>
    <row r="788" customFormat="false" ht="13.8" hidden="false" customHeight="false" outlineLevel="0" collapsed="false">
      <c r="C788" s="0" t="s">
        <v>115</v>
      </c>
      <c r="D788" s="0" t="s">
        <v>115</v>
      </c>
      <c r="G788" s="14" t="n">
        <v>0</v>
      </c>
      <c r="H788" s="15"/>
      <c r="I788" s="15"/>
      <c r="L788" s="19"/>
      <c r="R788" s="19"/>
    </row>
    <row r="789" customFormat="false" ht="13.8" hidden="false" customHeight="false" outlineLevel="0" collapsed="false">
      <c r="C789" s="0" t="s">
        <v>115</v>
      </c>
      <c r="D789" s="0" t="s">
        <v>115</v>
      </c>
      <c r="G789" s="14" t="n">
        <v>0</v>
      </c>
      <c r="H789" s="15"/>
      <c r="I789" s="15"/>
      <c r="L789" s="19"/>
      <c r="R789" s="19"/>
    </row>
    <row r="790" customFormat="false" ht="13.8" hidden="false" customHeight="false" outlineLevel="0" collapsed="false">
      <c r="C790" s="0" t="s">
        <v>115</v>
      </c>
      <c r="D790" s="0" t="s">
        <v>115</v>
      </c>
      <c r="G790" s="14" t="n">
        <v>0</v>
      </c>
      <c r="H790" s="15"/>
      <c r="I790" s="15"/>
      <c r="L790" s="19"/>
      <c r="R790" s="19"/>
    </row>
    <row r="791" customFormat="false" ht="13.8" hidden="false" customHeight="false" outlineLevel="0" collapsed="false">
      <c r="C791" s="0" t="s">
        <v>115</v>
      </c>
      <c r="D791" s="0" t="s">
        <v>115</v>
      </c>
      <c r="G791" s="14" t="n">
        <v>0</v>
      </c>
      <c r="H791" s="15"/>
      <c r="I791" s="15"/>
      <c r="L791" s="19"/>
      <c r="R791" s="19"/>
    </row>
    <row r="792" customFormat="false" ht="13.8" hidden="false" customHeight="false" outlineLevel="0" collapsed="false">
      <c r="C792" s="0" t="s">
        <v>115</v>
      </c>
      <c r="D792" s="0" t="s">
        <v>115</v>
      </c>
      <c r="G792" s="14" t="n">
        <v>0</v>
      </c>
      <c r="H792" s="15"/>
      <c r="I792" s="15"/>
      <c r="L792" s="19"/>
      <c r="R792" s="19"/>
    </row>
    <row r="793" customFormat="false" ht="13.8" hidden="false" customHeight="false" outlineLevel="0" collapsed="false">
      <c r="C793" s="0" t="s">
        <v>115</v>
      </c>
      <c r="D793" s="0" t="s">
        <v>115</v>
      </c>
      <c r="G793" s="14" t="n">
        <v>0</v>
      </c>
      <c r="H793" s="15"/>
      <c r="I793" s="15"/>
      <c r="L793" s="19"/>
      <c r="R793" s="19"/>
    </row>
    <row r="794" customFormat="false" ht="13.8" hidden="false" customHeight="false" outlineLevel="0" collapsed="false">
      <c r="C794" s="0" t="s">
        <v>115</v>
      </c>
      <c r="D794" s="0" t="s">
        <v>115</v>
      </c>
      <c r="G794" s="14" t="n">
        <v>0</v>
      </c>
      <c r="H794" s="15"/>
      <c r="I794" s="15"/>
      <c r="L794" s="19"/>
      <c r="R794" s="19"/>
    </row>
    <row r="795" customFormat="false" ht="13.8" hidden="false" customHeight="false" outlineLevel="0" collapsed="false">
      <c r="C795" s="0" t="s">
        <v>115</v>
      </c>
      <c r="D795" s="0" t="s">
        <v>115</v>
      </c>
      <c r="G795" s="14" t="n">
        <v>0</v>
      </c>
      <c r="H795" s="15"/>
      <c r="I795" s="15"/>
      <c r="L795" s="19"/>
      <c r="R795" s="19"/>
    </row>
    <row r="796" customFormat="false" ht="13.8" hidden="false" customHeight="false" outlineLevel="0" collapsed="false">
      <c r="C796" s="0" t="s">
        <v>115</v>
      </c>
      <c r="D796" s="0" t="s">
        <v>115</v>
      </c>
      <c r="G796" s="14" t="n">
        <v>0</v>
      </c>
      <c r="H796" s="15"/>
      <c r="I796" s="15"/>
      <c r="L796" s="19"/>
      <c r="R796" s="19"/>
    </row>
    <row r="797" customFormat="false" ht="13.8" hidden="false" customHeight="false" outlineLevel="0" collapsed="false">
      <c r="C797" s="0" t="s">
        <v>115</v>
      </c>
      <c r="D797" s="0" t="s">
        <v>115</v>
      </c>
      <c r="G797" s="14" t="n">
        <v>0</v>
      </c>
      <c r="H797" s="15"/>
      <c r="I797" s="15"/>
      <c r="L797" s="19"/>
      <c r="R797" s="19"/>
    </row>
    <row r="798" customFormat="false" ht="13.8" hidden="false" customHeight="false" outlineLevel="0" collapsed="false">
      <c r="C798" s="0" t="s">
        <v>115</v>
      </c>
      <c r="D798" s="0" t="s">
        <v>115</v>
      </c>
      <c r="G798" s="14" t="n">
        <v>0</v>
      </c>
      <c r="H798" s="15"/>
      <c r="I798" s="15"/>
      <c r="L798" s="19"/>
      <c r="R798" s="19"/>
    </row>
    <row r="799" customFormat="false" ht="13.8" hidden="false" customHeight="false" outlineLevel="0" collapsed="false">
      <c r="C799" s="0" t="s">
        <v>115</v>
      </c>
      <c r="D799" s="0" t="s">
        <v>115</v>
      </c>
      <c r="G799" s="14" t="n">
        <v>0</v>
      </c>
      <c r="H799" s="15"/>
      <c r="I799" s="15"/>
      <c r="L799" s="19"/>
      <c r="R799" s="19"/>
    </row>
    <row r="800" customFormat="false" ht="13.8" hidden="false" customHeight="false" outlineLevel="0" collapsed="false">
      <c r="C800" s="0" t="s">
        <v>115</v>
      </c>
      <c r="D800" s="0" t="s">
        <v>115</v>
      </c>
      <c r="G800" s="14" t="n">
        <v>0</v>
      </c>
      <c r="H800" s="15"/>
      <c r="I800" s="15"/>
      <c r="L800" s="19"/>
      <c r="R800" s="19"/>
    </row>
    <row r="801" customFormat="false" ht="13.8" hidden="false" customHeight="false" outlineLevel="0" collapsed="false">
      <c r="C801" s="0" t="s">
        <v>115</v>
      </c>
      <c r="D801" s="0" t="s">
        <v>115</v>
      </c>
      <c r="G801" s="14" t="n">
        <v>0</v>
      </c>
      <c r="H801" s="15"/>
      <c r="I801" s="15"/>
      <c r="L801" s="19"/>
      <c r="R801" s="19"/>
    </row>
    <row r="802" customFormat="false" ht="13.8" hidden="false" customHeight="false" outlineLevel="0" collapsed="false">
      <c r="C802" s="0" t="s">
        <v>115</v>
      </c>
      <c r="D802" s="0" t="s">
        <v>115</v>
      </c>
      <c r="G802" s="14" t="n">
        <v>0</v>
      </c>
      <c r="H802" s="15"/>
      <c r="I802" s="15"/>
      <c r="L802" s="19"/>
      <c r="R802" s="19"/>
    </row>
    <row r="803" customFormat="false" ht="13.8" hidden="false" customHeight="false" outlineLevel="0" collapsed="false">
      <c r="C803" s="0" t="s">
        <v>115</v>
      </c>
      <c r="D803" s="0" t="s">
        <v>115</v>
      </c>
      <c r="G803" s="14" t="n">
        <v>0</v>
      </c>
      <c r="H803" s="15"/>
      <c r="I803" s="15"/>
      <c r="L803" s="19"/>
      <c r="R803" s="19"/>
    </row>
    <row r="804" customFormat="false" ht="13.8" hidden="false" customHeight="false" outlineLevel="0" collapsed="false">
      <c r="C804" s="0" t="s">
        <v>115</v>
      </c>
      <c r="D804" s="0" t="s">
        <v>115</v>
      </c>
      <c r="G804" s="14" t="n">
        <v>0</v>
      </c>
      <c r="H804" s="15"/>
      <c r="I804" s="15"/>
      <c r="L804" s="19"/>
      <c r="R804" s="19"/>
    </row>
    <row r="805" customFormat="false" ht="13.8" hidden="false" customHeight="false" outlineLevel="0" collapsed="false">
      <c r="C805" s="0" t="s">
        <v>115</v>
      </c>
      <c r="D805" s="0" t="s">
        <v>115</v>
      </c>
      <c r="G805" s="14" t="n">
        <v>0</v>
      </c>
      <c r="H805" s="15"/>
      <c r="I805" s="15"/>
      <c r="L805" s="19"/>
      <c r="R805" s="19"/>
    </row>
    <row r="806" customFormat="false" ht="13.8" hidden="false" customHeight="false" outlineLevel="0" collapsed="false">
      <c r="C806" s="0" t="s">
        <v>115</v>
      </c>
      <c r="D806" s="0" t="s">
        <v>115</v>
      </c>
      <c r="G806" s="14" t="n">
        <v>0</v>
      </c>
      <c r="H806" s="15"/>
      <c r="I806" s="15"/>
      <c r="L806" s="19"/>
      <c r="R806" s="19"/>
    </row>
    <row r="807" customFormat="false" ht="13.8" hidden="false" customHeight="false" outlineLevel="0" collapsed="false">
      <c r="C807" s="0" t="s">
        <v>115</v>
      </c>
      <c r="D807" s="0" t="s">
        <v>115</v>
      </c>
      <c r="G807" s="14" t="n">
        <v>0</v>
      </c>
      <c r="H807" s="15"/>
      <c r="I807" s="15"/>
      <c r="L807" s="19"/>
      <c r="R807" s="19"/>
    </row>
    <row r="808" customFormat="false" ht="13.8" hidden="false" customHeight="false" outlineLevel="0" collapsed="false">
      <c r="C808" s="0" t="s">
        <v>115</v>
      </c>
      <c r="D808" s="0" t="s">
        <v>115</v>
      </c>
      <c r="G808" s="14" t="n">
        <v>0</v>
      </c>
      <c r="H808" s="15"/>
      <c r="I808" s="15"/>
      <c r="L808" s="19"/>
      <c r="R808" s="19"/>
    </row>
    <row r="809" customFormat="false" ht="13.8" hidden="false" customHeight="false" outlineLevel="0" collapsed="false">
      <c r="C809" s="0" t="s">
        <v>115</v>
      </c>
      <c r="D809" s="0" t="s">
        <v>115</v>
      </c>
      <c r="G809" s="14" t="n">
        <v>0</v>
      </c>
      <c r="H809" s="15"/>
      <c r="I809" s="15"/>
      <c r="L809" s="19"/>
      <c r="R809" s="19"/>
    </row>
    <row r="810" customFormat="false" ht="13.8" hidden="false" customHeight="false" outlineLevel="0" collapsed="false">
      <c r="C810" s="0" t="s">
        <v>115</v>
      </c>
      <c r="D810" s="0" t="s">
        <v>115</v>
      </c>
      <c r="G810" s="14" t="n">
        <v>0</v>
      </c>
      <c r="H810" s="15"/>
      <c r="I810" s="15"/>
      <c r="L810" s="19"/>
      <c r="R810" s="19"/>
    </row>
    <row r="811" customFormat="false" ht="13.8" hidden="false" customHeight="false" outlineLevel="0" collapsed="false">
      <c r="C811" s="0" t="s">
        <v>115</v>
      </c>
      <c r="D811" s="0" t="s">
        <v>115</v>
      </c>
      <c r="G811" s="14" t="n">
        <v>0</v>
      </c>
      <c r="H811" s="15"/>
      <c r="I811" s="15"/>
      <c r="L811" s="19"/>
      <c r="R811" s="19"/>
    </row>
    <row r="812" customFormat="false" ht="13.8" hidden="false" customHeight="false" outlineLevel="0" collapsed="false">
      <c r="C812" s="0" t="s">
        <v>115</v>
      </c>
      <c r="D812" s="0" t="s">
        <v>115</v>
      </c>
      <c r="G812" s="14" t="n">
        <v>0</v>
      </c>
      <c r="H812" s="15"/>
      <c r="I812" s="15"/>
      <c r="L812" s="19"/>
      <c r="R812" s="19"/>
    </row>
    <row r="813" customFormat="false" ht="13.8" hidden="false" customHeight="false" outlineLevel="0" collapsed="false">
      <c r="C813" s="0" t="s">
        <v>115</v>
      </c>
      <c r="D813" s="0" t="s">
        <v>115</v>
      </c>
      <c r="G813" s="14" t="n">
        <v>0</v>
      </c>
      <c r="H813" s="15"/>
      <c r="I813" s="15"/>
      <c r="L813" s="19"/>
      <c r="R813" s="19"/>
    </row>
    <row r="814" customFormat="false" ht="13.8" hidden="false" customHeight="false" outlineLevel="0" collapsed="false">
      <c r="C814" s="0" t="s">
        <v>115</v>
      </c>
      <c r="D814" s="0" t="s">
        <v>115</v>
      </c>
      <c r="G814" s="14" t="n">
        <v>0</v>
      </c>
      <c r="H814" s="15"/>
      <c r="I814" s="15"/>
      <c r="L814" s="19"/>
      <c r="R814" s="19"/>
    </row>
    <row r="815" customFormat="false" ht="13.8" hidden="false" customHeight="false" outlineLevel="0" collapsed="false">
      <c r="C815" s="0" t="s">
        <v>115</v>
      </c>
      <c r="D815" s="0" t="s">
        <v>115</v>
      </c>
      <c r="G815" s="14" t="n">
        <v>0</v>
      </c>
      <c r="H815" s="15"/>
      <c r="I815" s="15"/>
      <c r="L815" s="19"/>
      <c r="R815" s="19"/>
    </row>
    <row r="816" customFormat="false" ht="13.8" hidden="false" customHeight="false" outlineLevel="0" collapsed="false">
      <c r="C816" s="0" t="s">
        <v>115</v>
      </c>
      <c r="D816" s="0" t="s">
        <v>115</v>
      </c>
      <c r="G816" s="14" t="n">
        <v>0</v>
      </c>
      <c r="H816" s="15"/>
      <c r="I816" s="15"/>
      <c r="L816" s="19"/>
      <c r="R816" s="19"/>
    </row>
    <row r="817" customFormat="false" ht="13.8" hidden="false" customHeight="false" outlineLevel="0" collapsed="false">
      <c r="C817" s="0" t="s">
        <v>115</v>
      </c>
      <c r="D817" s="0" t="s">
        <v>115</v>
      </c>
      <c r="G817" s="14" t="n">
        <v>0</v>
      </c>
      <c r="H817" s="15"/>
      <c r="I817" s="15"/>
      <c r="L817" s="19"/>
      <c r="R817" s="19"/>
    </row>
    <row r="818" customFormat="false" ht="13.8" hidden="false" customHeight="false" outlineLevel="0" collapsed="false">
      <c r="C818" s="0" t="s">
        <v>115</v>
      </c>
      <c r="D818" s="0" t="s">
        <v>115</v>
      </c>
      <c r="G818" s="14" t="n">
        <v>0</v>
      </c>
      <c r="H818" s="15"/>
      <c r="I818" s="15"/>
      <c r="L818" s="19"/>
      <c r="R818" s="19"/>
    </row>
    <row r="819" customFormat="false" ht="13.8" hidden="false" customHeight="false" outlineLevel="0" collapsed="false">
      <c r="C819" s="0" t="s">
        <v>115</v>
      </c>
      <c r="D819" s="0" t="s">
        <v>115</v>
      </c>
      <c r="G819" s="14" t="n">
        <v>0</v>
      </c>
      <c r="H819" s="15"/>
      <c r="I819" s="15"/>
      <c r="L819" s="19"/>
      <c r="R819" s="19"/>
    </row>
    <row r="820" customFormat="false" ht="13.8" hidden="false" customHeight="false" outlineLevel="0" collapsed="false">
      <c r="C820" s="0" t="s">
        <v>115</v>
      </c>
      <c r="D820" s="0" t="s">
        <v>115</v>
      </c>
      <c r="G820" s="14" t="n">
        <v>0</v>
      </c>
      <c r="H820" s="15"/>
      <c r="I820" s="15"/>
      <c r="L820" s="19"/>
      <c r="R820" s="19"/>
    </row>
    <row r="821" customFormat="false" ht="13.8" hidden="false" customHeight="false" outlineLevel="0" collapsed="false">
      <c r="C821" s="0" t="s">
        <v>115</v>
      </c>
      <c r="D821" s="0" t="s">
        <v>115</v>
      </c>
      <c r="G821" s="14" t="n">
        <v>0</v>
      </c>
      <c r="H821" s="15"/>
      <c r="I821" s="15"/>
      <c r="L821" s="19"/>
      <c r="R821" s="19"/>
    </row>
    <row r="822" customFormat="false" ht="13.8" hidden="false" customHeight="false" outlineLevel="0" collapsed="false">
      <c r="C822" s="0" t="s">
        <v>115</v>
      </c>
      <c r="D822" s="0" t="s">
        <v>115</v>
      </c>
      <c r="G822" s="14" t="n">
        <v>0</v>
      </c>
      <c r="H822" s="15"/>
      <c r="I822" s="15"/>
      <c r="L822" s="19"/>
      <c r="R822" s="19"/>
    </row>
    <row r="823" customFormat="false" ht="13.8" hidden="false" customHeight="false" outlineLevel="0" collapsed="false">
      <c r="C823" s="0" t="s">
        <v>115</v>
      </c>
      <c r="D823" s="0" t="s">
        <v>115</v>
      </c>
      <c r="G823" s="14" t="n">
        <v>0</v>
      </c>
      <c r="H823" s="15"/>
      <c r="I823" s="15"/>
      <c r="L823" s="19"/>
      <c r="R823" s="19"/>
    </row>
    <row r="824" customFormat="false" ht="13.8" hidden="false" customHeight="false" outlineLevel="0" collapsed="false">
      <c r="C824" s="0" t="s">
        <v>115</v>
      </c>
      <c r="D824" s="0" t="s">
        <v>115</v>
      </c>
      <c r="G824" s="14" t="n">
        <v>0</v>
      </c>
      <c r="H824" s="15"/>
      <c r="I824" s="15"/>
      <c r="L824" s="19"/>
      <c r="R824" s="19"/>
    </row>
    <row r="825" customFormat="false" ht="13.8" hidden="false" customHeight="false" outlineLevel="0" collapsed="false">
      <c r="C825" s="0" t="s">
        <v>115</v>
      </c>
      <c r="D825" s="0" t="s">
        <v>115</v>
      </c>
      <c r="G825" s="14" t="n">
        <v>0</v>
      </c>
      <c r="H825" s="15"/>
      <c r="I825" s="15"/>
      <c r="L825" s="19"/>
      <c r="R825" s="19"/>
    </row>
    <row r="826" customFormat="false" ht="13.8" hidden="false" customHeight="false" outlineLevel="0" collapsed="false">
      <c r="C826" s="0" t="s">
        <v>115</v>
      </c>
      <c r="D826" s="0" t="s">
        <v>115</v>
      </c>
      <c r="G826" s="14" t="n">
        <v>0</v>
      </c>
      <c r="H826" s="15"/>
      <c r="I826" s="15"/>
      <c r="L826" s="19"/>
      <c r="R826" s="19"/>
    </row>
    <row r="827" customFormat="false" ht="13.8" hidden="false" customHeight="false" outlineLevel="0" collapsed="false">
      <c r="C827" s="0" t="s">
        <v>115</v>
      </c>
      <c r="D827" s="0" t="s">
        <v>115</v>
      </c>
      <c r="G827" s="14" t="n">
        <v>0</v>
      </c>
      <c r="H827" s="15"/>
      <c r="I827" s="15"/>
      <c r="L827" s="19"/>
      <c r="R827" s="19"/>
    </row>
    <row r="828" customFormat="false" ht="13.8" hidden="false" customHeight="false" outlineLevel="0" collapsed="false">
      <c r="C828" s="0" t="s">
        <v>115</v>
      </c>
      <c r="D828" s="0" t="s">
        <v>115</v>
      </c>
      <c r="G828" s="14" t="n">
        <v>0</v>
      </c>
      <c r="H828" s="15"/>
      <c r="I828" s="15"/>
      <c r="L828" s="19"/>
      <c r="R828" s="19"/>
    </row>
    <row r="829" customFormat="false" ht="13.8" hidden="false" customHeight="false" outlineLevel="0" collapsed="false">
      <c r="C829" s="0" t="s">
        <v>115</v>
      </c>
      <c r="D829" s="0" t="s">
        <v>115</v>
      </c>
      <c r="G829" s="14" t="n">
        <v>0</v>
      </c>
      <c r="H829" s="15"/>
      <c r="I829" s="15"/>
      <c r="L829" s="19"/>
      <c r="R829" s="19"/>
    </row>
    <row r="830" customFormat="false" ht="13.8" hidden="false" customHeight="false" outlineLevel="0" collapsed="false">
      <c r="C830" s="0" t="s">
        <v>115</v>
      </c>
      <c r="D830" s="0" t="s">
        <v>115</v>
      </c>
      <c r="G830" s="14" t="n">
        <v>0</v>
      </c>
      <c r="H830" s="15"/>
      <c r="I830" s="15"/>
      <c r="L830" s="19"/>
      <c r="R830" s="19"/>
    </row>
    <row r="831" customFormat="false" ht="13.8" hidden="false" customHeight="false" outlineLevel="0" collapsed="false">
      <c r="C831" s="0" t="s">
        <v>115</v>
      </c>
      <c r="D831" s="0" t="s">
        <v>115</v>
      </c>
      <c r="G831" s="14" t="n">
        <v>0</v>
      </c>
      <c r="H831" s="15"/>
      <c r="I831" s="15"/>
      <c r="L831" s="19"/>
      <c r="R831" s="19"/>
    </row>
    <row r="832" customFormat="false" ht="13.8" hidden="false" customHeight="false" outlineLevel="0" collapsed="false">
      <c r="C832" s="0" t="s">
        <v>115</v>
      </c>
      <c r="D832" s="0" t="s">
        <v>115</v>
      </c>
      <c r="G832" s="14" t="n">
        <v>0</v>
      </c>
      <c r="H832" s="15"/>
      <c r="I832" s="15"/>
      <c r="L832" s="19"/>
      <c r="R832" s="19"/>
    </row>
    <row r="833" customFormat="false" ht="13.8" hidden="false" customHeight="false" outlineLevel="0" collapsed="false">
      <c r="C833" s="0" t="s">
        <v>115</v>
      </c>
      <c r="D833" s="0" t="s">
        <v>115</v>
      </c>
      <c r="G833" s="14" t="n">
        <v>0</v>
      </c>
      <c r="H833" s="15"/>
      <c r="I833" s="15"/>
      <c r="L833" s="19"/>
      <c r="R833" s="19"/>
    </row>
    <row r="834" customFormat="false" ht="13.8" hidden="false" customHeight="false" outlineLevel="0" collapsed="false">
      <c r="C834" s="0" t="s">
        <v>115</v>
      </c>
      <c r="D834" s="0" t="s">
        <v>115</v>
      </c>
      <c r="G834" s="14" t="n">
        <v>0</v>
      </c>
      <c r="H834" s="15"/>
      <c r="I834" s="15"/>
      <c r="L834" s="19"/>
      <c r="R834" s="19"/>
    </row>
    <row r="835" customFormat="false" ht="13.8" hidden="false" customHeight="false" outlineLevel="0" collapsed="false">
      <c r="C835" s="0" t="s">
        <v>115</v>
      </c>
      <c r="D835" s="0" t="s">
        <v>115</v>
      </c>
      <c r="G835" s="14" t="n">
        <v>0</v>
      </c>
      <c r="H835" s="15"/>
      <c r="I835" s="15"/>
      <c r="L835" s="19"/>
      <c r="R835" s="19"/>
    </row>
    <row r="836" customFormat="false" ht="13.8" hidden="false" customHeight="false" outlineLevel="0" collapsed="false">
      <c r="C836" s="0" t="s">
        <v>115</v>
      </c>
      <c r="D836" s="0" t="s">
        <v>115</v>
      </c>
      <c r="G836" s="14" t="n">
        <v>0</v>
      </c>
      <c r="H836" s="15"/>
      <c r="I836" s="15"/>
      <c r="L836" s="19"/>
      <c r="R836" s="19"/>
    </row>
    <row r="837" customFormat="false" ht="13.8" hidden="false" customHeight="false" outlineLevel="0" collapsed="false">
      <c r="C837" s="0" t="s">
        <v>115</v>
      </c>
      <c r="D837" s="0" t="s">
        <v>115</v>
      </c>
      <c r="G837" s="14" t="n">
        <v>0</v>
      </c>
      <c r="H837" s="15"/>
      <c r="I837" s="15"/>
      <c r="L837" s="19"/>
      <c r="R837" s="19"/>
    </row>
    <row r="838" customFormat="false" ht="13.8" hidden="false" customHeight="false" outlineLevel="0" collapsed="false">
      <c r="C838" s="0" t="s">
        <v>115</v>
      </c>
      <c r="D838" s="0" t="s">
        <v>115</v>
      </c>
      <c r="G838" s="14" t="n">
        <v>0</v>
      </c>
      <c r="H838" s="15"/>
      <c r="I838" s="15"/>
      <c r="L838" s="19"/>
      <c r="R838" s="19"/>
    </row>
    <row r="839" customFormat="false" ht="13.8" hidden="false" customHeight="false" outlineLevel="0" collapsed="false">
      <c r="C839" s="0" t="s">
        <v>115</v>
      </c>
      <c r="D839" s="0" t="s">
        <v>115</v>
      </c>
      <c r="G839" s="14" t="n">
        <v>0</v>
      </c>
      <c r="H839" s="15"/>
      <c r="I839" s="15"/>
      <c r="L839" s="19"/>
      <c r="R839" s="19"/>
    </row>
    <row r="840" customFormat="false" ht="13.8" hidden="false" customHeight="false" outlineLevel="0" collapsed="false">
      <c r="C840" s="0" t="s">
        <v>115</v>
      </c>
      <c r="D840" s="0" t="s">
        <v>115</v>
      </c>
      <c r="G840" s="14" t="n">
        <v>0</v>
      </c>
      <c r="H840" s="15"/>
      <c r="I840" s="15"/>
      <c r="L840" s="19"/>
      <c r="R840" s="19"/>
    </row>
    <row r="841" customFormat="false" ht="13.8" hidden="false" customHeight="false" outlineLevel="0" collapsed="false">
      <c r="C841" s="0" t="s">
        <v>115</v>
      </c>
      <c r="D841" s="0" t="s">
        <v>115</v>
      </c>
      <c r="G841" s="14" t="n">
        <v>0</v>
      </c>
      <c r="H841" s="15"/>
      <c r="I841" s="15"/>
      <c r="L841" s="19"/>
      <c r="R841" s="19"/>
    </row>
    <row r="842" customFormat="false" ht="13.8" hidden="false" customHeight="false" outlineLevel="0" collapsed="false">
      <c r="C842" s="0" t="s">
        <v>115</v>
      </c>
      <c r="D842" s="0" t="s">
        <v>115</v>
      </c>
      <c r="G842" s="14" t="n">
        <v>0</v>
      </c>
      <c r="H842" s="15"/>
      <c r="I842" s="15"/>
      <c r="L842" s="19"/>
      <c r="R842" s="19"/>
    </row>
    <row r="843" customFormat="false" ht="13.8" hidden="false" customHeight="false" outlineLevel="0" collapsed="false">
      <c r="C843" s="0" t="s">
        <v>115</v>
      </c>
      <c r="D843" s="0" t="s">
        <v>115</v>
      </c>
      <c r="G843" s="14" t="n">
        <v>0</v>
      </c>
      <c r="H843" s="15"/>
      <c r="I843" s="15"/>
      <c r="L843" s="19"/>
      <c r="R843" s="19"/>
    </row>
    <row r="844" customFormat="false" ht="13.8" hidden="false" customHeight="false" outlineLevel="0" collapsed="false">
      <c r="C844" s="0" t="s">
        <v>115</v>
      </c>
      <c r="D844" s="0" t="s">
        <v>115</v>
      </c>
      <c r="G844" s="14" t="n">
        <v>0</v>
      </c>
      <c r="H844" s="15"/>
      <c r="I844" s="15"/>
      <c r="L844" s="19"/>
      <c r="R844" s="19"/>
    </row>
    <row r="845" customFormat="false" ht="13.8" hidden="false" customHeight="false" outlineLevel="0" collapsed="false">
      <c r="C845" s="0" t="s">
        <v>115</v>
      </c>
      <c r="D845" s="0" t="s">
        <v>115</v>
      </c>
      <c r="G845" s="14" t="n">
        <v>0</v>
      </c>
      <c r="H845" s="15"/>
      <c r="I845" s="15"/>
      <c r="L845" s="19"/>
      <c r="R845" s="19"/>
    </row>
    <row r="846" customFormat="false" ht="13.8" hidden="false" customHeight="false" outlineLevel="0" collapsed="false">
      <c r="C846" s="0" t="s">
        <v>115</v>
      </c>
      <c r="D846" s="0" t="s">
        <v>115</v>
      </c>
      <c r="G846" s="14" t="n">
        <v>0</v>
      </c>
      <c r="H846" s="15"/>
      <c r="I846" s="15"/>
      <c r="L846" s="19"/>
      <c r="R846" s="19"/>
    </row>
    <row r="847" customFormat="false" ht="13.8" hidden="false" customHeight="false" outlineLevel="0" collapsed="false">
      <c r="C847" s="0" t="s">
        <v>115</v>
      </c>
      <c r="D847" s="0" t="s">
        <v>115</v>
      </c>
      <c r="G847" s="14" t="n">
        <v>0</v>
      </c>
      <c r="H847" s="15"/>
      <c r="I847" s="15"/>
      <c r="L847" s="19"/>
      <c r="R847" s="19"/>
    </row>
    <row r="848" customFormat="false" ht="13.8" hidden="false" customHeight="false" outlineLevel="0" collapsed="false">
      <c r="C848" s="0" t="s">
        <v>115</v>
      </c>
      <c r="D848" s="0" t="s">
        <v>115</v>
      </c>
      <c r="G848" s="14" t="n">
        <v>0</v>
      </c>
      <c r="H848" s="15"/>
      <c r="I848" s="15"/>
      <c r="L848" s="19"/>
      <c r="R848" s="19"/>
    </row>
    <row r="849" customFormat="false" ht="13.8" hidden="false" customHeight="false" outlineLevel="0" collapsed="false">
      <c r="C849" s="0" t="s">
        <v>115</v>
      </c>
      <c r="D849" s="0" t="s">
        <v>115</v>
      </c>
      <c r="G849" s="14" t="n">
        <v>0</v>
      </c>
      <c r="H849" s="15"/>
      <c r="I849" s="15"/>
      <c r="L849" s="19"/>
      <c r="R849" s="19"/>
    </row>
    <row r="850" customFormat="false" ht="13.8" hidden="false" customHeight="false" outlineLevel="0" collapsed="false">
      <c r="C850" s="0" t="s">
        <v>115</v>
      </c>
      <c r="D850" s="0" t="s">
        <v>115</v>
      </c>
      <c r="G850" s="14" t="n">
        <v>0</v>
      </c>
      <c r="H850" s="15"/>
      <c r="I850" s="15"/>
      <c r="L850" s="19"/>
      <c r="R850" s="19"/>
    </row>
    <row r="851" customFormat="false" ht="13.8" hidden="false" customHeight="false" outlineLevel="0" collapsed="false">
      <c r="C851" s="0" t="s">
        <v>115</v>
      </c>
      <c r="D851" s="0" t="s">
        <v>115</v>
      </c>
      <c r="G851" s="14" t="n">
        <v>0</v>
      </c>
      <c r="H851" s="15"/>
      <c r="I851" s="15"/>
      <c r="L851" s="19"/>
      <c r="R851" s="19"/>
    </row>
    <row r="852" customFormat="false" ht="13.8" hidden="false" customHeight="false" outlineLevel="0" collapsed="false">
      <c r="C852" s="0" t="s">
        <v>115</v>
      </c>
      <c r="D852" s="0" t="s">
        <v>115</v>
      </c>
      <c r="G852" s="14" t="n">
        <v>0</v>
      </c>
      <c r="H852" s="15"/>
      <c r="I852" s="15"/>
      <c r="L852" s="19"/>
      <c r="R852" s="19"/>
    </row>
    <row r="853" customFormat="false" ht="13.8" hidden="false" customHeight="false" outlineLevel="0" collapsed="false">
      <c r="C853" s="0" t="s">
        <v>115</v>
      </c>
      <c r="D853" s="0" t="s">
        <v>115</v>
      </c>
      <c r="G853" s="14" t="n">
        <v>0</v>
      </c>
      <c r="H853" s="15"/>
      <c r="I853" s="15"/>
      <c r="L853" s="19"/>
      <c r="R853" s="19"/>
    </row>
    <row r="854" customFormat="false" ht="13.8" hidden="false" customHeight="false" outlineLevel="0" collapsed="false">
      <c r="C854" s="0" t="s">
        <v>115</v>
      </c>
      <c r="D854" s="0" t="s">
        <v>115</v>
      </c>
      <c r="G854" s="14" t="n">
        <v>0</v>
      </c>
      <c r="H854" s="15"/>
      <c r="I854" s="15"/>
      <c r="L854" s="19"/>
      <c r="R854" s="19"/>
    </row>
    <row r="855" customFormat="false" ht="13.8" hidden="false" customHeight="false" outlineLevel="0" collapsed="false">
      <c r="C855" s="0" t="s">
        <v>115</v>
      </c>
      <c r="D855" s="0" t="s">
        <v>115</v>
      </c>
      <c r="G855" s="14" t="n">
        <v>0</v>
      </c>
      <c r="H855" s="15"/>
      <c r="I855" s="15"/>
      <c r="L855" s="19"/>
      <c r="R855" s="19"/>
    </row>
    <row r="856" customFormat="false" ht="13.8" hidden="false" customHeight="false" outlineLevel="0" collapsed="false">
      <c r="C856" s="0" t="s">
        <v>115</v>
      </c>
      <c r="D856" s="0" t="s">
        <v>115</v>
      </c>
      <c r="G856" s="14" t="n">
        <v>0</v>
      </c>
      <c r="H856" s="15"/>
      <c r="I856" s="15"/>
      <c r="L856" s="19"/>
      <c r="R856" s="19"/>
    </row>
    <row r="857" customFormat="false" ht="13.8" hidden="false" customHeight="false" outlineLevel="0" collapsed="false">
      <c r="C857" s="0" t="s">
        <v>115</v>
      </c>
      <c r="D857" s="0" t="s">
        <v>115</v>
      </c>
      <c r="G857" s="14" t="n">
        <v>0</v>
      </c>
      <c r="H857" s="15"/>
      <c r="I857" s="15"/>
      <c r="L857" s="19"/>
      <c r="R857" s="19"/>
    </row>
    <row r="858" customFormat="false" ht="13.8" hidden="false" customHeight="false" outlineLevel="0" collapsed="false">
      <c r="C858" s="0" t="s">
        <v>115</v>
      </c>
      <c r="D858" s="0" t="s">
        <v>115</v>
      </c>
      <c r="G858" s="14" t="n">
        <v>0</v>
      </c>
      <c r="H858" s="15"/>
      <c r="I858" s="15"/>
      <c r="L858" s="19"/>
      <c r="R858" s="19"/>
    </row>
    <row r="859" customFormat="false" ht="13.8" hidden="false" customHeight="false" outlineLevel="0" collapsed="false">
      <c r="C859" s="0" t="s">
        <v>115</v>
      </c>
      <c r="D859" s="0" t="s">
        <v>115</v>
      </c>
      <c r="G859" s="14" t="n">
        <v>0</v>
      </c>
      <c r="H859" s="15"/>
      <c r="I859" s="15"/>
      <c r="L859" s="19"/>
      <c r="R859" s="19"/>
    </row>
    <row r="860" customFormat="false" ht="13.8" hidden="false" customHeight="false" outlineLevel="0" collapsed="false">
      <c r="C860" s="0" t="s">
        <v>115</v>
      </c>
      <c r="D860" s="0" t="s">
        <v>115</v>
      </c>
      <c r="G860" s="14" t="n">
        <v>0</v>
      </c>
      <c r="H860" s="15"/>
      <c r="I860" s="15"/>
      <c r="L860" s="19"/>
      <c r="R860" s="19"/>
    </row>
    <row r="861" customFormat="false" ht="13.8" hidden="false" customHeight="false" outlineLevel="0" collapsed="false">
      <c r="C861" s="0" t="s">
        <v>115</v>
      </c>
      <c r="D861" s="0" t="s">
        <v>115</v>
      </c>
      <c r="G861" s="14" t="n">
        <v>0</v>
      </c>
      <c r="H861" s="15"/>
      <c r="I861" s="15"/>
      <c r="L861" s="19"/>
      <c r="R861" s="19"/>
    </row>
    <row r="862" customFormat="false" ht="13.8" hidden="false" customHeight="false" outlineLevel="0" collapsed="false">
      <c r="C862" s="0" t="s">
        <v>115</v>
      </c>
      <c r="D862" s="0" t="s">
        <v>115</v>
      </c>
      <c r="G862" s="14" t="n">
        <v>0</v>
      </c>
      <c r="H862" s="15"/>
      <c r="I862" s="15"/>
      <c r="L862" s="19"/>
      <c r="R862" s="19"/>
    </row>
    <row r="863" customFormat="false" ht="13.8" hidden="false" customHeight="false" outlineLevel="0" collapsed="false">
      <c r="C863" s="0" t="s">
        <v>115</v>
      </c>
      <c r="D863" s="0" t="s">
        <v>115</v>
      </c>
      <c r="G863" s="14" t="n">
        <v>0</v>
      </c>
      <c r="H863" s="15"/>
      <c r="I863" s="15"/>
      <c r="L863" s="19"/>
      <c r="R863" s="19"/>
    </row>
    <row r="864" customFormat="false" ht="13.8" hidden="false" customHeight="false" outlineLevel="0" collapsed="false">
      <c r="C864" s="0" t="s">
        <v>115</v>
      </c>
      <c r="D864" s="0" t="s">
        <v>115</v>
      </c>
      <c r="G864" s="14" t="n">
        <v>0</v>
      </c>
      <c r="H864" s="15"/>
      <c r="I864" s="15"/>
      <c r="L864" s="19"/>
      <c r="R864" s="19"/>
    </row>
    <row r="865" customFormat="false" ht="13.8" hidden="false" customHeight="false" outlineLevel="0" collapsed="false">
      <c r="C865" s="0" t="s">
        <v>115</v>
      </c>
      <c r="D865" s="0" t="s">
        <v>115</v>
      </c>
      <c r="G865" s="14" t="n">
        <v>0</v>
      </c>
      <c r="H865" s="15"/>
      <c r="I865" s="15"/>
      <c r="L865" s="19"/>
      <c r="R865" s="19"/>
    </row>
    <row r="866" customFormat="false" ht="13.8" hidden="false" customHeight="false" outlineLevel="0" collapsed="false">
      <c r="C866" s="0" t="s">
        <v>115</v>
      </c>
      <c r="D866" s="0" t="s">
        <v>115</v>
      </c>
      <c r="G866" s="14" t="n">
        <v>0</v>
      </c>
      <c r="H866" s="15"/>
      <c r="I866" s="15"/>
      <c r="L866" s="19"/>
      <c r="R866" s="19"/>
    </row>
    <row r="867" customFormat="false" ht="13.8" hidden="false" customHeight="false" outlineLevel="0" collapsed="false">
      <c r="C867" s="0" t="s">
        <v>115</v>
      </c>
      <c r="D867" s="0" t="s">
        <v>115</v>
      </c>
      <c r="G867" s="14" t="n">
        <v>0</v>
      </c>
      <c r="H867" s="15"/>
      <c r="I867" s="15"/>
      <c r="L867" s="19"/>
      <c r="R867" s="19"/>
    </row>
    <row r="868" customFormat="false" ht="13.8" hidden="false" customHeight="false" outlineLevel="0" collapsed="false">
      <c r="C868" s="0" t="s">
        <v>115</v>
      </c>
      <c r="D868" s="0" t="s">
        <v>115</v>
      </c>
      <c r="G868" s="14" t="n">
        <v>0</v>
      </c>
      <c r="H868" s="15"/>
      <c r="I868" s="15"/>
      <c r="L868" s="19"/>
      <c r="R868" s="19"/>
    </row>
    <row r="869" customFormat="false" ht="13.8" hidden="false" customHeight="false" outlineLevel="0" collapsed="false">
      <c r="C869" s="0" t="s">
        <v>115</v>
      </c>
      <c r="D869" s="0" t="s">
        <v>115</v>
      </c>
      <c r="G869" s="14" t="n">
        <v>0</v>
      </c>
      <c r="H869" s="15"/>
      <c r="I869" s="15"/>
      <c r="L869" s="19"/>
      <c r="R869" s="19"/>
    </row>
    <row r="870" customFormat="false" ht="13.8" hidden="false" customHeight="false" outlineLevel="0" collapsed="false">
      <c r="C870" s="0" t="s">
        <v>115</v>
      </c>
      <c r="D870" s="0" t="s">
        <v>115</v>
      </c>
      <c r="G870" s="14" t="n">
        <v>0</v>
      </c>
      <c r="H870" s="15"/>
      <c r="I870" s="15"/>
      <c r="L870" s="19"/>
      <c r="R870" s="19"/>
    </row>
    <row r="871" customFormat="false" ht="13.8" hidden="false" customHeight="false" outlineLevel="0" collapsed="false">
      <c r="C871" s="0" t="s">
        <v>115</v>
      </c>
      <c r="D871" s="0" t="s">
        <v>115</v>
      </c>
      <c r="G871" s="14" t="n">
        <v>0</v>
      </c>
      <c r="H871" s="15"/>
      <c r="I871" s="15"/>
      <c r="L871" s="19"/>
      <c r="R871" s="19"/>
    </row>
    <row r="872" customFormat="false" ht="13.8" hidden="false" customHeight="false" outlineLevel="0" collapsed="false">
      <c r="C872" s="0" t="s">
        <v>115</v>
      </c>
      <c r="D872" s="0" t="s">
        <v>115</v>
      </c>
      <c r="G872" s="14" t="n">
        <v>0</v>
      </c>
      <c r="H872" s="15"/>
      <c r="I872" s="15"/>
      <c r="L872" s="19"/>
      <c r="R872" s="19"/>
    </row>
    <row r="873" customFormat="false" ht="13.8" hidden="false" customHeight="false" outlineLevel="0" collapsed="false">
      <c r="C873" s="0" t="s">
        <v>115</v>
      </c>
      <c r="D873" s="0" t="s">
        <v>115</v>
      </c>
      <c r="G873" s="14" t="n">
        <v>0</v>
      </c>
      <c r="H873" s="15"/>
      <c r="I873" s="15"/>
      <c r="L873" s="19"/>
      <c r="R873" s="19"/>
    </row>
    <row r="874" customFormat="false" ht="13.8" hidden="false" customHeight="false" outlineLevel="0" collapsed="false">
      <c r="C874" s="0" t="s">
        <v>115</v>
      </c>
      <c r="D874" s="0" t="s">
        <v>115</v>
      </c>
      <c r="G874" s="14" t="n">
        <v>0</v>
      </c>
      <c r="H874" s="15"/>
      <c r="I874" s="15"/>
      <c r="L874" s="19"/>
      <c r="R874" s="19"/>
    </row>
    <row r="875" customFormat="false" ht="13.8" hidden="false" customHeight="false" outlineLevel="0" collapsed="false">
      <c r="C875" s="0" t="s">
        <v>115</v>
      </c>
      <c r="D875" s="0" t="s">
        <v>115</v>
      </c>
      <c r="G875" s="14" t="n">
        <v>0</v>
      </c>
      <c r="H875" s="15"/>
      <c r="I875" s="15"/>
      <c r="L875" s="19"/>
      <c r="R875" s="19"/>
    </row>
    <row r="876" customFormat="false" ht="13.8" hidden="false" customHeight="false" outlineLevel="0" collapsed="false">
      <c r="C876" s="0" t="s">
        <v>115</v>
      </c>
      <c r="D876" s="0" t="s">
        <v>115</v>
      </c>
      <c r="G876" s="14" t="n">
        <v>0</v>
      </c>
      <c r="H876" s="15"/>
      <c r="I876" s="15"/>
      <c r="L876" s="19"/>
      <c r="R876" s="19"/>
    </row>
    <row r="877" customFormat="false" ht="13.8" hidden="false" customHeight="false" outlineLevel="0" collapsed="false">
      <c r="C877" s="0" t="s">
        <v>115</v>
      </c>
      <c r="D877" s="0" t="s">
        <v>115</v>
      </c>
      <c r="G877" s="14" t="n">
        <v>0</v>
      </c>
      <c r="H877" s="15"/>
      <c r="I877" s="15"/>
      <c r="L877" s="19"/>
      <c r="R877" s="19"/>
    </row>
    <row r="878" customFormat="false" ht="13.8" hidden="false" customHeight="false" outlineLevel="0" collapsed="false">
      <c r="C878" s="0" t="s">
        <v>115</v>
      </c>
      <c r="D878" s="0" t="s">
        <v>115</v>
      </c>
      <c r="G878" s="14" t="n">
        <v>0</v>
      </c>
      <c r="H878" s="15"/>
      <c r="I878" s="15"/>
      <c r="L878" s="19"/>
      <c r="R878" s="19"/>
    </row>
    <row r="879" customFormat="false" ht="13.8" hidden="false" customHeight="false" outlineLevel="0" collapsed="false">
      <c r="C879" s="0" t="s">
        <v>115</v>
      </c>
      <c r="D879" s="0" t="s">
        <v>115</v>
      </c>
      <c r="G879" s="14" t="n">
        <v>0</v>
      </c>
      <c r="H879" s="15"/>
      <c r="I879" s="15"/>
      <c r="L879" s="19"/>
      <c r="R879" s="19"/>
    </row>
    <row r="880" customFormat="false" ht="13.8" hidden="false" customHeight="false" outlineLevel="0" collapsed="false">
      <c r="C880" s="0" t="s">
        <v>115</v>
      </c>
      <c r="D880" s="0" t="s">
        <v>115</v>
      </c>
      <c r="G880" s="14" t="n">
        <v>0</v>
      </c>
      <c r="H880" s="15"/>
      <c r="I880" s="15"/>
      <c r="L880" s="19"/>
      <c r="R880" s="19"/>
    </row>
    <row r="881" customFormat="false" ht="13.8" hidden="false" customHeight="false" outlineLevel="0" collapsed="false">
      <c r="C881" s="0" t="s">
        <v>115</v>
      </c>
      <c r="D881" s="0" t="s">
        <v>115</v>
      </c>
      <c r="G881" s="14" t="n">
        <v>0</v>
      </c>
      <c r="H881" s="15"/>
      <c r="I881" s="15"/>
      <c r="L881" s="19"/>
      <c r="R881" s="19"/>
    </row>
    <row r="882" customFormat="false" ht="13.8" hidden="false" customHeight="false" outlineLevel="0" collapsed="false">
      <c r="C882" s="0" t="s">
        <v>115</v>
      </c>
      <c r="D882" s="0" t="s">
        <v>115</v>
      </c>
      <c r="G882" s="14" t="n">
        <v>0</v>
      </c>
      <c r="H882" s="15"/>
      <c r="I882" s="15"/>
      <c r="L882" s="19"/>
      <c r="R882" s="19"/>
    </row>
    <row r="883" customFormat="false" ht="13.8" hidden="false" customHeight="false" outlineLevel="0" collapsed="false">
      <c r="C883" s="0" t="s">
        <v>115</v>
      </c>
      <c r="D883" s="0" t="s">
        <v>115</v>
      </c>
      <c r="G883" s="14" t="n">
        <v>0</v>
      </c>
      <c r="H883" s="15"/>
      <c r="I883" s="15"/>
      <c r="L883" s="19"/>
      <c r="R883" s="19"/>
    </row>
    <row r="884" customFormat="false" ht="13.8" hidden="false" customHeight="false" outlineLevel="0" collapsed="false">
      <c r="C884" s="0" t="s">
        <v>115</v>
      </c>
      <c r="D884" s="0" t="s">
        <v>115</v>
      </c>
      <c r="G884" s="14" t="n">
        <v>0</v>
      </c>
      <c r="H884" s="15"/>
      <c r="I884" s="15"/>
      <c r="L884" s="19"/>
      <c r="R884" s="19"/>
    </row>
    <row r="885" customFormat="false" ht="13.8" hidden="false" customHeight="false" outlineLevel="0" collapsed="false">
      <c r="C885" s="0" t="s">
        <v>115</v>
      </c>
      <c r="D885" s="0" t="s">
        <v>115</v>
      </c>
      <c r="G885" s="14" t="n">
        <v>0</v>
      </c>
      <c r="H885" s="15"/>
      <c r="I885" s="15"/>
      <c r="L885" s="19"/>
      <c r="R885" s="19"/>
    </row>
    <row r="886" customFormat="false" ht="13.8" hidden="false" customHeight="false" outlineLevel="0" collapsed="false">
      <c r="C886" s="0" t="s">
        <v>115</v>
      </c>
      <c r="D886" s="0" t="s">
        <v>115</v>
      </c>
      <c r="G886" s="14" t="n">
        <v>0</v>
      </c>
      <c r="H886" s="15"/>
      <c r="I886" s="15"/>
      <c r="L886" s="19"/>
      <c r="R886" s="19"/>
    </row>
    <row r="887" customFormat="false" ht="13.8" hidden="false" customHeight="false" outlineLevel="0" collapsed="false">
      <c r="C887" s="0" t="s">
        <v>115</v>
      </c>
      <c r="D887" s="0" t="s">
        <v>115</v>
      </c>
      <c r="G887" s="14" t="n">
        <v>0</v>
      </c>
      <c r="H887" s="15"/>
      <c r="I887" s="15"/>
      <c r="L887" s="19"/>
      <c r="R887" s="19"/>
    </row>
    <row r="888" customFormat="false" ht="13.8" hidden="false" customHeight="false" outlineLevel="0" collapsed="false">
      <c r="C888" s="0" t="s">
        <v>115</v>
      </c>
      <c r="D888" s="0" t="s">
        <v>115</v>
      </c>
      <c r="G888" s="14" t="n">
        <v>0</v>
      </c>
      <c r="H888" s="15"/>
      <c r="I888" s="15"/>
      <c r="L888" s="19"/>
      <c r="R888" s="19"/>
    </row>
    <row r="889" customFormat="false" ht="13.8" hidden="false" customHeight="false" outlineLevel="0" collapsed="false">
      <c r="C889" s="0" t="s">
        <v>115</v>
      </c>
      <c r="D889" s="0" t="s">
        <v>115</v>
      </c>
      <c r="G889" s="14" t="n">
        <v>0</v>
      </c>
      <c r="H889" s="15"/>
      <c r="I889" s="15"/>
      <c r="L889" s="19"/>
      <c r="R889" s="19"/>
    </row>
    <row r="890" customFormat="false" ht="13.8" hidden="false" customHeight="false" outlineLevel="0" collapsed="false">
      <c r="C890" s="0" t="s">
        <v>115</v>
      </c>
      <c r="D890" s="0" t="s">
        <v>115</v>
      </c>
      <c r="G890" s="14" t="n">
        <v>0</v>
      </c>
      <c r="H890" s="15"/>
      <c r="I890" s="15"/>
      <c r="L890" s="19"/>
      <c r="R890" s="19"/>
    </row>
    <row r="891" customFormat="false" ht="13.8" hidden="false" customHeight="false" outlineLevel="0" collapsed="false">
      <c r="C891" s="0" t="s">
        <v>115</v>
      </c>
      <c r="D891" s="0" t="s">
        <v>115</v>
      </c>
      <c r="G891" s="14" t="n">
        <v>0</v>
      </c>
      <c r="H891" s="15"/>
      <c r="I891" s="15"/>
      <c r="L891" s="19"/>
      <c r="R891" s="19"/>
    </row>
    <row r="892" customFormat="false" ht="13.8" hidden="false" customHeight="false" outlineLevel="0" collapsed="false">
      <c r="C892" s="0" t="s">
        <v>115</v>
      </c>
      <c r="D892" s="0" t="s">
        <v>115</v>
      </c>
      <c r="G892" s="14" t="n">
        <v>0</v>
      </c>
      <c r="H892" s="15"/>
      <c r="I892" s="15"/>
      <c r="L892" s="19"/>
      <c r="R892" s="19"/>
    </row>
    <row r="893" customFormat="false" ht="13.8" hidden="false" customHeight="false" outlineLevel="0" collapsed="false">
      <c r="C893" s="0" t="s">
        <v>115</v>
      </c>
      <c r="D893" s="0" t="s">
        <v>115</v>
      </c>
      <c r="G893" s="14" t="n">
        <v>0</v>
      </c>
      <c r="H893" s="15"/>
      <c r="I893" s="15"/>
      <c r="L893" s="19"/>
      <c r="R893" s="19"/>
    </row>
    <row r="894" customFormat="false" ht="13.8" hidden="false" customHeight="false" outlineLevel="0" collapsed="false">
      <c r="C894" s="0" t="s">
        <v>115</v>
      </c>
      <c r="D894" s="0" t="s">
        <v>115</v>
      </c>
      <c r="G894" s="14" t="n">
        <v>0</v>
      </c>
      <c r="H894" s="15"/>
      <c r="I894" s="15"/>
      <c r="L894" s="19"/>
      <c r="R894" s="19"/>
    </row>
    <row r="895" customFormat="false" ht="13.8" hidden="false" customHeight="false" outlineLevel="0" collapsed="false">
      <c r="C895" s="0" t="s">
        <v>115</v>
      </c>
      <c r="D895" s="0" t="s">
        <v>115</v>
      </c>
      <c r="G895" s="14" t="n">
        <v>0</v>
      </c>
      <c r="H895" s="15"/>
      <c r="I895" s="15"/>
      <c r="L895" s="19"/>
      <c r="R895" s="19"/>
    </row>
    <row r="896" customFormat="false" ht="13.8" hidden="false" customHeight="false" outlineLevel="0" collapsed="false">
      <c r="C896" s="0" t="s">
        <v>115</v>
      </c>
      <c r="D896" s="0" t="s">
        <v>115</v>
      </c>
      <c r="G896" s="14" t="n">
        <v>0</v>
      </c>
      <c r="H896" s="15"/>
      <c r="I896" s="15"/>
      <c r="L896" s="19"/>
      <c r="R896" s="19"/>
    </row>
    <row r="897" customFormat="false" ht="13.8" hidden="false" customHeight="false" outlineLevel="0" collapsed="false">
      <c r="C897" s="0" t="s">
        <v>115</v>
      </c>
      <c r="D897" s="0" t="s">
        <v>115</v>
      </c>
      <c r="G897" s="14" t="n">
        <v>0</v>
      </c>
      <c r="H897" s="15"/>
      <c r="I897" s="15"/>
      <c r="L897" s="19"/>
      <c r="R897" s="19"/>
    </row>
    <row r="898" customFormat="false" ht="13.8" hidden="false" customHeight="false" outlineLevel="0" collapsed="false">
      <c r="C898" s="0" t="s">
        <v>115</v>
      </c>
      <c r="D898" s="0" t="s">
        <v>115</v>
      </c>
      <c r="G898" s="14" t="n">
        <v>0</v>
      </c>
      <c r="H898" s="15"/>
      <c r="I898" s="15"/>
      <c r="L898" s="19"/>
      <c r="R898" s="19"/>
    </row>
    <row r="899" customFormat="false" ht="13.8" hidden="false" customHeight="false" outlineLevel="0" collapsed="false">
      <c r="C899" s="0" t="s">
        <v>115</v>
      </c>
      <c r="D899" s="0" t="s">
        <v>115</v>
      </c>
      <c r="G899" s="14" t="n">
        <v>0</v>
      </c>
      <c r="H899" s="15"/>
      <c r="I899" s="15"/>
      <c r="L899" s="19"/>
      <c r="R899" s="19"/>
    </row>
    <row r="900" customFormat="false" ht="13.8" hidden="false" customHeight="false" outlineLevel="0" collapsed="false">
      <c r="C900" s="0" t="s">
        <v>115</v>
      </c>
      <c r="D900" s="0" t="s">
        <v>115</v>
      </c>
      <c r="G900" s="14" t="n">
        <v>0</v>
      </c>
      <c r="H900" s="15"/>
      <c r="I900" s="15"/>
      <c r="L900" s="19"/>
      <c r="R900" s="19"/>
    </row>
    <row r="901" customFormat="false" ht="13.8" hidden="false" customHeight="false" outlineLevel="0" collapsed="false">
      <c r="C901" s="0" t="s">
        <v>115</v>
      </c>
      <c r="D901" s="0" t="s">
        <v>115</v>
      </c>
      <c r="G901" s="14" t="n">
        <v>0</v>
      </c>
      <c r="H901" s="15"/>
      <c r="I901" s="15"/>
      <c r="L901" s="19"/>
      <c r="R901" s="19"/>
    </row>
    <row r="902" customFormat="false" ht="13.8" hidden="false" customHeight="false" outlineLevel="0" collapsed="false">
      <c r="C902" s="0" t="s">
        <v>115</v>
      </c>
      <c r="D902" s="0" t="s">
        <v>115</v>
      </c>
      <c r="G902" s="14" t="n">
        <v>0</v>
      </c>
      <c r="H902" s="15"/>
      <c r="I902" s="15"/>
      <c r="L902" s="19"/>
      <c r="R902" s="19"/>
    </row>
    <row r="903" customFormat="false" ht="13.8" hidden="false" customHeight="false" outlineLevel="0" collapsed="false">
      <c r="C903" s="0" t="s">
        <v>115</v>
      </c>
      <c r="D903" s="0" t="s">
        <v>115</v>
      </c>
      <c r="G903" s="14" t="n">
        <v>0</v>
      </c>
      <c r="H903" s="15"/>
      <c r="I903" s="15"/>
      <c r="L903" s="19"/>
      <c r="R903" s="19"/>
    </row>
    <row r="904" customFormat="false" ht="13.8" hidden="false" customHeight="false" outlineLevel="0" collapsed="false">
      <c r="C904" s="0" t="s">
        <v>115</v>
      </c>
      <c r="D904" s="0" t="s">
        <v>115</v>
      </c>
      <c r="G904" s="14" t="n">
        <v>0</v>
      </c>
      <c r="H904" s="15"/>
      <c r="I904" s="15"/>
      <c r="L904" s="19"/>
      <c r="R904" s="19"/>
    </row>
    <row r="905" customFormat="false" ht="13.8" hidden="false" customHeight="false" outlineLevel="0" collapsed="false">
      <c r="C905" s="0" t="s">
        <v>115</v>
      </c>
      <c r="D905" s="0" t="s">
        <v>115</v>
      </c>
      <c r="G905" s="14" t="n">
        <v>0</v>
      </c>
      <c r="H905" s="15"/>
      <c r="I905" s="15"/>
      <c r="L905" s="19"/>
      <c r="R905" s="19"/>
    </row>
    <row r="906" customFormat="false" ht="13.8" hidden="false" customHeight="false" outlineLevel="0" collapsed="false">
      <c r="C906" s="0" t="s">
        <v>115</v>
      </c>
      <c r="D906" s="0" t="s">
        <v>115</v>
      </c>
      <c r="G906" s="14" t="n">
        <v>0</v>
      </c>
      <c r="H906" s="15"/>
      <c r="I906" s="15"/>
      <c r="L906" s="19"/>
      <c r="R906" s="19"/>
    </row>
    <row r="907" customFormat="false" ht="13.8" hidden="false" customHeight="false" outlineLevel="0" collapsed="false">
      <c r="C907" s="0" t="s">
        <v>115</v>
      </c>
      <c r="D907" s="0" t="s">
        <v>115</v>
      </c>
      <c r="G907" s="14" t="n">
        <v>0</v>
      </c>
      <c r="H907" s="15"/>
      <c r="I907" s="15"/>
      <c r="L907" s="19"/>
      <c r="R907" s="19"/>
    </row>
    <row r="908" customFormat="false" ht="13.8" hidden="false" customHeight="false" outlineLevel="0" collapsed="false">
      <c r="C908" s="0" t="s">
        <v>115</v>
      </c>
      <c r="D908" s="0" t="s">
        <v>115</v>
      </c>
      <c r="G908" s="14" t="n">
        <v>0</v>
      </c>
      <c r="H908" s="15"/>
      <c r="I908" s="15"/>
      <c r="L908" s="19"/>
      <c r="R908" s="19"/>
    </row>
    <row r="909" customFormat="false" ht="13.8" hidden="false" customHeight="false" outlineLevel="0" collapsed="false">
      <c r="C909" s="0" t="s">
        <v>115</v>
      </c>
      <c r="D909" s="0" t="s">
        <v>115</v>
      </c>
      <c r="G909" s="14" t="n">
        <v>0</v>
      </c>
      <c r="H909" s="15"/>
      <c r="I909" s="15"/>
      <c r="L909" s="19"/>
      <c r="R909" s="19"/>
    </row>
    <row r="910" customFormat="false" ht="13.8" hidden="false" customHeight="false" outlineLevel="0" collapsed="false">
      <c r="C910" s="0" t="s">
        <v>115</v>
      </c>
      <c r="D910" s="0" t="s">
        <v>115</v>
      </c>
      <c r="G910" s="14" t="n">
        <v>0</v>
      </c>
      <c r="H910" s="15"/>
      <c r="I910" s="15"/>
      <c r="L910" s="19"/>
      <c r="R910" s="19"/>
    </row>
    <row r="911" customFormat="false" ht="13.8" hidden="false" customHeight="false" outlineLevel="0" collapsed="false">
      <c r="C911" s="0" t="s">
        <v>115</v>
      </c>
      <c r="D911" s="0" t="s">
        <v>115</v>
      </c>
      <c r="G911" s="14" t="n">
        <v>0</v>
      </c>
      <c r="H911" s="15"/>
      <c r="I911" s="15"/>
      <c r="L911" s="19"/>
      <c r="R911" s="19"/>
    </row>
    <row r="912" customFormat="false" ht="13.8" hidden="false" customHeight="false" outlineLevel="0" collapsed="false">
      <c r="C912" s="0" t="s">
        <v>115</v>
      </c>
      <c r="D912" s="0" t="s">
        <v>115</v>
      </c>
      <c r="G912" s="14" t="n">
        <v>0</v>
      </c>
      <c r="H912" s="15"/>
      <c r="I912" s="15"/>
      <c r="L912" s="19"/>
      <c r="R912" s="19"/>
    </row>
    <row r="913" customFormat="false" ht="13.8" hidden="false" customHeight="false" outlineLevel="0" collapsed="false">
      <c r="C913" s="0" t="s">
        <v>115</v>
      </c>
      <c r="D913" s="0" t="s">
        <v>115</v>
      </c>
      <c r="G913" s="14" t="n">
        <v>0</v>
      </c>
      <c r="H913" s="15"/>
      <c r="I913" s="15"/>
      <c r="L913" s="19"/>
      <c r="R913" s="19"/>
    </row>
    <row r="914" customFormat="false" ht="13.8" hidden="false" customHeight="false" outlineLevel="0" collapsed="false">
      <c r="C914" s="0" t="s">
        <v>115</v>
      </c>
      <c r="D914" s="0" t="s">
        <v>115</v>
      </c>
      <c r="G914" s="14" t="n">
        <v>0</v>
      </c>
      <c r="H914" s="15"/>
      <c r="I914" s="15"/>
      <c r="L914" s="19"/>
      <c r="R914" s="19"/>
    </row>
    <row r="915" customFormat="false" ht="13.8" hidden="false" customHeight="false" outlineLevel="0" collapsed="false">
      <c r="C915" s="0" t="s">
        <v>115</v>
      </c>
      <c r="D915" s="0" t="s">
        <v>115</v>
      </c>
      <c r="G915" s="14" t="n">
        <v>0</v>
      </c>
      <c r="H915" s="15"/>
      <c r="I915" s="15"/>
      <c r="L915" s="19"/>
      <c r="R915" s="19"/>
    </row>
    <row r="916" customFormat="false" ht="13.8" hidden="false" customHeight="false" outlineLevel="0" collapsed="false">
      <c r="C916" s="0" t="s">
        <v>115</v>
      </c>
      <c r="D916" s="0" t="s">
        <v>115</v>
      </c>
      <c r="G916" s="14" t="n">
        <v>0</v>
      </c>
      <c r="H916" s="15"/>
      <c r="I916" s="15"/>
      <c r="L916" s="19"/>
      <c r="R916" s="19"/>
    </row>
    <row r="917" customFormat="false" ht="13.8" hidden="false" customHeight="false" outlineLevel="0" collapsed="false">
      <c r="C917" s="0" t="s">
        <v>115</v>
      </c>
      <c r="D917" s="0" t="s">
        <v>115</v>
      </c>
      <c r="G917" s="14" t="n">
        <v>0</v>
      </c>
      <c r="H917" s="15"/>
      <c r="I917" s="15"/>
      <c r="L917" s="19"/>
      <c r="R917" s="19"/>
    </row>
    <row r="918" customFormat="false" ht="13.8" hidden="false" customHeight="false" outlineLevel="0" collapsed="false">
      <c r="C918" s="0" t="s">
        <v>115</v>
      </c>
      <c r="D918" s="0" t="s">
        <v>115</v>
      </c>
      <c r="G918" s="14" t="n">
        <v>0</v>
      </c>
      <c r="H918" s="15"/>
      <c r="I918" s="15"/>
      <c r="L918" s="19"/>
      <c r="R918" s="19"/>
    </row>
    <row r="919" customFormat="false" ht="13.8" hidden="false" customHeight="false" outlineLevel="0" collapsed="false">
      <c r="C919" s="0" t="s">
        <v>115</v>
      </c>
      <c r="D919" s="0" t="s">
        <v>115</v>
      </c>
      <c r="G919" s="14" t="n">
        <v>0</v>
      </c>
      <c r="H919" s="15"/>
      <c r="I919" s="15"/>
      <c r="L919" s="19"/>
      <c r="R919" s="19"/>
    </row>
    <row r="920" customFormat="false" ht="13.8" hidden="false" customHeight="false" outlineLevel="0" collapsed="false">
      <c r="C920" s="0" t="s">
        <v>115</v>
      </c>
      <c r="D920" s="0" t="s">
        <v>115</v>
      </c>
      <c r="G920" s="14" t="n">
        <v>0</v>
      </c>
      <c r="H920" s="15"/>
      <c r="I920" s="15"/>
      <c r="L920" s="19"/>
      <c r="R920" s="19"/>
    </row>
    <row r="921" customFormat="false" ht="13.8" hidden="false" customHeight="false" outlineLevel="0" collapsed="false">
      <c r="C921" s="0" t="s">
        <v>115</v>
      </c>
      <c r="D921" s="0" t="s">
        <v>115</v>
      </c>
      <c r="G921" s="14" t="n">
        <v>0</v>
      </c>
      <c r="H921" s="15"/>
      <c r="I921" s="15"/>
      <c r="L921" s="19"/>
      <c r="R921" s="19"/>
    </row>
    <row r="922" customFormat="false" ht="13.8" hidden="false" customHeight="false" outlineLevel="0" collapsed="false">
      <c r="C922" s="0" t="s">
        <v>115</v>
      </c>
      <c r="D922" s="0" t="s">
        <v>115</v>
      </c>
      <c r="G922" s="14" t="n">
        <v>0</v>
      </c>
      <c r="H922" s="15"/>
      <c r="I922" s="15"/>
      <c r="L922" s="19"/>
      <c r="R922" s="19"/>
    </row>
    <row r="923" customFormat="false" ht="13.8" hidden="false" customHeight="false" outlineLevel="0" collapsed="false">
      <c r="C923" s="0" t="s">
        <v>115</v>
      </c>
      <c r="D923" s="0" t="s">
        <v>115</v>
      </c>
      <c r="G923" s="14" t="n">
        <v>0</v>
      </c>
      <c r="H923" s="15"/>
      <c r="I923" s="15"/>
      <c r="L923" s="19"/>
      <c r="R923" s="19"/>
    </row>
    <row r="924" customFormat="false" ht="13.8" hidden="false" customHeight="false" outlineLevel="0" collapsed="false">
      <c r="C924" s="0" t="s">
        <v>115</v>
      </c>
      <c r="D924" s="0" t="s">
        <v>115</v>
      </c>
      <c r="G924" s="14" t="n">
        <v>0</v>
      </c>
      <c r="H924" s="15"/>
      <c r="I924" s="15"/>
      <c r="L924" s="19"/>
      <c r="R924" s="19"/>
    </row>
    <row r="925" customFormat="false" ht="13.8" hidden="false" customHeight="false" outlineLevel="0" collapsed="false">
      <c r="C925" s="0" t="s">
        <v>115</v>
      </c>
      <c r="D925" s="0" t="s">
        <v>115</v>
      </c>
      <c r="G925" s="14" t="n">
        <v>0</v>
      </c>
      <c r="H925" s="15"/>
      <c r="I925" s="15"/>
      <c r="L925" s="19"/>
      <c r="R925" s="19"/>
    </row>
    <row r="926" customFormat="false" ht="13.8" hidden="false" customHeight="false" outlineLevel="0" collapsed="false">
      <c r="C926" s="0" t="s">
        <v>115</v>
      </c>
      <c r="D926" s="0" t="s">
        <v>115</v>
      </c>
      <c r="G926" s="14" t="n">
        <v>0</v>
      </c>
      <c r="H926" s="15"/>
      <c r="I926" s="15"/>
      <c r="L926" s="19"/>
      <c r="R926" s="19"/>
    </row>
    <row r="927" customFormat="false" ht="13.8" hidden="false" customHeight="false" outlineLevel="0" collapsed="false">
      <c r="C927" s="0" t="s">
        <v>115</v>
      </c>
      <c r="D927" s="0" t="s">
        <v>115</v>
      </c>
      <c r="G927" s="14" t="n">
        <v>0</v>
      </c>
      <c r="H927" s="15"/>
      <c r="I927" s="15"/>
      <c r="L927" s="19"/>
      <c r="R927" s="19"/>
    </row>
    <row r="928" customFormat="false" ht="13.8" hidden="false" customHeight="false" outlineLevel="0" collapsed="false">
      <c r="C928" s="0" t="s">
        <v>115</v>
      </c>
      <c r="D928" s="0" t="s">
        <v>115</v>
      </c>
      <c r="G928" s="14" t="n">
        <v>0</v>
      </c>
      <c r="H928" s="15"/>
      <c r="I928" s="15"/>
      <c r="L928" s="19"/>
      <c r="R928" s="19"/>
    </row>
    <row r="929" customFormat="false" ht="13.8" hidden="false" customHeight="false" outlineLevel="0" collapsed="false">
      <c r="C929" s="0" t="s">
        <v>115</v>
      </c>
      <c r="D929" s="0" t="s">
        <v>115</v>
      </c>
      <c r="G929" s="14" t="n">
        <v>0</v>
      </c>
      <c r="H929" s="15"/>
      <c r="I929" s="15"/>
      <c r="L929" s="19"/>
      <c r="R929" s="19"/>
    </row>
    <row r="930" customFormat="false" ht="13.8" hidden="false" customHeight="false" outlineLevel="0" collapsed="false">
      <c r="C930" s="0" t="s">
        <v>115</v>
      </c>
      <c r="D930" s="0" t="s">
        <v>115</v>
      </c>
      <c r="G930" s="14" t="n">
        <v>0</v>
      </c>
      <c r="H930" s="15"/>
      <c r="I930" s="15"/>
      <c r="L930" s="19"/>
      <c r="R930" s="19"/>
    </row>
    <row r="931" customFormat="false" ht="13.8" hidden="false" customHeight="false" outlineLevel="0" collapsed="false">
      <c r="C931" s="0" t="s">
        <v>115</v>
      </c>
      <c r="D931" s="0" t="s">
        <v>115</v>
      </c>
      <c r="G931" s="14" t="n">
        <v>0</v>
      </c>
      <c r="H931" s="15"/>
      <c r="I931" s="15"/>
      <c r="L931" s="19"/>
      <c r="R931" s="19"/>
    </row>
    <row r="932" customFormat="false" ht="13.8" hidden="false" customHeight="false" outlineLevel="0" collapsed="false">
      <c r="C932" s="0" t="s">
        <v>115</v>
      </c>
      <c r="D932" s="0" t="s">
        <v>115</v>
      </c>
      <c r="G932" s="14" t="n">
        <v>0</v>
      </c>
      <c r="H932" s="15"/>
      <c r="I932" s="15"/>
      <c r="L932" s="19"/>
      <c r="R932" s="19"/>
    </row>
    <row r="933" customFormat="false" ht="13.8" hidden="false" customHeight="false" outlineLevel="0" collapsed="false">
      <c r="C933" s="0" t="s">
        <v>115</v>
      </c>
      <c r="D933" s="0" t="s">
        <v>115</v>
      </c>
      <c r="G933" s="14" t="n">
        <v>0</v>
      </c>
      <c r="H933" s="15"/>
      <c r="I933" s="15"/>
      <c r="L933" s="19"/>
      <c r="R933" s="19"/>
    </row>
    <row r="934" customFormat="false" ht="13.8" hidden="false" customHeight="false" outlineLevel="0" collapsed="false">
      <c r="C934" s="0" t="s">
        <v>115</v>
      </c>
      <c r="D934" s="0" t="s">
        <v>115</v>
      </c>
      <c r="G934" s="14" t="n">
        <v>0</v>
      </c>
      <c r="H934" s="15"/>
      <c r="I934" s="15"/>
      <c r="L934" s="19"/>
      <c r="R934" s="19"/>
    </row>
    <row r="935" customFormat="false" ht="13.8" hidden="false" customHeight="false" outlineLevel="0" collapsed="false">
      <c r="C935" s="0" t="s">
        <v>115</v>
      </c>
      <c r="D935" s="0" t="s">
        <v>115</v>
      </c>
      <c r="G935" s="14" t="n">
        <v>0</v>
      </c>
      <c r="H935" s="15"/>
      <c r="I935" s="15"/>
      <c r="L935" s="19"/>
      <c r="R935" s="19"/>
    </row>
    <row r="936" customFormat="false" ht="13.8" hidden="false" customHeight="false" outlineLevel="0" collapsed="false">
      <c r="C936" s="0" t="s">
        <v>115</v>
      </c>
      <c r="D936" s="0" t="s">
        <v>115</v>
      </c>
      <c r="G936" s="14" t="n">
        <v>0</v>
      </c>
      <c r="H936" s="15"/>
      <c r="I936" s="15"/>
      <c r="L936" s="19"/>
      <c r="R936" s="19"/>
    </row>
    <row r="937" customFormat="false" ht="13.8" hidden="false" customHeight="false" outlineLevel="0" collapsed="false">
      <c r="C937" s="0" t="s">
        <v>115</v>
      </c>
      <c r="D937" s="0" t="s">
        <v>115</v>
      </c>
      <c r="G937" s="14" t="n">
        <v>0</v>
      </c>
      <c r="H937" s="15"/>
      <c r="I937" s="15"/>
      <c r="L937" s="19"/>
      <c r="R937" s="19"/>
    </row>
    <row r="938" customFormat="false" ht="13.8" hidden="false" customHeight="false" outlineLevel="0" collapsed="false">
      <c r="C938" s="0" t="s">
        <v>115</v>
      </c>
      <c r="D938" s="0" t="s">
        <v>115</v>
      </c>
      <c r="G938" s="14" t="n">
        <v>0</v>
      </c>
      <c r="H938" s="15"/>
      <c r="I938" s="15"/>
      <c r="L938" s="19"/>
      <c r="R938" s="19"/>
    </row>
    <row r="939" customFormat="false" ht="13.8" hidden="false" customHeight="false" outlineLevel="0" collapsed="false">
      <c r="C939" s="0" t="s">
        <v>115</v>
      </c>
      <c r="D939" s="0" t="s">
        <v>115</v>
      </c>
      <c r="G939" s="14" t="n">
        <v>0</v>
      </c>
      <c r="H939" s="15"/>
      <c r="I939" s="15"/>
      <c r="L939" s="19"/>
      <c r="R939" s="19"/>
    </row>
    <row r="940" customFormat="false" ht="13.8" hidden="false" customHeight="false" outlineLevel="0" collapsed="false">
      <c r="C940" s="0" t="s">
        <v>115</v>
      </c>
      <c r="D940" s="0" t="s">
        <v>115</v>
      </c>
      <c r="G940" s="14" t="n">
        <v>0</v>
      </c>
      <c r="H940" s="15"/>
      <c r="I940" s="15"/>
      <c r="L940" s="19"/>
      <c r="R940" s="19"/>
    </row>
    <row r="941" customFormat="false" ht="13.8" hidden="false" customHeight="false" outlineLevel="0" collapsed="false">
      <c r="C941" s="0" t="s">
        <v>115</v>
      </c>
      <c r="D941" s="0" t="s">
        <v>115</v>
      </c>
      <c r="G941" s="14" t="n">
        <v>0</v>
      </c>
      <c r="H941" s="15"/>
      <c r="I941" s="15"/>
      <c r="L941" s="19"/>
      <c r="R941" s="19"/>
    </row>
    <row r="942" customFormat="false" ht="13.8" hidden="false" customHeight="false" outlineLevel="0" collapsed="false">
      <c r="C942" s="0" t="s">
        <v>115</v>
      </c>
      <c r="D942" s="0" t="s">
        <v>115</v>
      </c>
      <c r="G942" s="14" t="n">
        <v>0</v>
      </c>
      <c r="H942" s="15"/>
      <c r="I942" s="15"/>
      <c r="L942" s="19"/>
      <c r="R942" s="19"/>
    </row>
    <row r="943" customFormat="false" ht="13.8" hidden="false" customHeight="false" outlineLevel="0" collapsed="false">
      <c r="C943" s="0" t="s">
        <v>115</v>
      </c>
      <c r="D943" s="0" t="s">
        <v>115</v>
      </c>
      <c r="G943" s="14" t="n">
        <v>0</v>
      </c>
      <c r="H943" s="15"/>
      <c r="I943" s="15"/>
      <c r="L943" s="19"/>
      <c r="R943" s="19"/>
    </row>
    <row r="944" customFormat="false" ht="13.8" hidden="false" customHeight="false" outlineLevel="0" collapsed="false">
      <c r="C944" s="0" t="s">
        <v>115</v>
      </c>
      <c r="D944" s="0" t="s">
        <v>115</v>
      </c>
      <c r="G944" s="14" t="n">
        <v>0</v>
      </c>
      <c r="H944" s="15"/>
      <c r="I944" s="15"/>
      <c r="L944" s="19"/>
      <c r="R944" s="19"/>
    </row>
    <row r="945" customFormat="false" ht="13.8" hidden="false" customHeight="false" outlineLevel="0" collapsed="false">
      <c r="C945" s="0" t="s">
        <v>115</v>
      </c>
      <c r="D945" s="0" t="s">
        <v>115</v>
      </c>
      <c r="G945" s="14" t="n">
        <v>0</v>
      </c>
      <c r="H945" s="15"/>
      <c r="I945" s="15"/>
      <c r="L945" s="19"/>
      <c r="R945" s="19"/>
    </row>
    <row r="946" customFormat="false" ht="13.8" hidden="false" customHeight="false" outlineLevel="0" collapsed="false">
      <c r="C946" s="0" t="s">
        <v>115</v>
      </c>
      <c r="D946" s="0" t="s">
        <v>115</v>
      </c>
      <c r="G946" s="14" t="n">
        <v>0</v>
      </c>
      <c r="H946" s="15"/>
      <c r="I946" s="15"/>
      <c r="L946" s="19"/>
      <c r="R946" s="19"/>
    </row>
    <row r="947" customFormat="false" ht="13.8" hidden="false" customHeight="false" outlineLevel="0" collapsed="false">
      <c r="C947" s="0" t="s">
        <v>115</v>
      </c>
      <c r="D947" s="0" t="s">
        <v>115</v>
      </c>
      <c r="G947" s="14" t="n">
        <v>0</v>
      </c>
      <c r="H947" s="15"/>
      <c r="I947" s="15"/>
      <c r="L947" s="19"/>
      <c r="R947" s="19"/>
    </row>
    <row r="948" customFormat="false" ht="13.8" hidden="false" customHeight="false" outlineLevel="0" collapsed="false">
      <c r="C948" s="0" t="s">
        <v>115</v>
      </c>
      <c r="D948" s="0" t="s">
        <v>115</v>
      </c>
      <c r="G948" s="14" t="n">
        <v>0</v>
      </c>
      <c r="H948" s="15"/>
      <c r="I948" s="15"/>
      <c r="L948" s="19"/>
      <c r="R948" s="19"/>
    </row>
    <row r="949" customFormat="false" ht="13.8" hidden="false" customHeight="false" outlineLevel="0" collapsed="false">
      <c r="C949" s="0" t="s">
        <v>115</v>
      </c>
      <c r="D949" s="0" t="s">
        <v>115</v>
      </c>
      <c r="G949" s="14" t="n">
        <v>0</v>
      </c>
      <c r="H949" s="15"/>
      <c r="I949" s="15"/>
      <c r="L949" s="19"/>
      <c r="R949" s="19"/>
    </row>
    <row r="950" customFormat="false" ht="13.8" hidden="false" customHeight="false" outlineLevel="0" collapsed="false">
      <c r="C950" s="0" t="s">
        <v>115</v>
      </c>
      <c r="D950" s="0" t="s">
        <v>115</v>
      </c>
      <c r="G950" s="14" t="n">
        <v>0</v>
      </c>
      <c r="H950" s="15"/>
      <c r="I950" s="15"/>
      <c r="L950" s="19"/>
      <c r="R950" s="19"/>
    </row>
    <row r="951" customFormat="false" ht="13.8" hidden="false" customHeight="false" outlineLevel="0" collapsed="false">
      <c r="C951" s="0" t="s">
        <v>115</v>
      </c>
      <c r="D951" s="0" t="s">
        <v>115</v>
      </c>
      <c r="G951" s="14" t="n">
        <v>0</v>
      </c>
      <c r="H951" s="15"/>
      <c r="I951" s="15"/>
      <c r="L951" s="19"/>
      <c r="R951" s="19"/>
    </row>
    <row r="952" customFormat="false" ht="13.8" hidden="false" customHeight="false" outlineLevel="0" collapsed="false">
      <c r="C952" s="0" t="s">
        <v>115</v>
      </c>
      <c r="D952" s="0" t="s">
        <v>115</v>
      </c>
      <c r="G952" s="14" t="n">
        <v>0</v>
      </c>
      <c r="H952" s="15"/>
      <c r="I952" s="15"/>
      <c r="L952" s="19"/>
      <c r="R952" s="19"/>
    </row>
    <row r="953" customFormat="false" ht="13.8" hidden="false" customHeight="false" outlineLevel="0" collapsed="false">
      <c r="C953" s="0" t="s">
        <v>115</v>
      </c>
      <c r="D953" s="0" t="s">
        <v>115</v>
      </c>
      <c r="G953" s="14" t="n">
        <v>0</v>
      </c>
      <c r="H953" s="15"/>
      <c r="I953" s="15"/>
      <c r="L953" s="19"/>
      <c r="R953" s="19"/>
    </row>
    <row r="954" customFormat="false" ht="13.8" hidden="false" customHeight="false" outlineLevel="0" collapsed="false">
      <c r="C954" s="0" t="s">
        <v>115</v>
      </c>
      <c r="D954" s="0" t="s">
        <v>115</v>
      </c>
      <c r="G954" s="14" t="n">
        <v>0</v>
      </c>
      <c r="H954" s="15"/>
      <c r="I954" s="15"/>
      <c r="L954" s="19"/>
      <c r="R954" s="19"/>
    </row>
    <row r="955" customFormat="false" ht="13.8" hidden="false" customHeight="false" outlineLevel="0" collapsed="false">
      <c r="C955" s="0" t="s">
        <v>115</v>
      </c>
      <c r="D955" s="0" t="s">
        <v>115</v>
      </c>
      <c r="G955" s="14" t="n">
        <v>0</v>
      </c>
      <c r="H955" s="15"/>
      <c r="I955" s="15"/>
      <c r="L955" s="19"/>
      <c r="R955" s="19"/>
    </row>
    <row r="956" customFormat="false" ht="13.8" hidden="false" customHeight="false" outlineLevel="0" collapsed="false">
      <c r="C956" s="0" t="s">
        <v>115</v>
      </c>
      <c r="D956" s="0" t="s">
        <v>115</v>
      </c>
      <c r="G956" s="14" t="n">
        <v>0</v>
      </c>
      <c r="H956" s="15"/>
      <c r="I956" s="15"/>
      <c r="L956" s="19"/>
      <c r="R956" s="19"/>
    </row>
    <row r="957" customFormat="false" ht="13.8" hidden="false" customHeight="false" outlineLevel="0" collapsed="false">
      <c r="C957" s="0" t="s">
        <v>115</v>
      </c>
      <c r="D957" s="0" t="s">
        <v>115</v>
      </c>
      <c r="G957" s="14" t="n">
        <v>0</v>
      </c>
      <c r="H957" s="15"/>
      <c r="I957" s="15"/>
      <c r="L957" s="19"/>
      <c r="R957" s="19"/>
    </row>
    <row r="958" customFormat="false" ht="13.8" hidden="false" customHeight="false" outlineLevel="0" collapsed="false">
      <c r="C958" s="0" t="s">
        <v>115</v>
      </c>
      <c r="D958" s="0" t="s">
        <v>115</v>
      </c>
      <c r="G958" s="14" t="n">
        <v>0</v>
      </c>
      <c r="H958" s="15"/>
      <c r="I958" s="15"/>
      <c r="L958" s="19"/>
      <c r="R958" s="19"/>
    </row>
    <row r="959" customFormat="false" ht="13.8" hidden="false" customHeight="false" outlineLevel="0" collapsed="false">
      <c r="C959" s="0" t="s">
        <v>115</v>
      </c>
      <c r="D959" s="0" t="s">
        <v>115</v>
      </c>
      <c r="G959" s="14" t="n">
        <v>0</v>
      </c>
      <c r="H959" s="15"/>
      <c r="I959" s="15"/>
      <c r="L959" s="19"/>
      <c r="R959" s="19"/>
    </row>
    <row r="960" customFormat="false" ht="13.8" hidden="false" customHeight="false" outlineLevel="0" collapsed="false">
      <c r="C960" s="0" t="s">
        <v>115</v>
      </c>
      <c r="D960" s="0" t="s">
        <v>115</v>
      </c>
      <c r="G960" s="14" t="n">
        <v>0</v>
      </c>
      <c r="H960" s="15"/>
      <c r="I960" s="15"/>
      <c r="L960" s="19"/>
      <c r="R960" s="19"/>
    </row>
    <row r="961" customFormat="false" ht="13.8" hidden="false" customHeight="false" outlineLevel="0" collapsed="false">
      <c r="C961" s="0" t="s">
        <v>115</v>
      </c>
      <c r="D961" s="0" t="s">
        <v>115</v>
      </c>
      <c r="G961" s="14" t="n">
        <v>0</v>
      </c>
      <c r="H961" s="15"/>
      <c r="I961" s="15"/>
      <c r="L961" s="19"/>
      <c r="R961" s="19"/>
    </row>
    <row r="962" customFormat="false" ht="13.8" hidden="false" customHeight="false" outlineLevel="0" collapsed="false">
      <c r="C962" s="0" t="s">
        <v>115</v>
      </c>
      <c r="D962" s="0" t="s">
        <v>115</v>
      </c>
      <c r="G962" s="14" t="n">
        <v>0</v>
      </c>
      <c r="H962" s="15"/>
      <c r="I962" s="15"/>
      <c r="L962" s="19"/>
      <c r="R962" s="19"/>
    </row>
    <row r="963" customFormat="false" ht="13.8" hidden="false" customHeight="false" outlineLevel="0" collapsed="false">
      <c r="C963" s="0" t="s">
        <v>115</v>
      </c>
      <c r="D963" s="0" t="s">
        <v>115</v>
      </c>
      <c r="G963" s="14" t="n">
        <v>0</v>
      </c>
      <c r="H963" s="15"/>
      <c r="I963" s="15"/>
      <c r="L963" s="19"/>
      <c r="R963" s="19"/>
    </row>
    <row r="964" customFormat="false" ht="13.8" hidden="false" customHeight="false" outlineLevel="0" collapsed="false">
      <c r="C964" s="0" t="s">
        <v>115</v>
      </c>
      <c r="D964" s="0" t="s">
        <v>115</v>
      </c>
      <c r="G964" s="14" t="n">
        <v>0</v>
      </c>
      <c r="H964" s="15"/>
      <c r="I964" s="15"/>
      <c r="L964" s="19"/>
      <c r="R964" s="19"/>
    </row>
    <row r="965" customFormat="false" ht="13.8" hidden="false" customHeight="false" outlineLevel="0" collapsed="false">
      <c r="C965" s="0" t="s">
        <v>115</v>
      </c>
      <c r="D965" s="0" t="s">
        <v>115</v>
      </c>
      <c r="G965" s="14" t="n">
        <v>0</v>
      </c>
      <c r="H965" s="15"/>
      <c r="I965" s="15"/>
      <c r="L965" s="19"/>
      <c r="R965" s="19"/>
    </row>
    <row r="966" customFormat="false" ht="13.8" hidden="false" customHeight="false" outlineLevel="0" collapsed="false">
      <c r="C966" s="0" t="s">
        <v>115</v>
      </c>
      <c r="D966" s="0" t="s">
        <v>115</v>
      </c>
      <c r="G966" s="14" t="n">
        <v>0</v>
      </c>
      <c r="H966" s="15"/>
      <c r="I966" s="15"/>
      <c r="L966" s="19"/>
      <c r="R966" s="19"/>
    </row>
    <row r="967" customFormat="false" ht="13.8" hidden="false" customHeight="false" outlineLevel="0" collapsed="false">
      <c r="C967" s="0" t="s">
        <v>115</v>
      </c>
      <c r="D967" s="0" t="s">
        <v>115</v>
      </c>
      <c r="G967" s="14" t="n">
        <v>0</v>
      </c>
      <c r="H967" s="15"/>
      <c r="I967" s="15"/>
      <c r="L967" s="19"/>
      <c r="R967" s="19"/>
    </row>
    <row r="968" customFormat="false" ht="13.8" hidden="false" customHeight="false" outlineLevel="0" collapsed="false">
      <c r="C968" s="0" t="s">
        <v>115</v>
      </c>
      <c r="D968" s="0" t="s">
        <v>115</v>
      </c>
      <c r="G968" s="14" t="n">
        <v>0</v>
      </c>
      <c r="H968" s="15"/>
      <c r="I968" s="15"/>
      <c r="L968" s="19"/>
      <c r="R968" s="19"/>
    </row>
    <row r="969" customFormat="false" ht="13.8" hidden="false" customHeight="false" outlineLevel="0" collapsed="false">
      <c r="C969" s="0" t="s">
        <v>115</v>
      </c>
      <c r="D969" s="0" t="s">
        <v>115</v>
      </c>
      <c r="G969" s="14" t="n">
        <v>0</v>
      </c>
      <c r="H969" s="15"/>
      <c r="I969" s="15"/>
      <c r="L969" s="19"/>
      <c r="R969" s="19"/>
    </row>
    <row r="970" customFormat="false" ht="13.8" hidden="false" customHeight="false" outlineLevel="0" collapsed="false">
      <c r="C970" s="0" t="s">
        <v>115</v>
      </c>
      <c r="D970" s="0" t="s">
        <v>115</v>
      </c>
      <c r="G970" s="14" t="n">
        <v>0</v>
      </c>
      <c r="H970" s="15"/>
      <c r="I970" s="15"/>
      <c r="L970" s="19"/>
      <c r="R970" s="19"/>
    </row>
    <row r="971" customFormat="false" ht="13.8" hidden="false" customHeight="false" outlineLevel="0" collapsed="false">
      <c r="C971" s="0" t="s">
        <v>115</v>
      </c>
      <c r="D971" s="0" t="s">
        <v>115</v>
      </c>
      <c r="G971" s="14" t="n">
        <v>0</v>
      </c>
      <c r="H971" s="15"/>
      <c r="I971" s="15"/>
      <c r="L971" s="19"/>
      <c r="R971" s="19"/>
    </row>
    <row r="972" customFormat="false" ht="13.8" hidden="false" customHeight="false" outlineLevel="0" collapsed="false">
      <c r="C972" s="0" t="s">
        <v>115</v>
      </c>
      <c r="D972" s="0" t="s">
        <v>115</v>
      </c>
      <c r="G972" s="14" t="n">
        <v>0</v>
      </c>
      <c r="H972" s="15"/>
      <c r="I972" s="15"/>
      <c r="L972" s="19"/>
      <c r="R972" s="19"/>
    </row>
    <row r="973" customFormat="false" ht="13.8" hidden="false" customHeight="false" outlineLevel="0" collapsed="false">
      <c r="C973" s="0" t="s">
        <v>115</v>
      </c>
      <c r="D973" s="0" t="s">
        <v>115</v>
      </c>
      <c r="G973" s="14" t="n">
        <v>0</v>
      </c>
      <c r="H973" s="15"/>
      <c r="I973" s="15"/>
      <c r="L973" s="19"/>
      <c r="R973" s="19"/>
    </row>
    <row r="974" customFormat="false" ht="13.8" hidden="false" customHeight="false" outlineLevel="0" collapsed="false">
      <c r="C974" s="0" t="s">
        <v>115</v>
      </c>
      <c r="D974" s="0" t="s">
        <v>115</v>
      </c>
      <c r="G974" s="14" t="n">
        <v>0</v>
      </c>
      <c r="H974" s="15"/>
      <c r="I974" s="15"/>
      <c r="L974" s="19"/>
      <c r="R974" s="19"/>
    </row>
    <row r="975" customFormat="false" ht="13.8" hidden="false" customHeight="false" outlineLevel="0" collapsed="false">
      <c r="C975" s="0" t="s">
        <v>115</v>
      </c>
      <c r="D975" s="0" t="s">
        <v>115</v>
      </c>
      <c r="G975" s="14" t="n">
        <v>0</v>
      </c>
      <c r="H975" s="15"/>
      <c r="I975" s="15"/>
      <c r="L975" s="19"/>
      <c r="R975" s="19"/>
    </row>
    <row r="976" customFormat="false" ht="13.8" hidden="false" customHeight="false" outlineLevel="0" collapsed="false">
      <c r="C976" s="0" t="s">
        <v>115</v>
      </c>
      <c r="D976" s="0" t="s">
        <v>115</v>
      </c>
      <c r="G976" s="14" t="n">
        <v>0</v>
      </c>
      <c r="H976" s="15"/>
      <c r="I976" s="15"/>
      <c r="L976" s="19"/>
      <c r="R976" s="19"/>
    </row>
    <row r="977" customFormat="false" ht="13.8" hidden="false" customHeight="false" outlineLevel="0" collapsed="false">
      <c r="C977" s="0" t="s">
        <v>115</v>
      </c>
      <c r="D977" s="0" t="s">
        <v>115</v>
      </c>
      <c r="G977" s="14" t="n">
        <v>0</v>
      </c>
      <c r="H977" s="15"/>
      <c r="I977" s="15"/>
      <c r="L977" s="19"/>
      <c r="R977" s="19"/>
    </row>
    <row r="978" customFormat="false" ht="13.8" hidden="false" customHeight="false" outlineLevel="0" collapsed="false">
      <c r="C978" s="0" t="s">
        <v>115</v>
      </c>
      <c r="D978" s="0" t="s">
        <v>115</v>
      </c>
      <c r="G978" s="14" t="n">
        <v>0</v>
      </c>
      <c r="H978" s="15"/>
      <c r="I978" s="15"/>
      <c r="L978" s="19"/>
      <c r="R978" s="19"/>
    </row>
    <row r="979" customFormat="false" ht="13.8" hidden="false" customHeight="false" outlineLevel="0" collapsed="false">
      <c r="C979" s="0" t="s">
        <v>115</v>
      </c>
      <c r="D979" s="0" t="s">
        <v>115</v>
      </c>
      <c r="G979" s="14" t="n">
        <v>0</v>
      </c>
      <c r="H979" s="15"/>
      <c r="I979" s="15"/>
      <c r="L979" s="19"/>
      <c r="R979" s="19"/>
    </row>
    <row r="980" customFormat="false" ht="13.8" hidden="false" customHeight="false" outlineLevel="0" collapsed="false">
      <c r="C980" s="0" t="s">
        <v>115</v>
      </c>
      <c r="D980" s="0" t="s">
        <v>115</v>
      </c>
      <c r="G980" s="14" t="n">
        <v>0</v>
      </c>
      <c r="H980" s="15"/>
      <c r="I980" s="15"/>
      <c r="L980" s="19"/>
      <c r="R980" s="19"/>
    </row>
    <row r="981" customFormat="false" ht="13.8" hidden="false" customHeight="false" outlineLevel="0" collapsed="false">
      <c r="C981" s="0" t="s">
        <v>115</v>
      </c>
      <c r="D981" s="0" t="s">
        <v>115</v>
      </c>
      <c r="G981" s="14" t="n">
        <v>0</v>
      </c>
      <c r="H981" s="15"/>
      <c r="I981" s="15"/>
      <c r="L981" s="19"/>
      <c r="R981" s="19"/>
    </row>
    <row r="982" customFormat="false" ht="13.8" hidden="false" customHeight="false" outlineLevel="0" collapsed="false">
      <c r="C982" s="0" t="s">
        <v>115</v>
      </c>
      <c r="D982" s="0" t="s">
        <v>115</v>
      </c>
      <c r="G982" s="14" t="n">
        <v>0</v>
      </c>
      <c r="H982" s="15"/>
      <c r="I982" s="15"/>
      <c r="L982" s="19"/>
      <c r="R982" s="19"/>
    </row>
    <row r="983" customFormat="false" ht="13.8" hidden="false" customHeight="false" outlineLevel="0" collapsed="false">
      <c r="C983" s="0" t="s">
        <v>115</v>
      </c>
      <c r="D983" s="0" t="s">
        <v>115</v>
      </c>
      <c r="G983" s="14" t="n">
        <v>0</v>
      </c>
      <c r="H983" s="15"/>
      <c r="I983" s="15"/>
      <c r="L983" s="19"/>
      <c r="R983" s="19"/>
    </row>
    <row r="984" customFormat="false" ht="13.8" hidden="false" customHeight="false" outlineLevel="0" collapsed="false">
      <c r="C984" s="0" t="s">
        <v>115</v>
      </c>
      <c r="D984" s="0" t="s">
        <v>115</v>
      </c>
      <c r="G984" s="14" t="n">
        <v>0</v>
      </c>
      <c r="H984" s="15"/>
      <c r="I984" s="15"/>
      <c r="L984" s="19"/>
      <c r="R984" s="19"/>
    </row>
    <row r="985" customFormat="false" ht="13.8" hidden="false" customHeight="false" outlineLevel="0" collapsed="false">
      <c r="C985" s="0" t="s">
        <v>115</v>
      </c>
      <c r="D985" s="0" t="s">
        <v>115</v>
      </c>
      <c r="G985" s="14" t="n">
        <v>0</v>
      </c>
      <c r="H985" s="15"/>
      <c r="I985" s="15"/>
      <c r="L985" s="19"/>
      <c r="R985" s="19"/>
    </row>
  </sheetData>
  <dataValidations count="58">
    <dataValidation allowBlank="true" errorStyle="stop" operator="equal" showDropDown="false" showErrorMessage="true" showInputMessage="false" sqref="B2:B3" type="list">
      <formula1>"Simple Forestry,Sawmills,Electric Sawmills"</formula1>
      <formula2>0</formula2>
    </dataValidation>
    <dataValidation allowBlank="true" errorStyle="stop" operator="equal" showDropDown="false" showErrorMessage="true" showInputMessage="false" sqref="C2:C3" type="list">
      <formula1>"Softwood,Hardwood,Focused Hardwood"</formula1>
      <formula2>0</formula2>
    </dataValidation>
    <dataValidation allowBlank="true" errorStyle="stop" operator="equal" showDropDown="false" showErrorMessage="true" showInputMessage="false" sqref="D2:D3" type="list">
      <formula1>"Horse Drawn,Steam Donk,Chainsaws"</formula1>
      <formula2>0</formula2>
    </dataValidation>
    <dataValidation allowBlank="true" errorStyle="stop" operator="equal" showDropDown="false" showErrorMessage="true" showInputMessage="false" sqref="E2:E3" type="list">
      <formula1>"Road Carts,Rail Transport,Log Carts"</formula1>
      <formula2>0</formula2>
    </dataValidation>
    <dataValidation allowBlank="true" errorStyle="stop" operator="equal" showDropDown="false" showErrorMessage="true" showInputMessage="false" sqref="B4:B7" type="list">
      <formula1>"Picks and Shovels,Atmospheric,Condensing,Diesel"</formula1>
      <formula2>0</formula2>
    </dataValidation>
    <dataValidation allowBlank="true" errorStyle="stop" operator="equal" showDropDown="false" showErrorMessage="true" showInputMessage="false" sqref="C4:C7" type="list">
      <formula1>"Manual,Nitroglycerin,Dynamite"</formula1>
      <formula2>0</formula2>
    </dataValidation>
    <dataValidation allowBlank="true" errorStyle="stop" operator="equal" showDropDown="false" showErrorMessage="true" showInputMessage="false" sqref="D4:D7" type="list">
      <formula1>"Hand Cranked,Steam Donk"</formula1>
      <formula2>0</formula2>
    </dataValidation>
    <dataValidation allowBlank="true" errorStyle="stop" operator="equal" showDropDown="false" showErrorMessage="true" showInputMessage="false" sqref="E4:E7" type="list">
      <formula1>"Road Carts,Rail Transport"</formula1>
      <formula2>0</formula2>
    </dataValidation>
    <dataValidation allowBlank="true" errorStyle="stop" operator="equal" showDropDown="false" showErrorMessage="true" showInputMessage="false" sqref="F2:F7 F10:F11" type="list">
      <formula1>"Merchant,Private,Public,Government,Cooperative"</formula1>
      <formula2>0</formula2>
    </dataValidation>
    <dataValidation allowBlank="true" errorStyle="stop" operator="equal" showDropDown="false" showErrorMessage="true" showInputMessage="false" sqref="B12" type="list">
      <formula1>"Crude,Iron,Steel,Machined Steel"</formula1>
      <formula2>0</formula2>
    </dataValidation>
    <dataValidation allowBlank="true" errorStyle="stop" operator="equal" showDropDown="false" showErrorMessage="true" showInputMessage="false" sqref="F8:F9 F13:F14 F17:F18 F31:F40 F42:F43" type="list">
      <formula1>"Private,Public,Government,Cooperative"</formula1>
      <formula2>0</formula2>
    </dataValidation>
    <dataValidation allowBlank="true" errorStyle="stop" operator="equal" showDropDown="false" showErrorMessage="true" showInputMessage="false" sqref="B13" type="list">
      <formula1>"Blister,Bessemer,Open Hearth,Electric Arc"</formula1>
      <formula2>0</formula2>
    </dataValidation>
    <dataValidation allowBlank="true" errorStyle="stop" operator="equal" showDropDown="false" showErrorMessage="true" showInputMessage="false" sqref="C8" type="list">
      <formula1>"Road Carts,Rail Transport,Tanker Cars"</formula1>
      <formula2>0</formula2>
    </dataValidation>
    <dataValidation allowBlank="true" errorStyle="stop" operator="equal" showDropDown="false" showErrorMessage="true" showInputMessage="false" sqref="B8" type="list">
      <formula1>"Steam Powered,Combustion Engine"</formula1>
      <formula2>0</formula2>
    </dataValidation>
    <dataValidation allowBlank="true" errorStyle="stop" operator="equal" showDropDown="false" showErrorMessage="true" showInputMessage="false" sqref="B9 B31:B40" type="list">
      <formula1>"Basic,Automatic Irrigation"</formula1>
      <formula2>0</formula2>
    </dataValidation>
    <dataValidation allowBlank="true" errorStyle="stop" operator="equal" showDropDown="false" showErrorMessage="true" showInputMessage="false" sqref="C9 C31:C40" type="list">
      <formula1>"Road Carts,Rail Transport"</formula1>
      <formula2>0</formula2>
    </dataValidation>
    <dataValidation allowBlank="true" errorStyle="stop" operator="equal" showDropDown="false" showErrorMessage="true" showInputMessage="false" sqref="B10" type="list">
      <formula1>"Simple Fishing,Fishing Trawlers,Steam Trawlers"</formula1>
      <formula2>0</formula2>
    </dataValidation>
    <dataValidation allowBlank="true" errorStyle="stop" operator="equal" showDropDown="false" showErrorMessage="true" showInputMessage="false" sqref="C10:C11" type="list">
      <formula1>"Unrefrigerated,Refrigerated Storage,Refrigerated Rail Cars,Flash Freezing"</formula1>
      <formula2>0</formula2>
    </dataValidation>
    <dataValidation allowBlank="true" errorStyle="stop" operator="equal" showDropDown="false" showErrorMessage="true" showInputMessage="false" sqref="B11" type="list">
      <formula1>"Simple Whaling,Whaling Fleet,Steam Powered Whalers"</formula1>
      <formula2>0</formula2>
    </dataValidation>
    <dataValidation allowBlank="true" errorStyle="stop" operator="equal" showDropDown="false" showErrorMessage="true" showInputMessage="false" sqref="C13 C16" type="list">
      <formula1>"Hand Assembly,Water-tube,Rotary Valve"</formula1>
      <formula2>0</formula2>
    </dataValidation>
    <dataValidation allowBlank="true" errorStyle="stop" operator="equal" showDropDown="false" showErrorMessage="true" showInputMessage="false" sqref="C12 D14 D22:D23" type="list">
      <formula1>"Hand Assembly,Water-tube,Rotary Valve,Assembly Lines"</formula1>
      <formula2>0</formula2>
    </dataValidation>
    <dataValidation allowBlank="true" errorStyle="stop" operator="equal" showDropDown="false" showErrorMessage="true" showInputMessage="false" sqref="B14" type="list">
      <formula1>"Steam,Electric,Diesel"</formula1>
      <formula2>0</formula2>
    </dataValidation>
    <dataValidation allowBlank="true" errorStyle="stop" operator="equal" showDropDown="false" showErrorMessage="true" showInputMessage="false" sqref="C14" type="list">
      <formula1>"Engine,Automobile"</formula1>
      <formula2>0</formula2>
    </dataValidation>
    <dataValidation allowBlank="true" errorStyle="stop" operator="equal" showDropDown="false" showErrorMessage="true" showInputMessage="false" sqref="F12 F15:F16 F19:F24" type="list">
      <formula1>"Merchant,Private,Public,Government,Cooperative"</formula1>
      <formula2>0</formula2>
    </dataValidation>
    <dataValidation allowBlank="true" errorStyle="stop" operator="equal" showDropDown="false" showErrorMessage="true" showInputMessage="false" sqref="B15" type="list">
      <formula1>"Forest,Leaded,Crystal,Houseware"</formula1>
      <formula2>0</formula2>
    </dataValidation>
    <dataValidation allowBlank="true" errorStyle="stop" operator="equal" showDropDown="false" showErrorMessage="true" showInputMessage="false" sqref="C15" type="list">
      <formula1>"Prioritize Glass Production,Ceramics,Bone China"</formula1>
      <formula2>0</formula2>
    </dataValidation>
    <dataValidation allowBlank="true" errorStyle="stop" operator="equal" showDropDown="false" showErrorMessage="true" showInputMessage="false" sqref="D15" type="list">
      <formula1>"Manual,Automatic"</formula1>
      <formula2>0</formula2>
    </dataValidation>
    <dataValidation allowBlank="true" errorStyle="stop" operator="equal" showDropDown="false" showErrorMessage="true" showInputMessage="false" sqref="B16" type="list">
      <formula1>"Pulp Pressing,Sulfite Pulping,Paper Bleaching"</formula1>
      <formula2>0</formula2>
    </dataValidation>
    <dataValidation allowBlank="true" errorStyle="stop" operator="equal" showDropDown="false" showErrorMessage="true" showInputMessage="false" sqref="B17" type="list">
      <formula1>"Artificial,Improved,Nitrogen"</formula1>
      <formula2>0</formula2>
    </dataValidation>
    <dataValidation allowBlank="true" errorStyle="stop" operator="equal" showDropDown="false" showErrorMessage="true" showInputMessage="false" sqref="B18" type="list">
      <formula1>"Leblanc,Ammonia,Vacuum,Brine"</formula1>
      <formula2>0</formula2>
    </dataValidation>
    <dataValidation allowBlank="true" errorStyle="stop" operator="equal" showDropDown="false" showErrorMessage="true" showInputMessage="false" sqref="B19" type="list">
      <formula1>"Wooden,Reinforced,Steamships,Arc-Welded"</formula1>
      <formula2>0</formula2>
    </dataValidation>
    <dataValidation allowBlank="true" errorStyle="stop" operator="equal" showDropDown="false" showErrorMessage="true" showInputMessage="false" sqref="B20:B21" type="list">
      <formula1>"Handsewn,Dye,Sewing,Electric Sewing"</formula1>
      <formula2>0</formula2>
    </dataValidation>
    <dataValidation allowBlank="true" errorStyle="stop" operator="equal" showDropDown="false" showErrorMessage="true" showInputMessage="false" sqref="C20:C21" type="list">
      <formula1>"Non-Luxury,Craftsman,Elastics"</formula1>
      <formula2>0</formula2>
    </dataValidation>
    <dataValidation allowBlank="true" errorStyle="stop" operator="equal" showDropDown="false" showErrorMessage="true" showInputMessage="false" sqref="D20:D21" type="list">
      <formula1>"Traditional,Mechanized,Automatic"</formula1>
      <formula2>0</formula2>
    </dataValidation>
    <dataValidation allowBlank="true" errorStyle="stop" operator="equal" showDropDown="false" showErrorMessage="true" showInputMessage="false" sqref="B22:B23" type="list">
      <formula1>"Handcrafted,Lathes,Mechanized"</formula1>
      <formula2>0</formula2>
    </dataValidation>
    <dataValidation allowBlank="true" errorStyle="stop" operator="equal" showDropDown="false" showErrorMessage="true" showInputMessage="false" sqref="C22:C23" type="list">
      <formula1>"Non-Luxury,Luxury,Precision Tools"</formula1>
      <formula2>0</formula2>
    </dataValidation>
    <dataValidation allowBlank="true" errorStyle="stop" operator="equal" showDropDown="false" showErrorMessage="true" showInputMessage="false" sqref="B24" type="list">
      <formula1>"Bakeries,Sweeteners,Baking Powder"</formula1>
      <formula2>0</formula2>
    </dataValidation>
    <dataValidation allowBlank="true" errorStyle="stop" operator="equal" showDropDown="false" showErrorMessage="true" showInputMessage="false" sqref="C24" type="list">
      <formula1>"Jars,Canned Meat,Canned Fish,Vacuum"</formula1>
      <formula2>0</formula2>
    </dataValidation>
    <dataValidation allowBlank="true" errorStyle="stop" operator="equal" showDropDown="false" showErrorMessage="true" showInputMessage="false" sqref="D24" type="list">
      <formula1>"Grocery,Pot Stills,Patent Stills"</formula1>
      <formula2>0</formula2>
    </dataValidation>
    <dataValidation allowBlank="true" errorStyle="stop" operator="equal" showDropDown="false" showErrorMessage="true" showInputMessage="false" sqref="E24" type="list">
      <formula1>"Manual,Automated"</formula1>
      <formula2>0</formula2>
    </dataValidation>
    <dataValidation allowBlank="true" errorStyle="stop" operator="equal" showDropDown="false" showErrorMessage="true" showInputMessage="false" sqref="C25" type="list">
      <formula1>"Telephone,Radio"</formula1>
      <formula2>0</formula2>
    </dataValidation>
    <dataValidation allowBlank="true" errorStyle="stop" operator="equal" showDropDown="false" showErrorMessage="true" showInputMessage="false" sqref="F25" type="list">
      <formula1>"Private,Public,Government,Cooperative"</formula1>
      <formula2>0</formula2>
    </dataValidation>
    <dataValidation allowBlank="true" errorStyle="stop" operator="equal" showDropDown="false" showErrorMessage="true" showInputMessage="false" sqref="B26:B29" type="list">
      <formula1>"Simple,Soil-Enriching,Fertilizers,Chemical"</formula1>
      <formula2>0</formula2>
    </dataValidation>
    <dataValidation allowBlank="true" errorStyle="stop" operator="equal" showDropDown="false" showErrorMessage="true" showInputMessage="false" sqref="C26 C28" type="list">
      <formula1>"Single Crop,Fig Orchards"</formula1>
      <formula2>0</formula2>
    </dataValidation>
    <dataValidation allowBlank="true" errorStyle="stop" operator="equal" showDropDown="false" showErrorMessage="true" showInputMessage="false" sqref="D26" type="list">
      <formula1>"Ox-Powered,Harvesting,Thresher"</formula1>
      <formula2>0</formula2>
    </dataValidation>
    <dataValidation allowBlank="true" errorStyle="stop" operator="equal" showDropDown="false" showErrorMessage="true" showInputMessage="false" sqref="F26:F30" type="list">
      <formula1>"Private,Public,Homesteading,Government,Cooperative"</formula1>
      <formula2>0</formula2>
    </dataValidation>
    <dataValidation allowBlank="true" errorStyle="stop" operator="equal" showDropDown="false" showErrorMessage="true" showInputMessage="false" sqref="C27" type="list">
      <formula1>"Single Crop,Citrus Orchards"</formula1>
      <formula2>0</formula2>
    </dataValidation>
    <dataValidation allowBlank="true" errorStyle="stop" operator="equal" showDropDown="false" showErrorMessage="true" showInputMessage="false" sqref="D27:D29" type="list">
      <formula1>"Ox-Powered,Harvesting,Thresher,Tractors,Ignition Tractors"</formula1>
      <formula2>0</formula2>
    </dataValidation>
    <dataValidation allowBlank="true" errorStyle="stop" operator="equal" showDropDown="false" showErrorMessage="true" showInputMessage="false" sqref="C29" type="list">
      <formula1>"Single Crop,Potatoes,Apple Orchards"</formula1>
      <formula2>0</formula2>
    </dataValidation>
    <dataValidation allowBlank="true" errorStyle="stop" operator="equal" showDropDown="false" showErrorMessage="true" showInputMessage="false" sqref="B30" type="list">
      <formula1>"Open Air,Butchering,Slaughterhouses,Mechanized"</formula1>
      <formula2>0</formula2>
    </dataValidation>
    <dataValidation allowBlank="true" errorStyle="stop" operator="equal" showDropDown="false" showErrorMessage="true" showInputMessage="false" sqref="C30" type="list">
      <formula1>"Sheep,Increased,Intensive"</formula1>
      <formula2>0</formula2>
    </dataValidation>
    <dataValidation allowBlank="true" errorStyle="stop" operator="equal" showDropDown="false" showErrorMessage="true" showInputMessage="false" sqref="D30" type="list">
      <formula1>"Standard,Barbed,Electric"</formula1>
      <formula2>0</formula2>
    </dataValidation>
    <dataValidation allowBlank="true" errorStyle="stop" operator="equal" showDropDown="false" showErrorMessage="true" showInputMessage="false" sqref="E30" type="list">
      <formula1>"Unrefrigerated,Refrigerated Storage,Refrigerated Rail Cars"</formula1>
      <formula2>0</formula2>
    </dataValidation>
    <dataValidation allowBlank="true" errorStyle="stop" operator="equal" showDropDown="false" showErrorMessage="true" showInputMessage="false" sqref="B41" type="list">
      <formula1>"Traditional,Realist,Photographic,Film"</formula1>
      <formula2>0</formula2>
    </dataValidation>
    <dataValidation allowBlank="true" errorStyle="stop" operator="equal" showDropDown="false" showErrorMessage="true" showInputMessage="false" sqref="F41" type="list">
      <formula1>"Traditional,Bourgeoisie,Independent"</formula1>
      <formula2>0</formula2>
    </dataValidation>
    <dataValidation allowBlank="true" errorStyle="stop" operator="equal" showDropDown="false" showErrorMessage="true" showInputMessage="false" sqref="B42" type="list">
      <formula1>"Experimental,Steam,Electric,Diesel"</formula1>
      <formula2>0</formula2>
    </dataValidation>
    <dataValidation allowBlank="true" errorStyle="stop" operator="equal" showDropDown="false" showErrorMessage="true" showInputMessage="false" sqref="C42" type="list">
      <formula1>"Cargo,Wooden,Steel"</formula1>
      <formula2>0</formula2>
    </dataValidation>
    <dataValidation allowBlank="true" errorStyle="stop" operator="equal" showDropDown="false" showErrorMessage="true" showInputMessage="false" sqref="B43" type="list">
      <formula1>"Hydro,Coal,Oil"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sheetData>
    <row r="1" s="10" customFormat="true" ht="13.8" hidden="false" customHeight="false" outlineLevel="0" collapsed="false">
      <c r="A1" s="12" t="s">
        <v>99</v>
      </c>
      <c r="B1" s="6" t="s">
        <v>115</v>
      </c>
      <c r="C1" s="13" t="s">
        <v>193</v>
      </c>
      <c r="D1" s="6" t="s">
        <v>115</v>
      </c>
      <c r="E1" s="6" t="s">
        <v>115</v>
      </c>
      <c r="F1" s="14" t="n">
        <v>0</v>
      </c>
      <c r="G1" s="22" t="n">
        <v>0</v>
      </c>
      <c r="H1" s="22" t="n">
        <v>0</v>
      </c>
      <c r="I1" s="13" t="n">
        <v>200</v>
      </c>
      <c r="J1" s="16" t="n">
        <v>5000</v>
      </c>
      <c r="K1" s="17" t="n">
        <v>0</v>
      </c>
      <c r="L1" s="17" t="n">
        <v>0</v>
      </c>
      <c r="M1" s="17" t="n">
        <v>0</v>
      </c>
      <c r="N1" s="17" t="n">
        <v>0</v>
      </c>
      <c r="O1" s="17" t="n">
        <v>0</v>
      </c>
      <c r="P1" s="17" t="n">
        <v>0</v>
      </c>
      <c r="Q1" s="17" t="n">
        <v>0</v>
      </c>
      <c r="R1" s="17" t="n">
        <v>0</v>
      </c>
      <c r="S1" s="17" t="n">
        <v>0</v>
      </c>
      <c r="T1" s="17" t="n">
        <v>0</v>
      </c>
      <c r="U1" s="17" t="n">
        <v>0</v>
      </c>
      <c r="V1" s="17" t="n">
        <v>0</v>
      </c>
      <c r="W1" s="17" t="n">
        <v>0</v>
      </c>
      <c r="X1" s="17" t="n">
        <v>0</v>
      </c>
      <c r="Y1" s="17" t="n">
        <v>0</v>
      </c>
      <c r="Z1" s="17" t="n">
        <v>0</v>
      </c>
      <c r="AA1" s="17" t="n">
        <v>0</v>
      </c>
      <c r="AB1" s="17" t="n">
        <v>0</v>
      </c>
      <c r="AC1" s="17" t="n">
        <v>0</v>
      </c>
      <c r="AD1" s="17" t="n">
        <v>0</v>
      </c>
      <c r="AE1" s="17" t="n">
        <v>0</v>
      </c>
      <c r="AF1" s="17" t="n">
        <v>0</v>
      </c>
      <c r="AG1" s="17" t="n">
        <v>0</v>
      </c>
      <c r="AH1" s="17" t="n">
        <v>0</v>
      </c>
      <c r="AI1" s="17" t="n">
        <v>0</v>
      </c>
      <c r="AJ1" s="17" t="n">
        <v>0</v>
      </c>
      <c r="AK1" s="17" t="n">
        <v>0</v>
      </c>
      <c r="AL1" s="17" t="n">
        <v>0</v>
      </c>
      <c r="AM1" s="17" t="n">
        <v>0</v>
      </c>
      <c r="AN1" s="17" t="n">
        <v>0</v>
      </c>
      <c r="AO1" s="17" t="n">
        <v>0</v>
      </c>
      <c r="AP1" s="17" t="n">
        <v>0</v>
      </c>
      <c r="AQ1" s="17" t="n">
        <v>0</v>
      </c>
      <c r="AR1" s="17" t="n">
        <v>0</v>
      </c>
      <c r="AS1" s="17" t="n">
        <v>0</v>
      </c>
      <c r="AT1" s="17" t="n">
        <v>0</v>
      </c>
      <c r="AU1" s="17" t="n">
        <v>0</v>
      </c>
      <c r="AV1" s="17" t="n">
        <v>0</v>
      </c>
      <c r="AW1" s="17" t="n">
        <v>0</v>
      </c>
      <c r="AX1" s="17" t="n">
        <v>0</v>
      </c>
      <c r="AY1" s="17" t="n">
        <v>0</v>
      </c>
      <c r="AZ1" s="17" t="n">
        <v>0</v>
      </c>
      <c r="BA1" s="17" t="n">
        <v>0</v>
      </c>
      <c r="BB1" s="17" t="n">
        <v>0</v>
      </c>
      <c r="BC1" s="17" t="n">
        <v>0</v>
      </c>
      <c r="BD1" s="17" t="n">
        <v>0</v>
      </c>
      <c r="BE1" s="17" t="n">
        <v>0</v>
      </c>
      <c r="BF1" s="17" t="n">
        <v>0</v>
      </c>
      <c r="BG1" s="17" t="n">
        <v>0</v>
      </c>
      <c r="BH1" s="17" t="n">
        <v>0</v>
      </c>
      <c r="BI1" s="17" t="n">
        <v>0</v>
      </c>
      <c r="BJ1" s="17" t="n">
        <v>0</v>
      </c>
      <c r="BK1" s="17" t="n">
        <v>0</v>
      </c>
      <c r="BL1" s="17" t="n">
        <v>0</v>
      </c>
      <c r="BM1" s="17" t="n">
        <v>0</v>
      </c>
      <c r="BN1" s="17" t="n">
        <v>0</v>
      </c>
      <c r="BO1" s="17" t="n">
        <v>0</v>
      </c>
      <c r="BP1" s="17" t="n">
        <v>0</v>
      </c>
      <c r="BQ1" s="17" t="n">
        <v>0</v>
      </c>
      <c r="BR1" s="17" t="n">
        <v>0</v>
      </c>
      <c r="BS1" s="17" t="n">
        <v>0</v>
      </c>
      <c r="BT1" s="17" t="n">
        <v>0</v>
      </c>
      <c r="BU1" s="17" t="n">
        <v>10</v>
      </c>
      <c r="BV1" s="17" t="n">
        <v>0</v>
      </c>
      <c r="BW1" s="17" t="n">
        <v>0</v>
      </c>
      <c r="BX1" s="17" t="n">
        <v>0</v>
      </c>
      <c r="BY1" s="17" t="n">
        <v>0</v>
      </c>
      <c r="BZ1" s="17" t="n">
        <v>0</v>
      </c>
      <c r="CA1" s="17" t="n">
        <v>0</v>
      </c>
      <c r="CB1" s="17" t="n">
        <v>0</v>
      </c>
      <c r="CC1" s="17" t="n">
        <v>0</v>
      </c>
      <c r="CD1" s="17" t="n">
        <v>0</v>
      </c>
      <c r="CE1" s="17" t="n">
        <v>0</v>
      </c>
      <c r="CF1" s="17" t="n">
        <v>0</v>
      </c>
      <c r="CG1" s="17" t="n">
        <v>0</v>
      </c>
      <c r="CH1" s="17" t="n">
        <v>0</v>
      </c>
      <c r="CI1" s="17" t="n">
        <v>0</v>
      </c>
      <c r="CJ1" s="18" t="n">
        <v>5</v>
      </c>
      <c r="CK1" s="17" t="n">
        <v>0</v>
      </c>
      <c r="CL1" s="17" t="n">
        <v>0</v>
      </c>
      <c r="CM1" s="17" t="n">
        <v>0</v>
      </c>
      <c r="CN1" s="17" t="n">
        <v>0</v>
      </c>
      <c r="CO1" s="17" t="n">
        <v>0</v>
      </c>
      <c r="CP1" s="17" t="n">
        <v>0</v>
      </c>
      <c r="CQ1" s="17" t="n">
        <v>0</v>
      </c>
      <c r="CR1" s="17" t="n">
        <v>0</v>
      </c>
      <c r="CS1" s="17" t="n">
        <v>0</v>
      </c>
      <c r="CT1" s="17" t="n">
        <v>0</v>
      </c>
      <c r="AMJ1" s="0"/>
    </row>
    <row r="2" customFormat="false" ht="13.8" hidden="false" customHeight="false" outlineLevel="0" collapsed="false">
      <c r="A2" s="1" t="s">
        <v>99</v>
      </c>
      <c r="B2" s="13" t="s">
        <v>100</v>
      </c>
      <c r="C2" s="0" t="s">
        <v>115</v>
      </c>
      <c r="D2" s="0" t="s">
        <v>115</v>
      </c>
      <c r="E2" s="0" t="s">
        <v>115</v>
      </c>
      <c r="F2" s="14" t="n">
        <v>1</v>
      </c>
      <c r="G2" s="22" t="n">
        <v>0</v>
      </c>
      <c r="H2" s="22" t="n">
        <v>0</v>
      </c>
      <c r="I2" s="13" t="n">
        <v>200</v>
      </c>
      <c r="J2" s="16" t="n">
        <v>4600</v>
      </c>
      <c r="K2" s="13" t="n">
        <v>0</v>
      </c>
      <c r="L2" s="13" t="n">
        <v>0</v>
      </c>
      <c r="M2" s="13" t="n">
        <v>0</v>
      </c>
      <c r="N2" s="13" t="n">
        <v>0</v>
      </c>
      <c r="O2" s="13" t="n">
        <v>0</v>
      </c>
      <c r="P2" s="13" t="n">
        <v>0</v>
      </c>
      <c r="Q2" s="13" t="n">
        <v>0</v>
      </c>
      <c r="R2" s="13" t="n">
        <v>0</v>
      </c>
      <c r="S2" s="13" t="n">
        <v>0</v>
      </c>
      <c r="T2" s="13" t="n">
        <v>0</v>
      </c>
      <c r="U2" s="13" t="n">
        <v>0</v>
      </c>
      <c r="V2" s="13" t="n">
        <v>0</v>
      </c>
      <c r="W2" s="13" t="n">
        <v>0</v>
      </c>
      <c r="X2" s="13" t="n">
        <v>0</v>
      </c>
      <c r="Y2" s="13" t="n">
        <v>0</v>
      </c>
      <c r="Z2" s="13" t="n">
        <v>0</v>
      </c>
      <c r="AA2" s="13" t="n">
        <v>0</v>
      </c>
      <c r="AB2" s="13" t="n">
        <v>0</v>
      </c>
      <c r="AC2" s="13" t="n">
        <v>0</v>
      </c>
      <c r="AD2" s="13" t="n">
        <v>0</v>
      </c>
      <c r="AE2" s="13" t="n">
        <v>0</v>
      </c>
      <c r="AF2" s="13" t="n">
        <v>0</v>
      </c>
      <c r="AG2" s="13" t="n">
        <v>0</v>
      </c>
      <c r="AH2" s="13" t="n">
        <v>0</v>
      </c>
      <c r="AI2" s="13" t="n">
        <v>0</v>
      </c>
      <c r="AJ2" s="13" t="n">
        <v>0</v>
      </c>
      <c r="AK2" s="13" t="n">
        <v>0</v>
      </c>
      <c r="AL2" s="13" t="n">
        <v>0</v>
      </c>
      <c r="AM2" s="13" t="n">
        <v>0</v>
      </c>
      <c r="AN2" s="13" t="n">
        <v>0</v>
      </c>
      <c r="AO2" s="13" t="n">
        <v>0</v>
      </c>
      <c r="AP2" s="13" t="n">
        <v>0</v>
      </c>
      <c r="AQ2" s="13" t="n">
        <v>0</v>
      </c>
      <c r="AR2" s="18" t="n">
        <v>0</v>
      </c>
      <c r="AS2" s="13" t="n">
        <v>0</v>
      </c>
      <c r="AT2" s="13" t="n">
        <v>0</v>
      </c>
      <c r="AU2" s="13" t="n">
        <v>0</v>
      </c>
      <c r="AV2" s="13" t="n">
        <v>0</v>
      </c>
      <c r="AW2" s="13" t="n">
        <v>0</v>
      </c>
      <c r="AX2" s="13" t="n">
        <v>0</v>
      </c>
      <c r="AY2" s="13" t="n">
        <v>0</v>
      </c>
      <c r="AZ2" s="13" t="n">
        <v>5</v>
      </c>
      <c r="BA2" s="13" t="n">
        <v>0</v>
      </c>
      <c r="BB2" s="16" t="n">
        <v>0</v>
      </c>
      <c r="BC2" s="13" t="n">
        <v>0</v>
      </c>
      <c r="BD2" s="13" t="n">
        <v>0</v>
      </c>
      <c r="BE2" s="13" t="n">
        <v>0</v>
      </c>
      <c r="BF2" s="13" t="n">
        <v>0</v>
      </c>
      <c r="BG2" s="13" t="n">
        <v>0</v>
      </c>
      <c r="BH2" s="13" t="n">
        <v>0</v>
      </c>
      <c r="BI2" s="13" t="n">
        <v>0</v>
      </c>
      <c r="BJ2" s="13" t="n">
        <v>0</v>
      </c>
      <c r="BK2" s="13" t="n">
        <v>0</v>
      </c>
      <c r="BL2" s="13" t="n">
        <v>0</v>
      </c>
      <c r="BM2" s="13" t="n">
        <v>0</v>
      </c>
      <c r="BN2" s="13" t="n">
        <v>0</v>
      </c>
      <c r="BO2" s="13" t="n">
        <v>0</v>
      </c>
      <c r="BP2" s="13" t="n">
        <v>0</v>
      </c>
      <c r="BQ2" s="13" t="n">
        <v>0</v>
      </c>
      <c r="BR2" s="13" t="n">
        <v>0</v>
      </c>
      <c r="BS2" s="13" t="n">
        <v>0</v>
      </c>
      <c r="BT2" s="13" t="n">
        <v>0</v>
      </c>
      <c r="BU2" s="13" t="n">
        <v>0</v>
      </c>
      <c r="BV2" s="13" t="n">
        <v>0</v>
      </c>
      <c r="BW2" s="13" t="n">
        <v>0</v>
      </c>
      <c r="BX2" s="13" t="n">
        <v>0</v>
      </c>
      <c r="BY2" s="13" t="n">
        <v>0</v>
      </c>
      <c r="BZ2" s="13" t="n">
        <v>0</v>
      </c>
      <c r="CA2" s="13" t="n">
        <v>0</v>
      </c>
      <c r="CB2" s="13" t="n">
        <v>0</v>
      </c>
      <c r="CC2" s="13" t="n">
        <v>0</v>
      </c>
      <c r="CD2" s="13" t="n">
        <v>0</v>
      </c>
      <c r="CE2" s="13" t="n">
        <v>0</v>
      </c>
      <c r="CF2" s="13" t="n">
        <v>0</v>
      </c>
      <c r="CG2" s="13" t="n">
        <v>0</v>
      </c>
      <c r="CH2" s="13" t="n">
        <v>0</v>
      </c>
      <c r="CI2" s="13" t="n">
        <v>0</v>
      </c>
      <c r="CJ2" s="18" t="n">
        <v>60</v>
      </c>
      <c r="CK2" s="13" t="n">
        <v>0</v>
      </c>
      <c r="CL2" s="13" t="n">
        <v>0</v>
      </c>
      <c r="CM2" s="13" t="n">
        <v>0</v>
      </c>
      <c r="CN2" s="13" t="n">
        <v>0</v>
      </c>
      <c r="CO2" s="13" t="n">
        <v>0</v>
      </c>
      <c r="CP2" s="13" t="n">
        <v>0</v>
      </c>
      <c r="CQ2" s="13" t="n">
        <v>0</v>
      </c>
      <c r="CR2" s="13" t="n">
        <v>0</v>
      </c>
      <c r="CS2" s="13" t="n">
        <v>0</v>
      </c>
      <c r="CT2" s="13" t="n">
        <v>0</v>
      </c>
    </row>
    <row r="3" customFormat="false" ht="13.8" hidden="false" customHeight="false" outlineLevel="0" collapsed="false">
      <c r="A3" s="1" t="s">
        <v>99</v>
      </c>
      <c r="B3" s="13" t="s">
        <v>100</v>
      </c>
      <c r="C3" s="0" t="s">
        <v>115</v>
      </c>
      <c r="D3" s="0" t="s">
        <v>109</v>
      </c>
      <c r="E3" s="0" t="s">
        <v>115</v>
      </c>
      <c r="F3" s="14" t="n">
        <v>0</v>
      </c>
      <c r="G3" s="22" t="n">
        <v>0</v>
      </c>
      <c r="H3" s="22" t="n">
        <v>0</v>
      </c>
      <c r="I3" s="13" t="n">
        <v>200</v>
      </c>
      <c r="J3" s="16" t="n">
        <v>3600</v>
      </c>
      <c r="K3" s="13" t="n">
        <v>0</v>
      </c>
      <c r="L3" s="13" t="n">
        <v>0</v>
      </c>
      <c r="M3" s="13" t="n">
        <v>0</v>
      </c>
      <c r="N3" s="13" t="n">
        <v>4</v>
      </c>
      <c r="O3" s="13" t="n">
        <v>0</v>
      </c>
      <c r="P3" s="13" t="n">
        <v>0</v>
      </c>
      <c r="Q3" s="13" t="n">
        <v>0</v>
      </c>
      <c r="R3" s="13" t="n">
        <v>1</v>
      </c>
      <c r="S3" s="13" t="n">
        <v>0</v>
      </c>
      <c r="T3" s="13" t="n">
        <v>0</v>
      </c>
      <c r="U3" s="13" t="n">
        <v>0</v>
      </c>
      <c r="V3" s="13" t="n">
        <v>0</v>
      </c>
      <c r="W3" s="13" t="n">
        <v>0</v>
      </c>
      <c r="X3" s="13" t="n">
        <v>0</v>
      </c>
      <c r="Y3" s="13" t="n">
        <v>0</v>
      </c>
      <c r="Z3" s="13" t="n">
        <v>0</v>
      </c>
      <c r="AA3" s="13" t="n">
        <v>0</v>
      </c>
      <c r="AB3" s="13" t="n">
        <v>0</v>
      </c>
      <c r="AC3" s="13" t="n">
        <v>0</v>
      </c>
      <c r="AD3" s="13" t="n">
        <v>0</v>
      </c>
      <c r="AE3" s="13" t="n">
        <v>0</v>
      </c>
      <c r="AF3" s="13" t="n">
        <v>0</v>
      </c>
      <c r="AG3" s="13" t="n">
        <v>0</v>
      </c>
      <c r="AH3" s="13" t="n">
        <v>0</v>
      </c>
      <c r="AI3" s="13" t="n">
        <v>0</v>
      </c>
      <c r="AJ3" s="13" t="n">
        <v>0</v>
      </c>
      <c r="AK3" s="13" t="n">
        <v>0</v>
      </c>
      <c r="AL3" s="13" t="n">
        <v>0</v>
      </c>
      <c r="AM3" s="13" t="n">
        <v>0</v>
      </c>
      <c r="AN3" s="13" t="n">
        <v>0</v>
      </c>
      <c r="AO3" s="13" t="n">
        <v>0</v>
      </c>
      <c r="AP3" s="13" t="n">
        <v>0</v>
      </c>
      <c r="AQ3" s="13" t="n">
        <v>0</v>
      </c>
      <c r="AR3" s="18" t="n">
        <v>0</v>
      </c>
      <c r="AS3" s="13" t="n">
        <v>0</v>
      </c>
      <c r="AT3" s="13" t="n">
        <v>0</v>
      </c>
      <c r="AU3" s="13" t="n">
        <v>0</v>
      </c>
      <c r="AV3" s="13" t="n">
        <v>0</v>
      </c>
      <c r="AW3" s="13" t="n">
        <v>0</v>
      </c>
      <c r="AX3" s="13" t="n">
        <v>0</v>
      </c>
      <c r="AY3" s="13" t="n">
        <v>0</v>
      </c>
      <c r="AZ3" s="13" t="n">
        <v>5</v>
      </c>
      <c r="BA3" s="13" t="n">
        <v>0</v>
      </c>
      <c r="BB3" s="16" t="n">
        <v>0</v>
      </c>
      <c r="BC3" s="18" t="n">
        <v>0</v>
      </c>
      <c r="BD3" s="18" t="n">
        <v>0</v>
      </c>
      <c r="BE3" s="18" t="n">
        <v>0</v>
      </c>
      <c r="BF3" s="18" t="n">
        <v>0</v>
      </c>
      <c r="BG3" s="18" t="n">
        <v>0</v>
      </c>
      <c r="BH3" s="18" t="n">
        <v>0</v>
      </c>
      <c r="BI3" s="18" t="n">
        <v>0</v>
      </c>
      <c r="BJ3" s="18" t="n">
        <v>0</v>
      </c>
      <c r="BK3" s="18" t="n">
        <v>0</v>
      </c>
      <c r="BL3" s="18" t="n">
        <v>0</v>
      </c>
      <c r="BM3" s="18" t="n">
        <v>0</v>
      </c>
      <c r="BN3" s="18" t="n">
        <v>0</v>
      </c>
      <c r="BO3" s="18" t="n">
        <v>0</v>
      </c>
      <c r="BP3" s="18" t="n">
        <v>0</v>
      </c>
      <c r="BQ3" s="18" t="n">
        <v>0</v>
      </c>
      <c r="BR3" s="18" t="n">
        <v>0</v>
      </c>
      <c r="BS3" s="18" t="n">
        <v>0</v>
      </c>
      <c r="BT3" s="18" t="n">
        <v>0</v>
      </c>
      <c r="BU3" s="18" t="n">
        <v>0</v>
      </c>
      <c r="BV3" s="18" t="n">
        <v>0</v>
      </c>
      <c r="BW3" s="18" t="n">
        <v>0</v>
      </c>
      <c r="BX3" s="18" t="n">
        <v>0</v>
      </c>
      <c r="BY3" s="18" t="n">
        <v>0</v>
      </c>
      <c r="BZ3" s="18" t="n">
        <v>0</v>
      </c>
      <c r="CA3" s="18" t="n">
        <v>0</v>
      </c>
      <c r="CB3" s="18" t="n">
        <v>0</v>
      </c>
      <c r="CC3" s="18" t="n">
        <v>0</v>
      </c>
      <c r="CD3" s="18" t="n">
        <v>0</v>
      </c>
      <c r="CE3" s="18" t="n">
        <v>0</v>
      </c>
      <c r="CF3" s="18" t="n">
        <v>0</v>
      </c>
      <c r="CG3" s="18" t="n">
        <v>0</v>
      </c>
      <c r="CH3" s="18" t="n">
        <v>0</v>
      </c>
      <c r="CI3" s="18" t="n">
        <v>0</v>
      </c>
      <c r="CJ3" s="18" t="n">
        <v>60</v>
      </c>
      <c r="CK3" s="18" t="n">
        <v>0</v>
      </c>
      <c r="CL3" s="18" t="n">
        <v>0</v>
      </c>
      <c r="CM3" s="18" t="n">
        <v>0</v>
      </c>
      <c r="CN3" s="18" t="n">
        <v>0</v>
      </c>
      <c r="CO3" s="18" t="n">
        <v>0</v>
      </c>
      <c r="CP3" s="18" t="n">
        <v>0</v>
      </c>
      <c r="CQ3" s="18" t="n">
        <v>0</v>
      </c>
      <c r="CR3" s="18" t="n">
        <v>0</v>
      </c>
      <c r="CS3" s="18" t="n">
        <v>0</v>
      </c>
      <c r="CT3" s="18" t="n">
        <v>0</v>
      </c>
    </row>
    <row r="4" customFormat="false" ht="13.8" hidden="false" customHeight="false" outlineLevel="0" collapsed="false">
      <c r="A4" s="1" t="s">
        <v>99</v>
      </c>
      <c r="B4" s="13" t="s">
        <v>100</v>
      </c>
      <c r="C4" s="0" t="s">
        <v>115</v>
      </c>
      <c r="D4" s="0" t="s">
        <v>115</v>
      </c>
      <c r="E4" s="0" t="s">
        <v>118</v>
      </c>
      <c r="F4" s="14" t="n">
        <v>0</v>
      </c>
      <c r="G4" s="22" t="n">
        <v>0</v>
      </c>
      <c r="H4" s="22" t="n">
        <v>0</v>
      </c>
      <c r="I4" s="13" t="n">
        <v>200</v>
      </c>
      <c r="J4" s="16" t="n">
        <v>3600</v>
      </c>
      <c r="K4" s="13" t="n">
        <v>0</v>
      </c>
      <c r="L4" s="13" t="n">
        <v>0</v>
      </c>
      <c r="M4" s="13" t="n">
        <v>0</v>
      </c>
      <c r="N4" s="13" t="n">
        <v>0</v>
      </c>
      <c r="O4" s="13" t="n">
        <v>0</v>
      </c>
      <c r="P4" s="13" t="n">
        <v>0</v>
      </c>
      <c r="Q4" s="13" t="n">
        <v>0</v>
      </c>
      <c r="R4" s="13" t="n">
        <v>0</v>
      </c>
      <c r="S4" s="13" t="n">
        <v>0</v>
      </c>
      <c r="T4" s="13" t="n">
        <v>0</v>
      </c>
      <c r="U4" s="13" t="n">
        <v>0</v>
      </c>
      <c r="V4" s="13" t="n">
        <v>0</v>
      </c>
      <c r="W4" s="13" t="n">
        <v>0</v>
      </c>
      <c r="X4" s="13" t="n">
        <v>0</v>
      </c>
      <c r="Y4" s="13" t="n">
        <v>0</v>
      </c>
      <c r="Z4" s="13" t="n">
        <v>0</v>
      </c>
      <c r="AA4" s="13" t="n">
        <v>0</v>
      </c>
      <c r="AB4" s="13" t="n">
        <v>0</v>
      </c>
      <c r="AC4" s="13" t="n">
        <v>0</v>
      </c>
      <c r="AD4" s="13" t="n">
        <v>0</v>
      </c>
      <c r="AE4" s="13" t="n">
        <v>0</v>
      </c>
      <c r="AF4" s="13" t="n">
        <v>0</v>
      </c>
      <c r="AG4" s="13" t="n">
        <v>0</v>
      </c>
      <c r="AH4" s="13" t="n">
        <v>0</v>
      </c>
      <c r="AI4" s="13" t="n">
        <v>0</v>
      </c>
      <c r="AJ4" s="13" t="n">
        <v>0</v>
      </c>
      <c r="AK4" s="13" t="n">
        <v>0</v>
      </c>
      <c r="AL4" s="13" t="n">
        <v>0</v>
      </c>
      <c r="AM4" s="13" t="n">
        <v>0</v>
      </c>
      <c r="AN4" s="13" t="n">
        <v>0</v>
      </c>
      <c r="AO4" s="13" t="n">
        <v>0</v>
      </c>
      <c r="AP4" s="13" t="n">
        <v>0</v>
      </c>
      <c r="AQ4" s="13" t="n">
        <v>0</v>
      </c>
      <c r="AR4" s="18" t="n">
        <v>0</v>
      </c>
      <c r="AS4" s="13" t="n">
        <v>0</v>
      </c>
      <c r="AT4" s="13" t="n">
        <v>0</v>
      </c>
      <c r="AU4" s="13" t="n">
        <v>0</v>
      </c>
      <c r="AV4" s="13" t="n">
        <v>0</v>
      </c>
      <c r="AW4" s="13" t="n">
        <v>0</v>
      </c>
      <c r="AX4" s="13" t="n">
        <v>0</v>
      </c>
      <c r="AY4" s="13" t="n">
        <v>0</v>
      </c>
      <c r="AZ4" s="13" t="n">
        <v>5</v>
      </c>
      <c r="BA4" s="13" t="n">
        <v>5</v>
      </c>
      <c r="BB4" s="16" t="n">
        <v>0</v>
      </c>
      <c r="BC4" s="18" t="n">
        <v>0</v>
      </c>
      <c r="BD4" s="18" t="n">
        <v>0</v>
      </c>
      <c r="BE4" s="18" t="n">
        <v>0</v>
      </c>
      <c r="BF4" s="18" t="n">
        <v>0</v>
      </c>
      <c r="BG4" s="18" t="n">
        <v>0</v>
      </c>
      <c r="BH4" s="18" t="n">
        <v>0</v>
      </c>
      <c r="BI4" s="18" t="n">
        <v>0</v>
      </c>
      <c r="BJ4" s="18" t="n">
        <v>0</v>
      </c>
      <c r="BK4" s="18" t="n">
        <v>0</v>
      </c>
      <c r="BL4" s="18" t="n">
        <v>0</v>
      </c>
      <c r="BM4" s="18" t="n">
        <v>0</v>
      </c>
      <c r="BN4" s="18" t="n">
        <v>0</v>
      </c>
      <c r="BO4" s="18" t="n">
        <v>0</v>
      </c>
      <c r="BP4" s="18" t="n">
        <v>0</v>
      </c>
      <c r="BQ4" s="18" t="n">
        <v>0</v>
      </c>
      <c r="BR4" s="18" t="n">
        <v>0</v>
      </c>
      <c r="BS4" s="18" t="n">
        <v>0</v>
      </c>
      <c r="BT4" s="18" t="n">
        <v>0</v>
      </c>
      <c r="BU4" s="18" t="n">
        <v>0</v>
      </c>
      <c r="BV4" s="18" t="n">
        <v>0</v>
      </c>
      <c r="BW4" s="18" t="n">
        <v>0</v>
      </c>
      <c r="BX4" s="18" t="n">
        <v>0</v>
      </c>
      <c r="BY4" s="18" t="n">
        <v>0</v>
      </c>
      <c r="BZ4" s="18" t="n">
        <v>0</v>
      </c>
      <c r="CA4" s="18" t="n">
        <v>0</v>
      </c>
      <c r="CB4" s="18" t="n">
        <v>0</v>
      </c>
      <c r="CC4" s="18" t="n">
        <v>0</v>
      </c>
      <c r="CD4" s="18" t="n">
        <v>0</v>
      </c>
      <c r="CE4" s="18" t="n">
        <v>0</v>
      </c>
      <c r="CF4" s="18" t="n">
        <v>0</v>
      </c>
      <c r="CG4" s="18" t="n">
        <v>0</v>
      </c>
      <c r="CH4" s="18" t="n">
        <v>0</v>
      </c>
      <c r="CI4" s="18" t="n">
        <v>0</v>
      </c>
      <c r="CJ4" s="18" t="n">
        <v>60</v>
      </c>
      <c r="CK4" s="18" t="n">
        <v>0</v>
      </c>
      <c r="CL4" s="18" t="n">
        <v>0</v>
      </c>
      <c r="CM4" s="18" t="n">
        <v>0</v>
      </c>
      <c r="CN4" s="18" t="n">
        <v>0</v>
      </c>
      <c r="CO4" s="18" t="n">
        <v>0</v>
      </c>
      <c r="CP4" s="18" t="n">
        <v>0</v>
      </c>
      <c r="CQ4" s="18" t="n">
        <v>0</v>
      </c>
      <c r="CR4" s="18" t="n">
        <v>0</v>
      </c>
      <c r="CS4" s="18" t="n">
        <v>0</v>
      </c>
      <c r="CT4" s="18" t="n">
        <v>0</v>
      </c>
    </row>
    <row r="5" customFormat="false" ht="13.8" hidden="false" customHeight="false" outlineLevel="0" collapsed="false">
      <c r="A5" s="1" t="s">
        <v>99</v>
      </c>
      <c r="B5" s="13" t="s">
        <v>100</v>
      </c>
      <c r="C5" s="0" t="s">
        <v>115</v>
      </c>
      <c r="D5" s="0" t="s">
        <v>109</v>
      </c>
      <c r="E5" s="0" t="s">
        <v>118</v>
      </c>
      <c r="F5" s="14" t="n">
        <v>0</v>
      </c>
      <c r="G5" s="22" t="n">
        <v>0</v>
      </c>
      <c r="H5" s="22" t="n">
        <v>0</v>
      </c>
      <c r="I5" s="13" t="n">
        <v>200</v>
      </c>
      <c r="J5" s="16" t="n">
        <v>2600</v>
      </c>
      <c r="K5" s="13" t="n">
        <v>0</v>
      </c>
      <c r="L5" s="13" t="n">
        <v>0</v>
      </c>
      <c r="M5" s="13" t="n">
        <v>0</v>
      </c>
      <c r="N5" s="13" t="n">
        <v>4</v>
      </c>
      <c r="O5" s="13" t="n">
        <v>0</v>
      </c>
      <c r="P5" s="13" t="n">
        <v>0</v>
      </c>
      <c r="Q5" s="13" t="n">
        <v>0</v>
      </c>
      <c r="R5" s="13" t="n">
        <v>1</v>
      </c>
      <c r="S5" s="13" t="n">
        <v>0</v>
      </c>
      <c r="T5" s="13" t="n">
        <v>0</v>
      </c>
      <c r="U5" s="13" t="n">
        <v>0</v>
      </c>
      <c r="V5" s="13" t="n">
        <v>0</v>
      </c>
      <c r="W5" s="13" t="n">
        <v>0</v>
      </c>
      <c r="X5" s="13" t="n">
        <v>0</v>
      </c>
      <c r="Y5" s="13" t="n">
        <v>0</v>
      </c>
      <c r="Z5" s="13" t="n">
        <v>0</v>
      </c>
      <c r="AA5" s="13" t="n">
        <v>0</v>
      </c>
      <c r="AB5" s="13" t="n">
        <v>0</v>
      </c>
      <c r="AC5" s="13" t="n">
        <v>0</v>
      </c>
      <c r="AD5" s="13" t="n">
        <v>0</v>
      </c>
      <c r="AE5" s="13" t="n">
        <v>0</v>
      </c>
      <c r="AF5" s="13" t="n">
        <v>0</v>
      </c>
      <c r="AG5" s="13" t="n">
        <v>0</v>
      </c>
      <c r="AH5" s="13" t="n">
        <v>0</v>
      </c>
      <c r="AI5" s="13" t="n">
        <v>0</v>
      </c>
      <c r="AJ5" s="13" t="n">
        <v>0</v>
      </c>
      <c r="AK5" s="13" t="n">
        <v>0</v>
      </c>
      <c r="AL5" s="13" t="n">
        <v>0</v>
      </c>
      <c r="AM5" s="13" t="n">
        <v>0</v>
      </c>
      <c r="AN5" s="13" t="n">
        <v>0</v>
      </c>
      <c r="AO5" s="13" t="n">
        <v>0</v>
      </c>
      <c r="AP5" s="13" t="n">
        <v>0</v>
      </c>
      <c r="AQ5" s="13" t="n">
        <v>0</v>
      </c>
      <c r="AR5" s="18" t="n">
        <v>0</v>
      </c>
      <c r="AS5" s="13" t="n">
        <v>0</v>
      </c>
      <c r="AT5" s="13" t="n">
        <v>0</v>
      </c>
      <c r="AU5" s="13" t="n">
        <v>0</v>
      </c>
      <c r="AV5" s="13" t="n">
        <v>0</v>
      </c>
      <c r="AW5" s="13" t="n">
        <v>0</v>
      </c>
      <c r="AX5" s="13" t="n">
        <v>0</v>
      </c>
      <c r="AY5" s="13" t="n">
        <v>0</v>
      </c>
      <c r="AZ5" s="13" t="n">
        <v>5</v>
      </c>
      <c r="BA5" s="13" t="n">
        <v>5</v>
      </c>
      <c r="BB5" s="16" t="n">
        <v>0</v>
      </c>
      <c r="BC5" s="18" t="n">
        <v>0</v>
      </c>
      <c r="BD5" s="18" t="n">
        <v>0</v>
      </c>
      <c r="BE5" s="18" t="n">
        <v>0</v>
      </c>
      <c r="BF5" s="18" t="n">
        <v>0</v>
      </c>
      <c r="BG5" s="18" t="n">
        <v>0</v>
      </c>
      <c r="BH5" s="18" t="n">
        <v>0</v>
      </c>
      <c r="BI5" s="18" t="n">
        <v>0</v>
      </c>
      <c r="BJ5" s="18" t="n">
        <v>0</v>
      </c>
      <c r="BK5" s="18" t="n">
        <v>0</v>
      </c>
      <c r="BL5" s="18" t="n">
        <v>0</v>
      </c>
      <c r="BM5" s="18" t="n">
        <v>0</v>
      </c>
      <c r="BN5" s="18" t="n">
        <v>0</v>
      </c>
      <c r="BO5" s="18" t="n">
        <v>0</v>
      </c>
      <c r="BP5" s="18" t="n">
        <v>0</v>
      </c>
      <c r="BQ5" s="18" t="n">
        <v>0</v>
      </c>
      <c r="BR5" s="18" t="n">
        <v>0</v>
      </c>
      <c r="BS5" s="18" t="n">
        <v>0</v>
      </c>
      <c r="BT5" s="18" t="n">
        <v>0</v>
      </c>
      <c r="BU5" s="18" t="n">
        <v>0</v>
      </c>
      <c r="BV5" s="18" t="n">
        <v>0</v>
      </c>
      <c r="BW5" s="18" t="n">
        <v>0</v>
      </c>
      <c r="BX5" s="18" t="n">
        <v>0</v>
      </c>
      <c r="BY5" s="18" t="n">
        <v>0</v>
      </c>
      <c r="BZ5" s="18" t="n">
        <v>0</v>
      </c>
      <c r="CA5" s="18" t="n">
        <v>0</v>
      </c>
      <c r="CB5" s="18" t="n">
        <v>0</v>
      </c>
      <c r="CC5" s="18" t="n">
        <v>0</v>
      </c>
      <c r="CD5" s="18" t="n">
        <v>0</v>
      </c>
      <c r="CE5" s="18" t="n">
        <v>0</v>
      </c>
      <c r="CF5" s="18" t="n">
        <v>0</v>
      </c>
      <c r="CG5" s="18" t="n">
        <v>0</v>
      </c>
      <c r="CH5" s="18" t="n">
        <v>0</v>
      </c>
      <c r="CI5" s="18" t="n">
        <v>0</v>
      </c>
      <c r="CJ5" s="18" t="n">
        <v>60</v>
      </c>
      <c r="CK5" s="18" t="n">
        <v>0</v>
      </c>
      <c r="CL5" s="18" t="n">
        <v>0</v>
      </c>
      <c r="CM5" s="18" t="n">
        <v>0</v>
      </c>
      <c r="CN5" s="18" t="n">
        <v>0</v>
      </c>
      <c r="CO5" s="18" t="n">
        <v>0</v>
      </c>
      <c r="CP5" s="18" t="n">
        <v>0</v>
      </c>
      <c r="CQ5" s="18" t="n">
        <v>0</v>
      </c>
      <c r="CR5" s="18" t="n">
        <v>0</v>
      </c>
      <c r="CS5" s="18" t="n">
        <v>0</v>
      </c>
      <c r="CT5" s="18" t="n">
        <v>0</v>
      </c>
    </row>
    <row r="6" customFormat="false" ht="13.8" hidden="false" customHeight="false" outlineLevel="0" collapsed="false">
      <c r="A6" s="1" t="s">
        <v>99</v>
      </c>
      <c r="B6" s="13" t="s">
        <v>100</v>
      </c>
      <c r="C6" s="0" t="s">
        <v>193</v>
      </c>
      <c r="D6" s="0" t="s">
        <v>115</v>
      </c>
      <c r="E6" s="0" t="s">
        <v>115</v>
      </c>
      <c r="F6" s="14" t="n">
        <v>0</v>
      </c>
      <c r="G6" s="22" t="n">
        <v>0</v>
      </c>
      <c r="H6" s="22" t="n">
        <v>0</v>
      </c>
      <c r="I6" s="13" t="n">
        <v>200</v>
      </c>
      <c r="J6" s="16" t="n">
        <v>4600</v>
      </c>
      <c r="K6" s="13" t="n">
        <v>0</v>
      </c>
      <c r="L6" s="13" t="n">
        <v>0</v>
      </c>
      <c r="M6" s="13" t="n">
        <v>0</v>
      </c>
      <c r="N6" s="13" t="n">
        <v>0</v>
      </c>
      <c r="O6" s="13" t="n">
        <v>0</v>
      </c>
      <c r="P6" s="13" t="n">
        <v>0</v>
      </c>
      <c r="Q6" s="13" t="n">
        <v>0</v>
      </c>
      <c r="R6" s="13" t="n">
        <v>0</v>
      </c>
      <c r="S6" s="13" t="n">
        <v>0</v>
      </c>
      <c r="T6" s="13" t="n">
        <v>0</v>
      </c>
      <c r="U6" s="13" t="n">
        <v>0</v>
      </c>
      <c r="V6" s="13" t="n">
        <v>0</v>
      </c>
      <c r="W6" s="13" t="n">
        <v>0</v>
      </c>
      <c r="X6" s="13" t="n">
        <v>0</v>
      </c>
      <c r="Y6" s="13" t="n">
        <v>0</v>
      </c>
      <c r="Z6" s="13" t="n">
        <v>0</v>
      </c>
      <c r="AA6" s="13" t="n">
        <v>0</v>
      </c>
      <c r="AB6" s="13" t="n">
        <v>0</v>
      </c>
      <c r="AC6" s="13" t="n">
        <v>0</v>
      </c>
      <c r="AD6" s="13" t="n">
        <v>0</v>
      </c>
      <c r="AE6" s="13" t="n">
        <v>0</v>
      </c>
      <c r="AF6" s="13" t="n">
        <v>0</v>
      </c>
      <c r="AG6" s="13" t="n">
        <v>0</v>
      </c>
      <c r="AH6" s="13" t="n">
        <v>0</v>
      </c>
      <c r="AI6" s="13" t="n">
        <v>0</v>
      </c>
      <c r="AJ6" s="13" t="n">
        <v>0</v>
      </c>
      <c r="AK6" s="13" t="n">
        <v>0</v>
      </c>
      <c r="AL6" s="13" t="n">
        <v>0</v>
      </c>
      <c r="AM6" s="13" t="n">
        <v>0</v>
      </c>
      <c r="AN6" s="13" t="n">
        <v>0</v>
      </c>
      <c r="AO6" s="13" t="n">
        <v>0</v>
      </c>
      <c r="AP6" s="13" t="n">
        <v>0</v>
      </c>
      <c r="AQ6" s="13" t="n">
        <v>0</v>
      </c>
      <c r="AR6" s="18" t="n">
        <v>0</v>
      </c>
      <c r="AS6" s="13" t="n">
        <v>0</v>
      </c>
      <c r="AT6" s="13" t="n">
        <v>0</v>
      </c>
      <c r="AU6" s="13" t="n">
        <v>0</v>
      </c>
      <c r="AV6" s="13" t="n">
        <v>0</v>
      </c>
      <c r="AW6" s="13" t="n">
        <v>0</v>
      </c>
      <c r="AX6" s="13" t="n">
        <v>0</v>
      </c>
      <c r="AY6" s="13" t="n">
        <v>0</v>
      </c>
      <c r="AZ6" s="13" t="n">
        <v>5</v>
      </c>
      <c r="BA6" s="13" t="n">
        <v>0</v>
      </c>
      <c r="BB6" s="16" t="n">
        <v>0</v>
      </c>
      <c r="BC6" s="13" t="n">
        <v>0</v>
      </c>
      <c r="BD6" s="13" t="n">
        <v>0</v>
      </c>
      <c r="BE6" s="13" t="n">
        <v>0</v>
      </c>
      <c r="BF6" s="13" t="n">
        <v>0</v>
      </c>
      <c r="BG6" s="13" t="n">
        <v>0</v>
      </c>
      <c r="BH6" s="13" t="n">
        <v>0</v>
      </c>
      <c r="BI6" s="13" t="n">
        <v>0</v>
      </c>
      <c r="BJ6" s="13" t="n">
        <v>0</v>
      </c>
      <c r="BK6" s="13" t="n">
        <v>0</v>
      </c>
      <c r="BL6" s="13" t="n">
        <v>0</v>
      </c>
      <c r="BM6" s="13" t="n">
        <v>0</v>
      </c>
      <c r="BN6" s="13" t="n">
        <v>0</v>
      </c>
      <c r="BO6" s="13" t="n">
        <v>0</v>
      </c>
      <c r="BP6" s="13" t="n">
        <v>0</v>
      </c>
      <c r="BQ6" s="13" t="n">
        <v>0</v>
      </c>
      <c r="BR6" s="13" t="n">
        <v>0</v>
      </c>
      <c r="BS6" s="13" t="n">
        <v>0</v>
      </c>
      <c r="BT6" s="13" t="n">
        <v>0</v>
      </c>
      <c r="BU6" s="13" t="n">
        <v>10</v>
      </c>
      <c r="BV6" s="13" t="n">
        <v>0</v>
      </c>
      <c r="BW6" s="13" t="n">
        <v>0</v>
      </c>
      <c r="BX6" s="13" t="n">
        <v>0</v>
      </c>
      <c r="BY6" s="13" t="n">
        <v>0</v>
      </c>
      <c r="BZ6" s="13" t="n">
        <v>0</v>
      </c>
      <c r="CA6" s="13" t="n">
        <v>0</v>
      </c>
      <c r="CB6" s="13" t="n">
        <v>0</v>
      </c>
      <c r="CC6" s="13" t="n">
        <v>0</v>
      </c>
      <c r="CD6" s="13" t="n">
        <v>0</v>
      </c>
      <c r="CE6" s="13" t="n">
        <v>0</v>
      </c>
      <c r="CF6" s="13" t="n">
        <v>0</v>
      </c>
      <c r="CG6" s="13" t="n">
        <v>0</v>
      </c>
      <c r="CH6" s="13" t="n">
        <v>0</v>
      </c>
      <c r="CI6" s="13" t="n">
        <v>0</v>
      </c>
      <c r="CJ6" s="18" t="n">
        <v>35</v>
      </c>
      <c r="CK6" s="13" t="n">
        <v>0</v>
      </c>
      <c r="CL6" s="13" t="n">
        <v>0</v>
      </c>
      <c r="CM6" s="13" t="n">
        <v>0</v>
      </c>
      <c r="CN6" s="13" t="n">
        <v>0</v>
      </c>
      <c r="CO6" s="13" t="n">
        <v>0</v>
      </c>
      <c r="CP6" s="13" t="n">
        <v>0</v>
      </c>
      <c r="CQ6" s="13" t="n">
        <v>0</v>
      </c>
      <c r="CR6" s="13" t="n">
        <v>0</v>
      </c>
      <c r="CS6" s="13" t="n">
        <v>0</v>
      </c>
      <c r="CT6" s="13" t="n">
        <v>0</v>
      </c>
    </row>
    <row r="7" customFormat="false" ht="13.8" hidden="false" customHeight="false" outlineLevel="0" collapsed="false">
      <c r="A7" s="1" t="s">
        <v>99</v>
      </c>
      <c r="B7" s="13" t="s">
        <v>100</v>
      </c>
      <c r="C7" s="0" t="s">
        <v>193</v>
      </c>
      <c r="D7" s="0" t="s">
        <v>109</v>
      </c>
      <c r="E7" s="0" t="s">
        <v>115</v>
      </c>
      <c r="F7" s="14" t="n">
        <v>0</v>
      </c>
      <c r="G7" s="22" t="n">
        <v>0</v>
      </c>
      <c r="H7" s="22" t="n">
        <v>0</v>
      </c>
      <c r="I7" s="13" t="n">
        <v>200</v>
      </c>
      <c r="J7" s="16" t="n">
        <v>3600</v>
      </c>
      <c r="K7" s="13" t="n">
        <v>0</v>
      </c>
      <c r="L7" s="13" t="n">
        <v>0</v>
      </c>
      <c r="M7" s="13" t="n">
        <v>0</v>
      </c>
      <c r="N7" s="13" t="n">
        <v>4</v>
      </c>
      <c r="O7" s="13" t="n">
        <v>0</v>
      </c>
      <c r="P7" s="13" t="n">
        <v>0</v>
      </c>
      <c r="Q7" s="13" t="n">
        <v>0</v>
      </c>
      <c r="R7" s="13" t="n">
        <v>1</v>
      </c>
      <c r="S7" s="13" t="n">
        <v>0</v>
      </c>
      <c r="T7" s="13" t="n">
        <v>0</v>
      </c>
      <c r="U7" s="13" t="n">
        <v>0</v>
      </c>
      <c r="V7" s="13" t="n">
        <v>0</v>
      </c>
      <c r="W7" s="13" t="n">
        <v>0</v>
      </c>
      <c r="X7" s="13" t="n">
        <v>0</v>
      </c>
      <c r="Y7" s="13" t="n">
        <v>0</v>
      </c>
      <c r="Z7" s="13" t="n">
        <v>0</v>
      </c>
      <c r="AA7" s="13" t="n">
        <v>0</v>
      </c>
      <c r="AB7" s="13" t="n">
        <v>0</v>
      </c>
      <c r="AC7" s="13" t="n">
        <v>0</v>
      </c>
      <c r="AD7" s="13" t="n">
        <v>0</v>
      </c>
      <c r="AE7" s="13" t="n">
        <v>0</v>
      </c>
      <c r="AF7" s="13" t="n">
        <v>0</v>
      </c>
      <c r="AG7" s="13" t="n">
        <v>0</v>
      </c>
      <c r="AH7" s="13" t="n">
        <v>0</v>
      </c>
      <c r="AI7" s="13" t="n">
        <v>0</v>
      </c>
      <c r="AJ7" s="13" t="n">
        <v>0</v>
      </c>
      <c r="AK7" s="13" t="n">
        <v>0</v>
      </c>
      <c r="AL7" s="13" t="n">
        <v>0</v>
      </c>
      <c r="AM7" s="13" t="n">
        <v>0</v>
      </c>
      <c r="AN7" s="13" t="n">
        <v>0</v>
      </c>
      <c r="AO7" s="13" t="n">
        <v>0</v>
      </c>
      <c r="AP7" s="13" t="n">
        <v>0</v>
      </c>
      <c r="AQ7" s="13" t="n">
        <v>0</v>
      </c>
      <c r="AR7" s="18" t="n">
        <v>0</v>
      </c>
      <c r="AS7" s="13" t="n">
        <v>0</v>
      </c>
      <c r="AT7" s="13" t="n">
        <v>0</v>
      </c>
      <c r="AU7" s="13" t="n">
        <v>0</v>
      </c>
      <c r="AV7" s="13" t="n">
        <v>0</v>
      </c>
      <c r="AW7" s="13" t="n">
        <v>0</v>
      </c>
      <c r="AX7" s="13" t="n">
        <v>0</v>
      </c>
      <c r="AY7" s="13" t="n">
        <v>0</v>
      </c>
      <c r="AZ7" s="13" t="n">
        <v>5</v>
      </c>
      <c r="BA7" s="13" t="n">
        <v>0</v>
      </c>
      <c r="BB7" s="16" t="n">
        <v>0</v>
      </c>
      <c r="BC7" s="18" t="n">
        <v>0</v>
      </c>
      <c r="BD7" s="18" t="n">
        <v>0</v>
      </c>
      <c r="BE7" s="18" t="n">
        <v>0</v>
      </c>
      <c r="BF7" s="18" t="n">
        <v>0</v>
      </c>
      <c r="BG7" s="18" t="n">
        <v>0</v>
      </c>
      <c r="BH7" s="18" t="n">
        <v>0</v>
      </c>
      <c r="BI7" s="18" t="n">
        <v>0</v>
      </c>
      <c r="BJ7" s="18" t="n">
        <v>0</v>
      </c>
      <c r="BK7" s="18" t="n">
        <v>0</v>
      </c>
      <c r="BL7" s="18" t="n">
        <v>0</v>
      </c>
      <c r="BM7" s="18" t="n">
        <v>0</v>
      </c>
      <c r="BN7" s="18" t="n">
        <v>0</v>
      </c>
      <c r="BO7" s="18" t="n">
        <v>0</v>
      </c>
      <c r="BP7" s="18" t="n">
        <v>0</v>
      </c>
      <c r="BQ7" s="18" t="n">
        <v>0</v>
      </c>
      <c r="BR7" s="18" t="n">
        <v>0</v>
      </c>
      <c r="BS7" s="18" t="n">
        <v>0</v>
      </c>
      <c r="BT7" s="18" t="n">
        <v>0</v>
      </c>
      <c r="BU7" s="18" t="n">
        <v>10</v>
      </c>
      <c r="BV7" s="18" t="n">
        <v>0</v>
      </c>
      <c r="BW7" s="18" t="n">
        <v>0</v>
      </c>
      <c r="BX7" s="18" t="n">
        <v>0</v>
      </c>
      <c r="BY7" s="18" t="n">
        <v>0</v>
      </c>
      <c r="BZ7" s="18" t="n">
        <v>0</v>
      </c>
      <c r="CA7" s="18" t="n">
        <v>0</v>
      </c>
      <c r="CB7" s="18" t="n">
        <v>0</v>
      </c>
      <c r="CC7" s="18" t="n">
        <v>0</v>
      </c>
      <c r="CD7" s="18" t="n">
        <v>0</v>
      </c>
      <c r="CE7" s="18" t="n">
        <v>0</v>
      </c>
      <c r="CF7" s="18" t="n">
        <v>0</v>
      </c>
      <c r="CG7" s="18" t="n">
        <v>0</v>
      </c>
      <c r="CH7" s="18" t="n">
        <v>0</v>
      </c>
      <c r="CI7" s="18" t="n">
        <v>0</v>
      </c>
      <c r="CJ7" s="18" t="n">
        <v>35</v>
      </c>
      <c r="CK7" s="18" t="n">
        <v>0</v>
      </c>
      <c r="CL7" s="18" t="n">
        <v>0</v>
      </c>
      <c r="CM7" s="18" t="n">
        <v>0</v>
      </c>
      <c r="CN7" s="18" t="n">
        <v>0</v>
      </c>
      <c r="CO7" s="18" t="n">
        <v>0</v>
      </c>
      <c r="CP7" s="18" t="n">
        <v>0</v>
      </c>
      <c r="CQ7" s="18" t="n">
        <v>0</v>
      </c>
      <c r="CR7" s="18" t="n">
        <v>0</v>
      </c>
      <c r="CS7" s="18" t="n">
        <v>0</v>
      </c>
      <c r="CT7" s="18" t="n">
        <v>0</v>
      </c>
    </row>
    <row r="8" customFormat="false" ht="13.8" hidden="false" customHeight="false" outlineLevel="0" collapsed="false">
      <c r="A8" s="1" t="s">
        <v>99</v>
      </c>
      <c r="B8" s="13" t="s">
        <v>100</v>
      </c>
      <c r="C8" s="0" t="s">
        <v>193</v>
      </c>
      <c r="D8" s="0" t="s">
        <v>115</v>
      </c>
      <c r="E8" s="0" t="s">
        <v>118</v>
      </c>
      <c r="F8" s="14" t="n">
        <v>0</v>
      </c>
      <c r="G8" s="22" t="n">
        <v>0</v>
      </c>
      <c r="H8" s="22" t="n">
        <v>0</v>
      </c>
      <c r="I8" s="13" t="n">
        <v>200</v>
      </c>
      <c r="J8" s="16" t="n">
        <v>3600</v>
      </c>
      <c r="K8" s="13" t="n">
        <v>0</v>
      </c>
      <c r="L8" s="13" t="n">
        <v>0</v>
      </c>
      <c r="M8" s="13" t="n">
        <v>0</v>
      </c>
      <c r="N8" s="13" t="n">
        <v>0</v>
      </c>
      <c r="O8" s="13" t="n">
        <v>0</v>
      </c>
      <c r="P8" s="13" t="n">
        <v>0</v>
      </c>
      <c r="Q8" s="13" t="n">
        <v>0</v>
      </c>
      <c r="R8" s="13" t="n">
        <v>0</v>
      </c>
      <c r="S8" s="13" t="n">
        <v>0</v>
      </c>
      <c r="T8" s="13" t="n">
        <v>0</v>
      </c>
      <c r="U8" s="13" t="n">
        <v>0</v>
      </c>
      <c r="V8" s="13" t="n">
        <v>0</v>
      </c>
      <c r="W8" s="13" t="n">
        <v>0</v>
      </c>
      <c r="X8" s="13" t="n">
        <v>0</v>
      </c>
      <c r="Y8" s="13" t="n">
        <v>0</v>
      </c>
      <c r="Z8" s="13" t="n">
        <v>0</v>
      </c>
      <c r="AA8" s="13" t="n">
        <v>0</v>
      </c>
      <c r="AB8" s="13" t="n">
        <v>0</v>
      </c>
      <c r="AC8" s="13" t="n">
        <v>0</v>
      </c>
      <c r="AD8" s="13" t="n">
        <v>0</v>
      </c>
      <c r="AE8" s="13" t="n">
        <v>0</v>
      </c>
      <c r="AF8" s="13" t="n">
        <v>0</v>
      </c>
      <c r="AG8" s="13" t="n">
        <v>0</v>
      </c>
      <c r="AH8" s="13" t="n">
        <v>0</v>
      </c>
      <c r="AI8" s="13" t="n">
        <v>0</v>
      </c>
      <c r="AJ8" s="13" t="n">
        <v>0</v>
      </c>
      <c r="AK8" s="13" t="n">
        <v>0</v>
      </c>
      <c r="AL8" s="13" t="n">
        <v>0</v>
      </c>
      <c r="AM8" s="13" t="n">
        <v>0</v>
      </c>
      <c r="AN8" s="13" t="n">
        <v>0</v>
      </c>
      <c r="AO8" s="13" t="n">
        <v>0</v>
      </c>
      <c r="AP8" s="13" t="n">
        <v>0</v>
      </c>
      <c r="AQ8" s="13" t="n">
        <v>0</v>
      </c>
      <c r="AR8" s="18" t="n">
        <v>0</v>
      </c>
      <c r="AS8" s="13" t="n">
        <v>0</v>
      </c>
      <c r="AT8" s="13" t="n">
        <v>0</v>
      </c>
      <c r="AU8" s="13" t="n">
        <v>0</v>
      </c>
      <c r="AV8" s="13" t="n">
        <v>0</v>
      </c>
      <c r="AW8" s="13" t="n">
        <v>0</v>
      </c>
      <c r="AX8" s="13" t="n">
        <v>0</v>
      </c>
      <c r="AY8" s="13" t="n">
        <v>0</v>
      </c>
      <c r="AZ8" s="13" t="n">
        <v>5</v>
      </c>
      <c r="BA8" s="13" t="n">
        <v>5</v>
      </c>
      <c r="BB8" s="16" t="n">
        <v>0</v>
      </c>
      <c r="BC8" s="18" t="n">
        <v>0</v>
      </c>
      <c r="BD8" s="18" t="n">
        <v>0</v>
      </c>
      <c r="BE8" s="18" t="n">
        <v>0</v>
      </c>
      <c r="BF8" s="18" t="n">
        <v>0</v>
      </c>
      <c r="BG8" s="18" t="n">
        <v>0</v>
      </c>
      <c r="BH8" s="18" t="n">
        <v>0</v>
      </c>
      <c r="BI8" s="18" t="n">
        <v>0</v>
      </c>
      <c r="BJ8" s="18" t="n">
        <v>0</v>
      </c>
      <c r="BK8" s="18" t="n">
        <v>0</v>
      </c>
      <c r="BL8" s="18" t="n">
        <v>0</v>
      </c>
      <c r="BM8" s="18" t="n">
        <v>0</v>
      </c>
      <c r="BN8" s="18" t="n">
        <v>0</v>
      </c>
      <c r="BO8" s="18" t="n">
        <v>0</v>
      </c>
      <c r="BP8" s="18" t="n">
        <v>0</v>
      </c>
      <c r="BQ8" s="18" t="n">
        <v>0</v>
      </c>
      <c r="BR8" s="18" t="n">
        <v>0</v>
      </c>
      <c r="BS8" s="18" t="n">
        <v>0</v>
      </c>
      <c r="BT8" s="18" t="n">
        <v>0</v>
      </c>
      <c r="BU8" s="18" t="n">
        <v>10</v>
      </c>
      <c r="BV8" s="18" t="n">
        <v>0</v>
      </c>
      <c r="BW8" s="18" t="n">
        <v>0</v>
      </c>
      <c r="BX8" s="18" t="n">
        <v>0</v>
      </c>
      <c r="BY8" s="18" t="n">
        <v>0</v>
      </c>
      <c r="BZ8" s="18" t="n">
        <v>0</v>
      </c>
      <c r="CA8" s="18" t="n">
        <v>0</v>
      </c>
      <c r="CB8" s="18" t="n">
        <v>0</v>
      </c>
      <c r="CC8" s="18" t="n">
        <v>0</v>
      </c>
      <c r="CD8" s="18" t="n">
        <v>0</v>
      </c>
      <c r="CE8" s="18" t="n">
        <v>0</v>
      </c>
      <c r="CF8" s="18" t="n">
        <v>0</v>
      </c>
      <c r="CG8" s="18" t="n">
        <v>0</v>
      </c>
      <c r="CH8" s="18" t="n">
        <v>0</v>
      </c>
      <c r="CI8" s="18" t="n">
        <v>0</v>
      </c>
      <c r="CJ8" s="18" t="n">
        <v>35</v>
      </c>
      <c r="CK8" s="18" t="n">
        <v>0</v>
      </c>
      <c r="CL8" s="18" t="n">
        <v>0</v>
      </c>
      <c r="CM8" s="18" t="n">
        <v>0</v>
      </c>
      <c r="CN8" s="18" t="n">
        <v>0</v>
      </c>
      <c r="CO8" s="18" t="n">
        <v>0</v>
      </c>
      <c r="CP8" s="18" t="n">
        <v>0</v>
      </c>
      <c r="CQ8" s="18" t="n">
        <v>0</v>
      </c>
      <c r="CR8" s="18" t="n">
        <v>0</v>
      </c>
      <c r="CS8" s="18" t="n">
        <v>0</v>
      </c>
      <c r="CT8" s="18" t="n">
        <v>0</v>
      </c>
    </row>
    <row r="9" customFormat="false" ht="13.8" hidden="false" customHeight="false" outlineLevel="0" collapsed="false">
      <c r="A9" s="1" t="s">
        <v>99</v>
      </c>
      <c r="B9" s="13" t="s">
        <v>100</v>
      </c>
      <c r="C9" s="0" t="s">
        <v>193</v>
      </c>
      <c r="D9" s="0" t="s">
        <v>109</v>
      </c>
      <c r="E9" s="0" t="s">
        <v>118</v>
      </c>
      <c r="F9" s="14" t="n">
        <v>0</v>
      </c>
      <c r="G9" s="22" t="n">
        <v>0</v>
      </c>
      <c r="H9" s="22" t="n">
        <v>0</v>
      </c>
      <c r="I9" s="13" t="n">
        <v>200</v>
      </c>
      <c r="J9" s="16" t="n">
        <v>2600</v>
      </c>
      <c r="K9" s="13" t="n">
        <v>0</v>
      </c>
      <c r="L9" s="13" t="n">
        <v>0</v>
      </c>
      <c r="M9" s="13" t="n">
        <v>0</v>
      </c>
      <c r="N9" s="13" t="n">
        <v>4</v>
      </c>
      <c r="O9" s="13" t="n">
        <v>0</v>
      </c>
      <c r="P9" s="13" t="n">
        <v>0</v>
      </c>
      <c r="Q9" s="13" t="n">
        <v>0</v>
      </c>
      <c r="R9" s="13" t="n">
        <v>1</v>
      </c>
      <c r="S9" s="13" t="n">
        <v>0</v>
      </c>
      <c r="T9" s="13" t="n">
        <v>0</v>
      </c>
      <c r="U9" s="13" t="n">
        <v>0</v>
      </c>
      <c r="V9" s="13" t="n">
        <v>0</v>
      </c>
      <c r="W9" s="13" t="n">
        <v>0</v>
      </c>
      <c r="X9" s="13" t="n">
        <v>0</v>
      </c>
      <c r="Y9" s="13" t="n">
        <v>0</v>
      </c>
      <c r="Z9" s="13" t="n">
        <v>0</v>
      </c>
      <c r="AA9" s="13" t="n">
        <v>0</v>
      </c>
      <c r="AB9" s="13" t="n">
        <v>0</v>
      </c>
      <c r="AC9" s="13" t="n">
        <v>0</v>
      </c>
      <c r="AD9" s="13" t="n">
        <v>0</v>
      </c>
      <c r="AE9" s="13" t="n">
        <v>0</v>
      </c>
      <c r="AF9" s="13" t="n">
        <v>0</v>
      </c>
      <c r="AG9" s="13" t="n">
        <v>0</v>
      </c>
      <c r="AH9" s="13" t="n">
        <v>0</v>
      </c>
      <c r="AI9" s="13" t="n">
        <v>0</v>
      </c>
      <c r="AJ9" s="13" t="n">
        <v>0</v>
      </c>
      <c r="AK9" s="13" t="n">
        <v>0</v>
      </c>
      <c r="AL9" s="13" t="n">
        <v>0</v>
      </c>
      <c r="AM9" s="13" t="n">
        <v>0</v>
      </c>
      <c r="AN9" s="13" t="n">
        <v>0</v>
      </c>
      <c r="AO9" s="13" t="n">
        <v>0</v>
      </c>
      <c r="AP9" s="13" t="n">
        <v>0</v>
      </c>
      <c r="AQ9" s="13" t="n">
        <v>0</v>
      </c>
      <c r="AR9" s="18" t="n">
        <v>0</v>
      </c>
      <c r="AS9" s="13" t="n">
        <v>0</v>
      </c>
      <c r="AT9" s="13" t="n">
        <v>0</v>
      </c>
      <c r="AU9" s="13" t="n">
        <v>0</v>
      </c>
      <c r="AV9" s="13" t="n">
        <v>0</v>
      </c>
      <c r="AW9" s="13" t="n">
        <v>0</v>
      </c>
      <c r="AX9" s="13" t="n">
        <v>0</v>
      </c>
      <c r="AY9" s="13" t="n">
        <v>0</v>
      </c>
      <c r="AZ9" s="13" t="n">
        <v>5</v>
      </c>
      <c r="BA9" s="13" t="n">
        <v>5</v>
      </c>
      <c r="BB9" s="16" t="n">
        <v>0</v>
      </c>
      <c r="BC9" s="18" t="n">
        <v>0</v>
      </c>
      <c r="BD9" s="18" t="n">
        <v>0</v>
      </c>
      <c r="BE9" s="18" t="n">
        <v>0</v>
      </c>
      <c r="BF9" s="18" t="n">
        <v>0</v>
      </c>
      <c r="BG9" s="18" t="n">
        <v>0</v>
      </c>
      <c r="BH9" s="18" t="n">
        <v>0</v>
      </c>
      <c r="BI9" s="18" t="n">
        <v>0</v>
      </c>
      <c r="BJ9" s="18" t="n">
        <v>0</v>
      </c>
      <c r="BK9" s="18" t="n">
        <v>0</v>
      </c>
      <c r="BL9" s="18" t="n">
        <v>0</v>
      </c>
      <c r="BM9" s="18" t="n">
        <v>0</v>
      </c>
      <c r="BN9" s="18" t="n">
        <v>0</v>
      </c>
      <c r="BO9" s="18" t="n">
        <v>0</v>
      </c>
      <c r="BP9" s="18" t="n">
        <v>0</v>
      </c>
      <c r="BQ9" s="18" t="n">
        <v>0</v>
      </c>
      <c r="BR9" s="18" t="n">
        <v>0</v>
      </c>
      <c r="BS9" s="18" t="n">
        <v>0</v>
      </c>
      <c r="BT9" s="18" t="n">
        <v>0</v>
      </c>
      <c r="BU9" s="18" t="n">
        <v>10</v>
      </c>
      <c r="BV9" s="18" t="n">
        <v>0</v>
      </c>
      <c r="BW9" s="18" t="n">
        <v>0</v>
      </c>
      <c r="BX9" s="18" t="n">
        <v>0</v>
      </c>
      <c r="BY9" s="18" t="n">
        <v>0</v>
      </c>
      <c r="BZ9" s="18" t="n">
        <v>0</v>
      </c>
      <c r="CA9" s="18" t="n">
        <v>0</v>
      </c>
      <c r="CB9" s="18" t="n">
        <v>0</v>
      </c>
      <c r="CC9" s="18" t="n">
        <v>0</v>
      </c>
      <c r="CD9" s="18" t="n">
        <v>0</v>
      </c>
      <c r="CE9" s="18" t="n">
        <v>0</v>
      </c>
      <c r="CF9" s="18" t="n">
        <v>0</v>
      </c>
      <c r="CG9" s="18" t="n">
        <v>0</v>
      </c>
      <c r="CH9" s="18" t="n">
        <v>0</v>
      </c>
      <c r="CI9" s="18" t="n">
        <v>0</v>
      </c>
      <c r="CJ9" s="18" t="n">
        <v>35</v>
      </c>
      <c r="CK9" s="18" t="n">
        <v>0</v>
      </c>
      <c r="CL9" s="18" t="n">
        <v>0</v>
      </c>
      <c r="CM9" s="18" t="n">
        <v>0</v>
      </c>
      <c r="CN9" s="18" t="n">
        <v>0</v>
      </c>
      <c r="CO9" s="18" t="n">
        <v>0</v>
      </c>
      <c r="CP9" s="18" t="n">
        <v>0</v>
      </c>
      <c r="CQ9" s="18" t="n">
        <v>0</v>
      </c>
      <c r="CR9" s="18" t="n">
        <v>0</v>
      </c>
      <c r="CS9" s="18" t="n">
        <v>0</v>
      </c>
      <c r="CT9" s="18" t="n">
        <v>0</v>
      </c>
    </row>
    <row r="10" customFormat="false" ht="13.8" hidden="false" customHeight="false" outlineLevel="0" collapsed="false">
      <c r="A10" s="1" t="s">
        <v>99</v>
      </c>
      <c r="B10" s="13" t="s">
        <v>100</v>
      </c>
      <c r="C10" s="0" t="s">
        <v>105</v>
      </c>
      <c r="D10" s="0" t="s">
        <v>115</v>
      </c>
      <c r="E10" s="0" t="s">
        <v>115</v>
      </c>
      <c r="F10" s="14" t="n">
        <v>0</v>
      </c>
      <c r="G10" s="22" t="n">
        <v>0</v>
      </c>
      <c r="H10" s="22" t="n">
        <v>0</v>
      </c>
      <c r="I10" s="13" t="n">
        <v>200</v>
      </c>
      <c r="J10" s="16" t="n">
        <v>4600</v>
      </c>
      <c r="K10" s="0" t="n">
        <v>0</v>
      </c>
      <c r="L10" s="0" t="n">
        <v>0</v>
      </c>
      <c r="M10" s="0" t="n">
        <v>0</v>
      </c>
      <c r="N10" s="13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13" t="n">
        <v>0</v>
      </c>
      <c r="AD10" s="13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18" t="n">
        <v>0</v>
      </c>
      <c r="AS10" s="0" t="n">
        <v>0</v>
      </c>
      <c r="AT10" s="13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13" t="n">
        <v>5</v>
      </c>
      <c r="BA10" s="0" t="n">
        <v>0</v>
      </c>
      <c r="BB10" s="1" t="n">
        <v>0</v>
      </c>
      <c r="BC10" s="0" t="n">
        <v>0</v>
      </c>
      <c r="BD10" s="0" t="n">
        <v>0</v>
      </c>
      <c r="BE10" s="0" t="n">
        <v>0</v>
      </c>
      <c r="BF10" s="13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13" t="n">
        <v>20</v>
      </c>
      <c r="BV10" s="13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18" t="n">
        <v>20</v>
      </c>
      <c r="CK10" s="0" t="n">
        <v>0</v>
      </c>
      <c r="CL10" s="13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13" t="n">
        <v>0</v>
      </c>
      <c r="CS10" s="0" t="n">
        <v>0</v>
      </c>
      <c r="CT10" s="0" t="n">
        <v>0</v>
      </c>
    </row>
    <row r="11" customFormat="false" ht="13.8" hidden="false" customHeight="false" outlineLevel="0" collapsed="false">
      <c r="A11" s="1" t="s">
        <v>99</v>
      </c>
      <c r="B11" s="13" t="s">
        <v>100</v>
      </c>
      <c r="C11" s="0" t="s">
        <v>105</v>
      </c>
      <c r="D11" s="0" t="s">
        <v>109</v>
      </c>
      <c r="E11" s="0" t="s">
        <v>115</v>
      </c>
      <c r="F11" s="14" t="n">
        <v>0</v>
      </c>
      <c r="G11" s="22" t="n">
        <v>0</v>
      </c>
      <c r="H11" s="22" t="n">
        <v>0</v>
      </c>
      <c r="I11" s="13" t="n">
        <v>200</v>
      </c>
      <c r="J11" s="16" t="n">
        <v>3600</v>
      </c>
      <c r="K11" s="0" t="n">
        <v>0</v>
      </c>
      <c r="L11" s="0" t="n">
        <v>0</v>
      </c>
      <c r="M11" s="0" t="n">
        <v>0</v>
      </c>
      <c r="N11" s="13" t="n">
        <v>4</v>
      </c>
      <c r="O11" s="0" t="n">
        <v>0</v>
      </c>
      <c r="P11" s="0" t="n">
        <v>0</v>
      </c>
      <c r="Q11" s="0" t="n">
        <v>0</v>
      </c>
      <c r="R11" s="0" t="n">
        <v>1</v>
      </c>
      <c r="S11" s="17" t="n">
        <v>0</v>
      </c>
      <c r="T11" s="17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7" t="n">
        <v>0</v>
      </c>
      <c r="Z11" s="17" t="n">
        <v>0</v>
      </c>
      <c r="AA11" s="17" t="n">
        <v>0</v>
      </c>
      <c r="AB11" s="17" t="n">
        <v>0</v>
      </c>
      <c r="AC11" s="17" t="n">
        <v>0</v>
      </c>
      <c r="AD11" s="17" t="n">
        <v>0</v>
      </c>
      <c r="AE11" s="17" t="n">
        <v>0</v>
      </c>
      <c r="AF11" s="17" t="n">
        <v>0</v>
      </c>
      <c r="AG11" s="17" t="n">
        <v>0</v>
      </c>
      <c r="AH11" s="17" t="n">
        <v>0</v>
      </c>
      <c r="AI11" s="17" t="n">
        <v>0</v>
      </c>
      <c r="AJ11" s="17" t="n">
        <v>0</v>
      </c>
      <c r="AK11" s="17" t="n">
        <v>0</v>
      </c>
      <c r="AL11" s="17" t="n">
        <v>0</v>
      </c>
      <c r="AM11" s="17" t="n">
        <v>0</v>
      </c>
      <c r="AN11" s="17" t="n">
        <v>0</v>
      </c>
      <c r="AO11" s="17" t="n">
        <v>0</v>
      </c>
      <c r="AP11" s="17" t="n">
        <v>0</v>
      </c>
      <c r="AQ11" s="17" t="n">
        <v>0</v>
      </c>
      <c r="AR11" s="17" t="n">
        <v>0</v>
      </c>
      <c r="AS11" s="17" t="n">
        <v>0</v>
      </c>
      <c r="AT11" s="17" t="n">
        <v>0</v>
      </c>
      <c r="AU11" s="17" t="n">
        <v>0</v>
      </c>
      <c r="AV11" s="17" t="n">
        <v>0</v>
      </c>
      <c r="AW11" s="17" t="n">
        <v>0</v>
      </c>
      <c r="AX11" s="17" t="n">
        <v>0</v>
      </c>
      <c r="AY11" s="17" t="n">
        <v>0</v>
      </c>
      <c r="AZ11" s="17" t="n">
        <v>5</v>
      </c>
      <c r="BA11" s="17" t="n">
        <v>0</v>
      </c>
      <c r="BB11" s="17" t="n">
        <v>0</v>
      </c>
      <c r="BC11" s="17" t="n">
        <v>0</v>
      </c>
      <c r="BD11" s="17" t="n">
        <v>0</v>
      </c>
      <c r="BE11" s="17" t="n">
        <v>0</v>
      </c>
      <c r="BF11" s="17" t="n">
        <v>0</v>
      </c>
      <c r="BG11" s="17" t="n">
        <v>0</v>
      </c>
      <c r="BH11" s="17" t="n">
        <v>0</v>
      </c>
      <c r="BI11" s="17" t="n">
        <v>0</v>
      </c>
      <c r="BJ11" s="17" t="n">
        <v>0</v>
      </c>
      <c r="BK11" s="17" t="n">
        <v>0</v>
      </c>
      <c r="BL11" s="17" t="n">
        <v>0</v>
      </c>
      <c r="BM11" s="17" t="n">
        <v>0</v>
      </c>
      <c r="BN11" s="17" t="n">
        <v>0</v>
      </c>
      <c r="BO11" s="17" t="n">
        <v>0</v>
      </c>
      <c r="BP11" s="17" t="n">
        <v>0</v>
      </c>
      <c r="BQ11" s="17" t="n">
        <v>0</v>
      </c>
      <c r="BR11" s="17" t="n">
        <v>0</v>
      </c>
      <c r="BS11" s="17" t="n">
        <v>0</v>
      </c>
      <c r="BT11" s="17" t="n">
        <v>0</v>
      </c>
      <c r="BU11" s="13" t="n">
        <v>20</v>
      </c>
      <c r="BV11" s="17" t="n">
        <v>0</v>
      </c>
      <c r="BW11" s="17" t="n">
        <v>0</v>
      </c>
      <c r="BX11" s="17" t="n">
        <v>0</v>
      </c>
      <c r="BY11" s="17" t="n">
        <v>0</v>
      </c>
      <c r="BZ11" s="17" t="n">
        <v>0</v>
      </c>
      <c r="CA11" s="17" t="n">
        <v>0</v>
      </c>
      <c r="CB11" s="17" t="n">
        <v>0</v>
      </c>
      <c r="CC11" s="17" t="n">
        <v>0</v>
      </c>
      <c r="CD11" s="17" t="n">
        <v>0</v>
      </c>
      <c r="CE11" s="17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18" t="n">
        <v>20</v>
      </c>
      <c r="CK11" s="0" t="n">
        <v>0</v>
      </c>
      <c r="CL11" s="13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13" t="n">
        <v>0</v>
      </c>
      <c r="CS11" s="0" t="n">
        <v>0</v>
      </c>
      <c r="CT11" s="0" t="n">
        <v>0</v>
      </c>
      <c r="FI11" s="17"/>
    </row>
    <row r="12" customFormat="false" ht="13.8" hidden="false" customHeight="false" outlineLevel="0" collapsed="false">
      <c r="A12" s="1" t="s">
        <v>99</v>
      </c>
      <c r="B12" s="13" t="s">
        <v>100</v>
      </c>
      <c r="C12" s="0" t="s">
        <v>105</v>
      </c>
      <c r="D12" s="0" t="s">
        <v>115</v>
      </c>
      <c r="E12" s="0" t="s">
        <v>118</v>
      </c>
      <c r="F12" s="14" t="n">
        <v>0</v>
      </c>
      <c r="G12" s="22" t="n">
        <v>0</v>
      </c>
      <c r="H12" s="22" t="n">
        <v>0</v>
      </c>
      <c r="I12" s="13" t="n">
        <v>200</v>
      </c>
      <c r="J12" s="16" t="n">
        <v>3600</v>
      </c>
      <c r="K12" s="13" t="n">
        <v>0</v>
      </c>
      <c r="L12" s="13" t="n">
        <v>0</v>
      </c>
      <c r="M12" s="13" t="n">
        <v>0</v>
      </c>
      <c r="N12" s="13" t="n">
        <v>0</v>
      </c>
      <c r="O12" s="13" t="n">
        <v>0</v>
      </c>
      <c r="P12" s="13" t="n">
        <v>0</v>
      </c>
      <c r="Q12" s="13" t="n">
        <v>0</v>
      </c>
      <c r="R12" s="13" t="n">
        <v>0</v>
      </c>
      <c r="S12" s="13" t="n">
        <v>0</v>
      </c>
      <c r="T12" s="13" t="n">
        <v>0</v>
      </c>
      <c r="U12" s="13" t="n">
        <v>0</v>
      </c>
      <c r="V12" s="13" t="n">
        <v>0</v>
      </c>
      <c r="W12" s="13" t="n">
        <v>0</v>
      </c>
      <c r="X12" s="13" t="n">
        <v>0</v>
      </c>
      <c r="Y12" s="13" t="n">
        <v>0</v>
      </c>
      <c r="Z12" s="13" t="n">
        <v>0</v>
      </c>
      <c r="AA12" s="13" t="n">
        <v>0</v>
      </c>
      <c r="AB12" s="13" t="n">
        <v>0</v>
      </c>
      <c r="AC12" s="13" t="n">
        <v>0</v>
      </c>
      <c r="AD12" s="13" t="n">
        <v>0</v>
      </c>
      <c r="AE12" s="13" t="n">
        <v>0</v>
      </c>
      <c r="AF12" s="13" t="n">
        <v>0</v>
      </c>
      <c r="AG12" s="13" t="n">
        <v>0</v>
      </c>
      <c r="AH12" s="13" t="n">
        <v>0</v>
      </c>
      <c r="AI12" s="13" t="n">
        <v>0</v>
      </c>
      <c r="AJ12" s="13" t="n">
        <v>0</v>
      </c>
      <c r="AK12" s="13" t="n">
        <v>0</v>
      </c>
      <c r="AL12" s="13" t="n">
        <v>0</v>
      </c>
      <c r="AM12" s="13" t="n">
        <v>0</v>
      </c>
      <c r="AN12" s="13" t="n">
        <v>0</v>
      </c>
      <c r="AO12" s="13" t="n">
        <v>0</v>
      </c>
      <c r="AP12" s="13" t="n">
        <v>0</v>
      </c>
      <c r="AQ12" s="13" t="n">
        <v>0</v>
      </c>
      <c r="AR12" s="18" t="n">
        <v>0</v>
      </c>
      <c r="AS12" s="13" t="n">
        <v>0</v>
      </c>
      <c r="AT12" s="13" t="n">
        <v>0</v>
      </c>
      <c r="AU12" s="13" t="n">
        <v>0</v>
      </c>
      <c r="AV12" s="13" t="n">
        <v>0</v>
      </c>
      <c r="AW12" s="13" t="n">
        <v>0</v>
      </c>
      <c r="AX12" s="13" t="n">
        <v>0</v>
      </c>
      <c r="AY12" s="13" t="n">
        <v>0</v>
      </c>
      <c r="AZ12" s="13" t="n">
        <v>5</v>
      </c>
      <c r="BA12" s="13" t="n">
        <v>5</v>
      </c>
      <c r="BB12" s="16" t="n">
        <v>0</v>
      </c>
      <c r="BC12" s="18" t="n">
        <v>0</v>
      </c>
      <c r="BD12" s="18" t="n">
        <v>0</v>
      </c>
      <c r="BE12" s="18" t="n">
        <v>0</v>
      </c>
      <c r="BF12" s="18" t="n">
        <v>0</v>
      </c>
      <c r="BG12" s="18" t="n">
        <v>0</v>
      </c>
      <c r="BH12" s="18" t="n">
        <v>0</v>
      </c>
      <c r="BI12" s="18" t="n">
        <v>0</v>
      </c>
      <c r="BJ12" s="18" t="n">
        <v>0</v>
      </c>
      <c r="BK12" s="18" t="n">
        <v>0</v>
      </c>
      <c r="BL12" s="18" t="n">
        <v>0</v>
      </c>
      <c r="BM12" s="18" t="n">
        <v>0</v>
      </c>
      <c r="BN12" s="18" t="n">
        <v>0</v>
      </c>
      <c r="BO12" s="18" t="n">
        <v>0</v>
      </c>
      <c r="BP12" s="18" t="n">
        <v>0</v>
      </c>
      <c r="BQ12" s="18" t="n">
        <v>0</v>
      </c>
      <c r="BR12" s="18" t="n">
        <v>0</v>
      </c>
      <c r="BS12" s="18" t="n">
        <v>0</v>
      </c>
      <c r="BT12" s="18" t="n">
        <v>0</v>
      </c>
      <c r="BU12" s="18" t="n">
        <v>20</v>
      </c>
      <c r="BV12" s="18" t="n">
        <v>0</v>
      </c>
      <c r="BW12" s="18" t="n">
        <v>0</v>
      </c>
      <c r="BX12" s="18" t="n">
        <v>0</v>
      </c>
      <c r="BY12" s="18" t="n">
        <v>0</v>
      </c>
      <c r="BZ12" s="18" t="n">
        <v>0</v>
      </c>
      <c r="CA12" s="18" t="n">
        <v>0</v>
      </c>
      <c r="CB12" s="18" t="n">
        <v>0</v>
      </c>
      <c r="CC12" s="18" t="n">
        <v>0</v>
      </c>
      <c r="CD12" s="18" t="n">
        <v>0</v>
      </c>
      <c r="CE12" s="18" t="n">
        <v>0</v>
      </c>
      <c r="CF12" s="18" t="n">
        <v>0</v>
      </c>
      <c r="CG12" s="18" t="n">
        <v>0</v>
      </c>
      <c r="CH12" s="18" t="n">
        <v>0</v>
      </c>
      <c r="CI12" s="18" t="n">
        <v>0</v>
      </c>
      <c r="CJ12" s="18" t="n">
        <v>20</v>
      </c>
      <c r="CK12" s="18" t="n">
        <v>0</v>
      </c>
      <c r="CL12" s="18" t="n">
        <v>0</v>
      </c>
      <c r="CM12" s="18" t="n">
        <v>0</v>
      </c>
      <c r="CN12" s="18" t="n">
        <v>0</v>
      </c>
      <c r="CO12" s="18" t="n">
        <v>0</v>
      </c>
      <c r="CP12" s="18" t="n">
        <v>0</v>
      </c>
      <c r="CQ12" s="18" t="n">
        <v>0</v>
      </c>
      <c r="CR12" s="18" t="n">
        <v>0</v>
      </c>
      <c r="CS12" s="18" t="n">
        <v>0</v>
      </c>
      <c r="CT12" s="18" t="n">
        <v>0</v>
      </c>
    </row>
    <row r="13" customFormat="false" ht="13.8" hidden="false" customHeight="false" outlineLevel="0" collapsed="false">
      <c r="A13" s="1" t="s">
        <v>99</v>
      </c>
      <c r="B13" s="13" t="s">
        <v>100</v>
      </c>
      <c r="C13" s="0" t="s">
        <v>105</v>
      </c>
      <c r="D13" s="0" t="s">
        <v>109</v>
      </c>
      <c r="E13" s="0" t="s">
        <v>118</v>
      </c>
      <c r="F13" s="14" t="n">
        <v>0</v>
      </c>
      <c r="G13" s="22" t="n">
        <v>0</v>
      </c>
      <c r="H13" s="22" t="n">
        <v>0</v>
      </c>
      <c r="I13" s="13" t="n">
        <v>200</v>
      </c>
      <c r="J13" s="16" t="n">
        <v>2600</v>
      </c>
      <c r="K13" s="13" t="n">
        <v>0</v>
      </c>
      <c r="L13" s="13" t="n">
        <v>0</v>
      </c>
      <c r="M13" s="13" t="n">
        <v>0</v>
      </c>
      <c r="N13" s="13" t="n">
        <v>4</v>
      </c>
      <c r="O13" s="13" t="n">
        <v>0</v>
      </c>
      <c r="P13" s="13" t="n">
        <v>0</v>
      </c>
      <c r="Q13" s="13" t="n">
        <v>0</v>
      </c>
      <c r="R13" s="13" t="n">
        <v>1</v>
      </c>
      <c r="S13" s="13" t="n">
        <v>0</v>
      </c>
      <c r="T13" s="13" t="n">
        <v>0</v>
      </c>
      <c r="U13" s="13" t="n">
        <v>0</v>
      </c>
      <c r="V13" s="13" t="n">
        <v>0</v>
      </c>
      <c r="W13" s="13" t="n">
        <v>0</v>
      </c>
      <c r="X13" s="13" t="n">
        <v>0</v>
      </c>
      <c r="Y13" s="13" t="n">
        <v>0</v>
      </c>
      <c r="Z13" s="13" t="n">
        <v>0</v>
      </c>
      <c r="AA13" s="13" t="n">
        <v>0</v>
      </c>
      <c r="AB13" s="13" t="n">
        <v>0</v>
      </c>
      <c r="AC13" s="13" t="n">
        <v>0</v>
      </c>
      <c r="AD13" s="13" t="n">
        <v>0</v>
      </c>
      <c r="AE13" s="13" t="n">
        <v>0</v>
      </c>
      <c r="AF13" s="13" t="n">
        <v>0</v>
      </c>
      <c r="AG13" s="13" t="n">
        <v>0</v>
      </c>
      <c r="AH13" s="13" t="n">
        <v>0</v>
      </c>
      <c r="AI13" s="13" t="n">
        <v>0</v>
      </c>
      <c r="AJ13" s="13" t="n">
        <v>0</v>
      </c>
      <c r="AK13" s="13" t="n">
        <v>0</v>
      </c>
      <c r="AL13" s="13" t="n">
        <v>0</v>
      </c>
      <c r="AM13" s="13" t="n">
        <v>0</v>
      </c>
      <c r="AN13" s="13" t="n">
        <v>0</v>
      </c>
      <c r="AO13" s="13" t="n">
        <v>0</v>
      </c>
      <c r="AP13" s="13" t="n">
        <v>0</v>
      </c>
      <c r="AQ13" s="13" t="n">
        <v>0</v>
      </c>
      <c r="AR13" s="18" t="n">
        <v>0</v>
      </c>
      <c r="AS13" s="13" t="n">
        <v>0</v>
      </c>
      <c r="AT13" s="13" t="n">
        <v>0</v>
      </c>
      <c r="AU13" s="13" t="n">
        <v>0</v>
      </c>
      <c r="AV13" s="13" t="n">
        <v>0</v>
      </c>
      <c r="AW13" s="13" t="n">
        <v>0</v>
      </c>
      <c r="AX13" s="13" t="n">
        <v>0</v>
      </c>
      <c r="AY13" s="13" t="n">
        <v>0</v>
      </c>
      <c r="AZ13" s="13" t="n">
        <v>5</v>
      </c>
      <c r="BA13" s="13" t="n">
        <v>5</v>
      </c>
      <c r="BB13" s="16" t="n">
        <v>0</v>
      </c>
      <c r="BC13" s="18" t="n">
        <v>0</v>
      </c>
      <c r="BD13" s="18" t="n">
        <v>0</v>
      </c>
      <c r="BE13" s="18" t="n">
        <v>0</v>
      </c>
      <c r="BF13" s="18" t="n">
        <v>0</v>
      </c>
      <c r="BG13" s="18" t="n">
        <v>0</v>
      </c>
      <c r="BH13" s="18" t="n">
        <v>0</v>
      </c>
      <c r="BI13" s="18" t="n">
        <v>0</v>
      </c>
      <c r="BJ13" s="18" t="n">
        <v>0</v>
      </c>
      <c r="BK13" s="18" t="n">
        <v>0</v>
      </c>
      <c r="BL13" s="18" t="n">
        <v>0</v>
      </c>
      <c r="BM13" s="18" t="n">
        <v>0</v>
      </c>
      <c r="BN13" s="18" t="n">
        <v>0</v>
      </c>
      <c r="BO13" s="18" t="n">
        <v>0</v>
      </c>
      <c r="BP13" s="18" t="n">
        <v>0</v>
      </c>
      <c r="BQ13" s="18" t="n">
        <v>0</v>
      </c>
      <c r="BR13" s="18" t="n">
        <v>0</v>
      </c>
      <c r="BS13" s="18" t="n">
        <v>0</v>
      </c>
      <c r="BT13" s="18" t="n">
        <v>0</v>
      </c>
      <c r="BU13" s="18" t="n">
        <v>20</v>
      </c>
      <c r="BV13" s="18" t="n">
        <v>0</v>
      </c>
      <c r="BW13" s="18" t="n">
        <v>0</v>
      </c>
      <c r="BX13" s="18" t="n">
        <v>0</v>
      </c>
      <c r="BY13" s="18" t="n">
        <v>0</v>
      </c>
      <c r="BZ13" s="18" t="n">
        <v>0</v>
      </c>
      <c r="CA13" s="18" t="n">
        <v>0</v>
      </c>
      <c r="CB13" s="18" t="n">
        <v>0</v>
      </c>
      <c r="CC13" s="18" t="n">
        <v>0</v>
      </c>
      <c r="CD13" s="18" t="n">
        <v>0</v>
      </c>
      <c r="CE13" s="18" t="n">
        <v>0</v>
      </c>
      <c r="CF13" s="18" t="n">
        <v>0</v>
      </c>
      <c r="CG13" s="18" t="n">
        <v>0</v>
      </c>
      <c r="CH13" s="18" t="n">
        <v>0</v>
      </c>
      <c r="CI13" s="18" t="n">
        <v>0</v>
      </c>
      <c r="CJ13" s="18" t="n">
        <v>20</v>
      </c>
      <c r="CK13" s="18" t="n">
        <v>0</v>
      </c>
      <c r="CL13" s="18" t="n">
        <v>0</v>
      </c>
      <c r="CM13" s="18" t="n">
        <v>0</v>
      </c>
      <c r="CN13" s="18" t="n">
        <v>0</v>
      </c>
      <c r="CO13" s="18" t="n">
        <v>0</v>
      </c>
      <c r="CP13" s="18" t="n">
        <v>0</v>
      </c>
      <c r="CQ13" s="18" t="n">
        <v>0</v>
      </c>
      <c r="CR13" s="18" t="n">
        <v>0</v>
      </c>
      <c r="CS13" s="18" t="n">
        <v>0</v>
      </c>
      <c r="CT13" s="18" t="n">
        <v>0</v>
      </c>
    </row>
    <row r="14" customFormat="false" ht="13.8" hidden="false" customHeight="false" outlineLevel="0" collapsed="false">
      <c r="A14" s="1" t="s">
        <v>99</v>
      </c>
      <c r="B14" s="13" t="s">
        <v>194</v>
      </c>
      <c r="C14" s="0" t="s">
        <v>115</v>
      </c>
      <c r="D14" s="0" t="s">
        <v>115</v>
      </c>
      <c r="E14" s="0" t="s">
        <v>115</v>
      </c>
      <c r="F14" s="14" t="n">
        <v>0</v>
      </c>
      <c r="G14" s="22" t="n">
        <v>0</v>
      </c>
      <c r="H14" s="22" t="n">
        <v>0</v>
      </c>
      <c r="I14" s="13" t="n">
        <v>200</v>
      </c>
      <c r="J14" s="16" t="n">
        <v>4600</v>
      </c>
      <c r="K14" s="13" t="n">
        <v>0</v>
      </c>
      <c r="L14" s="13" t="n">
        <v>0</v>
      </c>
      <c r="M14" s="13" t="n">
        <v>0</v>
      </c>
      <c r="N14" s="13" t="n">
        <v>0</v>
      </c>
      <c r="O14" s="13" t="n">
        <v>0</v>
      </c>
      <c r="P14" s="13" t="n">
        <v>0</v>
      </c>
      <c r="Q14" s="13" t="n">
        <v>5</v>
      </c>
      <c r="R14" s="13" t="n">
        <v>0</v>
      </c>
      <c r="S14" s="13" t="n">
        <v>0</v>
      </c>
      <c r="T14" s="13" t="n">
        <v>0</v>
      </c>
      <c r="U14" s="13" t="n">
        <v>0</v>
      </c>
      <c r="V14" s="13" t="n">
        <v>0</v>
      </c>
      <c r="W14" s="13" t="n">
        <v>0</v>
      </c>
      <c r="X14" s="13" t="n">
        <v>0</v>
      </c>
      <c r="Y14" s="13" t="n">
        <v>0</v>
      </c>
      <c r="Z14" s="13" t="n">
        <v>0</v>
      </c>
      <c r="AA14" s="13" t="n">
        <v>0</v>
      </c>
      <c r="AB14" s="13" t="n">
        <v>0</v>
      </c>
      <c r="AC14" s="13" t="n">
        <v>0</v>
      </c>
      <c r="AD14" s="13" t="n">
        <v>0</v>
      </c>
      <c r="AE14" s="13" t="n">
        <v>0</v>
      </c>
      <c r="AF14" s="13" t="n">
        <v>0</v>
      </c>
      <c r="AG14" s="13" t="n">
        <v>0</v>
      </c>
      <c r="AH14" s="13" t="n">
        <v>0</v>
      </c>
      <c r="AI14" s="13" t="n">
        <v>0</v>
      </c>
      <c r="AJ14" s="13" t="n">
        <v>0</v>
      </c>
      <c r="AK14" s="13" t="n">
        <v>0</v>
      </c>
      <c r="AL14" s="13" t="n">
        <v>0</v>
      </c>
      <c r="AM14" s="13" t="n">
        <v>0</v>
      </c>
      <c r="AN14" s="13" t="n">
        <v>0</v>
      </c>
      <c r="AO14" s="13" t="n">
        <v>0</v>
      </c>
      <c r="AP14" s="13" t="n">
        <v>0</v>
      </c>
      <c r="AQ14" s="13" t="n">
        <v>0</v>
      </c>
      <c r="AR14" s="13" t="n">
        <v>0</v>
      </c>
      <c r="AS14" s="13" t="n">
        <v>0</v>
      </c>
      <c r="AT14" s="13" t="n">
        <v>0</v>
      </c>
      <c r="AU14" s="13" t="n">
        <v>0</v>
      </c>
      <c r="AV14" s="13" t="n">
        <v>0</v>
      </c>
      <c r="AW14" s="13" t="n">
        <v>0</v>
      </c>
      <c r="AX14" s="13" t="n">
        <v>0</v>
      </c>
      <c r="AY14" s="13" t="n">
        <v>0</v>
      </c>
      <c r="AZ14" s="13" t="n">
        <v>10</v>
      </c>
      <c r="BA14" s="18" t="n">
        <v>0</v>
      </c>
      <c r="BB14" s="18" t="n">
        <v>0</v>
      </c>
      <c r="BC14" s="18" t="n">
        <v>0</v>
      </c>
      <c r="BD14" s="18" t="n">
        <v>0</v>
      </c>
      <c r="BE14" s="18" t="n">
        <v>0</v>
      </c>
      <c r="BF14" s="18" t="n">
        <v>0</v>
      </c>
      <c r="BG14" s="18" t="n">
        <v>0</v>
      </c>
      <c r="BH14" s="18" t="n">
        <v>0</v>
      </c>
      <c r="BI14" s="18" t="n">
        <v>0</v>
      </c>
      <c r="BJ14" s="18" t="n">
        <v>0</v>
      </c>
      <c r="BK14" s="18" t="n">
        <v>0</v>
      </c>
      <c r="BL14" s="18" t="n">
        <v>0</v>
      </c>
      <c r="BM14" s="18" t="n">
        <v>0</v>
      </c>
      <c r="BN14" s="18" t="n">
        <v>0</v>
      </c>
      <c r="BO14" s="18" t="n">
        <v>0</v>
      </c>
      <c r="BP14" s="18" t="n">
        <v>0</v>
      </c>
      <c r="BQ14" s="18" t="n">
        <v>0</v>
      </c>
      <c r="BR14" s="18" t="n">
        <v>0</v>
      </c>
      <c r="BS14" s="18" t="n">
        <v>0</v>
      </c>
      <c r="BT14" s="18" t="n">
        <v>0</v>
      </c>
      <c r="BU14" s="18" t="n">
        <v>0</v>
      </c>
      <c r="BV14" s="18" t="n">
        <v>0</v>
      </c>
      <c r="BW14" s="18" t="n">
        <v>0</v>
      </c>
      <c r="BX14" s="18" t="n">
        <v>0</v>
      </c>
      <c r="BY14" s="18" t="n">
        <v>0</v>
      </c>
      <c r="BZ14" s="18" t="n">
        <v>0</v>
      </c>
      <c r="CA14" s="18" t="n">
        <v>0</v>
      </c>
      <c r="CB14" s="18" t="n">
        <v>0</v>
      </c>
      <c r="CC14" s="18" t="n">
        <v>0</v>
      </c>
      <c r="CD14" s="18" t="n">
        <v>0</v>
      </c>
      <c r="CE14" s="18" t="n">
        <v>0</v>
      </c>
      <c r="CF14" s="18" t="n">
        <v>0</v>
      </c>
      <c r="CG14" s="18" t="n">
        <v>0</v>
      </c>
      <c r="CH14" s="18" t="n">
        <v>0</v>
      </c>
      <c r="CI14" s="18" t="n">
        <v>0</v>
      </c>
      <c r="CJ14" s="18" t="n">
        <v>100</v>
      </c>
      <c r="CK14" s="18" t="n">
        <v>0</v>
      </c>
      <c r="CL14" s="18" t="n">
        <v>0</v>
      </c>
      <c r="CM14" s="18" t="n">
        <v>0</v>
      </c>
      <c r="CN14" s="18" t="n">
        <v>0</v>
      </c>
      <c r="CO14" s="18" t="n">
        <v>0</v>
      </c>
      <c r="CP14" s="18" t="n">
        <v>0</v>
      </c>
      <c r="CQ14" s="18" t="n">
        <v>0</v>
      </c>
      <c r="CR14" s="18" t="n">
        <v>0</v>
      </c>
      <c r="CS14" s="18" t="n">
        <v>0</v>
      </c>
      <c r="CT14" s="18" t="n">
        <v>0</v>
      </c>
    </row>
    <row r="15" customFormat="false" ht="13.8" hidden="false" customHeight="false" outlineLevel="0" collapsed="false">
      <c r="A15" s="1" t="s">
        <v>99</v>
      </c>
      <c r="B15" s="13" t="s">
        <v>194</v>
      </c>
      <c r="C15" s="0" t="s">
        <v>115</v>
      </c>
      <c r="D15" s="0" t="s">
        <v>109</v>
      </c>
      <c r="E15" s="0" t="s">
        <v>115</v>
      </c>
      <c r="F15" s="14" t="n">
        <v>0</v>
      </c>
      <c r="G15" s="22" t="n">
        <v>0</v>
      </c>
      <c r="H15" s="22" t="n">
        <v>0</v>
      </c>
      <c r="I15" s="13" t="n">
        <v>200</v>
      </c>
      <c r="J15" s="16" t="n">
        <v>3600</v>
      </c>
      <c r="K15" s="13" t="n">
        <v>0</v>
      </c>
      <c r="L15" s="13" t="n">
        <v>0</v>
      </c>
      <c r="M15" s="13" t="n">
        <v>0</v>
      </c>
      <c r="N15" s="13" t="n">
        <v>4</v>
      </c>
      <c r="O15" s="13" t="n">
        <v>0</v>
      </c>
      <c r="P15" s="13" t="n">
        <v>0</v>
      </c>
      <c r="Q15" s="13" t="n">
        <v>5</v>
      </c>
      <c r="R15" s="13" t="n">
        <v>1</v>
      </c>
      <c r="S15" s="13" t="n">
        <v>0</v>
      </c>
      <c r="T15" s="13" t="n">
        <v>0</v>
      </c>
      <c r="U15" s="13" t="n">
        <v>0</v>
      </c>
      <c r="V15" s="13" t="n">
        <v>0</v>
      </c>
      <c r="W15" s="13" t="n">
        <v>0</v>
      </c>
      <c r="X15" s="13" t="n">
        <v>0</v>
      </c>
      <c r="Y15" s="13" t="n">
        <v>0</v>
      </c>
      <c r="Z15" s="13" t="n">
        <v>0</v>
      </c>
      <c r="AA15" s="13" t="n">
        <v>0</v>
      </c>
      <c r="AB15" s="13" t="n">
        <v>0</v>
      </c>
      <c r="AC15" s="13" t="n">
        <v>0</v>
      </c>
      <c r="AD15" s="13" t="n">
        <v>0</v>
      </c>
      <c r="AE15" s="13" t="n">
        <v>0</v>
      </c>
      <c r="AF15" s="13" t="n">
        <v>0</v>
      </c>
      <c r="AG15" s="13" t="n">
        <v>0</v>
      </c>
      <c r="AH15" s="13" t="n">
        <v>0</v>
      </c>
      <c r="AI15" s="13" t="n">
        <v>0</v>
      </c>
      <c r="AJ15" s="13" t="n">
        <v>0</v>
      </c>
      <c r="AK15" s="13" t="n">
        <v>0</v>
      </c>
      <c r="AL15" s="13" t="n">
        <v>0</v>
      </c>
      <c r="AM15" s="13" t="n">
        <v>0</v>
      </c>
      <c r="AN15" s="13" t="n">
        <v>0</v>
      </c>
      <c r="AO15" s="13" t="n">
        <v>0</v>
      </c>
      <c r="AP15" s="13" t="n">
        <v>0</v>
      </c>
      <c r="AQ15" s="13" t="n">
        <v>0</v>
      </c>
      <c r="AR15" s="13" t="n">
        <v>0</v>
      </c>
      <c r="AS15" s="13" t="n">
        <v>0</v>
      </c>
      <c r="AT15" s="13" t="n">
        <v>0</v>
      </c>
      <c r="AU15" s="13" t="n">
        <v>0</v>
      </c>
      <c r="AV15" s="13" t="n">
        <v>0</v>
      </c>
      <c r="AW15" s="13" t="n">
        <v>0</v>
      </c>
      <c r="AX15" s="13" t="n">
        <v>0</v>
      </c>
      <c r="AY15" s="13" t="n">
        <v>0</v>
      </c>
      <c r="AZ15" s="13" t="n">
        <v>10</v>
      </c>
      <c r="BA15" s="18" t="n">
        <v>0</v>
      </c>
      <c r="BB15" s="18" t="n">
        <v>0</v>
      </c>
      <c r="BC15" s="18" t="n">
        <v>0</v>
      </c>
      <c r="BD15" s="18" t="n">
        <v>0</v>
      </c>
      <c r="BE15" s="18" t="n">
        <v>0</v>
      </c>
      <c r="BF15" s="18" t="n">
        <v>0</v>
      </c>
      <c r="BG15" s="18" t="n">
        <v>0</v>
      </c>
      <c r="BH15" s="18" t="n">
        <v>0</v>
      </c>
      <c r="BI15" s="18" t="n">
        <v>0</v>
      </c>
      <c r="BJ15" s="18" t="n">
        <v>0</v>
      </c>
      <c r="BK15" s="18" t="n">
        <v>0</v>
      </c>
      <c r="BL15" s="18" t="n">
        <v>0</v>
      </c>
      <c r="BM15" s="18" t="n">
        <v>0</v>
      </c>
      <c r="BN15" s="18" t="n">
        <v>0</v>
      </c>
      <c r="BO15" s="18" t="n">
        <v>0</v>
      </c>
      <c r="BP15" s="18" t="n">
        <v>0</v>
      </c>
      <c r="BQ15" s="18" t="n">
        <v>0</v>
      </c>
      <c r="BR15" s="18" t="n">
        <v>0</v>
      </c>
      <c r="BS15" s="18" t="n">
        <v>0</v>
      </c>
      <c r="BT15" s="18" t="n">
        <v>0</v>
      </c>
      <c r="BU15" s="18" t="n">
        <v>0</v>
      </c>
      <c r="BV15" s="18" t="n">
        <v>0</v>
      </c>
      <c r="BW15" s="18" t="n">
        <v>0</v>
      </c>
      <c r="BX15" s="18" t="n">
        <v>0</v>
      </c>
      <c r="BY15" s="18" t="n">
        <v>0</v>
      </c>
      <c r="BZ15" s="18" t="n">
        <v>0</v>
      </c>
      <c r="CA15" s="18" t="n">
        <v>0</v>
      </c>
      <c r="CB15" s="18" t="n">
        <v>0</v>
      </c>
      <c r="CC15" s="18" t="n">
        <v>0</v>
      </c>
      <c r="CD15" s="18" t="n">
        <v>0</v>
      </c>
      <c r="CE15" s="18" t="n">
        <v>0</v>
      </c>
      <c r="CF15" s="18" t="n">
        <v>0</v>
      </c>
      <c r="CG15" s="18" t="n">
        <v>0</v>
      </c>
      <c r="CH15" s="18" t="n">
        <v>0</v>
      </c>
      <c r="CI15" s="18" t="n">
        <v>0</v>
      </c>
      <c r="CJ15" s="18" t="n">
        <v>100</v>
      </c>
      <c r="CK15" s="18" t="n">
        <v>0</v>
      </c>
      <c r="CL15" s="18" t="n">
        <v>0</v>
      </c>
      <c r="CM15" s="18" t="n">
        <v>0</v>
      </c>
      <c r="CN15" s="18" t="n">
        <v>0</v>
      </c>
      <c r="CO15" s="18" t="n">
        <v>0</v>
      </c>
      <c r="CP15" s="18" t="n">
        <v>0</v>
      </c>
      <c r="CQ15" s="18" t="n">
        <v>0</v>
      </c>
      <c r="CR15" s="18" t="n">
        <v>0</v>
      </c>
      <c r="CS15" s="18" t="n">
        <v>0</v>
      </c>
      <c r="CT15" s="18" t="n">
        <v>0</v>
      </c>
    </row>
    <row r="16" customFormat="false" ht="13.8" hidden="false" customHeight="false" outlineLevel="0" collapsed="false">
      <c r="A16" s="1" t="s">
        <v>99</v>
      </c>
      <c r="B16" s="13" t="s">
        <v>194</v>
      </c>
      <c r="C16" s="0" t="s">
        <v>115</v>
      </c>
      <c r="D16" s="0" t="s">
        <v>115</v>
      </c>
      <c r="E16" s="0" t="s">
        <v>195</v>
      </c>
      <c r="F16" s="14" t="n">
        <v>0</v>
      </c>
      <c r="G16" s="22" t="n">
        <v>0</v>
      </c>
      <c r="H16" s="22" t="n">
        <v>0</v>
      </c>
      <c r="I16" s="13" t="n">
        <v>200</v>
      </c>
      <c r="J16" s="16" t="n">
        <v>3100</v>
      </c>
      <c r="K16" s="13" t="n">
        <v>0</v>
      </c>
      <c r="L16" s="13" t="n">
        <v>0</v>
      </c>
      <c r="M16" s="13" t="n">
        <v>0</v>
      </c>
      <c r="N16" s="13" t="n">
        <v>0</v>
      </c>
      <c r="O16" s="13" t="n">
        <v>0</v>
      </c>
      <c r="P16" s="13" t="n">
        <v>0</v>
      </c>
      <c r="Q16" s="13" t="n">
        <v>5</v>
      </c>
      <c r="R16" s="13" t="n">
        <v>0</v>
      </c>
      <c r="S16" s="13" t="n">
        <v>0</v>
      </c>
      <c r="T16" s="13" t="n">
        <v>0</v>
      </c>
      <c r="U16" s="13" t="n">
        <v>0</v>
      </c>
      <c r="V16" s="13" t="n">
        <v>0</v>
      </c>
      <c r="W16" s="13" t="n">
        <v>0</v>
      </c>
      <c r="X16" s="13" t="n">
        <v>0</v>
      </c>
      <c r="Y16" s="13" t="n">
        <v>0</v>
      </c>
      <c r="Z16" s="13" t="n">
        <v>0</v>
      </c>
      <c r="AA16" s="13" t="n">
        <v>0</v>
      </c>
      <c r="AB16" s="13" t="n">
        <v>0</v>
      </c>
      <c r="AC16" s="13" t="n">
        <v>0</v>
      </c>
      <c r="AD16" s="13" t="n">
        <v>0</v>
      </c>
      <c r="AE16" s="13" t="n">
        <v>0</v>
      </c>
      <c r="AF16" s="13" t="n">
        <v>0</v>
      </c>
      <c r="AG16" s="13" t="n">
        <v>0</v>
      </c>
      <c r="AH16" s="13" t="n">
        <v>0</v>
      </c>
      <c r="AI16" s="13" t="n">
        <v>0</v>
      </c>
      <c r="AJ16" s="13" t="n">
        <v>0</v>
      </c>
      <c r="AK16" s="13" t="n">
        <v>0</v>
      </c>
      <c r="AL16" s="13" t="n">
        <v>0</v>
      </c>
      <c r="AM16" s="13" t="n">
        <v>0</v>
      </c>
      <c r="AN16" s="13" t="n">
        <v>0</v>
      </c>
      <c r="AO16" s="13" t="n">
        <v>0</v>
      </c>
      <c r="AP16" s="13" t="n">
        <v>0</v>
      </c>
      <c r="AQ16" s="13" t="n">
        <v>0</v>
      </c>
      <c r="AR16" s="13" t="n">
        <v>0</v>
      </c>
      <c r="AS16" s="13" t="n">
        <v>0</v>
      </c>
      <c r="AT16" s="13" t="n">
        <v>0</v>
      </c>
      <c r="AU16" s="13" t="n">
        <v>0</v>
      </c>
      <c r="AV16" s="13" t="n">
        <v>0</v>
      </c>
      <c r="AW16" s="13" t="n">
        <v>0</v>
      </c>
      <c r="AX16" s="13" t="n">
        <v>0</v>
      </c>
      <c r="AY16" s="13" t="n">
        <v>0</v>
      </c>
      <c r="AZ16" s="13" t="n">
        <v>10</v>
      </c>
      <c r="BA16" s="18" t="n">
        <v>8</v>
      </c>
      <c r="BB16" s="18" t="n">
        <v>0</v>
      </c>
      <c r="BC16" s="18" t="n">
        <v>0</v>
      </c>
      <c r="BD16" s="18" t="n">
        <v>0</v>
      </c>
      <c r="BE16" s="18" t="n">
        <v>0</v>
      </c>
      <c r="BF16" s="18" t="n">
        <v>0</v>
      </c>
      <c r="BG16" s="18" t="n">
        <v>0</v>
      </c>
      <c r="BH16" s="18" t="n">
        <v>0</v>
      </c>
      <c r="BI16" s="18" t="n">
        <v>0</v>
      </c>
      <c r="BJ16" s="18" t="n">
        <v>0</v>
      </c>
      <c r="BK16" s="18" t="n">
        <v>0</v>
      </c>
      <c r="BL16" s="18" t="n">
        <v>0</v>
      </c>
      <c r="BM16" s="18" t="n">
        <v>0</v>
      </c>
      <c r="BN16" s="18" t="n">
        <v>0</v>
      </c>
      <c r="BO16" s="18" t="n">
        <v>0</v>
      </c>
      <c r="BP16" s="18" t="n">
        <v>0</v>
      </c>
      <c r="BQ16" s="18" t="n">
        <v>0</v>
      </c>
      <c r="BR16" s="18" t="n">
        <v>0</v>
      </c>
      <c r="BS16" s="18" t="n">
        <v>0</v>
      </c>
      <c r="BT16" s="18" t="n">
        <v>0</v>
      </c>
      <c r="BU16" s="18" t="n">
        <v>0</v>
      </c>
      <c r="BV16" s="18" t="n">
        <v>0</v>
      </c>
      <c r="BW16" s="18" t="n">
        <v>0</v>
      </c>
      <c r="BX16" s="18" t="n">
        <v>0</v>
      </c>
      <c r="BY16" s="18" t="n">
        <v>0</v>
      </c>
      <c r="BZ16" s="18" t="n">
        <v>0</v>
      </c>
      <c r="CA16" s="18" t="n">
        <v>0</v>
      </c>
      <c r="CB16" s="18" t="n">
        <v>0</v>
      </c>
      <c r="CC16" s="18" t="n">
        <v>0</v>
      </c>
      <c r="CD16" s="18" t="n">
        <v>0</v>
      </c>
      <c r="CE16" s="18" t="n">
        <v>0</v>
      </c>
      <c r="CF16" s="18" t="n">
        <v>0</v>
      </c>
      <c r="CG16" s="18" t="n">
        <v>0</v>
      </c>
      <c r="CH16" s="18" t="n">
        <v>0</v>
      </c>
      <c r="CI16" s="18" t="n">
        <v>0</v>
      </c>
      <c r="CJ16" s="18" t="n">
        <v>100</v>
      </c>
      <c r="CK16" s="18" t="n">
        <v>0</v>
      </c>
      <c r="CL16" s="18" t="n">
        <v>0</v>
      </c>
      <c r="CM16" s="18" t="n">
        <v>0</v>
      </c>
      <c r="CN16" s="18" t="n">
        <v>0</v>
      </c>
      <c r="CO16" s="18" t="n">
        <v>0</v>
      </c>
      <c r="CP16" s="18" t="n">
        <v>0</v>
      </c>
      <c r="CQ16" s="18" t="n">
        <v>0</v>
      </c>
      <c r="CR16" s="18" t="n">
        <v>0</v>
      </c>
      <c r="CS16" s="18" t="n">
        <v>0</v>
      </c>
      <c r="CT16" s="18" t="n">
        <v>0</v>
      </c>
    </row>
    <row r="17" customFormat="false" ht="13.8" hidden="false" customHeight="false" outlineLevel="0" collapsed="false">
      <c r="A17" s="1" t="s">
        <v>99</v>
      </c>
      <c r="B17" s="13" t="s">
        <v>194</v>
      </c>
      <c r="C17" s="0" t="s">
        <v>115</v>
      </c>
      <c r="D17" s="0" t="s">
        <v>109</v>
      </c>
      <c r="E17" s="0" t="s">
        <v>195</v>
      </c>
      <c r="F17" s="14" t="n">
        <v>0</v>
      </c>
      <c r="G17" s="22" t="n">
        <v>0</v>
      </c>
      <c r="H17" s="22" t="n">
        <v>0</v>
      </c>
      <c r="I17" s="13" t="n">
        <v>200</v>
      </c>
      <c r="J17" s="16" t="n">
        <v>2100</v>
      </c>
      <c r="K17" s="13" t="n">
        <v>0</v>
      </c>
      <c r="L17" s="13" t="n">
        <v>0</v>
      </c>
      <c r="M17" s="13" t="n">
        <v>0</v>
      </c>
      <c r="N17" s="13" t="n">
        <v>4</v>
      </c>
      <c r="O17" s="13" t="n">
        <v>0</v>
      </c>
      <c r="P17" s="13" t="n">
        <v>0</v>
      </c>
      <c r="Q17" s="13" t="n">
        <v>5</v>
      </c>
      <c r="R17" s="13" t="n">
        <v>1</v>
      </c>
      <c r="S17" s="13" t="n">
        <v>0</v>
      </c>
      <c r="T17" s="13" t="n">
        <v>0</v>
      </c>
      <c r="U17" s="13" t="n">
        <v>0</v>
      </c>
      <c r="V17" s="13" t="n">
        <v>0</v>
      </c>
      <c r="W17" s="13" t="n">
        <v>0</v>
      </c>
      <c r="X17" s="13" t="n">
        <v>0</v>
      </c>
      <c r="Y17" s="13" t="n">
        <v>0</v>
      </c>
      <c r="Z17" s="13" t="n">
        <v>0</v>
      </c>
      <c r="AA17" s="13" t="n">
        <v>0</v>
      </c>
      <c r="AB17" s="13" t="n">
        <v>0</v>
      </c>
      <c r="AC17" s="13" t="n">
        <v>0</v>
      </c>
      <c r="AD17" s="13" t="n">
        <v>0</v>
      </c>
      <c r="AE17" s="13" t="n">
        <v>0</v>
      </c>
      <c r="AF17" s="13" t="n">
        <v>0</v>
      </c>
      <c r="AG17" s="13" t="n">
        <v>0</v>
      </c>
      <c r="AH17" s="13" t="n">
        <v>0</v>
      </c>
      <c r="AI17" s="13" t="n">
        <v>0</v>
      </c>
      <c r="AJ17" s="13" t="n">
        <v>0</v>
      </c>
      <c r="AK17" s="13" t="n">
        <v>0</v>
      </c>
      <c r="AL17" s="13" t="n">
        <v>0</v>
      </c>
      <c r="AM17" s="13" t="n">
        <v>0</v>
      </c>
      <c r="AN17" s="13" t="n">
        <v>0</v>
      </c>
      <c r="AO17" s="13" t="n">
        <v>0</v>
      </c>
      <c r="AP17" s="13" t="n">
        <v>0</v>
      </c>
      <c r="AQ17" s="13" t="n">
        <v>0</v>
      </c>
      <c r="AR17" s="13" t="n">
        <v>0</v>
      </c>
      <c r="AS17" s="13" t="n">
        <v>0</v>
      </c>
      <c r="AT17" s="13" t="n">
        <v>0</v>
      </c>
      <c r="AU17" s="13" t="n">
        <v>0</v>
      </c>
      <c r="AV17" s="13" t="n">
        <v>0</v>
      </c>
      <c r="AW17" s="13" t="n">
        <v>0</v>
      </c>
      <c r="AX17" s="13" t="n">
        <v>0</v>
      </c>
      <c r="AY17" s="13" t="n">
        <v>0</v>
      </c>
      <c r="AZ17" s="13" t="n">
        <v>10</v>
      </c>
      <c r="BA17" s="18" t="n">
        <v>8</v>
      </c>
      <c r="BB17" s="18" t="n">
        <v>0</v>
      </c>
      <c r="BC17" s="18" t="n">
        <v>0</v>
      </c>
      <c r="BD17" s="18" t="n">
        <v>0</v>
      </c>
      <c r="BE17" s="18" t="n">
        <v>0</v>
      </c>
      <c r="BF17" s="18" t="n">
        <v>0</v>
      </c>
      <c r="BG17" s="18" t="n">
        <v>0</v>
      </c>
      <c r="BH17" s="18" t="n">
        <v>0</v>
      </c>
      <c r="BI17" s="18" t="n">
        <v>0</v>
      </c>
      <c r="BJ17" s="18" t="n">
        <v>0</v>
      </c>
      <c r="BK17" s="18" t="n">
        <v>0</v>
      </c>
      <c r="BL17" s="18" t="n">
        <v>0</v>
      </c>
      <c r="BM17" s="18" t="n">
        <v>0</v>
      </c>
      <c r="BN17" s="18" t="n">
        <v>0</v>
      </c>
      <c r="BO17" s="18" t="n">
        <v>0</v>
      </c>
      <c r="BP17" s="18" t="n">
        <v>0</v>
      </c>
      <c r="BQ17" s="18" t="n">
        <v>0</v>
      </c>
      <c r="BR17" s="18" t="n">
        <v>0</v>
      </c>
      <c r="BS17" s="18" t="n">
        <v>0</v>
      </c>
      <c r="BT17" s="18" t="n">
        <v>0</v>
      </c>
      <c r="BU17" s="18" t="n">
        <v>0</v>
      </c>
      <c r="BV17" s="18" t="n">
        <v>0</v>
      </c>
      <c r="BW17" s="18" t="n">
        <v>0</v>
      </c>
      <c r="BX17" s="18" t="n">
        <v>0</v>
      </c>
      <c r="BY17" s="18" t="n">
        <v>0</v>
      </c>
      <c r="BZ17" s="18" t="n">
        <v>0</v>
      </c>
      <c r="CA17" s="18" t="n">
        <v>0</v>
      </c>
      <c r="CB17" s="18" t="n">
        <v>0</v>
      </c>
      <c r="CC17" s="18" t="n">
        <v>0</v>
      </c>
      <c r="CD17" s="18" t="n">
        <v>0</v>
      </c>
      <c r="CE17" s="18" t="n">
        <v>0</v>
      </c>
      <c r="CF17" s="18" t="n">
        <v>0</v>
      </c>
      <c r="CG17" s="18" t="n">
        <v>0</v>
      </c>
      <c r="CH17" s="18" t="n">
        <v>0</v>
      </c>
      <c r="CI17" s="18" t="n">
        <v>0</v>
      </c>
      <c r="CJ17" s="18" t="n">
        <v>100</v>
      </c>
      <c r="CK17" s="18" t="n">
        <v>0</v>
      </c>
      <c r="CL17" s="18" t="n">
        <v>0</v>
      </c>
      <c r="CM17" s="18" t="n">
        <v>0</v>
      </c>
      <c r="CN17" s="18" t="n">
        <v>0</v>
      </c>
      <c r="CO17" s="18" t="n">
        <v>0</v>
      </c>
      <c r="CP17" s="18" t="n">
        <v>0</v>
      </c>
      <c r="CQ17" s="18" t="n">
        <v>0</v>
      </c>
      <c r="CR17" s="18" t="n">
        <v>0</v>
      </c>
      <c r="CS17" s="18" t="n">
        <v>0</v>
      </c>
      <c r="CT17" s="18" t="n">
        <v>0</v>
      </c>
    </row>
    <row r="18" customFormat="false" ht="13.8" hidden="false" customHeight="false" outlineLevel="0" collapsed="false">
      <c r="A18" s="1" t="s">
        <v>99</v>
      </c>
      <c r="B18" s="13" t="s">
        <v>194</v>
      </c>
      <c r="C18" s="0" t="s">
        <v>193</v>
      </c>
      <c r="D18" s="0" t="s">
        <v>115</v>
      </c>
      <c r="E18" s="0" t="s">
        <v>115</v>
      </c>
      <c r="F18" s="14" t="n">
        <v>0</v>
      </c>
      <c r="G18" s="22" t="n">
        <v>0</v>
      </c>
      <c r="H18" s="22" t="n">
        <v>0</v>
      </c>
      <c r="I18" s="13" t="n">
        <v>200</v>
      </c>
      <c r="J18" s="16" t="n">
        <v>4600</v>
      </c>
      <c r="K18" s="13" t="n">
        <v>0</v>
      </c>
      <c r="L18" s="13" t="n">
        <v>0</v>
      </c>
      <c r="M18" s="13" t="n">
        <v>0</v>
      </c>
      <c r="N18" s="13" t="n">
        <v>0</v>
      </c>
      <c r="O18" s="13" t="n">
        <v>0</v>
      </c>
      <c r="P18" s="13" t="n">
        <v>0</v>
      </c>
      <c r="Q18" s="13" t="n">
        <v>5</v>
      </c>
      <c r="R18" s="13" t="n">
        <v>0</v>
      </c>
      <c r="S18" s="13" t="n">
        <v>0</v>
      </c>
      <c r="T18" s="13" t="n">
        <v>0</v>
      </c>
      <c r="U18" s="13" t="n">
        <v>0</v>
      </c>
      <c r="V18" s="13" t="n">
        <v>0</v>
      </c>
      <c r="W18" s="13" t="n">
        <v>0</v>
      </c>
      <c r="X18" s="13" t="n">
        <v>0</v>
      </c>
      <c r="Y18" s="13" t="n">
        <v>0</v>
      </c>
      <c r="Z18" s="13" t="n">
        <v>0</v>
      </c>
      <c r="AA18" s="13" t="n">
        <v>0</v>
      </c>
      <c r="AB18" s="13" t="n">
        <v>0</v>
      </c>
      <c r="AC18" s="13" t="n">
        <v>0</v>
      </c>
      <c r="AD18" s="13" t="n">
        <v>0</v>
      </c>
      <c r="AE18" s="13" t="n">
        <v>0</v>
      </c>
      <c r="AF18" s="13" t="n">
        <v>0</v>
      </c>
      <c r="AG18" s="13" t="n">
        <v>0</v>
      </c>
      <c r="AH18" s="13" t="n">
        <v>0</v>
      </c>
      <c r="AI18" s="13" t="n">
        <v>0</v>
      </c>
      <c r="AJ18" s="13" t="n">
        <v>0</v>
      </c>
      <c r="AK18" s="13" t="n">
        <v>0</v>
      </c>
      <c r="AL18" s="13" t="n">
        <v>0</v>
      </c>
      <c r="AM18" s="13" t="n">
        <v>0</v>
      </c>
      <c r="AN18" s="13" t="n">
        <v>0</v>
      </c>
      <c r="AO18" s="13" t="n">
        <v>0</v>
      </c>
      <c r="AP18" s="13" t="n">
        <v>0</v>
      </c>
      <c r="AQ18" s="13" t="n">
        <v>0</v>
      </c>
      <c r="AR18" s="13" t="n">
        <v>0</v>
      </c>
      <c r="AS18" s="13" t="n">
        <v>0</v>
      </c>
      <c r="AT18" s="13" t="n">
        <v>0</v>
      </c>
      <c r="AU18" s="13" t="n">
        <v>0</v>
      </c>
      <c r="AV18" s="13" t="n">
        <v>0</v>
      </c>
      <c r="AW18" s="13" t="n">
        <v>0</v>
      </c>
      <c r="AX18" s="13" t="n">
        <v>0</v>
      </c>
      <c r="AY18" s="13" t="n">
        <v>0</v>
      </c>
      <c r="AZ18" s="13" t="n">
        <v>10</v>
      </c>
      <c r="BA18" s="18" t="n">
        <v>0</v>
      </c>
      <c r="BB18" s="18" t="n">
        <v>0</v>
      </c>
      <c r="BC18" s="18" t="n">
        <v>0</v>
      </c>
      <c r="BD18" s="18" t="n">
        <v>0</v>
      </c>
      <c r="BE18" s="18" t="n">
        <v>0</v>
      </c>
      <c r="BF18" s="18" t="n">
        <v>0</v>
      </c>
      <c r="BG18" s="18" t="n">
        <v>0</v>
      </c>
      <c r="BH18" s="18" t="n">
        <v>0</v>
      </c>
      <c r="BI18" s="18" t="n">
        <v>0</v>
      </c>
      <c r="BJ18" s="18" t="n">
        <v>0</v>
      </c>
      <c r="BK18" s="18" t="n">
        <v>0</v>
      </c>
      <c r="BL18" s="18" t="n">
        <v>0</v>
      </c>
      <c r="BM18" s="18" t="n">
        <v>0</v>
      </c>
      <c r="BN18" s="18" t="n">
        <v>0</v>
      </c>
      <c r="BO18" s="18" t="n">
        <v>0</v>
      </c>
      <c r="BP18" s="18" t="n">
        <v>0</v>
      </c>
      <c r="BQ18" s="18" t="n">
        <v>0</v>
      </c>
      <c r="BR18" s="18" t="n">
        <v>0</v>
      </c>
      <c r="BS18" s="18" t="n">
        <v>0</v>
      </c>
      <c r="BT18" s="18" t="n">
        <v>0</v>
      </c>
      <c r="BU18" s="18" t="n">
        <v>10</v>
      </c>
      <c r="BV18" s="18" t="n">
        <v>0</v>
      </c>
      <c r="BW18" s="18" t="n">
        <v>0</v>
      </c>
      <c r="BX18" s="18" t="n">
        <v>0</v>
      </c>
      <c r="BY18" s="18" t="n">
        <v>0</v>
      </c>
      <c r="BZ18" s="18" t="n">
        <v>0</v>
      </c>
      <c r="CA18" s="18" t="n">
        <v>0</v>
      </c>
      <c r="CB18" s="18" t="n">
        <v>0</v>
      </c>
      <c r="CC18" s="18" t="n">
        <v>0</v>
      </c>
      <c r="CD18" s="18" t="n">
        <v>0</v>
      </c>
      <c r="CE18" s="18" t="n">
        <v>0</v>
      </c>
      <c r="CF18" s="18" t="n">
        <v>0</v>
      </c>
      <c r="CG18" s="18" t="n">
        <v>0</v>
      </c>
      <c r="CH18" s="18" t="n">
        <v>0</v>
      </c>
      <c r="CI18" s="18" t="n">
        <v>0</v>
      </c>
      <c r="CJ18" s="18" t="n">
        <v>75</v>
      </c>
      <c r="CK18" s="18" t="n">
        <v>0</v>
      </c>
      <c r="CL18" s="18" t="n">
        <v>0</v>
      </c>
      <c r="CM18" s="18" t="n">
        <v>0</v>
      </c>
      <c r="CN18" s="18" t="n">
        <v>0</v>
      </c>
      <c r="CO18" s="18" t="n">
        <v>0</v>
      </c>
      <c r="CP18" s="18" t="n">
        <v>0</v>
      </c>
      <c r="CQ18" s="18" t="n">
        <v>0</v>
      </c>
      <c r="CR18" s="18" t="n">
        <v>0</v>
      </c>
      <c r="CS18" s="18" t="n">
        <v>0</v>
      </c>
      <c r="CT18" s="18" t="n">
        <v>0</v>
      </c>
    </row>
    <row r="19" customFormat="false" ht="13.8" hidden="false" customHeight="false" outlineLevel="0" collapsed="false">
      <c r="A19" s="1" t="s">
        <v>99</v>
      </c>
      <c r="B19" s="13" t="s">
        <v>194</v>
      </c>
      <c r="C19" s="0" t="s">
        <v>193</v>
      </c>
      <c r="D19" s="0" t="s">
        <v>109</v>
      </c>
      <c r="E19" s="0" t="s">
        <v>115</v>
      </c>
      <c r="F19" s="14" t="n">
        <v>0</v>
      </c>
      <c r="G19" s="22" t="n">
        <v>0</v>
      </c>
      <c r="H19" s="22" t="n">
        <v>0</v>
      </c>
      <c r="I19" s="13" t="n">
        <v>200</v>
      </c>
      <c r="J19" s="16" t="n">
        <v>3600</v>
      </c>
      <c r="K19" s="13" t="n">
        <v>0</v>
      </c>
      <c r="L19" s="13" t="n">
        <v>0</v>
      </c>
      <c r="M19" s="13" t="n">
        <v>0</v>
      </c>
      <c r="N19" s="13" t="n">
        <v>4</v>
      </c>
      <c r="O19" s="13" t="n">
        <v>0</v>
      </c>
      <c r="P19" s="13" t="n">
        <v>0</v>
      </c>
      <c r="Q19" s="13" t="n">
        <v>5</v>
      </c>
      <c r="R19" s="13" t="n">
        <v>1</v>
      </c>
      <c r="S19" s="13" t="n">
        <v>0</v>
      </c>
      <c r="T19" s="13" t="n">
        <v>0</v>
      </c>
      <c r="U19" s="13" t="n">
        <v>0</v>
      </c>
      <c r="V19" s="13" t="n">
        <v>0</v>
      </c>
      <c r="W19" s="13" t="n">
        <v>0</v>
      </c>
      <c r="X19" s="13" t="n">
        <v>0</v>
      </c>
      <c r="Y19" s="13" t="n">
        <v>0</v>
      </c>
      <c r="Z19" s="13" t="n">
        <v>0</v>
      </c>
      <c r="AA19" s="13" t="n">
        <v>0</v>
      </c>
      <c r="AB19" s="13" t="n">
        <v>0</v>
      </c>
      <c r="AC19" s="13" t="n">
        <v>0</v>
      </c>
      <c r="AD19" s="13" t="n">
        <v>0</v>
      </c>
      <c r="AE19" s="13" t="n">
        <v>0</v>
      </c>
      <c r="AF19" s="13" t="n">
        <v>0</v>
      </c>
      <c r="AG19" s="13" t="n">
        <v>0</v>
      </c>
      <c r="AH19" s="13" t="n">
        <v>0</v>
      </c>
      <c r="AI19" s="13" t="n">
        <v>0</v>
      </c>
      <c r="AJ19" s="13" t="n">
        <v>0</v>
      </c>
      <c r="AK19" s="13" t="n">
        <v>0</v>
      </c>
      <c r="AL19" s="13" t="n">
        <v>0</v>
      </c>
      <c r="AM19" s="13" t="n">
        <v>0</v>
      </c>
      <c r="AN19" s="13" t="n">
        <v>0</v>
      </c>
      <c r="AO19" s="13" t="n">
        <v>0</v>
      </c>
      <c r="AP19" s="13" t="n">
        <v>0</v>
      </c>
      <c r="AQ19" s="13" t="n">
        <v>0</v>
      </c>
      <c r="AR19" s="13" t="n">
        <v>0</v>
      </c>
      <c r="AS19" s="13" t="n">
        <v>0</v>
      </c>
      <c r="AT19" s="13" t="n">
        <v>0</v>
      </c>
      <c r="AU19" s="13" t="n">
        <v>0</v>
      </c>
      <c r="AV19" s="13" t="n">
        <v>0</v>
      </c>
      <c r="AW19" s="13" t="n">
        <v>0</v>
      </c>
      <c r="AX19" s="13" t="n">
        <v>0</v>
      </c>
      <c r="AY19" s="13" t="n">
        <v>0</v>
      </c>
      <c r="AZ19" s="13" t="n">
        <v>10</v>
      </c>
      <c r="BA19" s="18" t="n">
        <v>0</v>
      </c>
      <c r="BB19" s="18" t="n">
        <v>0</v>
      </c>
      <c r="BC19" s="18" t="n">
        <v>0</v>
      </c>
      <c r="BD19" s="18" t="n">
        <v>0</v>
      </c>
      <c r="BE19" s="18" t="n">
        <v>0</v>
      </c>
      <c r="BF19" s="18" t="n">
        <v>0</v>
      </c>
      <c r="BG19" s="18" t="n">
        <v>0</v>
      </c>
      <c r="BH19" s="18" t="n">
        <v>0</v>
      </c>
      <c r="BI19" s="18" t="n">
        <v>0</v>
      </c>
      <c r="BJ19" s="18" t="n">
        <v>0</v>
      </c>
      <c r="BK19" s="18" t="n">
        <v>0</v>
      </c>
      <c r="BL19" s="18" t="n">
        <v>0</v>
      </c>
      <c r="BM19" s="18" t="n">
        <v>0</v>
      </c>
      <c r="BN19" s="18" t="n">
        <v>0</v>
      </c>
      <c r="BO19" s="18" t="n">
        <v>0</v>
      </c>
      <c r="BP19" s="18" t="n">
        <v>0</v>
      </c>
      <c r="BQ19" s="18" t="n">
        <v>0</v>
      </c>
      <c r="BR19" s="18" t="n">
        <v>0</v>
      </c>
      <c r="BS19" s="18" t="n">
        <v>0</v>
      </c>
      <c r="BT19" s="18" t="n">
        <v>0</v>
      </c>
      <c r="BU19" s="18" t="n">
        <v>10</v>
      </c>
      <c r="BV19" s="18" t="n">
        <v>0</v>
      </c>
      <c r="BW19" s="18" t="n">
        <v>0</v>
      </c>
      <c r="BX19" s="18" t="n">
        <v>0</v>
      </c>
      <c r="BY19" s="18" t="n">
        <v>0</v>
      </c>
      <c r="BZ19" s="18" t="n">
        <v>0</v>
      </c>
      <c r="CA19" s="18" t="n">
        <v>0</v>
      </c>
      <c r="CB19" s="18" t="n">
        <v>0</v>
      </c>
      <c r="CC19" s="18" t="n">
        <v>0</v>
      </c>
      <c r="CD19" s="18" t="n">
        <v>0</v>
      </c>
      <c r="CE19" s="18" t="n">
        <v>0</v>
      </c>
      <c r="CF19" s="18" t="n">
        <v>0</v>
      </c>
      <c r="CG19" s="18" t="n">
        <v>0</v>
      </c>
      <c r="CH19" s="18" t="n">
        <v>0</v>
      </c>
      <c r="CI19" s="18" t="n">
        <v>0</v>
      </c>
      <c r="CJ19" s="18" t="n">
        <v>75</v>
      </c>
      <c r="CK19" s="18" t="n">
        <v>0</v>
      </c>
      <c r="CL19" s="18" t="n">
        <v>0</v>
      </c>
      <c r="CM19" s="18" t="n">
        <v>0</v>
      </c>
      <c r="CN19" s="18" t="n">
        <v>0</v>
      </c>
      <c r="CO19" s="18" t="n">
        <v>0</v>
      </c>
      <c r="CP19" s="18" t="n">
        <v>0</v>
      </c>
      <c r="CQ19" s="18" t="n">
        <v>0</v>
      </c>
      <c r="CR19" s="18" t="n">
        <v>0</v>
      </c>
      <c r="CS19" s="18" t="n">
        <v>0</v>
      </c>
      <c r="CT19" s="18" t="n">
        <v>0</v>
      </c>
    </row>
    <row r="20" customFormat="false" ht="13.8" hidden="false" customHeight="false" outlineLevel="0" collapsed="false">
      <c r="A20" s="1" t="s">
        <v>99</v>
      </c>
      <c r="B20" s="13" t="s">
        <v>194</v>
      </c>
      <c r="C20" s="0" t="s">
        <v>193</v>
      </c>
      <c r="D20" s="0" t="s">
        <v>115</v>
      </c>
      <c r="E20" s="0" t="s">
        <v>195</v>
      </c>
      <c r="F20" s="14" t="n">
        <v>0</v>
      </c>
      <c r="G20" s="22" t="n">
        <v>0</v>
      </c>
      <c r="H20" s="22" t="n">
        <v>0</v>
      </c>
      <c r="I20" s="13" t="n">
        <v>200</v>
      </c>
      <c r="J20" s="16" t="n">
        <v>3100</v>
      </c>
      <c r="K20" s="13" t="n">
        <v>0</v>
      </c>
      <c r="L20" s="13" t="n">
        <v>0</v>
      </c>
      <c r="M20" s="13" t="n">
        <v>0</v>
      </c>
      <c r="N20" s="13" t="n">
        <v>0</v>
      </c>
      <c r="O20" s="13" t="n">
        <v>0</v>
      </c>
      <c r="P20" s="13" t="n">
        <v>0</v>
      </c>
      <c r="Q20" s="13" t="n">
        <v>5</v>
      </c>
      <c r="R20" s="13" t="n">
        <v>0</v>
      </c>
      <c r="S20" s="13" t="n">
        <v>0</v>
      </c>
      <c r="T20" s="13" t="n">
        <v>0</v>
      </c>
      <c r="U20" s="13" t="n">
        <v>0</v>
      </c>
      <c r="V20" s="13" t="n">
        <v>0</v>
      </c>
      <c r="W20" s="13" t="n">
        <v>0</v>
      </c>
      <c r="X20" s="13" t="n">
        <v>0</v>
      </c>
      <c r="Y20" s="13" t="n">
        <v>0</v>
      </c>
      <c r="Z20" s="13" t="n">
        <v>0</v>
      </c>
      <c r="AA20" s="13" t="n">
        <v>0</v>
      </c>
      <c r="AB20" s="13" t="n">
        <v>0</v>
      </c>
      <c r="AC20" s="13" t="n">
        <v>0</v>
      </c>
      <c r="AD20" s="13" t="n">
        <v>0</v>
      </c>
      <c r="AE20" s="13" t="n">
        <v>0</v>
      </c>
      <c r="AF20" s="13" t="n">
        <v>0</v>
      </c>
      <c r="AG20" s="13" t="n">
        <v>0</v>
      </c>
      <c r="AH20" s="13" t="n">
        <v>0</v>
      </c>
      <c r="AI20" s="13" t="n">
        <v>0</v>
      </c>
      <c r="AJ20" s="13" t="n">
        <v>0</v>
      </c>
      <c r="AK20" s="13" t="n">
        <v>0</v>
      </c>
      <c r="AL20" s="13" t="n">
        <v>0</v>
      </c>
      <c r="AM20" s="13" t="n">
        <v>0</v>
      </c>
      <c r="AN20" s="13" t="n">
        <v>0</v>
      </c>
      <c r="AO20" s="13" t="n">
        <v>0</v>
      </c>
      <c r="AP20" s="13" t="n">
        <v>0</v>
      </c>
      <c r="AQ20" s="13" t="n">
        <v>0</v>
      </c>
      <c r="AR20" s="13" t="n">
        <v>0</v>
      </c>
      <c r="AS20" s="13" t="n">
        <v>0</v>
      </c>
      <c r="AT20" s="13" t="n">
        <v>0</v>
      </c>
      <c r="AU20" s="13" t="n">
        <v>0</v>
      </c>
      <c r="AV20" s="13" t="n">
        <v>0</v>
      </c>
      <c r="AW20" s="13" t="n">
        <v>0</v>
      </c>
      <c r="AX20" s="13" t="n">
        <v>0</v>
      </c>
      <c r="AY20" s="13" t="n">
        <v>0</v>
      </c>
      <c r="AZ20" s="13" t="n">
        <v>10</v>
      </c>
      <c r="BA20" s="18" t="n">
        <v>8</v>
      </c>
      <c r="BB20" s="18" t="n">
        <v>0</v>
      </c>
      <c r="BC20" s="18" t="n">
        <v>0</v>
      </c>
      <c r="BD20" s="18" t="n">
        <v>0</v>
      </c>
      <c r="BE20" s="18" t="n">
        <v>0</v>
      </c>
      <c r="BF20" s="18" t="n">
        <v>0</v>
      </c>
      <c r="BG20" s="18" t="n">
        <v>0</v>
      </c>
      <c r="BH20" s="18" t="n">
        <v>0</v>
      </c>
      <c r="BI20" s="18" t="n">
        <v>0</v>
      </c>
      <c r="BJ20" s="18" t="n">
        <v>0</v>
      </c>
      <c r="BK20" s="18" t="n">
        <v>0</v>
      </c>
      <c r="BL20" s="18" t="n">
        <v>0</v>
      </c>
      <c r="BM20" s="18" t="n">
        <v>0</v>
      </c>
      <c r="BN20" s="18" t="n">
        <v>0</v>
      </c>
      <c r="BO20" s="18" t="n">
        <v>0</v>
      </c>
      <c r="BP20" s="18" t="n">
        <v>0</v>
      </c>
      <c r="BQ20" s="18" t="n">
        <v>0</v>
      </c>
      <c r="BR20" s="18" t="n">
        <v>0</v>
      </c>
      <c r="BS20" s="18" t="n">
        <v>0</v>
      </c>
      <c r="BT20" s="18" t="n">
        <v>0</v>
      </c>
      <c r="BU20" s="18" t="n">
        <v>10</v>
      </c>
      <c r="BV20" s="18" t="n">
        <v>0</v>
      </c>
      <c r="BW20" s="18" t="n">
        <v>0</v>
      </c>
      <c r="BX20" s="18" t="n">
        <v>0</v>
      </c>
      <c r="BY20" s="18" t="n">
        <v>0</v>
      </c>
      <c r="BZ20" s="18" t="n">
        <v>0</v>
      </c>
      <c r="CA20" s="18" t="n">
        <v>0</v>
      </c>
      <c r="CB20" s="18" t="n">
        <v>0</v>
      </c>
      <c r="CC20" s="18" t="n">
        <v>0</v>
      </c>
      <c r="CD20" s="18" t="n">
        <v>0</v>
      </c>
      <c r="CE20" s="18" t="n">
        <v>0</v>
      </c>
      <c r="CF20" s="18" t="n">
        <v>0</v>
      </c>
      <c r="CG20" s="18" t="n">
        <v>0</v>
      </c>
      <c r="CH20" s="18" t="n">
        <v>0</v>
      </c>
      <c r="CI20" s="18" t="n">
        <v>0</v>
      </c>
      <c r="CJ20" s="18" t="n">
        <v>75</v>
      </c>
      <c r="CK20" s="18" t="n">
        <v>0</v>
      </c>
      <c r="CL20" s="18" t="n">
        <v>0</v>
      </c>
      <c r="CM20" s="18" t="n">
        <v>0</v>
      </c>
      <c r="CN20" s="18" t="n">
        <v>0</v>
      </c>
      <c r="CO20" s="18" t="n">
        <v>0</v>
      </c>
      <c r="CP20" s="18" t="n">
        <v>0</v>
      </c>
      <c r="CQ20" s="18" t="n">
        <v>0</v>
      </c>
      <c r="CR20" s="18" t="n">
        <v>0</v>
      </c>
      <c r="CS20" s="18" t="n">
        <v>0</v>
      </c>
      <c r="CT20" s="18" t="n">
        <v>0</v>
      </c>
    </row>
    <row r="21" customFormat="false" ht="13.8" hidden="false" customHeight="false" outlineLevel="0" collapsed="false">
      <c r="A21" s="1" t="s">
        <v>99</v>
      </c>
      <c r="B21" s="13" t="s">
        <v>194</v>
      </c>
      <c r="C21" s="0" t="s">
        <v>193</v>
      </c>
      <c r="D21" s="0" t="s">
        <v>109</v>
      </c>
      <c r="E21" s="0" t="s">
        <v>195</v>
      </c>
      <c r="F21" s="14" t="n">
        <v>0</v>
      </c>
      <c r="G21" s="22" t="n">
        <v>0</v>
      </c>
      <c r="H21" s="22" t="n">
        <v>0</v>
      </c>
      <c r="I21" s="13" t="n">
        <v>200</v>
      </c>
      <c r="J21" s="16" t="n">
        <v>2100</v>
      </c>
      <c r="K21" s="13" t="n">
        <v>0</v>
      </c>
      <c r="L21" s="13" t="n">
        <v>0</v>
      </c>
      <c r="M21" s="13" t="n">
        <v>0</v>
      </c>
      <c r="N21" s="13" t="n">
        <v>4</v>
      </c>
      <c r="O21" s="13" t="n">
        <v>0</v>
      </c>
      <c r="P21" s="13" t="n">
        <v>0</v>
      </c>
      <c r="Q21" s="13" t="n">
        <v>5</v>
      </c>
      <c r="R21" s="13" t="n">
        <v>1</v>
      </c>
      <c r="S21" s="13" t="n">
        <v>0</v>
      </c>
      <c r="T21" s="13" t="n">
        <v>0</v>
      </c>
      <c r="U21" s="13" t="n">
        <v>0</v>
      </c>
      <c r="V21" s="13" t="n">
        <v>0</v>
      </c>
      <c r="W21" s="13" t="n">
        <v>0</v>
      </c>
      <c r="X21" s="13" t="n">
        <v>0</v>
      </c>
      <c r="Y21" s="13" t="n">
        <v>0</v>
      </c>
      <c r="Z21" s="13" t="n">
        <v>0</v>
      </c>
      <c r="AA21" s="13" t="n">
        <v>0</v>
      </c>
      <c r="AB21" s="13" t="n">
        <v>0</v>
      </c>
      <c r="AC21" s="13" t="n">
        <v>0</v>
      </c>
      <c r="AD21" s="13" t="n">
        <v>0</v>
      </c>
      <c r="AE21" s="13" t="n">
        <v>0</v>
      </c>
      <c r="AF21" s="13" t="n">
        <v>0</v>
      </c>
      <c r="AG21" s="13" t="n">
        <v>0</v>
      </c>
      <c r="AH21" s="13" t="n">
        <v>0</v>
      </c>
      <c r="AI21" s="13" t="n">
        <v>0</v>
      </c>
      <c r="AJ21" s="13" t="n">
        <v>0</v>
      </c>
      <c r="AK21" s="13" t="n">
        <v>0</v>
      </c>
      <c r="AL21" s="13" t="n">
        <v>0</v>
      </c>
      <c r="AM21" s="13" t="n">
        <v>0</v>
      </c>
      <c r="AN21" s="13" t="n">
        <v>0</v>
      </c>
      <c r="AO21" s="13" t="n">
        <v>0</v>
      </c>
      <c r="AP21" s="13" t="n">
        <v>0</v>
      </c>
      <c r="AQ21" s="13" t="n">
        <v>0</v>
      </c>
      <c r="AR21" s="13" t="n">
        <v>0</v>
      </c>
      <c r="AS21" s="13" t="n">
        <v>0</v>
      </c>
      <c r="AT21" s="13" t="n">
        <v>0</v>
      </c>
      <c r="AU21" s="13" t="n">
        <v>0</v>
      </c>
      <c r="AV21" s="13" t="n">
        <v>0</v>
      </c>
      <c r="AW21" s="13" t="n">
        <v>0</v>
      </c>
      <c r="AX21" s="13" t="n">
        <v>0</v>
      </c>
      <c r="AY21" s="13" t="n">
        <v>0</v>
      </c>
      <c r="AZ21" s="13" t="n">
        <v>10</v>
      </c>
      <c r="BA21" s="18" t="n">
        <v>8</v>
      </c>
      <c r="BB21" s="18" t="n">
        <v>0</v>
      </c>
      <c r="BC21" s="18" t="n">
        <v>0</v>
      </c>
      <c r="BD21" s="18" t="n">
        <v>0</v>
      </c>
      <c r="BE21" s="18" t="n">
        <v>0</v>
      </c>
      <c r="BF21" s="18" t="n">
        <v>0</v>
      </c>
      <c r="BG21" s="18" t="n">
        <v>0</v>
      </c>
      <c r="BH21" s="18" t="n">
        <v>0</v>
      </c>
      <c r="BI21" s="18" t="n">
        <v>0</v>
      </c>
      <c r="BJ21" s="18" t="n">
        <v>0</v>
      </c>
      <c r="BK21" s="18" t="n">
        <v>0</v>
      </c>
      <c r="BL21" s="18" t="n">
        <v>0</v>
      </c>
      <c r="BM21" s="18" t="n">
        <v>0</v>
      </c>
      <c r="BN21" s="18" t="n">
        <v>0</v>
      </c>
      <c r="BO21" s="18" t="n">
        <v>0</v>
      </c>
      <c r="BP21" s="18" t="n">
        <v>0</v>
      </c>
      <c r="BQ21" s="18" t="n">
        <v>0</v>
      </c>
      <c r="BR21" s="18" t="n">
        <v>0</v>
      </c>
      <c r="BS21" s="18" t="n">
        <v>0</v>
      </c>
      <c r="BT21" s="18" t="n">
        <v>0</v>
      </c>
      <c r="BU21" s="18" t="n">
        <v>10</v>
      </c>
      <c r="BV21" s="18" t="n">
        <v>0</v>
      </c>
      <c r="BW21" s="18" t="n">
        <v>0</v>
      </c>
      <c r="BX21" s="18" t="n">
        <v>0</v>
      </c>
      <c r="BY21" s="18" t="n">
        <v>0</v>
      </c>
      <c r="BZ21" s="18" t="n">
        <v>0</v>
      </c>
      <c r="CA21" s="18" t="n">
        <v>0</v>
      </c>
      <c r="CB21" s="18" t="n">
        <v>0</v>
      </c>
      <c r="CC21" s="18" t="n">
        <v>0</v>
      </c>
      <c r="CD21" s="18" t="n">
        <v>0</v>
      </c>
      <c r="CE21" s="18" t="n">
        <v>0</v>
      </c>
      <c r="CF21" s="18" t="n">
        <v>0</v>
      </c>
      <c r="CG21" s="18" t="n">
        <v>0</v>
      </c>
      <c r="CH21" s="18" t="n">
        <v>0</v>
      </c>
      <c r="CI21" s="18" t="n">
        <v>0</v>
      </c>
      <c r="CJ21" s="18" t="n">
        <v>75</v>
      </c>
      <c r="CK21" s="18" t="n">
        <v>0</v>
      </c>
      <c r="CL21" s="18" t="n">
        <v>0</v>
      </c>
      <c r="CM21" s="18" t="n">
        <v>0</v>
      </c>
      <c r="CN21" s="18" t="n">
        <v>0</v>
      </c>
      <c r="CO21" s="18" t="n">
        <v>0</v>
      </c>
      <c r="CP21" s="18" t="n">
        <v>0</v>
      </c>
      <c r="CQ21" s="18" t="n">
        <v>0</v>
      </c>
      <c r="CR21" s="18" t="n">
        <v>0</v>
      </c>
      <c r="CS21" s="18" t="n">
        <v>0</v>
      </c>
      <c r="CT21" s="18" t="n">
        <v>0</v>
      </c>
    </row>
    <row r="22" customFormat="false" ht="13.8" hidden="false" customHeight="false" outlineLevel="0" collapsed="false">
      <c r="A22" s="1" t="s">
        <v>99</v>
      </c>
      <c r="B22" s="13" t="s">
        <v>194</v>
      </c>
      <c r="C22" s="0" t="s">
        <v>105</v>
      </c>
      <c r="D22" s="0" t="s">
        <v>115</v>
      </c>
      <c r="E22" s="0" t="s">
        <v>115</v>
      </c>
      <c r="F22" s="14" t="n">
        <v>0</v>
      </c>
      <c r="G22" s="22" t="n">
        <v>0</v>
      </c>
      <c r="H22" s="22" t="n">
        <v>0</v>
      </c>
      <c r="I22" s="13" t="n">
        <v>200</v>
      </c>
      <c r="J22" s="16" t="n">
        <v>4600</v>
      </c>
      <c r="K22" s="13" t="n">
        <v>0</v>
      </c>
      <c r="L22" s="13" t="n">
        <v>0</v>
      </c>
      <c r="M22" s="13" t="n">
        <v>0</v>
      </c>
      <c r="N22" s="13" t="n">
        <v>0</v>
      </c>
      <c r="O22" s="13" t="n">
        <v>0</v>
      </c>
      <c r="P22" s="13" t="n">
        <v>0</v>
      </c>
      <c r="Q22" s="13" t="n">
        <v>5</v>
      </c>
      <c r="R22" s="13" t="n">
        <v>0</v>
      </c>
      <c r="S22" s="13" t="n">
        <v>0</v>
      </c>
      <c r="T22" s="13" t="n">
        <v>0</v>
      </c>
      <c r="U22" s="13" t="n">
        <v>0</v>
      </c>
      <c r="V22" s="13" t="n">
        <v>0</v>
      </c>
      <c r="W22" s="13" t="n">
        <v>0</v>
      </c>
      <c r="X22" s="13" t="n">
        <v>0</v>
      </c>
      <c r="Y22" s="13" t="n">
        <v>0</v>
      </c>
      <c r="Z22" s="13" t="n">
        <v>0</v>
      </c>
      <c r="AA22" s="13" t="n">
        <v>0</v>
      </c>
      <c r="AB22" s="13" t="n">
        <v>0</v>
      </c>
      <c r="AC22" s="13" t="n">
        <v>0</v>
      </c>
      <c r="AD22" s="13" t="n">
        <v>0</v>
      </c>
      <c r="AE22" s="13" t="n">
        <v>0</v>
      </c>
      <c r="AF22" s="13" t="n">
        <v>0</v>
      </c>
      <c r="AG22" s="13" t="n">
        <v>0</v>
      </c>
      <c r="AH22" s="13" t="n">
        <v>0</v>
      </c>
      <c r="AI22" s="13" t="n">
        <v>0</v>
      </c>
      <c r="AJ22" s="13" t="n">
        <v>0</v>
      </c>
      <c r="AK22" s="13" t="n">
        <v>0</v>
      </c>
      <c r="AL22" s="13" t="n">
        <v>0</v>
      </c>
      <c r="AM22" s="13" t="n">
        <v>0</v>
      </c>
      <c r="AN22" s="13" t="n">
        <v>0</v>
      </c>
      <c r="AO22" s="13" t="n">
        <v>0</v>
      </c>
      <c r="AP22" s="13" t="n">
        <v>0</v>
      </c>
      <c r="AQ22" s="13" t="n">
        <v>0</v>
      </c>
      <c r="AR22" s="13" t="n">
        <v>0</v>
      </c>
      <c r="AS22" s="13" t="n">
        <v>0</v>
      </c>
      <c r="AT22" s="13" t="n">
        <v>0</v>
      </c>
      <c r="AU22" s="13" t="n">
        <v>0</v>
      </c>
      <c r="AV22" s="13" t="n">
        <v>0</v>
      </c>
      <c r="AW22" s="13" t="n">
        <v>0</v>
      </c>
      <c r="AX22" s="13" t="n">
        <v>0</v>
      </c>
      <c r="AY22" s="13" t="n">
        <v>0</v>
      </c>
      <c r="AZ22" s="13" t="n">
        <v>10</v>
      </c>
      <c r="BA22" s="18" t="n">
        <v>0</v>
      </c>
      <c r="BB22" s="18" t="n">
        <v>0</v>
      </c>
      <c r="BC22" s="18" t="n">
        <v>0</v>
      </c>
      <c r="BD22" s="18" t="n">
        <v>0</v>
      </c>
      <c r="BE22" s="18" t="n">
        <v>0</v>
      </c>
      <c r="BF22" s="18" t="n">
        <v>0</v>
      </c>
      <c r="BG22" s="18" t="n">
        <v>0</v>
      </c>
      <c r="BH22" s="18" t="n">
        <v>0</v>
      </c>
      <c r="BI22" s="18" t="n">
        <v>0</v>
      </c>
      <c r="BJ22" s="18" t="n">
        <v>0</v>
      </c>
      <c r="BK22" s="18" t="n">
        <v>0</v>
      </c>
      <c r="BL22" s="18" t="n">
        <v>0</v>
      </c>
      <c r="BM22" s="18" t="n">
        <v>0</v>
      </c>
      <c r="BN22" s="18" t="n">
        <v>0</v>
      </c>
      <c r="BO22" s="18" t="n">
        <v>0</v>
      </c>
      <c r="BP22" s="18" t="n">
        <v>0</v>
      </c>
      <c r="BQ22" s="18" t="n">
        <v>0</v>
      </c>
      <c r="BR22" s="18" t="n">
        <v>0</v>
      </c>
      <c r="BS22" s="18" t="n">
        <v>0</v>
      </c>
      <c r="BT22" s="18" t="n">
        <v>0</v>
      </c>
      <c r="BU22" s="18" t="n">
        <v>20</v>
      </c>
      <c r="BV22" s="18" t="n">
        <v>0</v>
      </c>
      <c r="BW22" s="18" t="n">
        <v>0</v>
      </c>
      <c r="BX22" s="18" t="n">
        <v>0</v>
      </c>
      <c r="BY22" s="18" t="n">
        <v>0</v>
      </c>
      <c r="BZ22" s="18" t="n">
        <v>0</v>
      </c>
      <c r="CA22" s="18" t="n">
        <v>0</v>
      </c>
      <c r="CB22" s="18" t="n">
        <v>0</v>
      </c>
      <c r="CC22" s="18" t="n">
        <v>0</v>
      </c>
      <c r="CD22" s="18" t="n">
        <v>0</v>
      </c>
      <c r="CE22" s="18" t="n">
        <v>0</v>
      </c>
      <c r="CF22" s="18" t="n">
        <v>0</v>
      </c>
      <c r="CG22" s="18" t="n">
        <v>0</v>
      </c>
      <c r="CH22" s="18" t="n">
        <v>0</v>
      </c>
      <c r="CI22" s="18" t="n">
        <v>0</v>
      </c>
      <c r="CJ22" s="18" t="n">
        <v>60</v>
      </c>
      <c r="CK22" s="18" t="n">
        <v>0</v>
      </c>
      <c r="CL22" s="18" t="n">
        <v>0</v>
      </c>
      <c r="CM22" s="18" t="n">
        <v>0</v>
      </c>
      <c r="CN22" s="18" t="n">
        <v>0</v>
      </c>
      <c r="CO22" s="18" t="n">
        <v>0</v>
      </c>
      <c r="CP22" s="18" t="n">
        <v>0</v>
      </c>
      <c r="CQ22" s="18" t="n">
        <v>0</v>
      </c>
      <c r="CR22" s="18" t="n">
        <v>0</v>
      </c>
      <c r="CS22" s="18" t="n">
        <v>0</v>
      </c>
      <c r="CT22" s="18" t="n">
        <v>0</v>
      </c>
    </row>
    <row r="23" customFormat="false" ht="13.8" hidden="false" customHeight="false" outlineLevel="0" collapsed="false">
      <c r="A23" s="1" t="s">
        <v>99</v>
      </c>
      <c r="B23" s="13" t="s">
        <v>194</v>
      </c>
      <c r="C23" s="0" t="s">
        <v>105</v>
      </c>
      <c r="D23" s="0" t="s">
        <v>109</v>
      </c>
      <c r="E23" s="0" t="s">
        <v>115</v>
      </c>
      <c r="F23" s="14" t="n">
        <v>0</v>
      </c>
      <c r="G23" s="22" t="n">
        <v>0</v>
      </c>
      <c r="H23" s="22" t="n">
        <v>0</v>
      </c>
      <c r="I23" s="13" t="n">
        <v>200</v>
      </c>
      <c r="J23" s="16" t="n">
        <v>3600</v>
      </c>
      <c r="K23" s="13" t="n">
        <v>0</v>
      </c>
      <c r="L23" s="13" t="n">
        <v>0</v>
      </c>
      <c r="M23" s="13" t="n">
        <v>0</v>
      </c>
      <c r="N23" s="13" t="n">
        <v>4</v>
      </c>
      <c r="O23" s="13" t="n">
        <v>0</v>
      </c>
      <c r="P23" s="13" t="n">
        <v>0</v>
      </c>
      <c r="Q23" s="13" t="n">
        <v>5</v>
      </c>
      <c r="R23" s="13" t="n">
        <v>1</v>
      </c>
      <c r="S23" s="13" t="n">
        <v>0</v>
      </c>
      <c r="T23" s="13" t="n">
        <v>0</v>
      </c>
      <c r="U23" s="13" t="n">
        <v>0</v>
      </c>
      <c r="V23" s="13" t="n">
        <v>0</v>
      </c>
      <c r="W23" s="13" t="n">
        <v>0</v>
      </c>
      <c r="X23" s="13" t="n">
        <v>0</v>
      </c>
      <c r="Y23" s="13" t="n">
        <v>0</v>
      </c>
      <c r="Z23" s="13" t="n">
        <v>0</v>
      </c>
      <c r="AA23" s="13" t="n">
        <v>0</v>
      </c>
      <c r="AB23" s="13" t="n">
        <v>0</v>
      </c>
      <c r="AC23" s="13" t="n">
        <v>0</v>
      </c>
      <c r="AD23" s="13" t="n">
        <v>0</v>
      </c>
      <c r="AE23" s="13" t="n">
        <v>0</v>
      </c>
      <c r="AF23" s="13" t="n">
        <v>0</v>
      </c>
      <c r="AG23" s="13" t="n">
        <v>0</v>
      </c>
      <c r="AH23" s="13" t="n">
        <v>0</v>
      </c>
      <c r="AI23" s="13" t="n">
        <v>0</v>
      </c>
      <c r="AJ23" s="13" t="n">
        <v>0</v>
      </c>
      <c r="AK23" s="13" t="n">
        <v>0</v>
      </c>
      <c r="AL23" s="13" t="n">
        <v>0</v>
      </c>
      <c r="AM23" s="13" t="n">
        <v>0</v>
      </c>
      <c r="AN23" s="13" t="n">
        <v>0</v>
      </c>
      <c r="AO23" s="13" t="n">
        <v>0</v>
      </c>
      <c r="AP23" s="13" t="n">
        <v>0</v>
      </c>
      <c r="AQ23" s="13" t="n">
        <v>0</v>
      </c>
      <c r="AR23" s="13" t="n">
        <v>0</v>
      </c>
      <c r="AS23" s="13" t="n">
        <v>0</v>
      </c>
      <c r="AT23" s="13" t="n">
        <v>0</v>
      </c>
      <c r="AU23" s="13" t="n">
        <v>0</v>
      </c>
      <c r="AV23" s="13" t="n">
        <v>0</v>
      </c>
      <c r="AW23" s="13" t="n">
        <v>0</v>
      </c>
      <c r="AX23" s="13" t="n">
        <v>0</v>
      </c>
      <c r="AY23" s="13" t="n">
        <v>0</v>
      </c>
      <c r="AZ23" s="13" t="n">
        <v>10</v>
      </c>
      <c r="BA23" s="18" t="n">
        <v>0</v>
      </c>
      <c r="BB23" s="18" t="n">
        <v>0</v>
      </c>
      <c r="BC23" s="18" t="n">
        <v>0</v>
      </c>
      <c r="BD23" s="18" t="n">
        <v>0</v>
      </c>
      <c r="BE23" s="18" t="n">
        <v>0</v>
      </c>
      <c r="BF23" s="18" t="n">
        <v>0</v>
      </c>
      <c r="BG23" s="18" t="n">
        <v>0</v>
      </c>
      <c r="BH23" s="18" t="n">
        <v>0</v>
      </c>
      <c r="BI23" s="18" t="n">
        <v>0</v>
      </c>
      <c r="BJ23" s="18" t="n">
        <v>0</v>
      </c>
      <c r="BK23" s="18" t="n">
        <v>0</v>
      </c>
      <c r="BL23" s="18" t="n">
        <v>0</v>
      </c>
      <c r="BM23" s="18" t="n">
        <v>0</v>
      </c>
      <c r="BN23" s="18" t="n">
        <v>0</v>
      </c>
      <c r="BO23" s="18" t="n">
        <v>0</v>
      </c>
      <c r="BP23" s="18" t="n">
        <v>0</v>
      </c>
      <c r="BQ23" s="18" t="n">
        <v>0</v>
      </c>
      <c r="BR23" s="18" t="n">
        <v>0</v>
      </c>
      <c r="BS23" s="18" t="n">
        <v>0</v>
      </c>
      <c r="BT23" s="18" t="n">
        <v>0</v>
      </c>
      <c r="BU23" s="18" t="n">
        <v>20</v>
      </c>
      <c r="BV23" s="18" t="n">
        <v>0</v>
      </c>
      <c r="BW23" s="18" t="n">
        <v>0</v>
      </c>
      <c r="BX23" s="18" t="n">
        <v>0</v>
      </c>
      <c r="BY23" s="18" t="n">
        <v>0</v>
      </c>
      <c r="BZ23" s="18" t="n">
        <v>0</v>
      </c>
      <c r="CA23" s="18" t="n">
        <v>0</v>
      </c>
      <c r="CB23" s="18" t="n">
        <v>0</v>
      </c>
      <c r="CC23" s="18" t="n">
        <v>0</v>
      </c>
      <c r="CD23" s="18" t="n">
        <v>0</v>
      </c>
      <c r="CE23" s="18" t="n">
        <v>0</v>
      </c>
      <c r="CF23" s="18" t="n">
        <v>0</v>
      </c>
      <c r="CG23" s="18" t="n">
        <v>0</v>
      </c>
      <c r="CH23" s="18" t="n">
        <v>0</v>
      </c>
      <c r="CI23" s="18" t="n">
        <v>0</v>
      </c>
      <c r="CJ23" s="18" t="n">
        <v>60</v>
      </c>
      <c r="CK23" s="18" t="n">
        <v>0</v>
      </c>
      <c r="CL23" s="18" t="n">
        <v>0</v>
      </c>
      <c r="CM23" s="18" t="n">
        <v>0</v>
      </c>
      <c r="CN23" s="18" t="n">
        <v>0</v>
      </c>
      <c r="CO23" s="18" t="n">
        <v>0</v>
      </c>
      <c r="CP23" s="18" t="n">
        <v>0</v>
      </c>
      <c r="CQ23" s="18" t="n">
        <v>0</v>
      </c>
      <c r="CR23" s="18" t="n">
        <v>0</v>
      </c>
      <c r="CS23" s="18" t="n">
        <v>0</v>
      </c>
      <c r="CT23" s="18" t="n">
        <v>0</v>
      </c>
    </row>
    <row r="24" customFormat="false" ht="13.8" hidden="false" customHeight="false" outlineLevel="0" collapsed="false">
      <c r="A24" s="1" t="s">
        <v>99</v>
      </c>
      <c r="B24" s="13" t="s">
        <v>194</v>
      </c>
      <c r="C24" s="0" t="s">
        <v>105</v>
      </c>
      <c r="D24" s="0" t="s">
        <v>115</v>
      </c>
      <c r="E24" s="0" t="s">
        <v>195</v>
      </c>
      <c r="F24" s="14" t="n">
        <v>0</v>
      </c>
      <c r="G24" s="22" t="n">
        <v>0</v>
      </c>
      <c r="H24" s="22" t="n">
        <v>0</v>
      </c>
      <c r="I24" s="13" t="n">
        <v>200</v>
      </c>
      <c r="J24" s="16" t="n">
        <v>3100</v>
      </c>
      <c r="K24" s="13" t="n">
        <v>0</v>
      </c>
      <c r="L24" s="13" t="n">
        <v>0</v>
      </c>
      <c r="M24" s="13" t="n">
        <v>0</v>
      </c>
      <c r="N24" s="13" t="n">
        <v>0</v>
      </c>
      <c r="O24" s="13" t="n">
        <v>0</v>
      </c>
      <c r="P24" s="13" t="n">
        <v>0</v>
      </c>
      <c r="Q24" s="13" t="n">
        <v>5</v>
      </c>
      <c r="R24" s="13" t="n">
        <v>0</v>
      </c>
      <c r="S24" s="13" t="n">
        <v>0</v>
      </c>
      <c r="T24" s="13" t="n">
        <v>0</v>
      </c>
      <c r="U24" s="13" t="n">
        <v>0</v>
      </c>
      <c r="V24" s="13" t="n">
        <v>0</v>
      </c>
      <c r="W24" s="13" t="n">
        <v>0</v>
      </c>
      <c r="X24" s="13" t="n">
        <v>0</v>
      </c>
      <c r="Y24" s="13" t="n">
        <v>0</v>
      </c>
      <c r="Z24" s="13" t="n">
        <v>0</v>
      </c>
      <c r="AA24" s="13" t="n">
        <v>0</v>
      </c>
      <c r="AB24" s="13" t="n">
        <v>0</v>
      </c>
      <c r="AC24" s="13" t="n">
        <v>0</v>
      </c>
      <c r="AD24" s="13" t="n">
        <v>0</v>
      </c>
      <c r="AE24" s="13" t="n">
        <v>0</v>
      </c>
      <c r="AF24" s="13" t="n">
        <v>0</v>
      </c>
      <c r="AG24" s="13" t="n">
        <v>0</v>
      </c>
      <c r="AH24" s="13" t="n">
        <v>0</v>
      </c>
      <c r="AI24" s="13" t="n">
        <v>0</v>
      </c>
      <c r="AJ24" s="13" t="n">
        <v>0</v>
      </c>
      <c r="AK24" s="13" t="n">
        <v>0</v>
      </c>
      <c r="AL24" s="13" t="n">
        <v>0</v>
      </c>
      <c r="AM24" s="13" t="n">
        <v>0</v>
      </c>
      <c r="AN24" s="13" t="n">
        <v>0</v>
      </c>
      <c r="AO24" s="13" t="n">
        <v>0</v>
      </c>
      <c r="AP24" s="13" t="n">
        <v>0</v>
      </c>
      <c r="AQ24" s="13" t="n">
        <v>0</v>
      </c>
      <c r="AR24" s="13" t="n">
        <v>0</v>
      </c>
      <c r="AS24" s="13" t="n">
        <v>0</v>
      </c>
      <c r="AT24" s="13" t="n">
        <v>0</v>
      </c>
      <c r="AU24" s="13" t="n">
        <v>0</v>
      </c>
      <c r="AV24" s="13" t="n">
        <v>0</v>
      </c>
      <c r="AW24" s="13" t="n">
        <v>0</v>
      </c>
      <c r="AX24" s="13" t="n">
        <v>0</v>
      </c>
      <c r="AY24" s="13" t="n">
        <v>0</v>
      </c>
      <c r="AZ24" s="13" t="n">
        <v>10</v>
      </c>
      <c r="BA24" s="18" t="n">
        <v>8</v>
      </c>
      <c r="BB24" s="18" t="n">
        <v>0</v>
      </c>
      <c r="BC24" s="18" t="n">
        <v>0</v>
      </c>
      <c r="BD24" s="18" t="n">
        <v>0</v>
      </c>
      <c r="BE24" s="18" t="n">
        <v>0</v>
      </c>
      <c r="BF24" s="18" t="n">
        <v>0</v>
      </c>
      <c r="BG24" s="18" t="n">
        <v>0</v>
      </c>
      <c r="BH24" s="18" t="n">
        <v>0</v>
      </c>
      <c r="BI24" s="18" t="n">
        <v>0</v>
      </c>
      <c r="BJ24" s="18" t="n">
        <v>0</v>
      </c>
      <c r="BK24" s="18" t="n">
        <v>0</v>
      </c>
      <c r="BL24" s="18" t="n">
        <v>0</v>
      </c>
      <c r="BM24" s="18" t="n">
        <v>0</v>
      </c>
      <c r="BN24" s="18" t="n">
        <v>0</v>
      </c>
      <c r="BO24" s="18" t="n">
        <v>0</v>
      </c>
      <c r="BP24" s="18" t="n">
        <v>0</v>
      </c>
      <c r="BQ24" s="18" t="n">
        <v>0</v>
      </c>
      <c r="BR24" s="18" t="n">
        <v>0</v>
      </c>
      <c r="BS24" s="18" t="n">
        <v>0</v>
      </c>
      <c r="BT24" s="18" t="n">
        <v>0</v>
      </c>
      <c r="BU24" s="18" t="n">
        <v>20</v>
      </c>
      <c r="BV24" s="18" t="n">
        <v>0</v>
      </c>
      <c r="BW24" s="18" t="n">
        <v>0</v>
      </c>
      <c r="BX24" s="18" t="n">
        <v>0</v>
      </c>
      <c r="BY24" s="18" t="n">
        <v>0</v>
      </c>
      <c r="BZ24" s="18" t="n">
        <v>0</v>
      </c>
      <c r="CA24" s="18" t="n">
        <v>0</v>
      </c>
      <c r="CB24" s="18" t="n">
        <v>0</v>
      </c>
      <c r="CC24" s="18" t="n">
        <v>0</v>
      </c>
      <c r="CD24" s="18" t="n">
        <v>0</v>
      </c>
      <c r="CE24" s="18" t="n">
        <v>0</v>
      </c>
      <c r="CF24" s="18" t="n">
        <v>0</v>
      </c>
      <c r="CG24" s="18" t="n">
        <v>0</v>
      </c>
      <c r="CH24" s="18" t="n">
        <v>0</v>
      </c>
      <c r="CI24" s="18" t="n">
        <v>0</v>
      </c>
      <c r="CJ24" s="18" t="n">
        <v>60</v>
      </c>
      <c r="CK24" s="18" t="n">
        <v>0</v>
      </c>
      <c r="CL24" s="18" t="n">
        <v>0</v>
      </c>
      <c r="CM24" s="18" t="n">
        <v>0</v>
      </c>
      <c r="CN24" s="18" t="n">
        <v>0</v>
      </c>
      <c r="CO24" s="18" t="n">
        <v>0</v>
      </c>
      <c r="CP24" s="18" t="n">
        <v>0</v>
      </c>
      <c r="CQ24" s="18" t="n">
        <v>0</v>
      </c>
      <c r="CR24" s="18" t="n">
        <v>0</v>
      </c>
      <c r="CS24" s="18" t="n">
        <v>0</v>
      </c>
      <c r="CT24" s="18" t="n">
        <v>0</v>
      </c>
    </row>
    <row r="25" customFormat="false" ht="13.8" hidden="false" customHeight="false" outlineLevel="0" collapsed="false">
      <c r="A25" s="1" t="s">
        <v>99</v>
      </c>
      <c r="B25" s="13" t="s">
        <v>194</v>
      </c>
      <c r="C25" s="0" t="s">
        <v>105</v>
      </c>
      <c r="D25" s="0" t="s">
        <v>109</v>
      </c>
      <c r="E25" s="0" t="s">
        <v>195</v>
      </c>
      <c r="F25" s="14" t="n">
        <v>0</v>
      </c>
      <c r="G25" s="22" t="n">
        <v>0</v>
      </c>
      <c r="H25" s="22" t="n">
        <v>0</v>
      </c>
      <c r="I25" s="13" t="n">
        <v>200</v>
      </c>
      <c r="J25" s="16" t="n">
        <v>2100</v>
      </c>
      <c r="K25" s="13" t="n">
        <v>0</v>
      </c>
      <c r="L25" s="13" t="n">
        <v>0</v>
      </c>
      <c r="M25" s="13" t="n">
        <v>0</v>
      </c>
      <c r="N25" s="13" t="n">
        <v>4</v>
      </c>
      <c r="O25" s="13" t="n">
        <v>0</v>
      </c>
      <c r="P25" s="13" t="n">
        <v>0</v>
      </c>
      <c r="Q25" s="13" t="n">
        <v>5</v>
      </c>
      <c r="R25" s="13" t="n">
        <v>1</v>
      </c>
      <c r="S25" s="13" t="n">
        <v>0</v>
      </c>
      <c r="T25" s="13" t="n">
        <v>0</v>
      </c>
      <c r="U25" s="13" t="n">
        <v>0</v>
      </c>
      <c r="V25" s="13" t="n">
        <v>0</v>
      </c>
      <c r="W25" s="13" t="n">
        <v>0</v>
      </c>
      <c r="X25" s="13" t="n">
        <v>0</v>
      </c>
      <c r="Y25" s="13" t="n">
        <v>0</v>
      </c>
      <c r="Z25" s="13" t="n">
        <v>0</v>
      </c>
      <c r="AA25" s="13" t="n">
        <v>0</v>
      </c>
      <c r="AB25" s="13" t="n">
        <v>0</v>
      </c>
      <c r="AC25" s="13" t="n">
        <v>0</v>
      </c>
      <c r="AD25" s="13" t="n">
        <v>0</v>
      </c>
      <c r="AE25" s="13" t="n">
        <v>0</v>
      </c>
      <c r="AF25" s="13" t="n">
        <v>0</v>
      </c>
      <c r="AG25" s="13" t="n">
        <v>0</v>
      </c>
      <c r="AH25" s="13" t="n">
        <v>0</v>
      </c>
      <c r="AI25" s="13" t="n">
        <v>0</v>
      </c>
      <c r="AJ25" s="13" t="n">
        <v>0</v>
      </c>
      <c r="AK25" s="13" t="n">
        <v>0</v>
      </c>
      <c r="AL25" s="13" t="n">
        <v>0</v>
      </c>
      <c r="AM25" s="13" t="n">
        <v>0</v>
      </c>
      <c r="AN25" s="13" t="n">
        <v>0</v>
      </c>
      <c r="AO25" s="13" t="n">
        <v>0</v>
      </c>
      <c r="AP25" s="13" t="n">
        <v>0</v>
      </c>
      <c r="AQ25" s="13" t="n">
        <v>0</v>
      </c>
      <c r="AR25" s="13" t="n">
        <v>0</v>
      </c>
      <c r="AS25" s="13" t="n">
        <v>0</v>
      </c>
      <c r="AT25" s="13" t="n">
        <v>0</v>
      </c>
      <c r="AU25" s="13" t="n">
        <v>0</v>
      </c>
      <c r="AV25" s="13" t="n">
        <v>0</v>
      </c>
      <c r="AW25" s="13" t="n">
        <v>0</v>
      </c>
      <c r="AX25" s="13" t="n">
        <v>0</v>
      </c>
      <c r="AY25" s="13" t="n">
        <v>0</v>
      </c>
      <c r="AZ25" s="13" t="n">
        <v>10</v>
      </c>
      <c r="BA25" s="18" t="n">
        <v>8</v>
      </c>
      <c r="BB25" s="18" t="n">
        <v>0</v>
      </c>
      <c r="BC25" s="18" t="n">
        <v>0</v>
      </c>
      <c r="BD25" s="18" t="n">
        <v>0</v>
      </c>
      <c r="BE25" s="18" t="n">
        <v>0</v>
      </c>
      <c r="BF25" s="18" t="n">
        <v>0</v>
      </c>
      <c r="BG25" s="18" t="n">
        <v>0</v>
      </c>
      <c r="BH25" s="18" t="n">
        <v>0</v>
      </c>
      <c r="BI25" s="18" t="n">
        <v>0</v>
      </c>
      <c r="BJ25" s="18" t="n">
        <v>0</v>
      </c>
      <c r="BK25" s="18" t="n">
        <v>0</v>
      </c>
      <c r="BL25" s="18" t="n">
        <v>0</v>
      </c>
      <c r="BM25" s="18" t="n">
        <v>0</v>
      </c>
      <c r="BN25" s="18" t="n">
        <v>0</v>
      </c>
      <c r="BO25" s="18" t="n">
        <v>0</v>
      </c>
      <c r="BP25" s="18" t="n">
        <v>0</v>
      </c>
      <c r="BQ25" s="18" t="n">
        <v>0</v>
      </c>
      <c r="BR25" s="18" t="n">
        <v>0</v>
      </c>
      <c r="BS25" s="18" t="n">
        <v>0</v>
      </c>
      <c r="BT25" s="18" t="n">
        <v>0</v>
      </c>
      <c r="BU25" s="18" t="n">
        <v>20</v>
      </c>
      <c r="BV25" s="18" t="n">
        <v>0</v>
      </c>
      <c r="BW25" s="18" t="n">
        <v>0</v>
      </c>
      <c r="BX25" s="18" t="n">
        <v>0</v>
      </c>
      <c r="BY25" s="18" t="n">
        <v>0</v>
      </c>
      <c r="BZ25" s="18" t="n">
        <v>0</v>
      </c>
      <c r="CA25" s="18" t="n">
        <v>0</v>
      </c>
      <c r="CB25" s="18" t="n">
        <v>0</v>
      </c>
      <c r="CC25" s="18" t="n">
        <v>0</v>
      </c>
      <c r="CD25" s="18" t="n">
        <v>0</v>
      </c>
      <c r="CE25" s="18" t="n">
        <v>0</v>
      </c>
      <c r="CF25" s="18" t="n">
        <v>0</v>
      </c>
      <c r="CG25" s="18" t="n">
        <v>0</v>
      </c>
      <c r="CH25" s="18" t="n">
        <v>0</v>
      </c>
      <c r="CI25" s="18" t="n">
        <v>0</v>
      </c>
      <c r="CJ25" s="18" t="n">
        <v>60</v>
      </c>
      <c r="CK25" s="18" t="n">
        <v>0</v>
      </c>
      <c r="CL25" s="18" t="n">
        <v>0</v>
      </c>
      <c r="CM25" s="18" t="n">
        <v>0</v>
      </c>
      <c r="CN25" s="18" t="n">
        <v>0</v>
      </c>
      <c r="CO25" s="18" t="n">
        <v>0</v>
      </c>
      <c r="CP25" s="18" t="n">
        <v>0</v>
      </c>
      <c r="CQ25" s="18" t="n">
        <v>0</v>
      </c>
      <c r="CR25" s="18" t="n">
        <v>0</v>
      </c>
      <c r="CS25" s="18" t="n">
        <v>0</v>
      </c>
      <c r="CT25" s="18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2024-03-19T18:01:54Z</dcterms:modified>
  <cp:revision>477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