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4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f262d49a66aa50/Desktop/IA PROJECT/"/>
    </mc:Choice>
  </mc:AlternateContent>
  <xr:revisionPtr revIDLastSave="20" documentId="8_{90C4D4B6-BA15-4E46-AB8B-D7F099273815}" xr6:coauthVersionLast="47" xr6:coauthVersionMax="47" xr10:uidLastSave="{4B83379F-1633-4815-AA14-D1CD4A78C41E}"/>
  <bookViews>
    <workbookView xWindow="-108" yWindow="-108" windowWidth="23256" windowHeight="12456" tabRatio="790" xr2:uid="{00000000-000D-0000-FFFF-FFFF00000000}"/>
  </bookViews>
  <sheets>
    <sheet name="STOCKS" sheetId="1" r:id="rId1"/>
    <sheet name="Markowitz ANALYSIS" sheetId="3" r:id="rId2"/>
    <sheet name="BAC" sheetId="15" r:id="rId3"/>
    <sheet name="CAPM- BAC" sheetId="20" r:id="rId4"/>
    <sheet name="F" sheetId="14" r:id="rId5"/>
    <sheet name="CAPM- F" sheetId="19" r:id="rId6"/>
    <sheet name="GM" sheetId="8" r:id="rId7"/>
    <sheet name="CAPM- GM" sheetId="9" r:id="rId8"/>
    <sheet name="CG" sheetId="16" r:id="rId9"/>
    <sheet name="CAPM- CG" sheetId="17" r:id="rId10"/>
    <sheet name="HPE" sheetId="13" r:id="rId11"/>
    <sheet name="CAPM- HPE" sheetId="18" r:id="rId12"/>
    <sheet name="Single Index Model" sheetId="22" r:id="rId13"/>
  </sheets>
  <definedNames>
    <definedName name="_xlnm._FilterDatabase" localSheetId="1" hidden="1">'Markowitz ANALYSIS'!$A$8:$G$13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43952.829525463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1" hidden="1">'Markowitz ANALYSIS'!$L$18:$P$18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'Markowitz ANALYSIS'!$L$18:$P$18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'Markowitz ANALYSIS'!$R$12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SUM('Markowitz ANALYSIS'!$L$18:$P$18) = 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</workbook>
</file>

<file path=xl/calcChain.xml><?xml version="1.0" encoding="utf-8"?>
<calcChain xmlns="http://schemas.openxmlformats.org/spreadsheetml/2006/main">
  <c r="G10" i="22" l="1"/>
  <c r="G14" i="22"/>
  <c r="H13" i="22"/>
  <c r="G6" i="22" l="1"/>
  <c r="B22" i="22" s="1"/>
  <c r="G5" i="22"/>
  <c r="F5" i="22"/>
  <c r="E5" i="22"/>
  <c r="D5" i="22"/>
  <c r="C5" i="22"/>
  <c r="B5" i="22"/>
  <c r="E63" i="13"/>
  <c r="E63" i="16"/>
  <c r="F63" i="8"/>
  <c r="E63" i="14"/>
  <c r="E63" i="15"/>
  <c r="B9" i="22" l="1"/>
  <c r="C9" i="22"/>
  <c r="D9" i="22"/>
  <c r="E9" i="22"/>
  <c r="F9" i="22"/>
  <c r="G9" i="22" l="1"/>
  <c r="C10" i="22" s="1"/>
  <c r="C11" i="22" s="1"/>
  <c r="F10" i="22" l="1"/>
  <c r="F14" i="22" s="1"/>
  <c r="D10" i="22"/>
  <c r="D14" i="22" s="1"/>
  <c r="C12" i="22"/>
  <c r="C14" i="22"/>
  <c r="B10" i="22"/>
  <c r="B14" i="22" s="1"/>
  <c r="B11" i="22"/>
  <c r="B12" i="22"/>
  <c r="E10" i="22"/>
  <c r="F11" i="22" l="1"/>
  <c r="F12" i="22"/>
  <c r="D11" i="22"/>
  <c r="D12" i="22"/>
  <c r="E14" i="22"/>
  <c r="E11" i="22"/>
  <c r="E12" i="22"/>
  <c r="G12" i="22" s="1"/>
  <c r="G11" i="22" l="1"/>
  <c r="H15" i="22" s="1"/>
  <c r="B16" i="22" s="1"/>
  <c r="B25" i="22" s="1"/>
  <c r="F16" i="22" l="1"/>
  <c r="F25" i="22" s="1"/>
  <c r="H16" i="22"/>
  <c r="H18" i="22" s="1"/>
  <c r="D16" i="22"/>
  <c r="D25" i="22" s="1"/>
  <c r="C16" i="22"/>
  <c r="C25" i="22" s="1"/>
  <c r="E16" i="22"/>
  <c r="E25" i="22" s="1"/>
  <c r="G3" i="14"/>
  <c r="H25" i="22" l="1"/>
  <c r="H17" i="22"/>
  <c r="C22" i="22" s="1"/>
  <c r="M23" i="3" l="1"/>
  <c r="O21" i="3"/>
  <c r="O20" i="3"/>
  <c r="M21" i="3"/>
  <c r="M22" i="3" a="1"/>
  <c r="M22" i="3" s="1"/>
  <c r="R12" i="3"/>
  <c r="V12" i="3"/>
  <c r="M20" i="3"/>
  <c r="L15" i="3"/>
  <c r="L10" i="3"/>
  <c r="M31" i="3" a="1"/>
  <c r="M34" i="3" s="1"/>
  <c r="M31" i="3"/>
  <c r="M32" i="3"/>
  <c r="M33" i="3"/>
  <c r="F31" i="3" a="1"/>
  <c r="F31" i="3" s="1"/>
  <c r="B21" i="3" a="1"/>
  <c r="C21" i="3" s="1"/>
  <c r="D24" i="3"/>
  <c r="C11" i="3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3" i="16"/>
  <c r="G3" i="13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3" i="16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3" i="15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3" i="14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3" i="13"/>
  <c r="M36" i="3" l="1"/>
  <c r="M35" i="3"/>
  <c r="F36" i="3"/>
  <c r="H33" i="3"/>
  <c r="K35" i="3"/>
  <c r="I34" i="3"/>
  <c r="G33" i="3"/>
  <c r="K31" i="3"/>
  <c r="K34" i="3"/>
  <c r="G32" i="3"/>
  <c r="J34" i="3"/>
  <c r="F32" i="3"/>
  <c r="J35" i="3"/>
  <c r="H34" i="3"/>
  <c r="F33" i="3"/>
  <c r="J31" i="3"/>
  <c r="K36" i="3"/>
  <c r="I35" i="3"/>
  <c r="G34" i="3"/>
  <c r="K32" i="3"/>
  <c r="I31" i="3"/>
  <c r="J36" i="3"/>
  <c r="H31" i="3"/>
  <c r="J32" i="3"/>
  <c r="I36" i="3"/>
  <c r="G35" i="3"/>
  <c r="K33" i="3"/>
  <c r="I32" i="3"/>
  <c r="G31" i="3"/>
  <c r="G36" i="3"/>
  <c r="I33" i="3"/>
  <c r="H35" i="3"/>
  <c r="F34" i="3"/>
  <c r="H36" i="3"/>
  <c r="F35" i="3"/>
  <c r="J33" i="3"/>
  <c r="H32" i="3"/>
  <c r="F22" i="3"/>
  <c r="F25" i="3"/>
  <c r="C24" i="3"/>
  <c r="E22" i="3"/>
  <c r="B21" i="3"/>
  <c r="E25" i="3"/>
  <c r="B24" i="3"/>
  <c r="D22" i="3"/>
  <c r="D25" i="3"/>
  <c r="F23" i="3"/>
  <c r="C22" i="3"/>
  <c r="E23" i="3"/>
  <c r="D23" i="3"/>
  <c r="F24" i="3"/>
  <c r="C23" i="3"/>
  <c r="E21" i="3"/>
  <c r="C25" i="3"/>
  <c r="B22" i="3"/>
  <c r="B25" i="3"/>
  <c r="F21" i="3"/>
  <c r="E24" i="3"/>
  <c r="B23" i="3"/>
  <c r="D21" i="3"/>
  <c r="E11" i="3" l="1"/>
  <c r="R9" i="3" a="1"/>
  <c r="R9" i="3" s="1"/>
  <c r="E12" i="3"/>
  <c r="L12" i="3"/>
  <c r="J15" i="3"/>
  <c r="L14" i="3"/>
  <c r="L13" i="3"/>
  <c r="L11" i="3"/>
  <c r="G13" i="3"/>
  <c r="G12" i="3"/>
  <c r="G11" i="3"/>
  <c r="G14" i="3"/>
  <c r="F15" i="3"/>
  <c r="E15" i="3"/>
  <c r="D15" i="3"/>
  <c r="C15" i="3"/>
  <c r="E14" i="3"/>
  <c r="F13" i="3"/>
  <c r="F12" i="3"/>
  <c r="F11" i="3"/>
  <c r="D14" i="3"/>
  <c r="D13" i="3"/>
  <c r="G15" i="3"/>
  <c r="F14" i="3"/>
  <c r="E13" i="3"/>
  <c r="D12" i="3"/>
  <c r="C14" i="3"/>
  <c r="C13" i="3"/>
  <c r="C12" i="3"/>
  <c r="D11" i="3"/>
  <c r="O10" i="3" l="1" a="1"/>
  <c r="O11" i="3" s="1"/>
  <c r="V9" i="3"/>
  <c r="U9" i="3"/>
  <c r="T9" i="3"/>
  <c r="S9" i="3"/>
  <c r="S17" i="3"/>
  <c r="O14" i="3" l="1"/>
  <c r="O10" i="3"/>
  <c r="O12" i="3"/>
  <c r="O13" i="3"/>
</calcChain>
</file>

<file path=xl/sharedStrings.xml><?xml version="1.0" encoding="utf-8"?>
<sst xmlns="http://schemas.openxmlformats.org/spreadsheetml/2006/main" count="321" uniqueCount="102">
  <si>
    <t>Date</t>
  </si>
  <si>
    <t>Mean</t>
  </si>
  <si>
    <t>Variance</t>
  </si>
  <si>
    <t>Standard Deviation</t>
  </si>
  <si>
    <t>Skewness</t>
  </si>
  <si>
    <t>Kurtosis</t>
  </si>
  <si>
    <t>Bank of America Corporation (BAC)</t>
  </si>
  <si>
    <t>Ford Motor Company (F)</t>
  </si>
  <si>
    <t>General Motors Company (GM)</t>
  </si>
  <si>
    <t>The Carlyle Group Inc. (CG)</t>
  </si>
  <si>
    <t>Skewess</t>
  </si>
  <si>
    <t>Hewlett Packard Enterprise Company (HPE)</t>
  </si>
  <si>
    <t>BAC</t>
  </si>
  <si>
    <t>Ford</t>
  </si>
  <si>
    <t>GM</t>
  </si>
  <si>
    <t>CG</t>
  </si>
  <si>
    <t>HPE</t>
  </si>
  <si>
    <t>Returns_BAC</t>
  </si>
  <si>
    <t>Returns_HPE</t>
  </si>
  <si>
    <t>Returns_GM</t>
  </si>
  <si>
    <t>Equally Weighted Portfolios</t>
  </si>
  <si>
    <t>Matrix Multiplication</t>
  </si>
  <si>
    <t>Exp Portfolio Return</t>
  </si>
  <si>
    <t>Returns_Ford</t>
  </si>
  <si>
    <t>Returns_CarlyleGroup</t>
  </si>
  <si>
    <t>Adj CloseBAC</t>
  </si>
  <si>
    <t>VARIANCE- COVARIANCE MATRIX</t>
  </si>
  <si>
    <t>Final Portfolio Variance</t>
  </si>
  <si>
    <t>Transpose of weights</t>
  </si>
  <si>
    <t>Sharpe Ratio:</t>
  </si>
  <si>
    <t>SD</t>
  </si>
  <si>
    <t>Risk-free rate is 3% or 0.03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</si>
  <si>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</si>
  <si>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</si>
  <si>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</si>
  <si>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</si>
  <si>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</si>
  <si>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</si>
  <si>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</si>
  <si>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</si>
  <si>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</si>
  <si>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</si>
  <si>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</si>
  <si>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</si>
  <si>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</si>
  <si>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</si>
  <si>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</si>
  <si>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</si>
  <si>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</si>
  <si>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</si>
  <si>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</si>
  <si>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</si>
  <si>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</si>
  <si>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</si>
  <si>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</si>
  <si>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Market Risk- Premium</t>
  </si>
  <si>
    <t>Market/SPY-Adj Close</t>
  </si>
  <si>
    <t>Risk- Premium(GM)</t>
  </si>
  <si>
    <t>Risk-Free</t>
  </si>
  <si>
    <t>Returns</t>
  </si>
  <si>
    <t>Adj Close</t>
  </si>
  <si>
    <t>Alpha</t>
  </si>
  <si>
    <t>Returns_CG</t>
  </si>
  <si>
    <t>Returns_SPY</t>
  </si>
  <si>
    <t>Risk- Premium</t>
  </si>
  <si>
    <t>A</t>
  </si>
  <si>
    <t>L</t>
  </si>
  <si>
    <t>Z</t>
  </si>
  <si>
    <t>W1</t>
  </si>
  <si>
    <t>W2</t>
  </si>
  <si>
    <t>W3</t>
  </si>
  <si>
    <t>W4</t>
  </si>
  <si>
    <t>W5</t>
  </si>
  <si>
    <t>A INVERSE</t>
  </si>
  <si>
    <t>Monthly Expected Return</t>
  </si>
  <si>
    <t>Std Dev</t>
  </si>
  <si>
    <t>Sharpe Ratio</t>
  </si>
  <si>
    <t>Optimal Risky Portfolio</t>
  </si>
  <si>
    <t>MEAN RETURNS</t>
  </si>
  <si>
    <t>GMC</t>
  </si>
  <si>
    <t xml:space="preserve">YEARLY </t>
  </si>
  <si>
    <t>SIM</t>
  </si>
  <si>
    <t>Market</t>
  </si>
  <si>
    <t>Step 10</t>
  </si>
  <si>
    <t>Step 9</t>
  </si>
  <si>
    <t>Step 8</t>
  </si>
  <si>
    <t>Step 7</t>
  </si>
  <si>
    <t>Step 6</t>
  </si>
  <si>
    <t>Step 5</t>
  </si>
  <si>
    <t>Step 4</t>
  </si>
  <si>
    <t>Step 3</t>
  </si>
  <si>
    <t>Step 2</t>
  </si>
  <si>
    <t>Step 1</t>
  </si>
  <si>
    <t>Values</t>
  </si>
  <si>
    <t>Sum</t>
  </si>
  <si>
    <t>Return</t>
  </si>
  <si>
    <t>Residual Variance</t>
  </si>
  <si>
    <t>Beta</t>
  </si>
  <si>
    <t>Alpha/ Intercept</t>
  </si>
  <si>
    <t>Beta/Slope</t>
  </si>
  <si>
    <t>Risk Premium</t>
  </si>
  <si>
    <t>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</si>
</sst>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"/>
    <numFmt numFmtId="166" formatCode="_(&quot;$&quot;* #,##0.00_);_(&quot;$&quot;* \(#,##0.00\);_(&quot;$&quot;* &quot;-&quot;??_);_(@_)"/>
    <numFmt numFmtId="167" formatCode="_(&quot;$&quot;* #,##0.000_);_(&quot;$&quot;* \(#,##0.000\);_(&quot;$&quot;* &quot;-&quot;??_);_(@_)"/>
    <numFmt numFmtId="168" formatCode="&quot;$&quot;#,##0_);[Red]\(&quot;$&quot;#,##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232A31"/>
      <name val="Arial"/>
      <family val="2"/>
    </font>
    <font>
      <sz val="10"/>
      <color rgb="FF374151"/>
      <name val="Segoe UI"/>
      <family val="2"/>
    </font>
    <font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2" fillId="0" borderId="0"/>
    <xf numFmtId="166" fontId="22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112">
    <xf numFmtId="0" fontId="0" fillId="0" borderId="0" xfId="0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33" borderId="20" xfId="0" applyFont="1" applyFill="1" applyBorder="1"/>
    <xf numFmtId="0" fontId="16" fillId="33" borderId="21" xfId="0" applyFont="1" applyFill="1" applyBorder="1"/>
    <xf numFmtId="0" fontId="16" fillId="33" borderId="22" xfId="0" applyFont="1" applyFill="1" applyBorder="1"/>
    <xf numFmtId="14" fontId="0" fillId="0" borderId="23" xfId="0" applyNumberFormat="1" applyBorder="1"/>
    <xf numFmtId="0" fontId="0" fillId="0" borderId="24" xfId="0" applyBorder="1"/>
    <xf numFmtId="14" fontId="0" fillId="0" borderId="25" xfId="0" applyNumberFormat="1" applyBorder="1"/>
    <xf numFmtId="0" fontId="0" fillId="0" borderId="26" xfId="0" applyBorder="1"/>
    <xf numFmtId="0" fontId="0" fillId="0" borderId="27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16" fillId="0" borderId="11" xfId="0" applyFont="1" applyBorder="1"/>
    <xf numFmtId="0" fontId="16" fillId="0" borderId="14" xfId="0" applyFont="1" applyBorder="1"/>
    <xf numFmtId="0" fontId="16" fillId="0" borderId="16" xfId="0" applyFont="1" applyBorder="1"/>
    <xf numFmtId="164" fontId="0" fillId="0" borderId="19" xfId="0" applyNumberFormat="1" applyBorder="1"/>
    <xf numFmtId="0" fontId="0" fillId="0" borderId="20" xfId="0" applyBorder="1"/>
    <xf numFmtId="0" fontId="16" fillId="0" borderId="21" xfId="0" applyFont="1" applyBorder="1" applyAlignment="1">
      <alignment horizontal="left"/>
    </xf>
    <xf numFmtId="0" fontId="16" fillId="0" borderId="21" xfId="0" applyFont="1" applyBorder="1"/>
    <xf numFmtId="0" fontId="16" fillId="0" borderId="22" xfId="0" applyFont="1" applyBorder="1"/>
    <xf numFmtId="0" fontId="16" fillId="0" borderId="23" xfId="0" applyFont="1" applyBorder="1"/>
    <xf numFmtId="0" fontId="16" fillId="0" borderId="25" xfId="0" applyFont="1" applyBorder="1"/>
    <xf numFmtId="0" fontId="0" fillId="0" borderId="28" xfId="0" applyBorder="1"/>
    <xf numFmtId="0" fontId="16" fillId="0" borderId="30" xfId="0" applyFont="1" applyBorder="1"/>
    <xf numFmtId="0" fontId="0" fillId="0" borderId="30" xfId="0" applyBorder="1" applyAlignment="1">
      <alignment horizontal="center"/>
    </xf>
    <xf numFmtId="0" fontId="0" fillId="0" borderId="23" xfId="0" applyBorder="1"/>
    <xf numFmtId="0" fontId="0" fillId="0" borderId="25" xfId="0" applyBorder="1"/>
    <xf numFmtId="0" fontId="16" fillId="0" borderId="33" xfId="0" applyFont="1" applyBorder="1"/>
    <xf numFmtId="0" fontId="0" fillId="0" borderId="34" xfId="0" applyBorder="1"/>
    <xf numFmtId="0" fontId="16" fillId="0" borderId="10" xfId="0" applyFont="1" applyBorder="1" applyAlignment="1">
      <alignment horizontal="center"/>
    </xf>
    <xf numFmtId="0" fontId="0" fillId="0" borderId="12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18" fillId="33" borderId="12" xfId="0" applyFont="1" applyFill="1" applyBorder="1"/>
    <xf numFmtId="0" fontId="0" fillId="33" borderId="12" xfId="0" applyFill="1" applyBorder="1"/>
    <xf numFmtId="0" fontId="19" fillId="0" borderId="0" xfId="0" applyFont="1"/>
    <xf numFmtId="165" fontId="0" fillId="0" borderId="19" xfId="0" applyNumberFormat="1" applyBorder="1"/>
    <xf numFmtId="165" fontId="0" fillId="0" borderId="26" xfId="0" applyNumberFormat="1" applyBorder="1"/>
    <xf numFmtId="0" fontId="0" fillId="0" borderId="36" xfId="0" applyBorder="1"/>
    <xf numFmtId="0" fontId="0" fillId="0" borderId="37" xfId="0" applyBorder="1"/>
    <xf numFmtId="164" fontId="0" fillId="0" borderId="37" xfId="0" applyNumberFormat="1" applyBorder="1"/>
    <xf numFmtId="0" fontId="0" fillId="0" borderId="38" xfId="0" applyBorder="1"/>
    <xf numFmtId="1" fontId="0" fillId="0" borderId="17" xfId="0" applyNumberFormat="1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16" fillId="33" borderId="22" xfId="0" applyFont="1" applyFill="1" applyBorder="1" applyAlignment="1">
      <alignment horizontal="left"/>
    </xf>
    <xf numFmtId="0" fontId="16" fillId="33" borderId="21" xfId="0" applyFont="1" applyFill="1" applyBorder="1" applyAlignment="1">
      <alignment horizontal="left"/>
    </xf>
    <xf numFmtId="0" fontId="16" fillId="33" borderId="20" xfId="0" applyFont="1" applyFill="1" applyBorder="1" applyAlignment="1">
      <alignment horizontal="left"/>
    </xf>
    <xf numFmtId="0" fontId="20" fillId="0" borderId="35" xfId="0" applyFont="1" applyBorder="1" applyAlignment="1">
      <alignment horizontal="center"/>
    </xf>
    <xf numFmtId="0" fontId="20" fillId="0" borderId="35" xfId="0" applyFont="1" applyBorder="1" applyAlignment="1">
      <alignment horizontal="centerContinuous"/>
    </xf>
    <xf numFmtId="0" fontId="16" fillId="33" borderId="19" xfId="0" applyFont="1" applyFill="1" applyBorder="1"/>
    <xf numFmtId="0" fontId="16" fillId="33" borderId="19" xfId="0" applyFont="1" applyFill="1" applyBorder="1" applyAlignment="1">
      <alignment horizontal="left"/>
    </xf>
    <xf numFmtId="14" fontId="0" fillId="0" borderId="19" xfId="0" applyNumberFormat="1" applyBorder="1"/>
    <xf numFmtId="0" fontId="0" fillId="0" borderId="19" xfId="0" applyBorder="1" applyAlignment="1">
      <alignment horizontal="center"/>
    </xf>
    <xf numFmtId="0" fontId="0" fillId="33" borderId="19" xfId="0" applyFill="1" applyBorder="1"/>
    <xf numFmtId="165" fontId="0" fillId="0" borderId="0" xfId="0" applyNumberFormat="1"/>
    <xf numFmtId="0" fontId="0" fillId="0" borderId="21" xfId="0" applyBorder="1"/>
    <xf numFmtId="0" fontId="0" fillId="0" borderId="22" xfId="0" applyBorder="1"/>
    <xf numFmtId="0" fontId="16" fillId="0" borderId="20" xfId="0" applyFont="1" applyBorder="1"/>
    <xf numFmtId="0" fontId="16" fillId="33" borderId="23" xfId="0" applyFont="1" applyFill="1" applyBorder="1"/>
    <xf numFmtId="9" fontId="0" fillId="0" borderId="19" xfId="42" applyFont="1" applyBorder="1"/>
    <xf numFmtId="10" fontId="0" fillId="0" borderId="21" xfId="42" applyNumberFormat="1" applyFont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33" borderId="0" xfId="0" applyFill="1"/>
    <xf numFmtId="165" fontId="16" fillId="33" borderId="23" xfId="0" applyNumberFormat="1" applyFont="1" applyFill="1" applyBorder="1"/>
    <xf numFmtId="165" fontId="0" fillId="0" borderId="23" xfId="0" applyNumberFormat="1" applyBorder="1"/>
    <xf numFmtId="165" fontId="0" fillId="0" borderId="25" xfId="0" applyNumberFormat="1" applyBorder="1"/>
    <xf numFmtId="1" fontId="0" fillId="0" borderId="22" xfId="0" applyNumberForma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0" fontId="16" fillId="0" borderId="19" xfId="0" applyFont="1" applyBorder="1"/>
    <xf numFmtId="0" fontId="0" fillId="34" borderId="19" xfId="0" applyFill="1" applyBorder="1"/>
    <xf numFmtId="0" fontId="16" fillId="34" borderId="19" xfId="0" applyFont="1" applyFill="1" applyBorder="1"/>
    <xf numFmtId="0" fontId="21" fillId="0" borderId="19" xfId="0" applyFont="1" applyBorder="1"/>
    <xf numFmtId="0" fontId="16" fillId="33" borderId="25" xfId="0" applyFont="1" applyFill="1" applyBorder="1"/>
    <xf numFmtId="0" fontId="22" fillId="0" borderId="0" xfId="43"/>
    <xf numFmtId="0" fontId="22" fillId="0" borderId="19" xfId="43" applyBorder="1"/>
    <xf numFmtId="166" fontId="0" fillId="0" borderId="19" xfId="44" applyFont="1" applyBorder="1"/>
    <xf numFmtId="167" fontId="0" fillId="0" borderId="19" xfId="44" applyNumberFormat="1" applyFont="1" applyBorder="1"/>
    <xf numFmtId="0" fontId="18" fillId="33" borderId="11" xfId="0" applyFont="1" applyFill="1" applyBorder="1" applyAlignment="1">
      <alignment horizontal="left"/>
    </xf>
    <xf numFmtId="0" fontId="18" fillId="33" borderId="12" xfId="0" applyFont="1" applyFill="1" applyBorder="1" applyAlignment="1">
      <alignment horizontal="left"/>
    </xf>
    <xf numFmtId="0" fontId="18" fillId="33" borderId="12" xfId="0" applyFont="1" applyFill="1" applyBorder="1" applyAlignment="1">
      <alignment horizontal="center"/>
    </xf>
    <xf numFmtId="0" fontId="18" fillId="33" borderId="29" xfId="0" applyFont="1" applyFill="1" applyBorder="1" applyAlignment="1">
      <alignment horizontal="left"/>
    </xf>
    <xf numFmtId="0" fontId="16" fillId="34" borderId="28" xfId="0" applyFont="1" applyFill="1" applyBorder="1" applyAlignment="1">
      <alignment horizontal="center"/>
    </xf>
    <xf numFmtId="0" fontId="16" fillId="34" borderId="30" xfId="0" applyFont="1" applyFill="1" applyBorder="1" applyAlignment="1">
      <alignment horizontal="center"/>
    </xf>
    <xf numFmtId="0" fontId="16" fillId="34" borderId="29" xfId="0" applyFont="1" applyFill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33" borderId="28" xfId="0" applyFont="1" applyFill="1" applyBorder="1" applyAlignment="1">
      <alignment horizontal="center"/>
    </xf>
    <xf numFmtId="0" fontId="16" fillId="33" borderId="30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168" fontId="22" fillId="33" borderId="19" xfId="43" applyNumberFormat="1" applyFill="1" applyBorder="1"/>
    <xf numFmtId="0" fontId="22" fillId="33" borderId="19" xfId="43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4" xr:uid="{D6BB8AED-BE1B-45DA-9F30-9DBD95B1173C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C5650708-8719-4C23-8AF5-A65920F5C5EC}"/>
    <cellStyle name="Note" xfId="15" builtinId="10" customBuiltin="1"/>
    <cellStyle name="Output" xfId="10" builtinId="21" customBuiltin="1"/>
    <cellStyle name="Percent" xfId="42" builtinId="5"/>
    <cellStyle name="Percent 2" xfId="45" xr:uid="{0DEF51DE-F1B3-4D27-81C4-2FC16B72139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17/10/relationships/person" Target="persons/pers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microsoft.com/office/2017/10/relationships/person" Target="persons/person2.xml"/><Relationship Id="rId10" Type="http://schemas.openxmlformats.org/officeDocument/2006/relationships/worksheet" Target="worksheets/sheet10.xml"/><Relationship Id="rId19" Type="http://schemas.microsoft.com/office/2017/10/relationships/person" Target="persons/pers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microsoft.com/office/2017/10/relationships/person" Target="persons/pers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/>
                </a:solidFill>
              </a:rPr>
              <a:t>BAC Risk Premium &amp; Market Risk 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BAC!$E$3:$E$61</c:f>
              <c:numCache>
                <c:formatCode>General</c:formatCode>
                <c:ptCount val="59"/>
                <c:pt idx="0">
                  <c:v>0.14795307000000002</c:v>
                </c:pt>
                <c:pt idx="1">
                  <c:v>1.9399711E-2</c:v>
                </c:pt>
                <c:pt idx="2">
                  <c:v>-4.9404654999999999E-2</c:v>
                </c:pt>
                <c:pt idx="3">
                  <c:v>0.100792779</c:v>
                </c:pt>
                <c:pt idx="4">
                  <c:v>-0.141534988</c:v>
                </c:pt>
                <c:pt idx="5">
                  <c:v>8.4584580000000006E-2</c:v>
                </c:pt>
                <c:pt idx="6">
                  <c:v>5.9804024000000004E-2</c:v>
                </c:pt>
                <c:pt idx="7">
                  <c:v>-0.11066143000000001</c:v>
                </c:pt>
                <c:pt idx="8">
                  <c:v>5.6791268999999998E-2</c:v>
                </c:pt>
                <c:pt idx="9">
                  <c:v>7.448772699999999E-2</c:v>
                </c:pt>
                <c:pt idx="10">
                  <c:v>6.2298567000000006E-2</c:v>
                </c:pt>
                <c:pt idx="11">
                  <c:v>5.4056192000000003E-2</c:v>
                </c:pt>
                <c:pt idx="12">
                  <c:v>-6.6126399000000002E-2</c:v>
                </c:pt>
                <c:pt idx="13">
                  <c:v>-0.142638878</c:v>
                </c:pt>
                <c:pt idx="14">
                  <c:v>-0.29578882300000003</c:v>
                </c:pt>
                <c:pt idx="15">
                  <c:v>0.13108035300000001</c:v>
                </c:pt>
                <c:pt idx="16">
                  <c:v>2.8064140000000001E-3</c:v>
                </c:pt>
                <c:pt idx="17">
                  <c:v>-1.5558895999999999E-2</c:v>
                </c:pt>
                <c:pt idx="18">
                  <c:v>5.3331489999999995E-2</c:v>
                </c:pt>
                <c:pt idx="19">
                  <c:v>3.3882006999999999E-2</c:v>
                </c:pt>
                <c:pt idx="20">
                  <c:v>-6.6349383999999997E-2</c:v>
                </c:pt>
                <c:pt idx="21">
                  <c:v>-9.4799289999999998E-3</c:v>
                </c:pt>
                <c:pt idx="22">
                  <c:v>0.17232739100000002</c:v>
                </c:pt>
                <c:pt idx="23">
                  <c:v>7.3475093999999991E-2</c:v>
                </c:pt>
                <c:pt idx="24">
                  <c:v>-1.5902303E-2</c:v>
                </c:pt>
                <c:pt idx="25">
                  <c:v>0.157565762</c:v>
                </c:pt>
                <c:pt idx="26">
                  <c:v>0.108553465</c:v>
                </c:pt>
                <c:pt idx="27">
                  <c:v>5.1415860000000001E-2</c:v>
                </c:pt>
                <c:pt idx="28">
                  <c:v>4.4870027E-2</c:v>
                </c:pt>
                <c:pt idx="29">
                  <c:v>-2.7746396E-2</c:v>
                </c:pt>
                <c:pt idx="30">
                  <c:v>-6.7950239999999995E-2</c:v>
                </c:pt>
                <c:pt idx="31">
                  <c:v>8.4684271000000005E-2</c:v>
                </c:pt>
                <c:pt idx="32">
                  <c:v>1.6627526E-2</c:v>
                </c:pt>
                <c:pt idx="33">
                  <c:v>0.123391457</c:v>
                </c:pt>
                <c:pt idx="34">
                  <c:v>-7.1792101999999997E-2</c:v>
                </c:pt>
                <c:pt idx="35">
                  <c:v>3.4941600000000002E-4</c:v>
                </c:pt>
                <c:pt idx="36">
                  <c:v>4.1217397000000003E-2</c:v>
                </c:pt>
                <c:pt idx="37">
                  <c:v>-4.2955358999999999E-2</c:v>
                </c:pt>
                <c:pt idx="38">
                  <c:v>-6.9901176000000009E-2</c:v>
                </c:pt>
                <c:pt idx="39">
                  <c:v>-0.13955584099999999</c:v>
                </c:pt>
                <c:pt idx="40">
                  <c:v>4.1418428E-2</c:v>
                </c:pt>
                <c:pt idx="41">
                  <c:v>-0.17873671499999999</c:v>
                </c:pt>
                <c:pt idx="42">
                  <c:v>8.7527849000000005E-2</c:v>
                </c:pt>
                <c:pt idx="43">
                  <c:v>-7.8328460000000009E-3</c:v>
                </c:pt>
                <c:pt idx="44">
                  <c:v>-0.10888183899999999</c:v>
                </c:pt>
                <c:pt idx="45">
                  <c:v>0.18105460000000001</c:v>
                </c:pt>
                <c:pt idx="46">
                  <c:v>4.6101554000000003E-2</c:v>
                </c:pt>
                <c:pt idx="47">
                  <c:v>-0.136793629</c:v>
                </c:pt>
                <c:pt idx="48">
                  <c:v>7.1161326999999996E-2</c:v>
                </c:pt>
                <c:pt idx="49">
                  <c:v>-3.7223943000000002E-2</c:v>
                </c:pt>
                <c:pt idx="50">
                  <c:v>-0.18533856699999998</c:v>
                </c:pt>
                <c:pt idx="51">
                  <c:v>2.6462833000000002E-2</c:v>
                </c:pt>
                <c:pt idx="52">
                  <c:v>-5.5828379999999997E-2</c:v>
                </c:pt>
                <c:pt idx="53">
                  <c:v>2.7872313999999999E-2</c:v>
                </c:pt>
                <c:pt idx="54">
                  <c:v>0.112635313</c:v>
                </c:pt>
                <c:pt idx="55">
                  <c:v>-0.11438461200000001</c:v>
                </c:pt>
                <c:pt idx="56">
                  <c:v>-4.2039699E-2</c:v>
                </c:pt>
                <c:pt idx="57">
                  <c:v>-4.3024086999999996E-2</c:v>
                </c:pt>
                <c:pt idx="58">
                  <c:v>0.110018033</c:v>
                </c:pt>
              </c:numCache>
            </c:numRef>
          </c:xVal>
          <c:yVal>
            <c:numRef>
              <c:f>BAC!$G$3:$G$61</c:f>
              <c:numCache>
                <c:formatCode>General</c:formatCode>
                <c:ptCount val="59"/>
                <c:pt idx="0">
                  <c:v>8.074452442878631E-2</c:v>
                </c:pt>
                <c:pt idx="1">
                  <c:v>3.010152747783781E-2</c:v>
                </c:pt>
                <c:pt idx="2">
                  <c:v>1.1643438042752597E-2</c:v>
                </c:pt>
                <c:pt idx="3">
                  <c:v>4.2334915027135704E-2</c:v>
                </c:pt>
                <c:pt idx="4">
                  <c:v>-6.7995187672648352E-2</c:v>
                </c:pt>
                <c:pt idx="5">
                  <c:v>6.0620109952320499E-2</c:v>
                </c:pt>
                <c:pt idx="6">
                  <c:v>1.7958147478039713E-2</c:v>
                </c:pt>
                <c:pt idx="7">
                  <c:v>-1.8485091834113909E-2</c:v>
                </c:pt>
                <c:pt idx="8">
                  <c:v>1.2863760855134101E-2</c:v>
                </c:pt>
                <c:pt idx="9">
                  <c:v>2.4871301933996826E-2</c:v>
                </c:pt>
                <c:pt idx="10">
                  <c:v>3.4358280501259532E-2</c:v>
                </c:pt>
                <c:pt idx="11">
                  <c:v>2.2337015965035192E-2</c:v>
                </c:pt>
                <c:pt idx="12">
                  <c:v>3.2005005812681632E-3</c:v>
                </c:pt>
                <c:pt idx="13">
                  <c:v>-8.3675146865985678E-2</c:v>
                </c:pt>
                <c:pt idx="14">
                  <c:v>-0.1405472994913696</c:v>
                </c:pt>
                <c:pt idx="15">
                  <c:v>0.12540764544386107</c:v>
                </c:pt>
                <c:pt idx="16">
                  <c:v>4.6444983297141404E-2</c:v>
                </c:pt>
                <c:pt idx="17">
                  <c:v>1.3087990601975841E-2</c:v>
                </c:pt>
                <c:pt idx="18">
                  <c:v>6.1514495570743163E-2</c:v>
                </c:pt>
                <c:pt idx="19">
                  <c:v>6.7368337416761057E-2</c:v>
                </c:pt>
                <c:pt idx="20">
                  <c:v>-4.2257308998869605E-2</c:v>
                </c:pt>
                <c:pt idx="21">
                  <c:v>-2.1354851429708843E-2</c:v>
                </c:pt>
                <c:pt idx="22">
                  <c:v>0.10315743715654223</c:v>
                </c:pt>
                <c:pt idx="23">
                  <c:v>3.2025193763493873E-2</c:v>
                </c:pt>
                <c:pt idx="24">
                  <c:v>-6.0895188573682037E-3</c:v>
                </c:pt>
                <c:pt idx="25">
                  <c:v>2.7426100027831524E-2</c:v>
                </c:pt>
                <c:pt idx="26">
                  <c:v>4.1129078656508611E-2</c:v>
                </c:pt>
                <c:pt idx="27">
                  <c:v>5.4827984395579676E-2</c:v>
                </c:pt>
                <c:pt idx="28">
                  <c:v>6.5447792454333964E-3</c:v>
                </c:pt>
                <c:pt idx="29">
                  <c:v>1.891317614782384E-2</c:v>
                </c:pt>
                <c:pt idx="30">
                  <c:v>2.7385648925385198E-2</c:v>
                </c:pt>
                <c:pt idx="31">
                  <c:v>2.9325631775154903E-2</c:v>
                </c:pt>
                <c:pt idx="32">
                  <c:v>-5.0925054329484354E-2</c:v>
                </c:pt>
                <c:pt idx="33">
                  <c:v>7.1010058608182547E-2</c:v>
                </c:pt>
                <c:pt idx="34">
                  <c:v>-8.0673966493485239E-3</c:v>
                </c:pt>
                <c:pt idx="35">
                  <c:v>4.1603307528455188E-2</c:v>
                </c:pt>
                <c:pt idx="36">
                  <c:v>-5.0676008199004308E-2</c:v>
                </c:pt>
                <c:pt idx="37">
                  <c:v>-2.996138199626408E-2</c:v>
                </c:pt>
                <c:pt idx="38">
                  <c:v>3.3699201094969253E-2</c:v>
                </c:pt>
                <c:pt idx="39">
                  <c:v>-8.8860261755253647E-2</c:v>
                </c:pt>
                <c:pt idx="40">
                  <c:v>1.9547601278919417E-3</c:v>
                </c:pt>
                <c:pt idx="41">
                  <c:v>-9.0970005998635431E-2</c:v>
                </c:pt>
                <c:pt idx="42">
                  <c:v>9.1601383554960863E-2</c:v>
                </c:pt>
                <c:pt idx="43">
                  <c:v>-4.3557749110261654E-2</c:v>
                </c:pt>
                <c:pt idx="44">
                  <c:v>-0.10300153273935207</c:v>
                </c:pt>
                <c:pt idx="45">
                  <c:v>7.9940843837468883E-2</c:v>
                </c:pt>
                <c:pt idx="46">
                  <c:v>5.1201331847264511E-2</c:v>
                </c:pt>
                <c:pt idx="47">
                  <c:v>-6.7236934639829521E-2</c:v>
                </c:pt>
                <c:pt idx="48">
                  <c:v>6.2070658383710342E-2</c:v>
                </c:pt>
                <c:pt idx="49">
                  <c:v>-2.8864185819160434E-2</c:v>
                </c:pt>
                <c:pt idx="50">
                  <c:v>2.8997770131722826E-2</c:v>
                </c:pt>
                <c:pt idx="51">
                  <c:v>1.6157886069728292E-2</c:v>
                </c:pt>
                <c:pt idx="52">
                  <c:v>1.0055838322640598E-3</c:v>
                </c:pt>
                <c:pt idx="53">
                  <c:v>5.5079089629664235E-2</c:v>
                </c:pt>
                <c:pt idx="54">
                  <c:v>3.1416665249358995E-2</c:v>
                </c:pt>
                <c:pt idx="55">
                  <c:v>-2.088550534415284E-2</c:v>
                </c:pt>
                <c:pt idx="56">
                  <c:v>-5.6417547663718787E-2</c:v>
                </c:pt>
                <c:pt idx="57">
                  <c:v>-2.2726590211979564E-2</c:v>
                </c:pt>
                <c:pt idx="58">
                  <c:v>7.988372988565004E-2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04-4034-9047-F407D73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474144"/>
        <c:axId val="753141312"/>
      </c:scatterChart>
      <c:valAx>
        <c:axId val="131347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141312"/>
        <c:crosses val="autoZero"/>
        <c:crossBetween val="midCat"/>
      </c:valAx>
      <c:valAx>
        <c:axId val="7531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47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Ford Risk Premium &amp; Market Risk 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F!$E$3:$E$61</c:f>
              <c:numCache>
                <c:formatCode>General</c:formatCode>
                <c:ptCount val="59"/>
                <c:pt idx="0">
                  <c:v>-4.196422525</c:v>
                </c:pt>
                <c:pt idx="1">
                  <c:v>-5.1069226050000003</c:v>
                </c:pt>
                <c:pt idx="2">
                  <c:v>-5.2046123619999998</c:v>
                </c:pt>
                <c:pt idx="3">
                  <c:v>-5.0388647750000004</c:v>
                </c:pt>
                <c:pt idx="4">
                  <c:v>-6.4823123590000007</c:v>
                </c:pt>
                <c:pt idx="5">
                  <c:v>-5.7742296040000003</c:v>
                </c:pt>
                <c:pt idx="6">
                  <c:v>-6.4353487190000003</c:v>
                </c:pt>
                <c:pt idx="7">
                  <c:v>-5.8769120560000001</c:v>
                </c:pt>
                <c:pt idx="8">
                  <c:v>-5.6927380520000002</c:v>
                </c:pt>
                <c:pt idx="9">
                  <c:v>-5.7483504119999997</c:v>
                </c:pt>
                <c:pt idx="10">
                  <c:v>-5.1975577880000001</c:v>
                </c:pt>
                <c:pt idx="11">
                  <c:v>-5.6935295799999999</c:v>
                </c:pt>
                <c:pt idx="12">
                  <c:v>-5.952205094</c:v>
                </c:pt>
                <c:pt idx="13">
                  <c:v>-5.7605168930000001</c:v>
                </c:pt>
                <c:pt idx="14">
                  <c:v>-4.6326177169999996</c:v>
                </c:pt>
                <c:pt idx="15">
                  <c:v>-2.721498253</c:v>
                </c:pt>
                <c:pt idx="16">
                  <c:v>-2.8333811660000001</c:v>
                </c:pt>
                <c:pt idx="17">
                  <c:v>-3.3112435040000001</c:v>
                </c:pt>
                <c:pt idx="18">
                  <c:v>-3.5503095870000001</c:v>
                </c:pt>
                <c:pt idx="19">
                  <c:v>-3.9812007450000002</c:v>
                </c:pt>
                <c:pt idx="20">
                  <c:v>-4.1880637009999999</c:v>
                </c:pt>
                <c:pt idx="21">
                  <c:v>-3.8995522670000002</c:v>
                </c:pt>
                <c:pt idx="22">
                  <c:v>-4.6716421279999993</c:v>
                </c:pt>
                <c:pt idx="23">
                  <c:v>-5.8813184879999998</c:v>
                </c:pt>
                <c:pt idx="24">
                  <c:v>-5.4478218460000001</c:v>
                </c:pt>
                <c:pt idx="25">
                  <c:v>-6.8596653310000004</c:v>
                </c:pt>
                <c:pt idx="26">
                  <c:v>-7.8339841909999999</c:v>
                </c:pt>
                <c:pt idx="27">
                  <c:v>-8.3732989920000005</c:v>
                </c:pt>
                <c:pt idx="28">
                  <c:v>-7.5237716710000004</c:v>
                </c:pt>
                <c:pt idx="29">
                  <c:v>-10.108636150000001</c:v>
                </c:pt>
                <c:pt idx="30">
                  <c:v>-10.45959365</c:v>
                </c:pt>
                <c:pt idx="31">
                  <c:v>-9.7342867979999994</c:v>
                </c:pt>
                <c:pt idx="32">
                  <c:v>-8.8488672170000005</c:v>
                </c:pt>
                <c:pt idx="33">
                  <c:v>-9.6467540229999997</c:v>
                </c:pt>
                <c:pt idx="34">
                  <c:v>-12.076554010000001</c:v>
                </c:pt>
                <c:pt idx="35">
                  <c:v>-13.83245803</c:v>
                </c:pt>
                <c:pt idx="36">
                  <c:v>-15.32422573</c:v>
                </c:pt>
                <c:pt idx="37">
                  <c:v>-15.052185679999999</c:v>
                </c:pt>
                <c:pt idx="38">
                  <c:v>-12.76778219</c:v>
                </c:pt>
                <c:pt idx="39">
                  <c:v>-12.37267329</c:v>
                </c:pt>
                <c:pt idx="40">
                  <c:v>-9.9782241200000001</c:v>
                </c:pt>
                <c:pt idx="41">
                  <c:v>-9.8421568550000007</c:v>
                </c:pt>
                <c:pt idx="42">
                  <c:v>-7.3035671290000002</c:v>
                </c:pt>
                <c:pt idx="43">
                  <c:v>-10.42481544</c:v>
                </c:pt>
                <c:pt idx="44">
                  <c:v>-11.21062727</c:v>
                </c:pt>
                <c:pt idx="45">
                  <c:v>-7.5504246329999996</c:v>
                </c:pt>
                <c:pt idx="46">
                  <c:v>-9.4556352029999999</c:v>
                </c:pt>
                <c:pt idx="47">
                  <c:v>-10.098613259999999</c:v>
                </c:pt>
                <c:pt idx="48">
                  <c:v>-8.0248031290000004</c:v>
                </c:pt>
                <c:pt idx="49">
                  <c:v>-9.8387672929999983</c:v>
                </c:pt>
                <c:pt idx="50">
                  <c:v>-8.4316911500000007</c:v>
                </c:pt>
                <c:pt idx="51">
                  <c:v>-9.6889166769999999</c:v>
                </c:pt>
                <c:pt idx="52">
                  <c:v>-8.9738930660000005</c:v>
                </c:pt>
                <c:pt idx="53">
                  <c:v>-9.0021481869999995</c:v>
                </c:pt>
                <c:pt idx="54">
                  <c:v>-12.18711162</c:v>
                </c:pt>
                <c:pt idx="55">
                  <c:v>-10.391412450000001</c:v>
                </c:pt>
                <c:pt idx="56">
                  <c:v>-9.4442311430000014</c:v>
                </c:pt>
                <c:pt idx="57">
                  <c:v>-9.9718189230000007</c:v>
                </c:pt>
                <c:pt idx="58">
                  <c:v>-7.2656899780000002</c:v>
                </c:pt>
              </c:numCache>
            </c:numRef>
          </c:xVal>
          <c:yVal>
            <c:numRef>
              <c:f>F!$G$3:$G$61</c:f>
              <c:numCache>
                <c:formatCode>General</c:formatCode>
                <c:ptCount val="59"/>
                <c:pt idx="0">
                  <c:v>8.074452442878631E-2</c:v>
                </c:pt>
                <c:pt idx="1">
                  <c:v>3.010152747783781E-2</c:v>
                </c:pt>
                <c:pt idx="2">
                  <c:v>1.1643438042752597E-2</c:v>
                </c:pt>
                <c:pt idx="3">
                  <c:v>4.2334915027135704E-2</c:v>
                </c:pt>
                <c:pt idx="4">
                  <c:v>-6.7995187672648352E-2</c:v>
                </c:pt>
                <c:pt idx="5">
                  <c:v>6.0620109952320499E-2</c:v>
                </c:pt>
                <c:pt idx="6">
                  <c:v>1.7958147478039713E-2</c:v>
                </c:pt>
                <c:pt idx="7">
                  <c:v>-1.8485091834113909E-2</c:v>
                </c:pt>
                <c:pt idx="8">
                  <c:v>1.2863760855134101E-2</c:v>
                </c:pt>
                <c:pt idx="9">
                  <c:v>2.4871301933996826E-2</c:v>
                </c:pt>
                <c:pt idx="10">
                  <c:v>3.4358280501259532E-2</c:v>
                </c:pt>
                <c:pt idx="11">
                  <c:v>2.2337015965035192E-2</c:v>
                </c:pt>
                <c:pt idx="12">
                  <c:v>3.2005005812681632E-3</c:v>
                </c:pt>
                <c:pt idx="13">
                  <c:v>-8.3675146865985678E-2</c:v>
                </c:pt>
                <c:pt idx="14">
                  <c:v>-0.1405472994913696</c:v>
                </c:pt>
                <c:pt idx="15">
                  <c:v>0.12540764544386107</c:v>
                </c:pt>
                <c:pt idx="16">
                  <c:v>4.6444983297141404E-2</c:v>
                </c:pt>
                <c:pt idx="17">
                  <c:v>1.3087990601975841E-2</c:v>
                </c:pt>
                <c:pt idx="18">
                  <c:v>6.1514495570743163E-2</c:v>
                </c:pt>
                <c:pt idx="19">
                  <c:v>6.7368337416761057E-2</c:v>
                </c:pt>
                <c:pt idx="20">
                  <c:v>-4.2257308998869605E-2</c:v>
                </c:pt>
                <c:pt idx="21">
                  <c:v>-2.1354851429708843E-2</c:v>
                </c:pt>
                <c:pt idx="22">
                  <c:v>0.10315743715654223</c:v>
                </c:pt>
                <c:pt idx="23">
                  <c:v>3.2025193763493873E-2</c:v>
                </c:pt>
                <c:pt idx="24">
                  <c:v>-6.0895188573682037E-3</c:v>
                </c:pt>
                <c:pt idx="25">
                  <c:v>2.7426100027831524E-2</c:v>
                </c:pt>
                <c:pt idx="26">
                  <c:v>4.1129078656508611E-2</c:v>
                </c:pt>
                <c:pt idx="27">
                  <c:v>5.4827984395579676E-2</c:v>
                </c:pt>
                <c:pt idx="28">
                  <c:v>6.5447792454333964E-3</c:v>
                </c:pt>
                <c:pt idx="29">
                  <c:v>1.891317614782384E-2</c:v>
                </c:pt>
                <c:pt idx="30">
                  <c:v>2.7385648925385198E-2</c:v>
                </c:pt>
                <c:pt idx="31">
                  <c:v>2.9325631775154903E-2</c:v>
                </c:pt>
                <c:pt idx="32">
                  <c:v>-5.0925054329484354E-2</c:v>
                </c:pt>
                <c:pt idx="33">
                  <c:v>7.1010058608182547E-2</c:v>
                </c:pt>
                <c:pt idx="34">
                  <c:v>-8.0673966493485239E-3</c:v>
                </c:pt>
                <c:pt idx="35">
                  <c:v>4.1603307528455188E-2</c:v>
                </c:pt>
                <c:pt idx="36">
                  <c:v>-5.0676008199004308E-2</c:v>
                </c:pt>
                <c:pt idx="37">
                  <c:v>-2.996138199626408E-2</c:v>
                </c:pt>
                <c:pt idx="38">
                  <c:v>3.3699201094969253E-2</c:v>
                </c:pt>
                <c:pt idx="39">
                  <c:v>-8.8860261755253647E-2</c:v>
                </c:pt>
                <c:pt idx="40">
                  <c:v>1.9547601278919417E-3</c:v>
                </c:pt>
                <c:pt idx="41">
                  <c:v>-9.0970005998635431E-2</c:v>
                </c:pt>
                <c:pt idx="42">
                  <c:v>9.1601383554960863E-2</c:v>
                </c:pt>
                <c:pt idx="43">
                  <c:v>-4.3557749110261654E-2</c:v>
                </c:pt>
                <c:pt idx="44">
                  <c:v>-0.10300153273935207</c:v>
                </c:pt>
                <c:pt idx="45">
                  <c:v>7.9940843837468883E-2</c:v>
                </c:pt>
                <c:pt idx="46">
                  <c:v>5.1201331847264511E-2</c:v>
                </c:pt>
                <c:pt idx="47">
                  <c:v>-6.7236934639829521E-2</c:v>
                </c:pt>
                <c:pt idx="48">
                  <c:v>6.2070658383710342E-2</c:v>
                </c:pt>
                <c:pt idx="49">
                  <c:v>-2.8864185819160434E-2</c:v>
                </c:pt>
                <c:pt idx="50">
                  <c:v>2.8997770131722826E-2</c:v>
                </c:pt>
                <c:pt idx="51">
                  <c:v>1.6157886069728292E-2</c:v>
                </c:pt>
                <c:pt idx="52">
                  <c:v>1.0055838322640598E-3</c:v>
                </c:pt>
                <c:pt idx="53">
                  <c:v>5.5079089629664235E-2</c:v>
                </c:pt>
                <c:pt idx="54">
                  <c:v>3.1416665249358995E-2</c:v>
                </c:pt>
                <c:pt idx="55">
                  <c:v>-2.088550534415284E-2</c:v>
                </c:pt>
                <c:pt idx="56">
                  <c:v>-5.6417547663718787E-2</c:v>
                </c:pt>
                <c:pt idx="57">
                  <c:v>-2.2726590211979564E-2</c:v>
                </c:pt>
                <c:pt idx="58">
                  <c:v>7.988372988565004E-2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1-44C8-B53C-CB1AD0344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491888"/>
        <c:axId val="1807528752"/>
      </c:scatterChart>
      <c:valAx>
        <c:axId val="131149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528752"/>
        <c:crosses val="autoZero"/>
        <c:crossBetween val="midCat"/>
      </c:valAx>
      <c:valAx>
        <c:axId val="18075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49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/>
                </a:solidFill>
              </a:rPr>
              <a:t>GM Risk Premium &amp; Market Risk 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GM!$H$1</c:f>
              <c:strCache>
                <c:ptCount val="1"/>
                <c:pt idx="0">
                  <c:v>Market Risk- Premium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GM!$F$2:$F$61</c:f>
              <c:numCache>
                <c:formatCode>General</c:formatCode>
                <c:ptCount val="60"/>
                <c:pt idx="1">
                  <c:v>0.162382215</c:v>
                </c:pt>
                <c:pt idx="2">
                  <c:v>9.9198280000000003E-3</c:v>
                </c:pt>
                <c:pt idx="3">
                  <c:v>-6.4077307999999999E-2</c:v>
                </c:pt>
                <c:pt idx="4">
                  <c:v>5.6437398E-2</c:v>
                </c:pt>
                <c:pt idx="5">
                  <c:v>-0.15762116800000001</c:v>
                </c:pt>
                <c:pt idx="6">
                  <c:v>0.14287936700000001</c:v>
                </c:pt>
                <c:pt idx="7">
                  <c:v>5.4665844999999998E-2</c:v>
                </c:pt>
                <c:pt idx="8">
                  <c:v>-8.5596207999999993E-2</c:v>
                </c:pt>
                <c:pt idx="9">
                  <c:v>8.6599079999999991E-3</c:v>
                </c:pt>
                <c:pt idx="10">
                  <c:v>-1.87558E-4</c:v>
                </c:pt>
                <c:pt idx="11">
                  <c:v>-3.2914082999999997E-2</c:v>
                </c:pt>
                <c:pt idx="12">
                  <c:v>1.5129353999999999E-2</c:v>
                </c:pt>
                <c:pt idx="13">
                  <c:v>-8.2420412999999998E-2</c:v>
                </c:pt>
                <c:pt idx="14">
                  <c:v>-9.1729793000000004E-2</c:v>
                </c:pt>
                <c:pt idx="15">
                  <c:v>-0.38503574899999998</c:v>
                </c:pt>
                <c:pt idx="16">
                  <c:v>8.2272408000000005E-2</c:v>
                </c:pt>
                <c:pt idx="17">
                  <c:v>0.149232165</c:v>
                </c:pt>
                <c:pt idx="18">
                  <c:v>-2.2766013000000002E-2</c:v>
                </c:pt>
                <c:pt idx="19">
                  <c:v>-1.6438268999999998E-2</c:v>
                </c:pt>
                <c:pt idx="20">
                  <c:v>0.174221239</c:v>
                </c:pt>
                <c:pt idx="21">
                  <c:v>-1.4508380000000001E-3</c:v>
                </c:pt>
                <c:pt idx="22">
                  <c:v>0.154292024</c:v>
                </c:pt>
                <c:pt idx="23">
                  <c:v>0.23861821599999999</c:v>
                </c:pt>
                <c:pt idx="24">
                  <c:v>-5.1585434999999999E-2</c:v>
                </c:pt>
                <c:pt idx="25">
                  <c:v>0.19637009599999999</c:v>
                </c:pt>
                <c:pt idx="26">
                  <c:v>1.2744095E-2</c:v>
                </c:pt>
                <c:pt idx="27">
                  <c:v>0.112813652</c:v>
                </c:pt>
                <c:pt idx="28">
                  <c:v>-4.185584E-3</c:v>
                </c:pt>
                <c:pt idx="29">
                  <c:v>3.5874417999999998E-2</c:v>
                </c:pt>
                <c:pt idx="30">
                  <c:v>-2.3634009999999998E-3</c:v>
                </c:pt>
                <c:pt idx="31">
                  <c:v>-4.0174197000000002E-2</c:v>
                </c:pt>
                <c:pt idx="32">
                  <c:v>-0.14821606000000001</c:v>
                </c:pt>
                <c:pt idx="33">
                  <c:v>7.2780890000000001E-2</c:v>
                </c:pt>
                <c:pt idx="34">
                  <c:v>3.2110366000000001E-2</c:v>
                </c:pt>
                <c:pt idx="35">
                  <c:v>6.1283483E-2</c:v>
                </c:pt>
                <c:pt idx="36">
                  <c:v>1.2947438E-2</c:v>
                </c:pt>
                <c:pt idx="37">
                  <c:v>-0.10606191199999999</c:v>
                </c:pt>
                <c:pt idx="38">
                  <c:v>-0.12101221600000001</c:v>
                </c:pt>
                <c:pt idx="39">
                  <c:v>-6.6009292999999997E-2</c:v>
                </c:pt>
                <c:pt idx="40">
                  <c:v>-0.14314826899999999</c:v>
                </c:pt>
                <c:pt idx="41">
                  <c:v>1.9807894999999999E-2</c:v>
                </c:pt>
                <c:pt idx="42">
                  <c:v>-0.19771501799999999</c:v>
                </c:pt>
                <c:pt idx="43">
                  <c:v>0.13170752599999999</c:v>
                </c:pt>
                <c:pt idx="44">
                  <c:v>5.0482037E-2</c:v>
                </c:pt>
                <c:pt idx="45">
                  <c:v>-0.17417229000000001</c:v>
                </c:pt>
                <c:pt idx="46">
                  <c:v>0.19910703299999999</c:v>
                </c:pt>
                <c:pt idx="47">
                  <c:v>2.9930902999999998E-2</c:v>
                </c:pt>
                <c:pt idx="48">
                  <c:v>-0.19036657500000001</c:v>
                </c:pt>
                <c:pt idx="49">
                  <c:v>0.15473893499999999</c:v>
                </c:pt>
                <c:pt idx="50">
                  <c:v>-1.8260518E-2</c:v>
                </c:pt>
                <c:pt idx="51">
                  <c:v>-5.8241107E-2</c:v>
                </c:pt>
                <c:pt idx="52">
                  <c:v>-0.105685628</c:v>
                </c:pt>
                <c:pt idx="53">
                  <c:v>-2.2851928000000001E-2</c:v>
                </c:pt>
                <c:pt idx="54">
                  <c:v>0.16974845399999999</c:v>
                </c:pt>
                <c:pt idx="55">
                  <c:v>-6.6587970000000002E-3</c:v>
                </c:pt>
                <c:pt idx="56">
                  <c:v>-0.13993203100000001</c:v>
                </c:pt>
                <c:pt idx="57">
                  <c:v>-1.7846681E-2</c:v>
                </c:pt>
                <c:pt idx="58">
                  <c:v>-0.16057607400000001</c:v>
                </c:pt>
                <c:pt idx="59">
                  <c:v>1.9873465999999999E-2</c:v>
                </c:pt>
              </c:numCache>
            </c:numRef>
          </c:xVal>
          <c:yVal>
            <c:numRef>
              <c:f>GM!$H$2:$H$61</c:f>
              <c:numCache>
                <c:formatCode>General</c:formatCode>
                <c:ptCount val="60"/>
                <c:pt idx="1">
                  <c:v>8.0744523999999998E-2</c:v>
                </c:pt>
                <c:pt idx="2">
                  <c:v>3.0101526999999999E-2</c:v>
                </c:pt>
                <c:pt idx="3">
                  <c:v>1.1643438000000001E-2</c:v>
                </c:pt>
                <c:pt idx="4">
                  <c:v>4.2334915000000001E-2</c:v>
                </c:pt>
                <c:pt idx="5">
                  <c:v>-6.7995187999999998E-2</c:v>
                </c:pt>
                <c:pt idx="6">
                  <c:v>6.0620109999999998E-2</c:v>
                </c:pt>
                <c:pt idx="7">
                  <c:v>1.7958147000000001E-2</c:v>
                </c:pt>
                <c:pt idx="8">
                  <c:v>-1.8485092000000002E-2</c:v>
                </c:pt>
                <c:pt idx="9">
                  <c:v>1.2863761E-2</c:v>
                </c:pt>
                <c:pt idx="10">
                  <c:v>2.4871302000000001E-2</c:v>
                </c:pt>
                <c:pt idx="11">
                  <c:v>3.4358280999999997E-2</c:v>
                </c:pt>
                <c:pt idx="12">
                  <c:v>2.2337016000000001E-2</c:v>
                </c:pt>
                <c:pt idx="13">
                  <c:v>3.2005010000000001E-3</c:v>
                </c:pt>
                <c:pt idx="14">
                  <c:v>-8.3675147000000005E-2</c:v>
                </c:pt>
                <c:pt idx="15">
                  <c:v>-0.14054729899999999</c:v>
                </c:pt>
                <c:pt idx="16">
                  <c:v>0.12540764500000001</c:v>
                </c:pt>
                <c:pt idx="17">
                  <c:v>4.6444983000000002E-2</c:v>
                </c:pt>
                <c:pt idx="18">
                  <c:v>1.3087991E-2</c:v>
                </c:pt>
                <c:pt idx="19">
                  <c:v>6.1514496000000002E-2</c:v>
                </c:pt>
                <c:pt idx="20">
                  <c:v>6.7368337E-2</c:v>
                </c:pt>
                <c:pt idx="21">
                  <c:v>-4.2257309E-2</c:v>
                </c:pt>
                <c:pt idx="22">
                  <c:v>-2.1354851000000001E-2</c:v>
                </c:pt>
                <c:pt idx="23">
                  <c:v>0.103157437</c:v>
                </c:pt>
                <c:pt idx="24">
                  <c:v>3.2025194E-2</c:v>
                </c:pt>
                <c:pt idx="25">
                  <c:v>-6.0895189999999998E-3</c:v>
                </c:pt>
                <c:pt idx="26">
                  <c:v>2.7426099999999998E-2</c:v>
                </c:pt>
                <c:pt idx="27">
                  <c:v>4.1129078999999999E-2</c:v>
                </c:pt>
                <c:pt idx="28">
                  <c:v>5.4827984000000003E-2</c:v>
                </c:pt>
                <c:pt idx="29">
                  <c:v>6.5447789999999997E-3</c:v>
                </c:pt>
                <c:pt idx="30">
                  <c:v>1.8913176E-2</c:v>
                </c:pt>
                <c:pt idx="31">
                  <c:v>2.7385649000000001E-2</c:v>
                </c:pt>
                <c:pt idx="32">
                  <c:v>2.9325632000000001E-2</c:v>
                </c:pt>
                <c:pt idx="33">
                  <c:v>-5.0925053999999997E-2</c:v>
                </c:pt>
                <c:pt idx="34">
                  <c:v>7.1010059E-2</c:v>
                </c:pt>
                <c:pt idx="35">
                  <c:v>-8.0673970000000005E-3</c:v>
                </c:pt>
                <c:pt idx="36">
                  <c:v>4.1603307999999999E-2</c:v>
                </c:pt>
                <c:pt idx="37">
                  <c:v>-5.0676008000000002E-2</c:v>
                </c:pt>
                <c:pt idx="38">
                  <c:v>-2.9961382000000002E-2</c:v>
                </c:pt>
                <c:pt idx="39">
                  <c:v>3.3699200999999998E-2</c:v>
                </c:pt>
                <c:pt idx="40">
                  <c:v>-8.8860261999999995E-2</c:v>
                </c:pt>
                <c:pt idx="41">
                  <c:v>1.9547599999999998E-3</c:v>
                </c:pt>
                <c:pt idx="42">
                  <c:v>-9.0970006000000006E-2</c:v>
                </c:pt>
                <c:pt idx="43">
                  <c:v>9.1601383999999994E-2</c:v>
                </c:pt>
                <c:pt idx="44">
                  <c:v>-4.3557749E-2</c:v>
                </c:pt>
                <c:pt idx="45">
                  <c:v>-0.10300153300000001</c:v>
                </c:pt>
                <c:pt idx="46">
                  <c:v>7.9940843999999997E-2</c:v>
                </c:pt>
                <c:pt idx="47">
                  <c:v>5.1201332000000002E-2</c:v>
                </c:pt>
                <c:pt idx="48">
                  <c:v>-6.7236934999999998E-2</c:v>
                </c:pt>
                <c:pt idx="49">
                  <c:v>6.2070658000000001E-2</c:v>
                </c:pt>
                <c:pt idx="50">
                  <c:v>-2.8864186E-2</c:v>
                </c:pt>
                <c:pt idx="51">
                  <c:v>2.8997769999999999E-2</c:v>
                </c:pt>
                <c:pt idx="52">
                  <c:v>1.6157886E-2</c:v>
                </c:pt>
                <c:pt idx="53">
                  <c:v>1.0055839999999999E-3</c:v>
                </c:pt>
                <c:pt idx="54">
                  <c:v>5.5079089999999997E-2</c:v>
                </c:pt>
                <c:pt idx="55">
                  <c:v>3.1416665000000003E-2</c:v>
                </c:pt>
                <c:pt idx="56">
                  <c:v>-2.0885504999999999E-2</c:v>
                </c:pt>
                <c:pt idx="57">
                  <c:v>-5.6417547999999998E-2</c:v>
                </c:pt>
                <c:pt idx="58">
                  <c:v>-2.2726590000000001E-2</c:v>
                </c:pt>
                <c:pt idx="59">
                  <c:v>7.988373E-2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35-4151-B15A-B75FE8B5A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303807"/>
        <c:axId val="635754639"/>
      </c:scatterChart>
      <c:valAx>
        <c:axId val="70530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54639"/>
        <c:crosses val="autoZero"/>
        <c:crossBetween val="midCat"/>
      </c:valAx>
      <c:valAx>
        <c:axId val="63575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30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/>
                </a:solidFill>
              </a:rPr>
              <a:t>CG Risk Premium &amp; Market Risk 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CG!$E$2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CG!$E$3:$E$61</c:f>
              <c:numCache>
                <c:formatCode>General</c:formatCode>
                <c:ptCount val="59"/>
                <c:pt idx="0">
                  <c:v>-0.179692557</c:v>
                </c:pt>
                <c:pt idx="1">
                  <c:v>6.6303438999999992E-2</c:v>
                </c:pt>
                <c:pt idx="2">
                  <c:v>-5.3079105000000001E-2</c:v>
                </c:pt>
                <c:pt idx="3">
                  <c:v>-0.134230823</c:v>
                </c:pt>
                <c:pt idx="4">
                  <c:v>6.3619914E-2</c:v>
                </c:pt>
                <c:pt idx="5">
                  <c:v>-0.14516826700000002</c:v>
                </c:pt>
                <c:pt idx="6">
                  <c:v>-5.1491821E-2</c:v>
                </c:pt>
                <c:pt idx="7">
                  <c:v>4.7501306E-2</c:v>
                </c:pt>
                <c:pt idx="8">
                  <c:v>-0.13170261</c:v>
                </c:pt>
                <c:pt idx="9">
                  <c:v>-6.352530499999999E-2</c:v>
                </c:pt>
                <c:pt idx="10">
                  <c:v>-8.7154331999999987E-2</c:v>
                </c:pt>
                <c:pt idx="11">
                  <c:v>-8.3661292999999998E-2</c:v>
                </c:pt>
                <c:pt idx="12">
                  <c:v>-1.1091574999999999E-2</c:v>
                </c:pt>
                <c:pt idx="13">
                  <c:v>0.13332485900000002</c:v>
                </c:pt>
                <c:pt idx="14">
                  <c:v>0.26717563100000002</c:v>
                </c:pt>
                <c:pt idx="15">
                  <c:v>-7.9438569000000001E-2</c:v>
                </c:pt>
                <c:pt idx="16">
                  <c:v>-0.165443228</c:v>
                </c:pt>
                <c:pt idx="17">
                  <c:v>-1.8774864000000002E-2</c:v>
                </c:pt>
                <c:pt idx="18">
                  <c:v>-2.0124246000000002E-2</c:v>
                </c:pt>
                <c:pt idx="19">
                  <c:v>9.8188666000000008E-2</c:v>
                </c:pt>
                <c:pt idx="20">
                  <c:v>3.6134892000000002E-2</c:v>
                </c:pt>
                <c:pt idx="21">
                  <c:v>-9.9826280000000003E-3</c:v>
                </c:pt>
                <c:pt idx="22">
                  <c:v>-0.13097060500000002</c:v>
                </c:pt>
                <c:pt idx="23">
                  <c:v>-0.110432687</c:v>
                </c:pt>
                <c:pt idx="24">
                  <c:v>-2.5956877999999999E-2</c:v>
                </c:pt>
                <c:pt idx="25">
                  <c:v>-5.9548465000000002E-2</c:v>
                </c:pt>
                <c:pt idx="26">
                  <c:v>-7.7468726000000002E-2</c:v>
                </c:pt>
                <c:pt idx="27">
                  <c:v>-0.14885147200000001</c:v>
                </c:pt>
                <c:pt idx="28">
                  <c:v>-2.2712398000000002E-2</c:v>
                </c:pt>
                <c:pt idx="29">
                  <c:v>-6.8621364000000004E-2</c:v>
                </c:pt>
                <c:pt idx="30">
                  <c:v>-8.2357124000000004E-2</c:v>
                </c:pt>
                <c:pt idx="31">
                  <c:v>2.1833638999999998E-2</c:v>
                </c:pt>
                <c:pt idx="32">
                  <c:v>3.8214401000000002E-2</c:v>
                </c:pt>
                <c:pt idx="33">
                  <c:v>-0.171939535</c:v>
                </c:pt>
                <c:pt idx="34">
                  <c:v>2.6345878E-2</c:v>
                </c:pt>
                <c:pt idx="35">
                  <c:v>-7.919797000000001E-3</c:v>
                </c:pt>
                <c:pt idx="36">
                  <c:v>7.2707876000000005E-2</c:v>
                </c:pt>
                <c:pt idx="37">
                  <c:v>8.5427623999999994E-2</c:v>
                </c:pt>
                <c:pt idx="38">
                  <c:v>-4.7813471999999996E-2</c:v>
                </c:pt>
                <c:pt idx="39">
                  <c:v>0.29853964699999996</c:v>
                </c:pt>
                <c:pt idx="40">
                  <c:v>-5.9594919999999996E-2</c:v>
                </c:pt>
                <c:pt idx="41">
                  <c:v>0.18832264799999998</c:v>
                </c:pt>
                <c:pt idx="42">
                  <c:v>-0.20539723600000001</c:v>
                </c:pt>
                <c:pt idx="43">
                  <c:v>0.18098852100000001</c:v>
                </c:pt>
                <c:pt idx="44">
                  <c:v>0.223540556</c:v>
                </c:pt>
                <c:pt idx="45">
                  <c:v>-8.7931166000000005E-2</c:v>
                </c:pt>
                <c:pt idx="46">
                  <c:v>-9.4401334000000003E-2</c:v>
                </c:pt>
                <c:pt idx="47">
                  <c:v>3.5736820999999995E-2</c:v>
                </c:pt>
                <c:pt idx="48">
                  <c:v>-0.18333545500000001</c:v>
                </c:pt>
                <c:pt idx="49">
                  <c:v>4.8028662E-2</c:v>
                </c:pt>
                <c:pt idx="50">
                  <c:v>9.6417390000000006E-2</c:v>
                </c:pt>
                <c:pt idx="51">
                  <c:v>2.7283543E-2</c:v>
                </c:pt>
                <c:pt idx="52">
                  <c:v>0.10482935900000001</c:v>
                </c:pt>
                <c:pt idx="53">
                  <c:v>-0.162297415</c:v>
                </c:pt>
                <c:pt idx="54">
                  <c:v>-0.105076989</c:v>
                </c:pt>
                <c:pt idx="55">
                  <c:v>0.10163515300000001</c:v>
                </c:pt>
                <c:pt idx="56">
                  <c:v>6.3396305999999999E-2</c:v>
                </c:pt>
                <c:pt idx="57">
                  <c:v>9.5176984999999992E-2</c:v>
                </c:pt>
                <c:pt idx="58">
                  <c:v>-0.21898869400000001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D7-44A3-8FAE-14313537F338}"/>
            </c:ext>
          </c:extLst>
        </c:ser>
        <c:ser>
          <c:idx val="1"/>
          <c:order val="1"/>
          <c:tx>
            <c:strRef>
              <c:f>CG!$G$3</c:f>
              <c:strCache>
                <c:ptCount val="1"/>
                <c:pt idx="0">
                  <c:v>0.080744524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CG!$G$4:$G$61</c:f>
              <c:numCache>
                <c:formatCode>General</c:formatCode>
                <c:ptCount val="58"/>
                <c:pt idx="0">
                  <c:v>3.010152747783781E-2</c:v>
                </c:pt>
                <c:pt idx="1">
                  <c:v>1.1643438042752597E-2</c:v>
                </c:pt>
                <c:pt idx="2">
                  <c:v>4.2334915027135704E-2</c:v>
                </c:pt>
                <c:pt idx="3">
                  <c:v>-6.7995187672648352E-2</c:v>
                </c:pt>
                <c:pt idx="4">
                  <c:v>6.0620109952320499E-2</c:v>
                </c:pt>
                <c:pt idx="5">
                  <c:v>1.7958147478039713E-2</c:v>
                </c:pt>
                <c:pt idx="6">
                  <c:v>-1.8485091834113909E-2</c:v>
                </c:pt>
                <c:pt idx="7">
                  <c:v>1.2863760855134101E-2</c:v>
                </c:pt>
                <c:pt idx="8">
                  <c:v>2.4871301933996826E-2</c:v>
                </c:pt>
                <c:pt idx="9">
                  <c:v>3.4358280501259532E-2</c:v>
                </c:pt>
                <c:pt idx="10">
                  <c:v>2.2337015965035192E-2</c:v>
                </c:pt>
                <c:pt idx="11">
                  <c:v>3.2005005812681632E-3</c:v>
                </c:pt>
                <c:pt idx="12">
                  <c:v>-8.3675146865985678E-2</c:v>
                </c:pt>
                <c:pt idx="13">
                  <c:v>-0.1405472994913696</c:v>
                </c:pt>
                <c:pt idx="14">
                  <c:v>0.12540764544386107</c:v>
                </c:pt>
                <c:pt idx="15">
                  <c:v>4.6444983297141404E-2</c:v>
                </c:pt>
                <c:pt idx="16">
                  <c:v>1.3087990601975841E-2</c:v>
                </c:pt>
                <c:pt idx="17">
                  <c:v>6.1514495570743163E-2</c:v>
                </c:pt>
                <c:pt idx="18">
                  <c:v>6.7368337416761057E-2</c:v>
                </c:pt>
                <c:pt idx="19">
                  <c:v>-4.2257308998869605E-2</c:v>
                </c:pt>
                <c:pt idx="20">
                  <c:v>-2.1354851429708843E-2</c:v>
                </c:pt>
                <c:pt idx="21">
                  <c:v>0.10315743715654223</c:v>
                </c:pt>
                <c:pt idx="22">
                  <c:v>3.2025193763493873E-2</c:v>
                </c:pt>
                <c:pt idx="23">
                  <c:v>-6.0895188573682037E-3</c:v>
                </c:pt>
                <c:pt idx="24">
                  <c:v>2.7426100027831524E-2</c:v>
                </c:pt>
                <c:pt idx="25">
                  <c:v>4.1129078656508611E-2</c:v>
                </c:pt>
                <c:pt idx="26">
                  <c:v>5.4827984395579676E-2</c:v>
                </c:pt>
                <c:pt idx="27">
                  <c:v>6.5447792454333964E-3</c:v>
                </c:pt>
                <c:pt idx="28">
                  <c:v>1.891317614782384E-2</c:v>
                </c:pt>
                <c:pt idx="29">
                  <c:v>2.7385648925385198E-2</c:v>
                </c:pt>
                <c:pt idx="30">
                  <c:v>2.9325631775154903E-2</c:v>
                </c:pt>
                <c:pt idx="31">
                  <c:v>-5.0925054329484354E-2</c:v>
                </c:pt>
                <c:pt idx="32">
                  <c:v>7.1010058608182547E-2</c:v>
                </c:pt>
                <c:pt idx="33">
                  <c:v>-8.0673966493485239E-3</c:v>
                </c:pt>
                <c:pt idx="34">
                  <c:v>4.1603307528455188E-2</c:v>
                </c:pt>
                <c:pt idx="35">
                  <c:v>-5.0676008199004308E-2</c:v>
                </c:pt>
                <c:pt idx="36">
                  <c:v>-2.996138199626408E-2</c:v>
                </c:pt>
                <c:pt idx="37">
                  <c:v>3.3699201094969253E-2</c:v>
                </c:pt>
                <c:pt idx="38">
                  <c:v>-8.8860261755253647E-2</c:v>
                </c:pt>
                <c:pt idx="39">
                  <c:v>1.9547601278919417E-3</c:v>
                </c:pt>
                <c:pt idx="40">
                  <c:v>-9.0970005998635431E-2</c:v>
                </c:pt>
                <c:pt idx="41">
                  <c:v>9.1601383554960863E-2</c:v>
                </c:pt>
                <c:pt idx="42">
                  <c:v>-4.3557749110261654E-2</c:v>
                </c:pt>
                <c:pt idx="43">
                  <c:v>-0.10300153273935207</c:v>
                </c:pt>
                <c:pt idx="44">
                  <c:v>7.9940843837468883E-2</c:v>
                </c:pt>
                <c:pt idx="45">
                  <c:v>5.1201331847264511E-2</c:v>
                </c:pt>
                <c:pt idx="46">
                  <c:v>-6.7236934639829521E-2</c:v>
                </c:pt>
                <c:pt idx="47">
                  <c:v>6.2070658383710342E-2</c:v>
                </c:pt>
                <c:pt idx="48">
                  <c:v>-2.8864185819160434E-2</c:v>
                </c:pt>
                <c:pt idx="49">
                  <c:v>2.8997770131722826E-2</c:v>
                </c:pt>
                <c:pt idx="50">
                  <c:v>1.6157886069728292E-2</c:v>
                </c:pt>
                <c:pt idx="51">
                  <c:v>1.0055838322640598E-3</c:v>
                </c:pt>
                <c:pt idx="52">
                  <c:v>5.5079089629664235E-2</c:v>
                </c:pt>
                <c:pt idx="53">
                  <c:v>3.1416665249358995E-2</c:v>
                </c:pt>
                <c:pt idx="54">
                  <c:v>-2.088550534415284E-2</c:v>
                </c:pt>
                <c:pt idx="55">
                  <c:v>-5.6417547663718787E-2</c:v>
                </c:pt>
                <c:pt idx="56">
                  <c:v>-2.2726590211979564E-2</c:v>
                </c:pt>
                <c:pt idx="57">
                  <c:v>7.988372988565004E-2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4D7-44A3-8FAE-14313537F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161216"/>
        <c:axId val="1209189008"/>
      </c:scatterChart>
      <c:valAx>
        <c:axId val="188816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189008"/>
        <c:crosses val="autoZero"/>
        <c:crossBetween val="midCat"/>
      </c:valAx>
      <c:valAx>
        <c:axId val="120918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16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HPE Risk Premium &amp; Market Risk 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HPE!$E$3:$E$61</c:f>
              <c:numCache>
                <c:formatCode>General</c:formatCode>
                <c:ptCount val="59"/>
                <c:pt idx="0">
                  <c:v>0.17134133400000001</c:v>
                </c:pt>
                <c:pt idx="1">
                  <c:v>4.7631409E-2</c:v>
                </c:pt>
                <c:pt idx="2">
                  <c:v>-6.1647577000000002E-2</c:v>
                </c:pt>
                <c:pt idx="3">
                  <c:v>2.9365924999999998E-2</c:v>
                </c:pt>
                <c:pt idx="4">
                  <c:v>-0.14388793499999999</c:v>
                </c:pt>
                <c:pt idx="5">
                  <c:v>8.4056554000000006E-2</c:v>
                </c:pt>
                <c:pt idx="6">
                  <c:v>-3.3512871999999999E-2</c:v>
                </c:pt>
                <c:pt idx="7">
                  <c:v>-4.0625814999999996E-2</c:v>
                </c:pt>
                <c:pt idx="8">
                  <c:v>9.1402882000000005E-2</c:v>
                </c:pt>
                <c:pt idx="9">
                  <c:v>8.4558488000000001E-2</c:v>
                </c:pt>
                <c:pt idx="10">
                  <c:v>-3.7183977E-2</c:v>
                </c:pt>
                <c:pt idx="11">
                  <c:v>4.9314299999999992E-4</c:v>
                </c:pt>
                <c:pt idx="12">
                  <c:v>-0.123474683</c:v>
                </c:pt>
                <c:pt idx="13">
                  <c:v>-8.6581214000000004E-2</c:v>
                </c:pt>
                <c:pt idx="14">
                  <c:v>-0.27680732200000002</c:v>
                </c:pt>
                <c:pt idx="15">
                  <c:v>4.6241366999999998E-2</c:v>
                </c:pt>
                <c:pt idx="16">
                  <c:v>-3.5510959000000002E-2</c:v>
                </c:pt>
                <c:pt idx="17">
                  <c:v>1.9575120000000002E-3</c:v>
                </c:pt>
                <c:pt idx="18">
                  <c:v>2.4593853000000002E-2</c:v>
                </c:pt>
                <c:pt idx="19">
                  <c:v>-2.0571631E-2</c:v>
                </c:pt>
                <c:pt idx="20">
                  <c:v>-3.1615231000000001E-2</c:v>
                </c:pt>
                <c:pt idx="21">
                  <c:v>-6.8618264999999998E-2</c:v>
                </c:pt>
                <c:pt idx="22">
                  <c:v>0.24502212500000001</c:v>
                </c:pt>
                <c:pt idx="23">
                  <c:v>7.070282E-2</c:v>
                </c:pt>
                <c:pt idx="24">
                  <c:v>5.0401570999999999E-2</c:v>
                </c:pt>
                <c:pt idx="25">
                  <c:v>0.16543221399999999</c:v>
                </c:pt>
                <c:pt idx="26">
                  <c:v>7.7927191000000007E-2</c:v>
                </c:pt>
                <c:pt idx="27">
                  <c:v>2.5768399000000001E-2</c:v>
                </c:pt>
                <c:pt idx="28">
                  <c:v>-3.752404E-3</c:v>
                </c:pt>
                <c:pt idx="29">
                  <c:v>-9.0434896000000001E-2</c:v>
                </c:pt>
                <c:pt idx="30">
                  <c:v>2.1606559999999999E-3</c:v>
                </c:pt>
                <c:pt idx="31">
                  <c:v>6.4107531999999995E-2</c:v>
                </c:pt>
                <c:pt idx="32">
                  <c:v>-8.1499238000000002E-2</c:v>
                </c:pt>
                <c:pt idx="33">
                  <c:v>3.5902676000000001E-2</c:v>
                </c:pt>
                <c:pt idx="34">
                  <c:v>-2.0690172999999999E-2</c:v>
                </c:pt>
                <c:pt idx="35">
                  <c:v>9.4259309999999999E-2</c:v>
                </c:pt>
                <c:pt idx="36">
                  <c:v>4.2626450000000003E-2</c:v>
                </c:pt>
                <c:pt idx="37">
                  <c:v>-2.5427747000000001E-2</c:v>
                </c:pt>
                <c:pt idx="38">
                  <c:v>4.8331159999999998E-2</c:v>
                </c:pt>
                <c:pt idx="39">
                  <c:v>-7.3733220000000002E-2</c:v>
                </c:pt>
                <c:pt idx="40">
                  <c:v>1.1954345999999999E-2</c:v>
                </c:pt>
                <c:pt idx="41">
                  <c:v>-0.16311894499999999</c:v>
                </c:pt>
                <c:pt idx="42">
                  <c:v>7.8710883000000009E-2</c:v>
                </c:pt>
                <c:pt idx="43">
                  <c:v>-4.7885117999999997E-2</c:v>
                </c:pt>
                <c:pt idx="44">
                  <c:v>-0.12873121000000001</c:v>
                </c:pt>
                <c:pt idx="45">
                  <c:v>0.18164345500000001</c:v>
                </c:pt>
                <c:pt idx="46">
                  <c:v>0.15912832199999999</c:v>
                </c:pt>
                <c:pt idx="47">
                  <c:v>-5.3402168E-2</c:v>
                </c:pt>
                <c:pt idx="48">
                  <c:v>1.4457224000000001E-2</c:v>
                </c:pt>
                <c:pt idx="49">
                  <c:v>-3.6169121999999998E-2</c:v>
                </c:pt>
                <c:pt idx="50">
                  <c:v>1.6692466E-2</c:v>
                </c:pt>
                <c:pt idx="51">
                  <c:v>-0.101382733</c:v>
                </c:pt>
                <c:pt idx="52">
                  <c:v>3.3590180000000001E-3</c:v>
                </c:pt>
                <c:pt idx="53">
                  <c:v>0.14876271299999999</c:v>
                </c:pt>
                <c:pt idx="54">
                  <c:v>3.6678922000000003E-2</c:v>
                </c:pt>
                <c:pt idx="55">
                  <c:v>-2.7195129000000002E-2</c:v>
                </c:pt>
                <c:pt idx="56">
                  <c:v>1.7819690999999999E-2</c:v>
                </c:pt>
                <c:pt idx="57">
                  <c:v>-0.118926085</c:v>
                </c:pt>
                <c:pt idx="58">
                  <c:v>4.7615509999999993E-3</c:v>
                </c:pt>
              </c:numCache>
            </c:numRef>
          </c:xVal>
          <c:yVal>
            <c:numRef>
              <c:f>HPE!$G$3:$G$61</c:f>
              <c:numCache>
                <c:formatCode>General</c:formatCode>
                <c:ptCount val="59"/>
                <c:pt idx="0">
                  <c:v>8.074452442878631E-2</c:v>
                </c:pt>
                <c:pt idx="1">
                  <c:v>3.010152747783781E-2</c:v>
                </c:pt>
                <c:pt idx="2">
                  <c:v>1.1643438042752597E-2</c:v>
                </c:pt>
                <c:pt idx="3">
                  <c:v>4.2334915027135704E-2</c:v>
                </c:pt>
                <c:pt idx="4">
                  <c:v>-6.7995187672648352E-2</c:v>
                </c:pt>
                <c:pt idx="5">
                  <c:v>6.0620109952320499E-2</c:v>
                </c:pt>
                <c:pt idx="6">
                  <c:v>1.7958147478039713E-2</c:v>
                </c:pt>
                <c:pt idx="7">
                  <c:v>-1.8485091834113909E-2</c:v>
                </c:pt>
                <c:pt idx="8">
                  <c:v>1.2863760855134101E-2</c:v>
                </c:pt>
                <c:pt idx="9">
                  <c:v>2.4871301933996826E-2</c:v>
                </c:pt>
                <c:pt idx="10">
                  <c:v>3.4358280501259532E-2</c:v>
                </c:pt>
                <c:pt idx="11">
                  <c:v>2.2337015965035192E-2</c:v>
                </c:pt>
                <c:pt idx="12">
                  <c:v>3.2005005812681632E-3</c:v>
                </c:pt>
                <c:pt idx="13">
                  <c:v>-8.3675146865985678E-2</c:v>
                </c:pt>
                <c:pt idx="14">
                  <c:v>-0.1405472994913696</c:v>
                </c:pt>
                <c:pt idx="15">
                  <c:v>0.12540764544386107</c:v>
                </c:pt>
                <c:pt idx="16">
                  <c:v>4.6444983297141404E-2</c:v>
                </c:pt>
                <c:pt idx="17">
                  <c:v>1.3087990601975841E-2</c:v>
                </c:pt>
                <c:pt idx="18">
                  <c:v>6.1514495570743163E-2</c:v>
                </c:pt>
                <c:pt idx="19">
                  <c:v>6.7368337416761057E-2</c:v>
                </c:pt>
                <c:pt idx="20">
                  <c:v>-4.2257308998869605E-2</c:v>
                </c:pt>
                <c:pt idx="21">
                  <c:v>-2.1354851429708843E-2</c:v>
                </c:pt>
                <c:pt idx="22">
                  <c:v>0.10315743715654223</c:v>
                </c:pt>
                <c:pt idx="23">
                  <c:v>3.2025193763493873E-2</c:v>
                </c:pt>
                <c:pt idx="24">
                  <c:v>-6.0895188573682037E-3</c:v>
                </c:pt>
                <c:pt idx="25">
                  <c:v>2.7426100027831524E-2</c:v>
                </c:pt>
                <c:pt idx="26">
                  <c:v>4.1129078656508611E-2</c:v>
                </c:pt>
                <c:pt idx="27">
                  <c:v>5.4827984395579676E-2</c:v>
                </c:pt>
                <c:pt idx="28">
                  <c:v>6.5447792454333964E-3</c:v>
                </c:pt>
                <c:pt idx="29">
                  <c:v>1.891317614782384E-2</c:v>
                </c:pt>
                <c:pt idx="30">
                  <c:v>2.7385648925385198E-2</c:v>
                </c:pt>
                <c:pt idx="31">
                  <c:v>2.9325631775154903E-2</c:v>
                </c:pt>
                <c:pt idx="32">
                  <c:v>-5.0925054329484354E-2</c:v>
                </c:pt>
                <c:pt idx="33">
                  <c:v>7.1010058608182547E-2</c:v>
                </c:pt>
                <c:pt idx="34">
                  <c:v>-8.0673966493485239E-3</c:v>
                </c:pt>
                <c:pt idx="35">
                  <c:v>4.1603307528455188E-2</c:v>
                </c:pt>
                <c:pt idx="36">
                  <c:v>-5.0676008199004308E-2</c:v>
                </c:pt>
                <c:pt idx="37">
                  <c:v>-2.996138199626408E-2</c:v>
                </c:pt>
                <c:pt idx="38">
                  <c:v>3.3699201094969253E-2</c:v>
                </c:pt>
                <c:pt idx="39">
                  <c:v>-8.8860261755253647E-2</c:v>
                </c:pt>
                <c:pt idx="40">
                  <c:v>1.9547601278919417E-3</c:v>
                </c:pt>
                <c:pt idx="41">
                  <c:v>-9.0970005998635431E-2</c:v>
                </c:pt>
                <c:pt idx="42">
                  <c:v>9.1601383554960863E-2</c:v>
                </c:pt>
                <c:pt idx="43">
                  <c:v>-4.3557749110261654E-2</c:v>
                </c:pt>
                <c:pt idx="44">
                  <c:v>-0.10300153273935207</c:v>
                </c:pt>
                <c:pt idx="45">
                  <c:v>7.9940843837468883E-2</c:v>
                </c:pt>
                <c:pt idx="46">
                  <c:v>5.1201331847264511E-2</c:v>
                </c:pt>
                <c:pt idx="47">
                  <c:v>-6.7236934639829521E-2</c:v>
                </c:pt>
                <c:pt idx="48">
                  <c:v>6.2070658383710342E-2</c:v>
                </c:pt>
                <c:pt idx="49">
                  <c:v>-2.8864185819160434E-2</c:v>
                </c:pt>
                <c:pt idx="50">
                  <c:v>2.8997770131722826E-2</c:v>
                </c:pt>
                <c:pt idx="51">
                  <c:v>1.6157886069728292E-2</c:v>
                </c:pt>
                <c:pt idx="52">
                  <c:v>1.0055838322640598E-3</c:v>
                </c:pt>
                <c:pt idx="53">
                  <c:v>5.5079089629664235E-2</c:v>
                </c:pt>
                <c:pt idx="54">
                  <c:v>3.1416665249358995E-2</c:v>
                </c:pt>
                <c:pt idx="55">
                  <c:v>-2.088550534415284E-2</c:v>
                </c:pt>
                <c:pt idx="56">
                  <c:v>-5.6417547663718787E-2</c:v>
                </c:pt>
                <c:pt idx="57">
                  <c:v>-2.2726590211979564E-2</c:v>
                </c:pt>
                <c:pt idx="58">
                  <c:v>7.988372988565004E-2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E-42CB-8505-EABC42A97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165536"/>
        <c:axId val="1885303056"/>
      </c:scatterChart>
      <c:valAx>
        <c:axId val="188816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303056"/>
        <c:crosses val="autoZero"/>
        <c:crossBetween val="midCat"/>
      </c:valAx>
      <c:valAx>
        <c:axId val="188530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16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7</xdr:row>
      <xdr:rowOff>7620</xdr:rowOff>
    </xdr:from>
    <xdr:to>
      <xdr:col>15</xdr:col>
      <xdr:colOff>586740</xdr:colOff>
      <xdr:row>23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1BD40-30D3-40B7-4D67-A562FE2B3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7</xdr:row>
      <xdr:rowOff>7620</xdr:rowOff>
    </xdr:from>
    <xdr:to>
      <xdr:col>16</xdr:col>
      <xdr:colOff>601980</xdr:colOff>
      <xdr:row>22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46EF3-6A2C-D06F-B196-6DB7924AD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17</xdr:col>
      <xdr:colOff>22860</xdr:colOff>
      <xdr:row>22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B3C57-D445-48C3-85C1-0BEBA68F6E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</xdr:row>
      <xdr:rowOff>7620</xdr:rowOff>
    </xdr:from>
    <xdr:to>
      <xdr:col>16</xdr:col>
      <xdr:colOff>601980</xdr:colOff>
      <xdr:row>25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AE0415-B2B5-41C3-CFAE-085C0A250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7</xdr:row>
      <xdr:rowOff>0</xdr:rowOff>
    </xdr:from>
    <xdr:to>
      <xdr:col>17</xdr:col>
      <xdr:colOff>7620</xdr:colOff>
      <xdr:row>26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0C3A8-76C1-D565-A501-1AF4E1F1A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/>
  </sheetViews>
  <sheetFormatPr defaultRowHeight="14.4" x14ac:dyDescent="0.3"/>
  <cols>
    <col min="1" max="1" width="10.33203125" bestFit="1" customWidth="1"/>
    <col min="2" max="2" width="12.21875" bestFit="1" customWidth="1"/>
    <col min="3" max="5" width="12.6640625" bestFit="1" customWidth="1"/>
    <col min="6" max="6" width="19.5546875" bestFit="1" customWidth="1"/>
    <col min="7" max="8" width="12.6640625" bestFit="1" customWidth="1"/>
  </cols>
  <sheetData>
    <row r="1" spans="1:8" x14ac:dyDescent="0.3">
      <c r="A1" s="5" t="s">
        <v>0</v>
      </c>
      <c r="B1" s="6" t="s">
        <v>25</v>
      </c>
      <c r="C1" s="6" t="s">
        <v>17</v>
      </c>
      <c r="D1" s="6" t="s">
        <v>23</v>
      </c>
      <c r="E1" s="6" t="s">
        <v>19</v>
      </c>
      <c r="F1" s="6" t="s">
        <v>24</v>
      </c>
      <c r="G1" s="6" t="s">
        <v>18</v>
      </c>
      <c r="H1" s="7" t="s">
        <v>63</v>
      </c>
    </row>
    <row r="2" spans="1:8" x14ac:dyDescent="0.3">
      <c r="A2" s="8">
        <v>43435</v>
      </c>
      <c r="B2" s="4">
        <v>21.868335999999999</v>
      </c>
      <c r="C2" s="4"/>
      <c r="D2" s="4"/>
      <c r="E2" s="4"/>
      <c r="F2" s="4"/>
      <c r="G2" s="4"/>
      <c r="H2" s="9"/>
    </row>
    <row r="3" spans="1:8" x14ac:dyDescent="0.3">
      <c r="A3" s="8">
        <v>43466</v>
      </c>
      <c r="B3" s="4">
        <v>25.408729999999998</v>
      </c>
      <c r="C3" s="4">
        <v>0.15005307000000001</v>
      </c>
      <c r="D3" s="4">
        <v>-4.1943225249999996</v>
      </c>
      <c r="E3" s="4">
        <v>0.16448217000000001</v>
      </c>
      <c r="F3" s="4">
        <v>0.18179255699999999</v>
      </c>
      <c r="G3" s="4">
        <v>0.173441334</v>
      </c>
      <c r="H3" s="9">
        <v>8.6372890971524952E-2</v>
      </c>
    </row>
    <row r="4" spans="1:8" x14ac:dyDescent="0.3">
      <c r="A4" s="8">
        <v>43497</v>
      </c>
      <c r="B4" s="4">
        <v>25.953137999999999</v>
      </c>
      <c r="C4" s="4">
        <v>2.1199711E-2</v>
      </c>
      <c r="D4" s="4">
        <v>-5.105122605</v>
      </c>
      <c r="E4" s="4">
        <v>1.1719828999999999E-2</v>
      </c>
      <c r="F4" s="4">
        <v>-6.4503438999999996E-2</v>
      </c>
      <c r="G4" s="4">
        <v>4.9431409000000003E-2</v>
      </c>
      <c r="H4" s="9">
        <v>3.2415835708107056E-2</v>
      </c>
    </row>
    <row r="5" spans="1:8" x14ac:dyDescent="0.3">
      <c r="A5" s="8">
        <v>43525</v>
      </c>
      <c r="B5" s="4">
        <v>24.749068999999999</v>
      </c>
      <c r="C5" s="4">
        <v>-4.7504655E-2</v>
      </c>
      <c r="D5" s="4">
        <v>-5.2027123619999998</v>
      </c>
      <c r="E5" s="4">
        <v>-6.2176969999999998E-2</v>
      </c>
      <c r="F5" s="4">
        <v>5.4979105E-2</v>
      </c>
      <c r="G5" s="4">
        <v>-5.9747577000000003E-2</v>
      </c>
      <c r="H5" s="9">
        <v>1.363556583896838E-2</v>
      </c>
    </row>
    <row r="6" spans="1:8" x14ac:dyDescent="0.3">
      <c r="A6" s="8">
        <v>43556</v>
      </c>
      <c r="B6" s="4">
        <v>27.431189</v>
      </c>
      <c r="C6" s="4">
        <v>0.102892779</v>
      </c>
      <c r="D6" s="4">
        <v>-5.036764775</v>
      </c>
      <c r="E6" s="4">
        <v>5.8537059000000002E-2</v>
      </c>
      <c r="F6" s="4">
        <v>0.13633082299999999</v>
      </c>
      <c r="G6" s="4">
        <v>3.1465924999999999E-2</v>
      </c>
      <c r="H6" s="9">
        <v>4.5436932261776669E-2</v>
      </c>
    </row>
    <row r="7" spans="1:8" x14ac:dyDescent="0.3">
      <c r="A7" s="8">
        <v>43586</v>
      </c>
      <c r="B7" s="4">
        <v>23.861008000000002</v>
      </c>
      <c r="C7" s="4">
        <v>-0.13943498800000001</v>
      </c>
      <c r="D7" s="4">
        <v>-6.4802123590000003</v>
      </c>
      <c r="E7" s="4">
        <v>-0.155520933</v>
      </c>
      <c r="F7" s="4">
        <v>-6.1519914000000002E-2</v>
      </c>
      <c r="G7" s="4">
        <v>-0.141787935</v>
      </c>
      <c r="H7" s="9">
        <v>-6.3771012511618749E-2</v>
      </c>
    </row>
    <row r="8" spans="1:8" x14ac:dyDescent="0.3">
      <c r="A8" s="8">
        <v>43617</v>
      </c>
      <c r="B8" s="4">
        <v>26.01388</v>
      </c>
      <c r="C8" s="4">
        <v>8.6384580000000002E-2</v>
      </c>
      <c r="D8" s="4">
        <v>-5.772429604</v>
      </c>
      <c r="E8" s="4">
        <v>0.14467923999999999</v>
      </c>
      <c r="F8" s="4">
        <v>0.14696826700000001</v>
      </c>
      <c r="G8" s="4">
        <v>8.5856554000000002E-2</v>
      </c>
      <c r="H8" s="9">
        <v>6.4409419801716744E-2</v>
      </c>
    </row>
    <row r="9" spans="1:8" x14ac:dyDescent="0.3">
      <c r="A9" s="8">
        <v>43647</v>
      </c>
      <c r="B9" s="4">
        <v>27.669598000000001</v>
      </c>
      <c r="C9" s="4">
        <v>6.1704024000000003E-2</v>
      </c>
      <c r="D9" s="4">
        <v>-6.4334487190000003</v>
      </c>
      <c r="E9" s="4">
        <v>5.6565559000000001E-2</v>
      </c>
      <c r="F9" s="4">
        <v>5.3391820999999999E-2</v>
      </c>
      <c r="G9" s="4">
        <v>-3.1612872E-2</v>
      </c>
      <c r="H9" s="9">
        <v>2.0056632157596576E-2</v>
      </c>
    </row>
    <row r="10" spans="1:8" x14ac:dyDescent="0.3">
      <c r="A10" s="8">
        <v>43678</v>
      </c>
      <c r="B10" s="4">
        <v>24.810645999999998</v>
      </c>
      <c r="C10" s="4">
        <v>-0.10906143</v>
      </c>
      <c r="D10" s="4">
        <v>-5.8753120560000003</v>
      </c>
      <c r="E10" s="4">
        <v>-8.3996149000000006E-2</v>
      </c>
      <c r="F10" s="4">
        <v>-4.5901306000000003E-2</v>
      </c>
      <c r="G10" s="4">
        <v>-3.9025814999999998E-2</v>
      </c>
      <c r="H10" s="9">
        <v>-1.6743337636578908E-2</v>
      </c>
    </row>
    <row r="11" spans="1:8" x14ac:dyDescent="0.3">
      <c r="A11" s="8">
        <v>43709</v>
      </c>
      <c r="B11" s="4">
        <v>26.307763999999999</v>
      </c>
      <c r="C11" s="4">
        <v>5.8591269000000001E-2</v>
      </c>
      <c r="D11" s="4">
        <v>-5.6909380519999999</v>
      </c>
      <c r="E11" s="4">
        <v>1.0460218E-2</v>
      </c>
      <c r="F11" s="4">
        <v>0.13350260999999999</v>
      </c>
      <c r="G11" s="4">
        <v>9.3202882000000001E-2</v>
      </c>
      <c r="H11" s="9">
        <v>1.4771801243197479E-2</v>
      </c>
    </row>
    <row r="12" spans="1:8" x14ac:dyDescent="0.3">
      <c r="A12" s="8">
        <v>43739</v>
      </c>
      <c r="B12" s="4">
        <v>28.387582999999999</v>
      </c>
      <c r="C12" s="4">
        <v>7.6087726999999994E-2</v>
      </c>
      <c r="D12" s="4">
        <v>-5.7467504119999999</v>
      </c>
      <c r="E12" s="4">
        <v>1.4122469999999999E-3</v>
      </c>
      <c r="F12" s="4">
        <v>6.5125304999999994E-2</v>
      </c>
      <c r="G12" s="4">
        <v>8.6158488000000005E-2</v>
      </c>
      <c r="H12" s="9">
        <v>2.6824778953562861E-2</v>
      </c>
    </row>
    <row r="13" spans="1:8" x14ac:dyDescent="0.3">
      <c r="A13" s="8">
        <v>43770</v>
      </c>
      <c r="B13" s="4">
        <v>30.248615000000001</v>
      </c>
      <c r="C13" s="4">
        <v>6.3498567000000006E-2</v>
      </c>
      <c r="D13" s="4">
        <v>-5.1963577880000003</v>
      </c>
      <c r="E13" s="4">
        <v>-3.1713855999999999E-2</v>
      </c>
      <c r="F13" s="4">
        <v>8.8354331999999994E-2</v>
      </c>
      <c r="G13" s="4">
        <v>-3.5983977E-2</v>
      </c>
      <c r="H13" s="9">
        <v>3.6198036509286831E-2</v>
      </c>
    </row>
    <row r="14" spans="1:8" x14ac:dyDescent="0.3">
      <c r="A14" s="8">
        <v>43800</v>
      </c>
      <c r="B14" s="4">
        <v>31.973472999999998</v>
      </c>
      <c r="C14" s="4">
        <v>5.5456192000000001E-2</v>
      </c>
      <c r="D14" s="4">
        <v>-5.6921295799999996</v>
      </c>
      <c r="E14" s="4">
        <v>1.6529126000000002E-2</v>
      </c>
      <c r="F14" s="4">
        <v>8.5061292999999996E-2</v>
      </c>
      <c r="G14" s="4">
        <v>1.8931429999999999E-3</v>
      </c>
      <c r="H14" s="9">
        <v>2.4020981307010417E-2</v>
      </c>
    </row>
    <row r="15" spans="1:8" x14ac:dyDescent="0.3">
      <c r="A15" s="8">
        <v>43831</v>
      </c>
      <c r="B15" s="4">
        <v>29.966502999999999</v>
      </c>
      <c r="C15" s="4">
        <v>-6.4826399000000007E-2</v>
      </c>
      <c r="D15" s="4">
        <v>-5.9509050940000003</v>
      </c>
      <c r="E15" s="4">
        <v>-8.1120300000000006E-2</v>
      </c>
      <c r="F15" s="4">
        <v>1.2391575E-2</v>
      </c>
      <c r="G15" s="4">
        <v>-0.12217468300000001</v>
      </c>
      <c r="H15" s="9">
        <v>4.5106430436869967E-3</v>
      </c>
    </row>
    <row r="16" spans="1:8" x14ac:dyDescent="0.3">
      <c r="A16" s="8">
        <v>43862</v>
      </c>
      <c r="B16" s="4">
        <v>26.014168000000002</v>
      </c>
      <c r="C16" s="4">
        <v>-0.14143887799999999</v>
      </c>
      <c r="D16" s="4">
        <v>-5.7593168930000003</v>
      </c>
      <c r="E16" s="4">
        <v>-9.0529926999999996E-2</v>
      </c>
      <c r="F16" s="4">
        <v>-0.13212485900000001</v>
      </c>
      <c r="G16" s="4">
        <v>-8.5381213999999997E-2</v>
      </c>
      <c r="H16" s="9">
        <v>-7.9165676808743701E-2</v>
      </c>
    </row>
    <row r="17" spans="1:8" x14ac:dyDescent="0.3">
      <c r="A17" s="8">
        <v>43891</v>
      </c>
      <c r="B17" s="4">
        <v>19.378273</v>
      </c>
      <c r="C17" s="4">
        <v>-0.29448882300000001</v>
      </c>
      <c r="D17" s="4">
        <v>-4.6313177169999999</v>
      </c>
      <c r="E17" s="4">
        <v>-0.38373561499999997</v>
      </c>
      <c r="F17" s="4">
        <v>-0.265875631</v>
      </c>
      <c r="G17" s="4">
        <v>-0.275507322</v>
      </c>
      <c r="H17" s="9">
        <v>-0.12998715188247076</v>
      </c>
    </row>
    <row r="18" spans="1:8" x14ac:dyDescent="0.3">
      <c r="A18" s="8">
        <v>43922</v>
      </c>
      <c r="B18" s="4">
        <v>22.092382000000001</v>
      </c>
      <c r="C18" s="4">
        <v>0.13108035300000001</v>
      </c>
      <c r="D18" s="4">
        <v>-2.721498253</v>
      </c>
      <c r="E18" s="4">
        <v>8.2272498999999999E-2</v>
      </c>
      <c r="F18" s="4">
        <v>7.9438569000000001E-2</v>
      </c>
      <c r="G18" s="4">
        <v>4.6241366999999998E-2</v>
      </c>
      <c r="H18" s="9">
        <v>0.13361047003409574</v>
      </c>
    </row>
    <row r="19" spans="1:8" x14ac:dyDescent="0.3">
      <c r="A19" s="8">
        <v>43952</v>
      </c>
      <c r="B19" s="4">
        <v>22.156685</v>
      </c>
      <c r="C19" s="4">
        <v>2.906414E-3</v>
      </c>
      <c r="D19" s="4">
        <v>-2.8332811659999999</v>
      </c>
      <c r="E19" s="4">
        <v>0.14933211399999999</v>
      </c>
      <c r="F19" s="4">
        <v>0.16554322799999999</v>
      </c>
      <c r="G19" s="4">
        <v>-3.5410958999999999E-2</v>
      </c>
      <c r="H19" s="9">
        <v>4.7645204544130099E-2</v>
      </c>
    </row>
    <row r="20" spans="1:8" x14ac:dyDescent="0.3">
      <c r="A20" s="8">
        <v>43983</v>
      </c>
      <c r="B20" s="4">
        <v>21.816801000000002</v>
      </c>
      <c r="C20" s="4">
        <v>-1.5458896E-2</v>
      </c>
      <c r="D20" s="4">
        <v>-3.3111435039999999</v>
      </c>
      <c r="E20" s="4">
        <v>-2.2665972E-2</v>
      </c>
      <c r="F20" s="4">
        <v>1.8874864000000002E-2</v>
      </c>
      <c r="G20" s="4">
        <v>2.0575120000000001E-3</v>
      </c>
      <c r="H20" s="9">
        <v>1.3275335696444509E-2</v>
      </c>
    </row>
    <row r="21" spans="1:8" x14ac:dyDescent="0.3">
      <c r="A21" s="8">
        <v>44013</v>
      </c>
      <c r="B21" s="4">
        <v>23.014209999999999</v>
      </c>
      <c r="C21" s="4">
        <v>5.3431489999999998E-2</v>
      </c>
      <c r="D21" s="4">
        <v>-3.5502095869999999</v>
      </c>
      <c r="E21" s="4">
        <v>-1.6338430000000001E-2</v>
      </c>
      <c r="F21" s="4">
        <v>2.0224246000000001E-2</v>
      </c>
      <c r="G21" s="4">
        <v>2.4693853000000002E-2</v>
      </c>
      <c r="H21" s="9">
        <v>6.3552261581092437E-2</v>
      </c>
    </row>
    <row r="22" spans="1:8" x14ac:dyDescent="0.3">
      <c r="A22" s="8">
        <v>44044</v>
      </c>
      <c r="B22" s="4">
        <v>23.809719000000001</v>
      </c>
      <c r="C22" s="4">
        <v>3.3982007000000002E-2</v>
      </c>
      <c r="D22" s="4">
        <v>-3.981100745</v>
      </c>
      <c r="E22" s="4">
        <v>0.17432138899999999</v>
      </c>
      <c r="F22" s="4">
        <v>-9.8088666000000005E-2</v>
      </c>
      <c r="G22" s="4">
        <v>-2.0471631000000001E-2</v>
      </c>
      <c r="H22" s="9">
        <v>6.9796386544512964E-2</v>
      </c>
    </row>
    <row r="23" spans="1:8" x14ac:dyDescent="0.3">
      <c r="A23" s="8">
        <v>44075</v>
      </c>
      <c r="B23" s="4">
        <v>22.283455</v>
      </c>
      <c r="C23" s="4">
        <v>-6.6249383999999994E-2</v>
      </c>
      <c r="D23" s="4">
        <v>-4.1879637010000001</v>
      </c>
      <c r="E23" s="4">
        <v>-1.3509069999999999E-3</v>
      </c>
      <c r="F23" s="4">
        <v>-3.6034891999999999E-2</v>
      </c>
      <c r="G23" s="4">
        <v>-3.1515230999999998E-2</v>
      </c>
      <c r="H23" s="9">
        <v>-4.1281046409211854E-2</v>
      </c>
    </row>
    <row r="24" spans="1:8" x14ac:dyDescent="0.3">
      <c r="A24" s="8">
        <v>44105</v>
      </c>
      <c r="B24" s="4">
        <v>22.075415</v>
      </c>
      <c r="C24" s="4">
        <v>-9.3799290000000004E-3</v>
      </c>
      <c r="D24" s="4">
        <v>-3.899452267</v>
      </c>
      <c r="E24" s="4">
        <v>0.15439202399999999</v>
      </c>
      <c r="F24" s="4">
        <v>1.0082628E-2</v>
      </c>
      <c r="G24" s="4">
        <v>-6.8518264999999995E-2</v>
      </c>
      <c r="H24" s="9">
        <v>-2.1030558986590713E-2</v>
      </c>
    </row>
    <row r="25" spans="1:8" x14ac:dyDescent="0.3">
      <c r="A25" s="8">
        <v>44136</v>
      </c>
      <c r="B25" s="4">
        <v>26.229689</v>
      </c>
      <c r="C25" s="4">
        <v>0.17242739100000001</v>
      </c>
      <c r="D25" s="4">
        <v>-4.6715421279999996</v>
      </c>
      <c r="E25" s="4">
        <v>0.238718124</v>
      </c>
      <c r="F25" s="4">
        <v>0.13107060500000001</v>
      </c>
      <c r="G25" s="4">
        <v>0.245122125</v>
      </c>
      <c r="H25" s="9">
        <v>0.10877681268758224</v>
      </c>
    </row>
    <row r="26" spans="1:8" x14ac:dyDescent="0.3">
      <c r="A26" s="8">
        <v>44166</v>
      </c>
      <c r="B26" s="4">
        <v>28.232309000000001</v>
      </c>
      <c r="C26" s="4">
        <v>7.3575093999999994E-2</v>
      </c>
      <c r="D26" s="4">
        <v>-5.881218488</v>
      </c>
      <c r="E26" s="4">
        <v>-5.1485342000000003E-2</v>
      </c>
      <c r="F26" s="4">
        <v>0.110532687</v>
      </c>
      <c r="G26" s="4">
        <v>7.0802820000000002E-2</v>
      </c>
      <c r="H26" s="9">
        <v>3.2646778149388857E-2</v>
      </c>
    </row>
    <row r="27" spans="1:8" x14ac:dyDescent="0.3">
      <c r="A27" s="8">
        <v>44197</v>
      </c>
      <c r="B27" s="4">
        <v>27.789680000000001</v>
      </c>
      <c r="C27" s="4">
        <v>-1.5802303E-2</v>
      </c>
      <c r="D27" s="4">
        <v>-5.4477218460000003</v>
      </c>
      <c r="E27" s="4">
        <v>0.196470016</v>
      </c>
      <c r="F27" s="4">
        <v>2.6056877999999999E-2</v>
      </c>
      <c r="G27" s="4">
        <v>5.0501571000000002E-2</v>
      </c>
      <c r="H27" s="9">
        <v>-5.9716174474060222E-3</v>
      </c>
    </row>
    <row r="28" spans="1:8" x14ac:dyDescent="0.3">
      <c r="A28" s="8">
        <v>44228</v>
      </c>
      <c r="B28" s="4">
        <v>32.532204</v>
      </c>
      <c r="C28" s="4">
        <v>0.157565762</v>
      </c>
      <c r="D28" s="4">
        <v>-6.8596653310000004</v>
      </c>
      <c r="E28" s="4">
        <v>1.2744096E-2</v>
      </c>
      <c r="F28" s="4">
        <v>5.9548465000000002E-2</v>
      </c>
      <c r="G28" s="4">
        <v>0.16543221399999999</v>
      </c>
      <c r="H28" s="9">
        <v>2.7805657491170446E-2</v>
      </c>
    </row>
    <row r="29" spans="1:8" x14ac:dyDescent="0.3">
      <c r="A29" s="8">
        <v>44256</v>
      </c>
      <c r="B29" s="4">
        <v>36.262492999999999</v>
      </c>
      <c r="C29" s="4">
        <v>0.108553465</v>
      </c>
      <c r="D29" s="4">
        <v>-7.8339841909999999</v>
      </c>
      <c r="E29" s="4">
        <v>0.112813731</v>
      </c>
      <c r="F29" s="4">
        <v>7.7468726000000002E-2</v>
      </c>
      <c r="G29" s="4">
        <v>7.7927191000000007E-2</v>
      </c>
      <c r="H29" s="9">
        <v>4.1986595095222894E-2</v>
      </c>
    </row>
    <row r="30" spans="1:8" x14ac:dyDescent="0.3">
      <c r="A30" s="8">
        <v>44287</v>
      </c>
      <c r="B30" s="4">
        <v>38.175724000000002</v>
      </c>
      <c r="C30" s="4">
        <v>5.1415860000000001E-2</v>
      </c>
      <c r="D30" s="4">
        <v>-8.3732989920000005</v>
      </c>
      <c r="E30" s="4">
        <v>-4.185584E-3</v>
      </c>
      <c r="F30" s="4">
        <v>0.14885147200000001</v>
      </c>
      <c r="G30" s="4">
        <v>2.5768399000000001E-2</v>
      </c>
      <c r="H30" s="9">
        <v>5.6358888833354867E-2</v>
      </c>
    </row>
    <row r="31" spans="1:8" x14ac:dyDescent="0.3">
      <c r="A31" s="8">
        <v>44317</v>
      </c>
      <c r="B31" s="4">
        <v>39.927681</v>
      </c>
      <c r="C31" s="4">
        <v>4.4870027E-2</v>
      </c>
      <c r="D31" s="4">
        <v>-7.5237716710000004</v>
      </c>
      <c r="E31" s="4">
        <v>3.5874417999999998E-2</v>
      </c>
      <c r="F31" s="4">
        <v>2.2712398000000002E-2</v>
      </c>
      <c r="G31" s="4">
        <v>-3.752404E-3</v>
      </c>
      <c r="H31" s="9">
        <v>6.566243112994443E-3</v>
      </c>
    </row>
    <row r="32" spans="1:8" x14ac:dyDescent="0.3">
      <c r="A32" s="8">
        <v>44348</v>
      </c>
      <c r="B32" s="4">
        <v>38.835059999999999</v>
      </c>
      <c r="C32" s="4">
        <v>-2.7746396E-2</v>
      </c>
      <c r="D32" s="4">
        <v>-10.108636150000001</v>
      </c>
      <c r="E32" s="4">
        <v>-2.3633320000000001E-3</v>
      </c>
      <c r="F32" s="4">
        <v>6.8621364000000004E-2</v>
      </c>
      <c r="G32" s="4">
        <v>-9.0434896000000001E-2</v>
      </c>
      <c r="H32" s="9">
        <v>1.9093163181986353E-2</v>
      </c>
    </row>
    <row r="33" spans="1:8" x14ac:dyDescent="0.3">
      <c r="A33" s="8">
        <v>44378</v>
      </c>
      <c r="B33" s="4">
        <v>36.283867000000001</v>
      </c>
      <c r="C33" s="4">
        <v>-6.7950239999999995E-2</v>
      </c>
      <c r="D33" s="4">
        <v>-10.45959365</v>
      </c>
      <c r="E33" s="4">
        <v>-4.0174319E-2</v>
      </c>
      <c r="F33" s="4">
        <v>8.2357124000000004E-2</v>
      </c>
      <c r="G33" s="4">
        <v>2.1606559999999999E-3</v>
      </c>
      <c r="H33" s="9">
        <v>2.7764082460108839E-2</v>
      </c>
    </row>
    <row r="34" spans="1:8" x14ac:dyDescent="0.3">
      <c r="A34" s="8">
        <v>44409</v>
      </c>
      <c r="B34" s="4">
        <v>39.490394999999999</v>
      </c>
      <c r="C34" s="4">
        <v>8.4684271000000005E-2</v>
      </c>
      <c r="D34" s="4">
        <v>-9.7342867979999994</v>
      </c>
      <c r="E34" s="4">
        <v>-0.14821600600000001</v>
      </c>
      <c r="F34" s="4">
        <v>-2.1833638999999998E-2</v>
      </c>
      <c r="G34" s="4">
        <v>6.4107531999999995E-2</v>
      </c>
      <c r="H34" s="9">
        <v>2.9759862417202951E-2</v>
      </c>
    </row>
    <row r="35" spans="1:8" x14ac:dyDescent="0.3">
      <c r="A35" s="8">
        <v>44440</v>
      </c>
      <c r="B35" s="4">
        <v>40.152512000000002</v>
      </c>
      <c r="C35" s="4">
        <v>1.6627526E-2</v>
      </c>
      <c r="D35" s="4">
        <v>-8.8488672170000005</v>
      </c>
      <c r="E35" s="4">
        <v>7.2780890000000001E-2</v>
      </c>
      <c r="F35" s="4">
        <v>-3.8214401000000002E-2</v>
      </c>
      <c r="G35" s="4">
        <v>-8.1499238000000002E-2</v>
      </c>
      <c r="H35" s="9">
        <v>-4.9650107526578675E-2</v>
      </c>
    </row>
    <row r="36" spans="1:8" x14ac:dyDescent="0.3">
      <c r="A36" s="8">
        <v>44470</v>
      </c>
      <c r="B36" s="4">
        <v>45.425629000000001</v>
      </c>
      <c r="C36" s="4">
        <v>0.123391457</v>
      </c>
      <c r="D36" s="4">
        <v>-9.6467540229999997</v>
      </c>
      <c r="E36" s="4">
        <v>3.2110366000000001E-2</v>
      </c>
      <c r="F36" s="4">
        <v>0.171939535</v>
      </c>
      <c r="G36" s="4">
        <v>3.5902676000000001E-2</v>
      </c>
      <c r="H36" s="9">
        <v>7.3592024655571006E-2</v>
      </c>
    </row>
    <row r="37" spans="1:8" x14ac:dyDescent="0.3">
      <c r="A37" s="8">
        <v>44501</v>
      </c>
      <c r="B37" s="4">
        <v>42.278739999999999</v>
      </c>
      <c r="C37" s="4">
        <v>-7.1792101999999997E-2</v>
      </c>
      <c r="D37" s="4">
        <v>-12.076554010000001</v>
      </c>
      <c r="E37" s="4">
        <v>6.1283483E-2</v>
      </c>
      <c r="F37" s="4">
        <v>-2.6345878E-2</v>
      </c>
      <c r="G37" s="4">
        <v>-2.0690172999999999E-2</v>
      </c>
      <c r="H37" s="9">
        <v>-8.0349425370393242E-3</v>
      </c>
    </row>
    <row r="38" spans="1:8" x14ac:dyDescent="0.3">
      <c r="A38" s="8">
        <v>44531</v>
      </c>
      <c r="B38" s="4">
        <v>42.297744999999999</v>
      </c>
      <c r="C38" s="4">
        <v>4.4941600000000001E-4</v>
      </c>
      <c r="D38" s="4">
        <v>-13.83235803</v>
      </c>
      <c r="E38" s="4">
        <v>1.3047438E-2</v>
      </c>
      <c r="F38" s="4">
        <v>8.0197970000000004E-3</v>
      </c>
      <c r="G38" s="4">
        <v>9.4359310000000002E-2</v>
      </c>
      <c r="H38" s="9">
        <v>4.2585105706897511E-2</v>
      </c>
    </row>
    <row r="39" spans="1:8" x14ac:dyDescent="0.3">
      <c r="A39" s="8">
        <v>44562</v>
      </c>
      <c r="B39" s="4">
        <v>44.077576000000001</v>
      </c>
      <c r="C39" s="4">
        <v>4.1217397000000003E-2</v>
      </c>
      <c r="D39" s="4">
        <v>-15.32422573</v>
      </c>
      <c r="E39" s="4">
        <v>-0.10606191199999999</v>
      </c>
      <c r="F39" s="4">
        <v>-7.2707876000000005E-2</v>
      </c>
      <c r="G39" s="4">
        <v>4.2626450000000003E-2</v>
      </c>
      <c r="H39" s="9">
        <v>-4.9413397088570087E-2</v>
      </c>
    </row>
    <row r="40" spans="1:8" x14ac:dyDescent="0.3">
      <c r="A40" s="8">
        <v>44593</v>
      </c>
      <c r="B40" s="4">
        <v>42.224297</v>
      </c>
      <c r="C40" s="4">
        <v>-4.2955358999999999E-2</v>
      </c>
      <c r="D40" s="4">
        <v>-15.052185679999999</v>
      </c>
      <c r="E40" s="4">
        <v>-0.12101213</v>
      </c>
      <c r="F40" s="4">
        <v>-8.5427623999999994E-2</v>
      </c>
      <c r="G40" s="4">
        <v>-2.5427747000000001E-2</v>
      </c>
      <c r="H40" s="9">
        <v>-2.9516989058605461E-2</v>
      </c>
    </row>
    <row r="41" spans="1:8" x14ac:dyDescent="0.3">
      <c r="A41" s="8">
        <v>44621</v>
      </c>
      <c r="B41" s="4">
        <v>39.377502</v>
      </c>
      <c r="C41" s="4">
        <v>-6.9801176000000006E-2</v>
      </c>
      <c r="D41" s="4">
        <v>-12.76768219</v>
      </c>
      <c r="E41" s="4">
        <v>-6.5909380000000004E-2</v>
      </c>
      <c r="F41" s="4">
        <v>4.7913471999999999E-2</v>
      </c>
      <c r="G41" s="4">
        <v>4.8431160000000001E-2</v>
      </c>
      <c r="H41" s="9">
        <v>3.4376884127858762E-2</v>
      </c>
    </row>
    <row r="42" spans="1:8" x14ac:dyDescent="0.3">
      <c r="A42" s="8">
        <v>44652</v>
      </c>
      <c r="B42" s="4">
        <v>34.251789000000002</v>
      </c>
      <c r="C42" s="4">
        <v>-0.139455841</v>
      </c>
      <c r="D42" s="4">
        <v>-12.37257329</v>
      </c>
      <c r="E42" s="4">
        <v>-0.14304816200000001</v>
      </c>
      <c r="F42" s="4">
        <v>-0.29843964699999997</v>
      </c>
      <c r="G42" s="4">
        <v>-7.3633219999999999E-2</v>
      </c>
      <c r="H42" s="9">
        <v>-8.4935076661311948E-2</v>
      </c>
    </row>
    <row r="43" spans="1:8" x14ac:dyDescent="0.3">
      <c r="A43" s="8">
        <v>44682</v>
      </c>
      <c r="B43" s="4">
        <v>35.710945000000002</v>
      </c>
      <c r="C43" s="4">
        <v>4.1718428000000002E-2</v>
      </c>
      <c r="D43" s="4">
        <v>-9.9779241200000008</v>
      </c>
      <c r="E43" s="4">
        <v>2.0107788000000001E-2</v>
      </c>
      <c r="F43" s="4">
        <v>5.9894919999999997E-2</v>
      </c>
      <c r="G43" s="4">
        <v>1.2254345999999999E-2</v>
      </c>
      <c r="H43" s="9">
        <v>2.2573040110984871E-3</v>
      </c>
    </row>
    <row r="44" spans="1:8" x14ac:dyDescent="0.3">
      <c r="A44" s="8">
        <v>44713</v>
      </c>
      <c r="B44" s="4">
        <v>29.883918999999999</v>
      </c>
      <c r="C44" s="4">
        <v>-0.178136715</v>
      </c>
      <c r="D44" s="4">
        <v>-9.8415568550000003</v>
      </c>
      <c r="E44" s="4">
        <v>-0.197115018</v>
      </c>
      <c r="F44" s="4">
        <v>-0.18772264799999999</v>
      </c>
      <c r="G44" s="4">
        <v>-0.162518945</v>
      </c>
      <c r="H44" s="9">
        <v>-8.6406912196759375E-2</v>
      </c>
    </row>
    <row r="45" spans="1:8" x14ac:dyDescent="0.3">
      <c r="A45" s="8">
        <v>44743</v>
      </c>
      <c r="B45" s="4">
        <v>32.643585000000002</v>
      </c>
      <c r="C45" s="4">
        <v>8.8327849E-2</v>
      </c>
      <c r="D45" s="4">
        <v>-7.3027671290000002</v>
      </c>
      <c r="E45" s="4">
        <v>0.13250741499999999</v>
      </c>
      <c r="F45" s="4">
        <v>0.20619723600000001</v>
      </c>
      <c r="G45" s="4">
        <v>7.9510883000000004E-2</v>
      </c>
      <c r="H45" s="9">
        <v>9.6804973219442994E-2</v>
      </c>
    </row>
    <row r="46" spans="1:8" x14ac:dyDescent="0.3">
      <c r="A46" s="8">
        <v>44774</v>
      </c>
      <c r="B46" s="4">
        <v>32.450488999999997</v>
      </c>
      <c r="C46" s="4">
        <v>-5.9328460000000003E-3</v>
      </c>
      <c r="D46" s="4">
        <v>-10.422915440000001</v>
      </c>
      <c r="E46" s="4">
        <v>5.2382228000000003E-2</v>
      </c>
      <c r="F46" s="4">
        <v>-0.179088521</v>
      </c>
      <c r="G46" s="4">
        <v>-4.5985117999999998E-2</v>
      </c>
      <c r="H46" s="9">
        <v>-4.0801989226636359E-2</v>
      </c>
    </row>
    <row r="47" spans="1:8" x14ac:dyDescent="0.3">
      <c r="A47" s="8">
        <v>44805</v>
      </c>
      <c r="B47" s="4">
        <v>29.158127</v>
      </c>
      <c r="C47" s="4">
        <v>-0.106981839</v>
      </c>
      <c r="D47" s="4">
        <v>-11.208727270000001</v>
      </c>
      <c r="E47" s="4">
        <v>-0.17227237000000001</v>
      </c>
      <c r="F47" s="4">
        <v>-0.22164055599999999</v>
      </c>
      <c r="G47" s="4">
        <v>-0.12683121</v>
      </c>
      <c r="H47" s="9">
        <v>-9.6158741252036439E-2</v>
      </c>
    </row>
    <row r="48" spans="1:8" x14ac:dyDescent="0.3">
      <c r="A48" s="8">
        <v>44835</v>
      </c>
      <c r="B48" s="4">
        <v>35.025917</v>
      </c>
      <c r="C48" s="4">
        <v>0.18335460000000001</v>
      </c>
      <c r="D48" s="4">
        <v>-7.5481246329999996</v>
      </c>
      <c r="E48" s="4">
        <v>0.20140703300000001</v>
      </c>
      <c r="F48" s="4">
        <v>9.0231166000000002E-2</v>
      </c>
      <c r="G48" s="4">
        <v>0.18394345500000001</v>
      </c>
      <c r="H48" s="9">
        <v>8.5717266656059457E-2</v>
      </c>
    </row>
    <row r="49" spans="1:8" x14ac:dyDescent="0.3">
      <c r="A49" s="8">
        <v>44866</v>
      </c>
      <c r="B49" s="4">
        <v>36.784987999999998</v>
      </c>
      <c r="C49" s="4">
        <v>4.9001554000000003E-2</v>
      </c>
      <c r="D49" s="4">
        <v>-9.4527352029999996</v>
      </c>
      <c r="E49" s="4">
        <v>3.2830903000000002E-2</v>
      </c>
      <c r="F49" s="4">
        <v>9.7301334000000003E-2</v>
      </c>
      <c r="G49" s="4">
        <v>0.162028322</v>
      </c>
      <c r="H49" s="9">
        <v>5.5591561778692407E-2</v>
      </c>
    </row>
    <row r="50" spans="1:8" x14ac:dyDescent="0.3">
      <c r="A50" s="8">
        <v>44896</v>
      </c>
      <c r="B50" s="4">
        <v>32.188079999999999</v>
      </c>
      <c r="C50" s="4">
        <v>-0.133493629</v>
      </c>
      <c r="D50" s="4">
        <v>-10.095313259999999</v>
      </c>
      <c r="E50" s="4">
        <v>-0.18706657500000001</v>
      </c>
      <c r="F50" s="4">
        <v>-3.2436820999999998E-2</v>
      </c>
      <c r="G50" s="4">
        <v>-5.0102168000000002E-2</v>
      </c>
      <c r="H50" s="9">
        <v>-6.1935842980758646E-2</v>
      </c>
    </row>
    <row r="51" spans="1:8" x14ac:dyDescent="0.3">
      <c r="A51" s="8">
        <v>44927</v>
      </c>
      <c r="B51" s="4">
        <v>34.683273</v>
      </c>
      <c r="C51" s="4">
        <v>7.4661327E-2</v>
      </c>
      <c r="D51" s="4">
        <v>-8.0213031289999996</v>
      </c>
      <c r="E51" s="4">
        <v>0.158238935</v>
      </c>
      <c r="F51" s="4">
        <v>0.18683545500000001</v>
      </c>
      <c r="G51" s="4">
        <v>1.7957224000000001E-2</v>
      </c>
      <c r="H51" s="9">
        <v>6.7768181421963822E-2</v>
      </c>
    </row>
    <row r="52" spans="1:8" x14ac:dyDescent="0.3">
      <c r="A52" s="8">
        <v>44958</v>
      </c>
      <c r="B52" s="4">
        <v>33.529766000000002</v>
      </c>
      <c r="C52" s="4">
        <v>-3.3823943000000002E-2</v>
      </c>
      <c r="D52" s="4">
        <v>-9.8353672929999991</v>
      </c>
      <c r="E52" s="4">
        <v>-1.4860518E-2</v>
      </c>
      <c r="F52" s="4">
        <v>-4.4628661999999999E-2</v>
      </c>
      <c r="G52" s="4">
        <v>-3.2769121999999998E-2</v>
      </c>
      <c r="H52" s="9">
        <v>-2.5142707944104215E-2</v>
      </c>
    </row>
    <row r="53" spans="1:8" x14ac:dyDescent="0.3">
      <c r="A53" s="8">
        <v>44986</v>
      </c>
      <c r="B53" s="4">
        <v>27.957765999999999</v>
      </c>
      <c r="C53" s="4">
        <v>-0.18173856699999999</v>
      </c>
      <c r="D53" s="4">
        <v>-8.4280911500000002</v>
      </c>
      <c r="E53" s="4">
        <v>-5.4641107000000001E-2</v>
      </c>
      <c r="F53" s="4">
        <v>-9.281739E-2</v>
      </c>
      <c r="G53" s="4">
        <v>2.0292465999999999E-2</v>
      </c>
      <c r="H53" s="9">
        <v>3.313489794132507E-2</v>
      </c>
    </row>
    <row r="54" spans="1:8" x14ac:dyDescent="0.3">
      <c r="A54" s="8">
        <v>45017</v>
      </c>
      <c r="B54" s="4">
        <v>28.808136000000001</v>
      </c>
      <c r="C54" s="4">
        <v>2.9962833000000001E-2</v>
      </c>
      <c r="D54" s="4">
        <v>-9.6854166769999992</v>
      </c>
      <c r="E54" s="4">
        <v>-0.102185628</v>
      </c>
      <c r="F54" s="4">
        <v>-2.3783543000000001E-2</v>
      </c>
      <c r="G54" s="4">
        <v>-9.7882733E-2</v>
      </c>
      <c r="H54" s="9">
        <v>1.9852374633015587E-2</v>
      </c>
    </row>
    <row r="55" spans="1:8" x14ac:dyDescent="0.3">
      <c r="A55" s="8">
        <v>45047</v>
      </c>
      <c r="B55" s="4">
        <v>27.34215</v>
      </c>
      <c r="C55" s="4">
        <v>-5.2228379999999998E-2</v>
      </c>
      <c r="D55" s="4">
        <v>-8.970293066</v>
      </c>
      <c r="E55" s="4">
        <v>-1.9251928000000001E-2</v>
      </c>
      <c r="F55" s="4">
        <v>-0.101229359</v>
      </c>
      <c r="G55" s="4">
        <v>6.959018E-3</v>
      </c>
      <c r="H55" s="9">
        <v>4.6162058340619792E-3</v>
      </c>
    </row>
    <row r="56" spans="1:8" x14ac:dyDescent="0.3">
      <c r="A56" s="8">
        <v>45078</v>
      </c>
      <c r="B56" s="4">
        <v>28.227644000000002</v>
      </c>
      <c r="C56" s="4">
        <v>3.1872313999999999E-2</v>
      </c>
      <c r="D56" s="4">
        <v>-8.998148187</v>
      </c>
      <c r="E56" s="4">
        <v>0.173748454</v>
      </c>
      <c r="F56" s="4">
        <v>0.166297415</v>
      </c>
      <c r="G56" s="4">
        <v>0.15276271299999999</v>
      </c>
      <c r="H56" s="9">
        <v>6.0859140378857854E-2</v>
      </c>
    </row>
    <row r="57" spans="1:8" x14ac:dyDescent="0.3">
      <c r="A57" s="8">
        <v>45108</v>
      </c>
      <c r="B57" s="4">
        <v>31.735537000000001</v>
      </c>
      <c r="C57" s="4">
        <v>0.117135313</v>
      </c>
      <c r="D57" s="4">
        <v>-12.182611619999999</v>
      </c>
      <c r="E57" s="4">
        <v>-2.1587970000000001E-3</v>
      </c>
      <c r="F57" s="4">
        <v>0.109576989</v>
      </c>
      <c r="G57" s="4">
        <v>4.1178922E-2</v>
      </c>
      <c r="H57" s="9">
        <v>3.6569460633977417E-2</v>
      </c>
    </row>
    <row r="58" spans="1:8" x14ac:dyDescent="0.3">
      <c r="A58" s="8">
        <v>45139</v>
      </c>
      <c r="B58" s="4">
        <v>28.433057999999999</v>
      </c>
      <c r="C58" s="4">
        <v>-0.10988461200000001</v>
      </c>
      <c r="D58" s="4">
        <v>-10.386912450000001</v>
      </c>
      <c r="E58" s="4">
        <v>-0.13543203100000001</v>
      </c>
      <c r="F58" s="4">
        <v>-9.7135153000000002E-2</v>
      </c>
      <c r="G58" s="4">
        <v>-2.2695129000000001E-2</v>
      </c>
      <c r="H58" s="9">
        <v>-1.6251993167587738E-2</v>
      </c>
    </row>
    <row r="59" spans="1:8" x14ac:dyDescent="0.3">
      <c r="A59" s="8">
        <v>45170</v>
      </c>
      <c r="B59" s="4">
        <v>27.379999000000002</v>
      </c>
      <c r="C59" s="4">
        <v>-3.7739699000000002E-2</v>
      </c>
      <c r="D59" s="4">
        <v>-9.4399311430000008</v>
      </c>
      <c r="E59" s="4">
        <v>-1.3546681E-2</v>
      </c>
      <c r="F59" s="4">
        <v>-5.9096306000000001E-2</v>
      </c>
      <c r="G59" s="4">
        <v>2.2119691E-2</v>
      </c>
      <c r="H59" s="9">
        <v>-5.0782717989111666E-2</v>
      </c>
    </row>
    <row r="60" spans="1:8" x14ac:dyDescent="0.3">
      <c r="A60" s="8">
        <v>45200</v>
      </c>
      <c r="B60" s="4">
        <v>26.34</v>
      </c>
      <c r="C60" s="4">
        <v>-3.8724086999999997E-2</v>
      </c>
      <c r="D60" s="4">
        <v>-9.9675189230000001</v>
      </c>
      <c r="E60" s="4">
        <v>-0.15627607399999999</v>
      </c>
      <c r="F60" s="4">
        <v>-9.0876984999999993E-2</v>
      </c>
      <c r="G60" s="4">
        <v>-0.114626085</v>
      </c>
      <c r="H60" s="9">
        <v>-1.825785857095413E-2</v>
      </c>
    </row>
    <row r="61" spans="1:8" ht="15" thickBot="1" x14ac:dyDescent="0.35">
      <c r="A61" s="10">
        <v>45231</v>
      </c>
      <c r="B61" s="11">
        <v>29.530000999999999</v>
      </c>
      <c r="C61" s="11">
        <v>0.114318033</v>
      </c>
      <c r="D61" s="11">
        <v>-7.2613899780000004</v>
      </c>
      <c r="E61" s="11">
        <v>2.4173466000000001E-2</v>
      </c>
      <c r="F61" s="11">
        <v>0.22328869400000001</v>
      </c>
      <c r="G61" s="11">
        <v>9.0615509999999993E-3</v>
      </c>
      <c r="H61" s="12">
        <v>8.78287420996057E-2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6"/>
  <sheetViews>
    <sheetView zoomScale="70" zoomScaleNormal="70" workbookViewId="0">
      <selection sqref="A1:C1"/>
    </sheetView>
  </sheetViews>
  <sheetFormatPr defaultRowHeight="14.4" x14ac:dyDescent="0.3"/>
  <cols>
    <col min="3" max="5" width="9.5546875" bestFit="1" customWidth="1"/>
    <col min="6" max="7" width="13.33203125" bestFit="1" customWidth="1"/>
    <col min="8" max="8" width="15.33203125" customWidth="1"/>
    <col min="9" max="11" width="13.88671875" bestFit="1" customWidth="1"/>
    <col min="12" max="12" width="23.21875" bestFit="1" customWidth="1"/>
    <col min="13" max="13" width="13.88671875" bestFit="1" customWidth="1"/>
    <col min="14" max="14" width="7.77734375" bestFit="1" customWidth="1"/>
    <col min="15" max="15" width="13.33203125" bestFit="1" customWidth="1"/>
    <col min="16" max="16" width="11.44140625" customWidth="1"/>
  </cols>
  <sheetData>
    <row r="1" spans="1:22" ht="15" thickBot="1" x14ac:dyDescent="0.35">
      <c r="A1" s="91" t="s">
        <v>6</v>
      </c>
      <c r="B1" s="92"/>
      <c r="C1" s="92"/>
      <c r="D1" s="34"/>
      <c r="E1" s="93" t="s">
        <v>7</v>
      </c>
      <c r="F1" s="93"/>
      <c r="G1" s="93"/>
      <c r="H1" s="34"/>
      <c r="I1" s="94" t="s">
        <v>8</v>
      </c>
      <c r="J1" s="94"/>
      <c r="K1" s="34"/>
      <c r="L1" s="93" t="s">
        <v>9</v>
      </c>
      <c r="M1" s="93"/>
      <c r="N1" s="93"/>
      <c r="O1" s="34"/>
      <c r="P1" s="39" t="s">
        <v>11</v>
      </c>
      <c r="Q1" s="40"/>
      <c r="R1" s="40"/>
      <c r="S1" s="40"/>
      <c r="T1" s="34"/>
      <c r="U1" s="34"/>
      <c r="V1" s="13"/>
    </row>
    <row r="2" spans="1:22" x14ac:dyDescent="0.3">
      <c r="A2" s="16" t="s">
        <v>1</v>
      </c>
      <c r="B2" s="13">
        <v>5.1000000000000004E-3</v>
      </c>
      <c r="E2" s="16" t="s">
        <v>1</v>
      </c>
      <c r="F2" s="13">
        <v>-7.8490619779999999</v>
      </c>
      <c r="I2" s="16" t="s">
        <v>1</v>
      </c>
      <c r="J2" s="13">
        <v>-1.1999999999999999E-3</v>
      </c>
      <c r="L2" s="16" t="s">
        <v>1</v>
      </c>
      <c r="M2" s="13">
        <v>1.6428867999999999E-2</v>
      </c>
      <c r="P2" s="16" t="s">
        <v>1</v>
      </c>
      <c r="Q2" s="13">
        <v>6.0000000000000001E-3</v>
      </c>
      <c r="V2" s="1"/>
    </row>
    <row r="3" spans="1:22" x14ac:dyDescent="0.3">
      <c r="A3" s="17" t="s">
        <v>2</v>
      </c>
      <c r="B3" s="1">
        <v>9.5012910000000003E-3</v>
      </c>
      <c r="E3" s="17" t="s">
        <v>2</v>
      </c>
      <c r="F3" s="1">
        <v>9.2477535290000006</v>
      </c>
      <c r="I3" s="17" t="s">
        <v>2</v>
      </c>
      <c r="J3" s="1">
        <v>1.377799E-2</v>
      </c>
      <c r="L3" s="17" t="s">
        <v>2</v>
      </c>
      <c r="M3" s="1">
        <v>1.3599539000000001E-2</v>
      </c>
      <c r="P3" s="17" t="s">
        <v>2</v>
      </c>
      <c r="Q3" s="1">
        <v>8.4206149999999994E-3</v>
      </c>
      <c r="V3" s="1"/>
    </row>
    <row r="4" spans="1:22" x14ac:dyDescent="0.3">
      <c r="A4" s="17" t="s">
        <v>3</v>
      </c>
      <c r="B4" s="1">
        <v>9.7474564999999999E-2</v>
      </c>
      <c r="E4" s="17" t="s">
        <v>3</v>
      </c>
      <c r="F4" s="1">
        <v>3.0410119249999998</v>
      </c>
      <c r="I4" s="17" t="s">
        <v>3</v>
      </c>
      <c r="J4" s="1">
        <v>0.117379684</v>
      </c>
      <c r="L4" s="17" t="s">
        <v>3</v>
      </c>
      <c r="M4" s="1">
        <v>0.11661705999999999</v>
      </c>
      <c r="P4" s="17" t="s">
        <v>3</v>
      </c>
      <c r="Q4" s="1">
        <v>9.1763909000000005E-2</v>
      </c>
      <c r="V4" s="1"/>
    </row>
    <row r="5" spans="1:22" x14ac:dyDescent="0.3">
      <c r="A5" s="17" t="s">
        <v>4</v>
      </c>
      <c r="B5" s="1">
        <v>-0.55121558199999998</v>
      </c>
      <c r="E5" s="17" t="s">
        <v>4</v>
      </c>
      <c r="F5" s="1">
        <v>-0.41139083700000001</v>
      </c>
      <c r="I5" s="17" t="s">
        <v>4</v>
      </c>
      <c r="J5" s="1">
        <v>-0.344708925</v>
      </c>
      <c r="L5" s="17" t="s">
        <v>10</v>
      </c>
      <c r="M5" s="1">
        <v>-0.53003191299999997</v>
      </c>
      <c r="P5" s="17" t="s">
        <v>4</v>
      </c>
      <c r="Q5" s="1">
        <v>-5.1258848000000003E-2</v>
      </c>
      <c r="V5" s="1"/>
    </row>
    <row r="6" spans="1:22" ht="15" thickBot="1" x14ac:dyDescent="0.35">
      <c r="A6" s="18" t="s">
        <v>5</v>
      </c>
      <c r="B6" s="3">
        <v>0.27205747400000002</v>
      </c>
      <c r="E6" s="18" t="s">
        <v>5</v>
      </c>
      <c r="F6" s="3">
        <v>-0.41013772900000001</v>
      </c>
      <c r="I6" s="18" t="s">
        <v>5</v>
      </c>
      <c r="J6" s="3">
        <v>0.72167237299999998</v>
      </c>
      <c r="L6" s="18" t="s">
        <v>5</v>
      </c>
      <c r="M6" s="3">
        <v>3.9734944000000001E-2</v>
      </c>
      <c r="P6" s="18" t="s">
        <v>5</v>
      </c>
      <c r="Q6" s="3">
        <v>0.97523037199999996</v>
      </c>
      <c r="V6" s="1"/>
    </row>
    <row r="7" spans="1:22" ht="15" thickBot="1" x14ac:dyDescent="0.35">
      <c r="A7" s="14"/>
      <c r="V7" s="1"/>
    </row>
    <row r="8" spans="1:22" ht="15" thickBot="1" x14ac:dyDescent="0.35">
      <c r="A8" s="14"/>
      <c r="R8" s="100" t="s">
        <v>28</v>
      </c>
      <c r="S8" s="101"/>
      <c r="T8" s="101"/>
      <c r="U8" s="101"/>
      <c r="V8" s="102"/>
    </row>
    <row r="9" spans="1:22" ht="15" thickBot="1" x14ac:dyDescent="0.35">
      <c r="A9" s="14"/>
      <c r="B9" s="95" t="s">
        <v>26</v>
      </c>
      <c r="C9" s="97"/>
      <c r="D9" s="97"/>
      <c r="E9" s="97"/>
      <c r="F9" s="97"/>
      <c r="G9" s="96"/>
      <c r="I9" s="95" t="s">
        <v>20</v>
      </c>
      <c r="J9" s="96"/>
      <c r="L9" s="95" t="s">
        <v>22</v>
      </c>
      <c r="M9" s="96"/>
      <c r="O9" s="98" t="s">
        <v>21</v>
      </c>
      <c r="P9" s="99"/>
      <c r="R9" s="30">
        <f t="array" ref="R9:V9">TRANSPOSE(J10:J14)</f>
        <v>0.2</v>
      </c>
      <c r="S9" s="11">
        <v>0.2</v>
      </c>
      <c r="T9" s="11">
        <v>0.2</v>
      </c>
      <c r="U9" s="11">
        <v>0.2</v>
      </c>
      <c r="V9" s="12">
        <v>0.2</v>
      </c>
    </row>
    <row r="10" spans="1:22" ht="15" thickBot="1" x14ac:dyDescent="0.35">
      <c r="A10" s="14"/>
      <c r="B10" s="20"/>
      <c r="C10" s="21" t="s">
        <v>12</v>
      </c>
      <c r="D10" s="22" t="s">
        <v>13</v>
      </c>
      <c r="E10" s="22" t="s">
        <v>14</v>
      </c>
      <c r="F10" s="22" t="s">
        <v>15</v>
      </c>
      <c r="G10" s="23" t="s">
        <v>16</v>
      </c>
      <c r="I10" s="31" t="s">
        <v>12</v>
      </c>
      <c r="J10" s="32">
        <v>0.2</v>
      </c>
      <c r="L10" s="14">
        <f>PRODUCT(J10, B2)</f>
        <v>1.0200000000000001E-3</v>
      </c>
      <c r="M10" s="1"/>
      <c r="O10" s="44">
        <f t="array" ref="O10:O14">MMULT(C11:G15,J10:J14)</f>
        <v>1.8507654576365953E-2</v>
      </c>
      <c r="V10" s="1"/>
    </row>
    <row r="11" spans="1:22" ht="15" thickBot="1" x14ac:dyDescent="0.35">
      <c r="A11" s="14"/>
      <c r="B11" s="24" t="s">
        <v>12</v>
      </c>
      <c r="C11" s="4">
        <f>_xlfn.VAR.P(STOCKS!C3:C61)</f>
        <v>9.5012908344954509E-3</v>
      </c>
      <c r="D11" s="4">
        <f>_xlfn.COVARIANCE.P(STOCKS!C3:C61,STOCKS!D3:D61)</f>
        <v>5.9794249251265433E-2</v>
      </c>
      <c r="E11" s="4">
        <f>_xlfn.COVARIANCE.P(STOCKS!C3:C61,STOCKS!E3:E61)</f>
        <v>8.005728548121465E-3</v>
      </c>
      <c r="F11" s="4">
        <f>_xlfn.COVARIANCE.P(STOCKS!C3:C61,STOCKS!F3:F61)</f>
        <v>8.5137193445851585E-3</v>
      </c>
      <c r="G11" s="9">
        <f>_xlfn.COVARIANCE.P(STOCKS!C3:C61,STOCKS!G3:G61)</f>
        <v>6.723284903362269E-3</v>
      </c>
      <c r="I11" s="24" t="s">
        <v>13</v>
      </c>
      <c r="J11" s="9">
        <v>0.2</v>
      </c>
      <c r="L11" s="14">
        <f>PRODUCT(J11, F2)</f>
        <v>-1.5698123956000001</v>
      </c>
      <c r="M11" s="1"/>
      <c r="O11" s="45">
        <v>1.9094497407833888</v>
      </c>
      <c r="R11" s="98" t="s">
        <v>27</v>
      </c>
      <c r="S11" s="103"/>
      <c r="T11" s="99"/>
      <c r="V11" s="33" t="s">
        <v>30</v>
      </c>
    </row>
    <row r="12" spans="1:22" ht="15" thickBot="1" x14ac:dyDescent="0.35">
      <c r="A12" s="14"/>
      <c r="B12" s="24" t="s">
        <v>13</v>
      </c>
      <c r="C12" s="4">
        <f>_xlfn.COVARIANCE.P(STOCKS!D3:D61,STOCKS!C3:C61)</f>
        <v>5.9794249251265433E-2</v>
      </c>
      <c r="D12" s="4">
        <f>_xlfn.VAR.P(STOCKS!D3:D61)</f>
        <v>9.2477535286983858</v>
      </c>
      <c r="E12" s="4">
        <f>_xlfn.COVARIANCE.P(STOCKS!D3:D61,STOCKS!E3:E61)</f>
        <v>0.12006809343487</v>
      </c>
      <c r="F12" s="4">
        <f>_xlfn.COVARIANCE.P(STOCKS!D3:D61,STOCKS!F3:F61)</f>
        <v>0.10327163562111415</v>
      </c>
      <c r="G12" s="9">
        <f>_xlfn.COVARIANCE.P(STOCKS!D3:D61,STOCKS!G3:G61)</f>
        <v>1.6361196911308631E-2</v>
      </c>
      <c r="I12" s="24" t="s">
        <v>14</v>
      </c>
      <c r="J12" s="9">
        <v>0.2</v>
      </c>
      <c r="L12" s="14">
        <f>PRODUCT(J12, J2)</f>
        <v>-2.3999999999999998E-4</v>
      </c>
      <c r="M12" s="1"/>
      <c r="O12" s="45">
        <v>3.1572087039848713E-2</v>
      </c>
      <c r="R12" s="35">
        <f>MMULT(O10:O14,R9:V9)</f>
        <v>3.7015309152731908E-3</v>
      </c>
      <c r="S12" s="36"/>
      <c r="T12" s="28"/>
      <c r="V12" s="38">
        <f>SQRT(R12)</f>
        <v>6.0840208047583062E-2</v>
      </c>
    </row>
    <row r="13" spans="1:22" x14ac:dyDescent="0.3">
      <c r="A13" s="14"/>
      <c r="B13" s="24" t="s">
        <v>14</v>
      </c>
      <c r="C13" s="4">
        <f>_xlfn.COVARIANCE.P(STOCKS!E3:E61,STOCKS!C3:C61)</f>
        <v>8.005728548121465E-3</v>
      </c>
      <c r="D13" s="4">
        <f>_xlfn.COVARIANCE.P(STOCKS!E3:E61,STOCKS!D3:D61)</f>
        <v>0.12006809343487</v>
      </c>
      <c r="E13" s="4">
        <f>_xlfn.VAR.P(STOCKS!E3:E61)</f>
        <v>1.3777990286207563E-2</v>
      </c>
      <c r="F13" s="4">
        <f>_xlfn.COVARIANCE.P(STOCKS!E3:E61,STOCKS!F3:F61)</f>
        <v>8.8694030853431471E-3</v>
      </c>
      <c r="G13" s="9">
        <f>_xlfn.COVARIANCE.P(STOCKS!E3:E61,STOCKS!G3:G61)</f>
        <v>7.1392198447013822E-3</v>
      </c>
      <c r="I13" s="24" t="s">
        <v>15</v>
      </c>
      <c r="J13" s="9">
        <v>0.2</v>
      </c>
      <c r="L13" s="14">
        <f>PRODUCT(J13, M2)</f>
        <v>3.2857735999999998E-3</v>
      </c>
      <c r="M13" s="1"/>
      <c r="O13" s="46">
        <v>2.8198158827638424E-2</v>
      </c>
      <c r="V13" s="1"/>
    </row>
    <row r="14" spans="1:22" ht="15.6" thickBot="1" x14ac:dyDescent="0.4">
      <c r="A14" s="14"/>
      <c r="B14" s="24" t="s">
        <v>15</v>
      </c>
      <c r="C14" s="4">
        <f>_xlfn.COVARIANCE.P(STOCKS!F3:F61,STOCKS!C3:C61)</f>
        <v>8.5137193445851585E-3</v>
      </c>
      <c r="D14" s="4">
        <f>_xlfn.COVARIANCE.P(STOCKS!F3:F61,STOCKS!D3:D61)</f>
        <v>0.10327163562111415</v>
      </c>
      <c r="E14" s="4">
        <f>_xlfn.COVARIANCE.P(STOCKS!F3:F61,STOCKS!E3:E61)</f>
        <v>8.8694030853431471E-3</v>
      </c>
      <c r="F14" s="19">
        <f>_xlfn.VAR.P(STOCKS!F3:F61)</f>
        <v>1.3599538791317966E-2</v>
      </c>
      <c r="G14" s="9">
        <f>_xlfn.COVARIANCE.P(STOCKS!F3:F61,STOCKS!G3:G61)</f>
        <v>6.7364972958317039E-3</v>
      </c>
      <c r="I14" s="25" t="s">
        <v>16</v>
      </c>
      <c r="J14" s="12">
        <v>0.2</v>
      </c>
      <c r="L14" s="14">
        <f>PRODUCT(J14, Q2)</f>
        <v>1.2000000000000001E-3</v>
      </c>
      <c r="M14" s="1"/>
      <c r="O14" s="45">
        <v>9.0761628057593746E-3</v>
      </c>
      <c r="S14" s="41" t="s">
        <v>31</v>
      </c>
      <c r="U14" s="37"/>
      <c r="V14" s="1"/>
    </row>
    <row r="15" spans="1:22" ht="15" thickBot="1" x14ac:dyDescent="0.35">
      <c r="A15" s="14"/>
      <c r="B15" s="25" t="s">
        <v>16</v>
      </c>
      <c r="C15" s="11">
        <f>_xlfn.COVARIANCE.P(STOCKS!G3:G61,STOCKS!C3:C61)</f>
        <v>6.723284903362269E-3</v>
      </c>
      <c r="D15" s="11">
        <f>_xlfn.COVARIANCE.P(STOCKS!G3:G61,STOCKS!D3:D61)</f>
        <v>1.6361196911308631E-2</v>
      </c>
      <c r="E15" s="11">
        <f>_xlfn.COVARIANCE.P(STOCKS!G3:G61,STOCKS!E3:E61)</f>
        <v>7.1392198447013822E-3</v>
      </c>
      <c r="F15" s="11">
        <f>_xlfn.COVARIANCE.P(STOCKS!G3:G61,STOCKS!F3:F61)</f>
        <v>6.7364972958317039E-3</v>
      </c>
      <c r="G15" s="12">
        <f>_xlfn.VAR.P(STOCKS!G3:G61)</f>
        <v>8.4206150735928863E-3</v>
      </c>
      <c r="I15" s="26"/>
      <c r="J15" s="27">
        <f>SUMPRODUCT(J10:J14)</f>
        <v>1</v>
      </c>
      <c r="L15" s="98">
        <f>SUMPRODUCT(L10:L14)</f>
        <v>-1.5645466219999999</v>
      </c>
      <c r="M15" s="99"/>
      <c r="O15" s="47"/>
      <c r="V15" s="1"/>
    </row>
    <row r="16" spans="1:22" ht="15" thickBot="1" x14ac:dyDescent="0.35">
      <c r="A16" s="14"/>
      <c r="S16" s="104" t="s">
        <v>29</v>
      </c>
      <c r="T16" s="105"/>
      <c r="V16" s="1"/>
    </row>
    <row r="17" spans="1:22" ht="15" thickBot="1" x14ac:dyDescent="0.35">
      <c r="A17" s="14"/>
      <c r="H17" s="68" t="s">
        <v>78</v>
      </c>
      <c r="I17" s="22" t="s">
        <v>12</v>
      </c>
      <c r="J17" s="22" t="s">
        <v>46</v>
      </c>
      <c r="K17" s="22" t="s">
        <v>79</v>
      </c>
      <c r="L17" s="22" t="s">
        <v>15</v>
      </c>
      <c r="M17" s="23" t="s">
        <v>16</v>
      </c>
      <c r="S17" s="106">
        <f>(L15 - 0.03) /V12</f>
        <v>-26.20876346696426</v>
      </c>
      <c r="T17" s="107"/>
      <c r="V17" s="1"/>
    </row>
    <row r="18" spans="1:22" ht="15" thickBot="1" x14ac:dyDescent="0.35">
      <c r="A18" s="15"/>
      <c r="B18" s="2"/>
      <c r="C18" s="2"/>
      <c r="D18" s="2"/>
      <c r="E18" s="2"/>
      <c r="F18" s="2"/>
      <c r="G18" s="2"/>
      <c r="H18" s="30"/>
      <c r="I18" s="11">
        <v>5.1000000000000004E-3</v>
      </c>
      <c r="J18" s="11">
        <v>-7.8490619779999999</v>
      </c>
      <c r="K18" s="11">
        <v>-1.1999999999999999E-3</v>
      </c>
      <c r="L18" s="11">
        <v>1.6428867999999999E-2</v>
      </c>
      <c r="M18" s="12">
        <v>6.0000000000000001E-3</v>
      </c>
      <c r="N18" s="48"/>
      <c r="O18" s="48"/>
      <c r="P18" s="48"/>
      <c r="Q18" s="2"/>
      <c r="R18" s="2"/>
      <c r="S18" s="2"/>
      <c r="T18" s="2"/>
      <c r="U18" s="2"/>
      <c r="V18" s="3"/>
    </row>
    <row r="19" spans="1:22" ht="15" thickBot="1" x14ac:dyDescent="0.35"/>
    <row r="20" spans="1:22" ht="15" thickBot="1" x14ac:dyDescent="0.35">
      <c r="A20" s="20"/>
      <c r="B20" s="66" t="s">
        <v>68</v>
      </c>
      <c r="C20" s="66" t="s">
        <v>69</v>
      </c>
      <c r="D20" s="66" t="s">
        <v>70</v>
      </c>
      <c r="E20" s="66" t="s">
        <v>71</v>
      </c>
      <c r="F20" s="66" t="s">
        <v>72</v>
      </c>
      <c r="G20" s="67" t="s">
        <v>66</v>
      </c>
      <c r="I20" s="98" t="s">
        <v>77</v>
      </c>
      <c r="J20" s="99"/>
      <c r="L20" s="68" t="s">
        <v>74</v>
      </c>
      <c r="M20" s="71">
        <f>MMULT(J21:J25,I18:M18)</f>
        <v>1.5912364929274478E-3</v>
      </c>
      <c r="N20" s="66" t="s">
        <v>80</v>
      </c>
      <c r="O20" s="67">
        <f>M20*12</f>
        <v>1.9094837915129372E-2</v>
      </c>
    </row>
    <row r="21" spans="1:22" x14ac:dyDescent="0.3">
      <c r="A21" s="29"/>
      <c r="B21" s="4">
        <f t="array" ref="B21:F25">(C11:G15)*2</f>
        <v>1.9002581668990902E-2</v>
      </c>
      <c r="C21" s="4">
        <v>0.11958849850253087</v>
      </c>
      <c r="D21" s="4">
        <v>1.601145709624293E-2</v>
      </c>
      <c r="E21" s="4">
        <v>1.7027438689170317E-2</v>
      </c>
      <c r="F21" s="4">
        <v>1.3446569806724538E-2</v>
      </c>
      <c r="G21" s="9">
        <v>1</v>
      </c>
      <c r="I21" s="68" t="s">
        <v>12</v>
      </c>
      <c r="J21" s="67">
        <v>0.31200715547597013</v>
      </c>
      <c r="L21" s="24" t="s">
        <v>75</v>
      </c>
      <c r="M21" s="70">
        <f>SQRT(M22)</f>
        <v>8.7296312373727702E-2</v>
      </c>
      <c r="N21" s="4"/>
      <c r="O21" s="9">
        <f>M21*12</f>
        <v>1.0475557484847324</v>
      </c>
    </row>
    <row r="22" spans="1:22" x14ac:dyDescent="0.3">
      <c r="A22" s="69" t="s">
        <v>65</v>
      </c>
      <c r="B22" s="4">
        <v>0.11958849850253087</v>
      </c>
      <c r="C22" s="4">
        <v>18.495507057396772</v>
      </c>
      <c r="D22" s="4">
        <v>0.24013618686974</v>
      </c>
      <c r="E22" s="4">
        <v>0.20654327124222829</v>
      </c>
      <c r="F22" s="4">
        <v>3.2722393822617261E-2</v>
      </c>
      <c r="G22" s="9">
        <v>1</v>
      </c>
      <c r="I22" s="24" t="s">
        <v>13</v>
      </c>
      <c r="J22" s="9">
        <v>-4.0716750301104856E-3</v>
      </c>
      <c r="L22" s="24" t="s">
        <v>2</v>
      </c>
      <c r="M22" s="70">
        <f t="array" ref="M22">MMULT(MMULT(TRANSPOSE(J21:J25),C11:G15),J21:J25)</f>
        <v>7.6206461540514452E-3</v>
      </c>
      <c r="O22" s="1"/>
    </row>
    <row r="23" spans="1:22" ht="15" thickBot="1" x14ac:dyDescent="0.35">
      <c r="A23" s="29"/>
      <c r="B23" s="4">
        <v>1.601145709624293E-2</v>
      </c>
      <c r="C23" s="4">
        <v>0.24013618686974</v>
      </c>
      <c r="D23" s="4">
        <v>2.7555980572415126E-2</v>
      </c>
      <c r="E23" s="4">
        <v>1.7738806170686294E-2</v>
      </c>
      <c r="F23" s="4">
        <v>1.4278439689402764E-2</v>
      </c>
      <c r="G23" s="9">
        <v>1</v>
      </c>
      <c r="I23" s="24" t="s">
        <v>14</v>
      </c>
      <c r="J23" s="9">
        <v>8.0098296830888635E-2</v>
      </c>
      <c r="L23" s="86" t="s">
        <v>76</v>
      </c>
      <c r="M23" s="11">
        <f>O20-0.03/O21</f>
        <v>-9.5432560893132304E-3</v>
      </c>
      <c r="N23" s="2"/>
      <c r="O23" s="3"/>
    </row>
    <row r="24" spans="1:22" x14ac:dyDescent="0.3">
      <c r="A24" s="29"/>
      <c r="B24" s="4">
        <v>1.7027438689170317E-2</v>
      </c>
      <c r="C24" s="4">
        <v>0.20654327124222829</v>
      </c>
      <c r="D24" s="4">
        <v>1.7738806170686294E-2</v>
      </c>
      <c r="E24" s="4">
        <v>2.7199077582635931E-2</v>
      </c>
      <c r="F24" s="4">
        <v>1.3472994591663408E-2</v>
      </c>
      <c r="G24" s="9">
        <v>1</v>
      </c>
      <c r="I24" s="24" t="s">
        <v>15</v>
      </c>
      <c r="J24" s="9">
        <v>8.0410478897535248E-2</v>
      </c>
    </row>
    <row r="25" spans="1:22" ht="15" thickBot="1" x14ac:dyDescent="0.35">
      <c r="A25" s="29"/>
      <c r="B25" s="4">
        <v>1.3446569806724538E-2</v>
      </c>
      <c r="C25" s="4">
        <v>3.2722393822617261E-2</v>
      </c>
      <c r="D25" s="4">
        <v>1.4278439689402764E-2</v>
      </c>
      <c r="E25" s="4">
        <v>1.3472994591663408E-2</v>
      </c>
      <c r="F25" s="4">
        <v>1.6841230147185773E-2</v>
      </c>
      <c r="G25" s="9">
        <v>1</v>
      </c>
      <c r="I25" s="25" t="s">
        <v>16</v>
      </c>
      <c r="J25" s="12">
        <v>0.53155574382571635</v>
      </c>
    </row>
    <row r="26" spans="1:22" ht="15" thickBot="1" x14ac:dyDescent="0.35">
      <c r="A26" s="30"/>
      <c r="B26" s="11">
        <v>1</v>
      </c>
      <c r="C26" s="11">
        <v>1</v>
      </c>
      <c r="D26" s="11">
        <v>1</v>
      </c>
      <c r="E26" s="11">
        <v>1</v>
      </c>
      <c r="F26" s="11">
        <v>1</v>
      </c>
      <c r="G26" s="12">
        <v>0</v>
      </c>
    </row>
    <row r="30" spans="1:22" ht="15" thickBot="1" x14ac:dyDescent="0.35"/>
    <row r="31" spans="1:22" x14ac:dyDescent="0.3">
      <c r="A31" s="20"/>
      <c r="B31" s="66" t="s">
        <v>68</v>
      </c>
      <c r="C31" s="79">
        <v>0</v>
      </c>
      <c r="E31" s="20"/>
      <c r="F31" s="66">
        <f t="array" ref="F31:K36">MINVERSE(B21:G26)</f>
        <v>175.40876509850449</v>
      </c>
      <c r="G31" s="66">
        <v>7.8058817521190038E-2</v>
      </c>
      <c r="H31" s="66">
        <v>-32.288356161570697</v>
      </c>
      <c r="I31" s="66">
        <v>-59.217374663849618</v>
      </c>
      <c r="J31" s="66">
        <v>-83.981093090605398</v>
      </c>
      <c r="K31" s="67">
        <v>0.31200715547597013</v>
      </c>
      <c r="M31" s="72">
        <f t="array" ref="M31:M36">MMULT(F31:K36,C31:C36)</f>
        <v>0.31200715547597013</v>
      </c>
    </row>
    <row r="32" spans="1:22" x14ac:dyDescent="0.3">
      <c r="A32" s="69" t="s">
        <v>67</v>
      </c>
      <c r="B32" s="4" t="s">
        <v>69</v>
      </c>
      <c r="C32" s="80">
        <v>0</v>
      </c>
      <c r="D32" s="65"/>
      <c r="E32" s="76" t="s">
        <v>73</v>
      </c>
      <c r="F32" s="42">
        <v>7.8058817521189844E-2</v>
      </c>
      <c r="G32" s="42">
        <v>6.6117028349490681E-2</v>
      </c>
      <c r="H32" s="4">
        <v>-0.71586222375046871</v>
      </c>
      <c r="I32" s="4">
        <v>-0.43109751475839009</v>
      </c>
      <c r="J32" s="4">
        <v>1.0027838926381782</v>
      </c>
      <c r="K32" s="9">
        <v>-4.0716750301104856E-3</v>
      </c>
      <c r="M32" s="73">
        <v>-4.0716750301104856E-3</v>
      </c>
    </row>
    <row r="33" spans="1:13" x14ac:dyDescent="0.3">
      <c r="A33" s="29"/>
      <c r="B33" s="4" t="s">
        <v>70</v>
      </c>
      <c r="C33" s="80">
        <v>0</v>
      </c>
      <c r="D33" s="65"/>
      <c r="E33" s="77"/>
      <c r="F33" s="42">
        <v>-32.288356161570654</v>
      </c>
      <c r="G33" s="42">
        <v>-0.71586222375046871</v>
      </c>
      <c r="H33" s="4">
        <v>89.653049205567143</v>
      </c>
      <c r="I33" s="4">
        <v>-15.267461066980657</v>
      </c>
      <c r="J33" s="4">
        <v>-41.381369753265346</v>
      </c>
      <c r="K33" s="9">
        <v>8.0098296830888635E-2</v>
      </c>
      <c r="M33" s="73">
        <v>8.0098296830888635E-2</v>
      </c>
    </row>
    <row r="34" spans="1:13" x14ac:dyDescent="0.3">
      <c r="A34" s="29"/>
      <c r="B34" s="4" t="s">
        <v>71</v>
      </c>
      <c r="C34" s="80">
        <v>0</v>
      </c>
      <c r="D34" s="65"/>
      <c r="E34" s="77"/>
      <c r="F34" s="42">
        <v>-59.217374663849625</v>
      </c>
      <c r="G34" s="42">
        <v>-0.4310975147583902</v>
      </c>
      <c r="H34" s="4">
        <v>-15.267461066980646</v>
      </c>
      <c r="I34" s="4">
        <v>93.139069494671659</v>
      </c>
      <c r="J34" s="4">
        <v>-18.223136249082998</v>
      </c>
      <c r="K34" s="9">
        <v>8.0410478897535248E-2</v>
      </c>
      <c r="M34" s="73">
        <v>8.0410478897535248E-2</v>
      </c>
    </row>
    <row r="35" spans="1:13" x14ac:dyDescent="0.3">
      <c r="A35" s="29"/>
      <c r="B35" s="4" t="s">
        <v>72</v>
      </c>
      <c r="C35" s="80">
        <v>0</v>
      </c>
      <c r="D35" s="65"/>
      <c r="E35" s="77"/>
      <c r="F35" s="42">
        <v>-83.981093090605398</v>
      </c>
      <c r="G35" s="42">
        <v>1.0027838926381782</v>
      </c>
      <c r="H35" s="4">
        <v>-41.381369753265339</v>
      </c>
      <c r="I35" s="4">
        <v>-18.223136249082991</v>
      </c>
      <c r="J35" s="4">
        <v>142.58281520031557</v>
      </c>
      <c r="K35" s="9">
        <v>0.53155574382571635</v>
      </c>
      <c r="M35" s="73">
        <v>0.53155574382571635</v>
      </c>
    </row>
    <row r="36" spans="1:13" ht="15" thickBot="1" x14ac:dyDescent="0.35">
      <c r="A36" s="30"/>
      <c r="B36" s="11" t="s">
        <v>66</v>
      </c>
      <c r="C36" s="81">
        <v>1</v>
      </c>
      <c r="D36" s="65"/>
      <c r="E36" s="78"/>
      <c r="F36" s="43">
        <v>0.31200715547596936</v>
      </c>
      <c r="G36" s="43">
        <v>-4.0716750301104847E-3</v>
      </c>
      <c r="H36" s="11">
        <v>8.009829683088876E-2</v>
      </c>
      <c r="I36" s="11">
        <v>8.0410478897535428E-2</v>
      </c>
      <c r="J36" s="11">
        <v>0.53155574382571691</v>
      </c>
      <c r="K36" s="12">
        <v>-1.5241292308102892E-2</v>
      </c>
      <c r="M36" s="74">
        <v>-1.5241292308102892E-2</v>
      </c>
    </row>
  </sheetData>
  <mergeCells count="14">
    <mergeCell ref="I20:J20"/>
    <mergeCell ref="R8:V8"/>
    <mergeCell ref="R11:T11"/>
    <mergeCell ref="S16:T16"/>
    <mergeCell ref="S17:T17"/>
    <mergeCell ref="L15:M15"/>
    <mergeCell ref="O9:P9"/>
    <mergeCell ref="A1:C1"/>
    <mergeCell ref="E1:G1"/>
    <mergeCell ref="I1:J1"/>
    <mergeCell ref="L1:N1"/>
    <mergeCell ref="I9:J9"/>
    <mergeCell ref="B9:G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9D59-4B91-42C6-9DD3-2ED385499C6F}">
  <dimension ref="A1:J63"/>
  <sheetViews>
    <sheetView workbookViewId="0"/>
  </sheetViews>
  <sheetFormatPr defaultRowHeight="14.4" x14ac:dyDescent="0.3"/>
  <cols>
    <col min="1" max="1" width="10.33203125" bestFit="1" customWidth="1"/>
    <col min="2" max="2" width="12.21875" bestFit="1" customWidth="1"/>
    <col min="3" max="3" width="12.6640625" bestFit="1" customWidth="1"/>
    <col min="4" max="4" width="8.5546875" style="49" bestFit="1" customWidth="1"/>
    <col min="5" max="5" width="13.21875" bestFit="1" customWidth="1"/>
    <col min="6" max="6" width="19.77734375" bestFit="1" customWidth="1"/>
    <col min="7" max="7" width="19.88671875" bestFit="1" customWidth="1"/>
    <col min="8" max="8" width="12.6640625" bestFit="1" customWidth="1"/>
    <col min="9" max="9" width="31.109375" bestFit="1" customWidth="1"/>
    <col min="10" max="10" width="12.6640625" bestFit="1" customWidth="1"/>
  </cols>
  <sheetData>
    <row r="1" spans="1:10" x14ac:dyDescent="0.3">
      <c r="A1" s="60" t="s">
        <v>0</v>
      </c>
      <c r="B1" s="60" t="s">
        <v>25</v>
      </c>
      <c r="C1" s="60" t="s">
        <v>17</v>
      </c>
      <c r="D1" s="61" t="s">
        <v>58</v>
      </c>
      <c r="E1" s="60" t="s">
        <v>64</v>
      </c>
      <c r="F1" s="60" t="s">
        <v>56</v>
      </c>
      <c r="G1" s="60" t="s">
        <v>55</v>
      </c>
      <c r="H1" s="60" t="s">
        <v>63</v>
      </c>
      <c r="I1" s="60" t="s">
        <v>6</v>
      </c>
      <c r="J1" s="4"/>
    </row>
    <row r="2" spans="1:10" x14ac:dyDescent="0.3">
      <c r="A2" s="62">
        <v>43435</v>
      </c>
      <c r="B2" s="4">
        <v>21.868335999999999</v>
      </c>
      <c r="C2" s="4"/>
      <c r="D2" s="63"/>
      <c r="E2" s="4"/>
      <c r="F2" s="63">
        <v>229.90905799999999</v>
      </c>
      <c r="G2" s="4"/>
      <c r="H2" s="4"/>
      <c r="I2" s="4" t="s">
        <v>1</v>
      </c>
      <c r="J2" s="4">
        <v>5.1000000000000004E-3</v>
      </c>
    </row>
    <row r="3" spans="1:10" x14ac:dyDescent="0.3">
      <c r="A3" s="62">
        <v>43466</v>
      </c>
      <c r="B3" s="4">
        <v>25.408729999999998</v>
      </c>
      <c r="C3" s="4">
        <v>0.15005307000000001</v>
      </c>
      <c r="D3" s="63">
        <v>2.0999999999999999E-3</v>
      </c>
      <c r="E3" s="4">
        <f>C3-D3</f>
        <v>0.14795307000000002</v>
      </c>
      <c r="F3" s="63">
        <v>249.76696799999999</v>
      </c>
      <c r="G3" s="4">
        <f>LN(F3)-LN(F2)-D3</f>
        <v>8.074452442878631E-2</v>
      </c>
      <c r="H3" s="4">
        <v>8.6372890971524952E-2</v>
      </c>
      <c r="I3" s="4" t="s">
        <v>2</v>
      </c>
      <c r="J3" s="4">
        <v>9.5012910000000003E-3</v>
      </c>
    </row>
    <row r="4" spans="1:10" x14ac:dyDescent="0.3">
      <c r="A4" s="62">
        <v>43497</v>
      </c>
      <c r="B4" s="4">
        <v>25.953137999999999</v>
      </c>
      <c r="C4" s="4">
        <v>2.1199711E-2</v>
      </c>
      <c r="D4" s="63">
        <v>1.8E-3</v>
      </c>
      <c r="E4" s="4">
        <f t="shared" ref="E4:E61" si="0">C4-D4</f>
        <v>1.9399711E-2</v>
      </c>
      <c r="F4" s="63">
        <v>257.86337300000002</v>
      </c>
      <c r="G4" s="4">
        <f t="shared" ref="G4:G61" si="1">LN(F4)-LN(F3)-D4</f>
        <v>3.010152747783781E-2</v>
      </c>
      <c r="H4" s="4">
        <v>3.2415835708107056E-2</v>
      </c>
      <c r="I4" s="4" t="s">
        <v>3</v>
      </c>
      <c r="J4" s="4">
        <v>9.7474564999999999E-2</v>
      </c>
    </row>
    <row r="5" spans="1:10" x14ac:dyDescent="0.3">
      <c r="A5" s="62">
        <v>43525</v>
      </c>
      <c r="B5" s="4">
        <v>24.749068999999999</v>
      </c>
      <c r="C5" s="4">
        <v>-4.7504655E-2</v>
      </c>
      <c r="D5" s="63">
        <v>1.9E-3</v>
      </c>
      <c r="E5" s="4">
        <f t="shared" si="0"/>
        <v>-4.9404654999999999E-2</v>
      </c>
      <c r="F5" s="63">
        <v>261.37948599999999</v>
      </c>
      <c r="G5" s="4">
        <f t="shared" si="1"/>
        <v>1.1643438042752597E-2</v>
      </c>
      <c r="H5" s="4">
        <v>1.363556583896838E-2</v>
      </c>
      <c r="I5" s="4" t="s">
        <v>4</v>
      </c>
      <c r="J5" s="4">
        <v>-0.55121558199999998</v>
      </c>
    </row>
    <row r="6" spans="1:10" x14ac:dyDescent="0.3">
      <c r="A6" s="62">
        <v>43556</v>
      </c>
      <c r="B6" s="4">
        <v>27.431189</v>
      </c>
      <c r="C6" s="4">
        <v>0.102892779</v>
      </c>
      <c r="D6" s="63">
        <v>2.0999999999999999E-3</v>
      </c>
      <c r="E6" s="4">
        <f t="shared" si="0"/>
        <v>0.100792779</v>
      </c>
      <c r="F6" s="63">
        <v>273.25576799999999</v>
      </c>
      <c r="G6" s="4">
        <f t="shared" si="1"/>
        <v>4.2334915027135704E-2</v>
      </c>
      <c r="H6" s="4">
        <v>4.5436932261776669E-2</v>
      </c>
      <c r="I6" s="4" t="s">
        <v>5</v>
      </c>
      <c r="J6" s="4">
        <v>0.27205747400000002</v>
      </c>
    </row>
    <row r="7" spans="1:10" x14ac:dyDescent="0.3">
      <c r="A7" s="62">
        <v>43586</v>
      </c>
      <c r="B7" s="4">
        <v>23.861008000000002</v>
      </c>
      <c r="C7" s="4">
        <v>-0.13943498800000001</v>
      </c>
      <c r="D7" s="63">
        <v>2.0999999999999999E-3</v>
      </c>
      <c r="E7" s="4">
        <f t="shared" si="0"/>
        <v>-0.141534988</v>
      </c>
      <c r="F7" s="63">
        <v>255.829971</v>
      </c>
      <c r="G7" s="4">
        <f t="shared" si="1"/>
        <v>-6.7995187672648352E-2</v>
      </c>
      <c r="H7" s="4">
        <v>-6.3771012511618749E-2</v>
      </c>
      <c r="I7" s="4"/>
      <c r="J7" s="4"/>
    </row>
    <row r="8" spans="1:10" x14ac:dyDescent="0.3">
      <c r="A8" s="62">
        <v>43617</v>
      </c>
      <c r="B8" s="4">
        <v>26.01388</v>
      </c>
      <c r="C8" s="4">
        <v>8.6384580000000002E-2</v>
      </c>
      <c r="D8" s="63">
        <v>1.8E-3</v>
      </c>
      <c r="E8" s="4">
        <f t="shared" si="0"/>
        <v>8.4584580000000006E-2</v>
      </c>
      <c r="F8" s="63">
        <v>272.30783100000002</v>
      </c>
      <c r="G8" s="4">
        <f t="shared" si="1"/>
        <v>6.0620109952320499E-2</v>
      </c>
      <c r="H8" s="4">
        <v>6.4409419801716744E-2</v>
      </c>
      <c r="I8" s="4"/>
      <c r="J8" s="4"/>
    </row>
    <row r="9" spans="1:10" x14ac:dyDescent="0.3">
      <c r="A9" s="62">
        <v>43647</v>
      </c>
      <c r="B9" s="4">
        <v>27.669598000000001</v>
      </c>
      <c r="C9" s="4">
        <v>6.1704024000000003E-2</v>
      </c>
      <c r="D9" s="63">
        <v>1.9E-3</v>
      </c>
      <c r="E9" s="4">
        <f t="shared" si="0"/>
        <v>5.9804024000000004E-2</v>
      </c>
      <c r="F9" s="63">
        <v>277.769409</v>
      </c>
      <c r="G9" s="4">
        <f t="shared" si="1"/>
        <v>1.7958147478039713E-2</v>
      </c>
      <c r="H9" s="4">
        <v>2.0056632157596576E-2</v>
      </c>
      <c r="I9" s="4"/>
      <c r="J9" s="4"/>
    </row>
    <row r="10" spans="1:10" x14ac:dyDescent="0.3">
      <c r="A10" s="62">
        <v>43678</v>
      </c>
      <c r="B10" s="4">
        <v>24.810645999999998</v>
      </c>
      <c r="C10" s="4">
        <v>-0.10906143</v>
      </c>
      <c r="D10" s="63">
        <v>1.6000000000000001E-3</v>
      </c>
      <c r="E10" s="4">
        <f t="shared" si="0"/>
        <v>-0.11066143000000001</v>
      </c>
      <c r="F10" s="63">
        <v>273.11862200000002</v>
      </c>
      <c r="G10" s="4">
        <f t="shared" si="1"/>
        <v>-1.8485091834113909E-2</v>
      </c>
      <c r="H10" s="4">
        <v>-1.6743337636578908E-2</v>
      </c>
      <c r="I10" s="4"/>
      <c r="J10" s="4"/>
    </row>
    <row r="11" spans="1:10" x14ac:dyDescent="0.3">
      <c r="A11" s="62">
        <v>43709</v>
      </c>
      <c r="B11" s="4">
        <v>26.307763999999999</v>
      </c>
      <c r="C11" s="4">
        <v>5.8591269000000001E-2</v>
      </c>
      <c r="D11" s="63">
        <v>1.8E-3</v>
      </c>
      <c r="E11" s="4">
        <f t="shared" si="0"/>
        <v>5.6791268999999998E-2</v>
      </c>
      <c r="F11" s="63">
        <v>277.153076</v>
      </c>
      <c r="G11" s="4">
        <f t="shared" si="1"/>
        <v>1.2863760855134101E-2</v>
      </c>
      <c r="H11" s="4">
        <v>1.4771801243197479E-2</v>
      </c>
      <c r="I11" s="4"/>
      <c r="J11" s="4"/>
    </row>
    <row r="12" spans="1:10" x14ac:dyDescent="0.3">
      <c r="A12" s="62">
        <v>43739</v>
      </c>
      <c r="B12" s="4">
        <v>28.387582999999999</v>
      </c>
      <c r="C12" s="4">
        <v>7.6087726999999994E-2</v>
      </c>
      <c r="D12" s="63">
        <v>1.6000000000000001E-3</v>
      </c>
      <c r="E12" s="4">
        <f t="shared" si="0"/>
        <v>7.448772699999999E-2</v>
      </c>
      <c r="F12" s="63">
        <v>284.58764600000001</v>
      </c>
      <c r="G12" s="4">
        <f t="shared" si="1"/>
        <v>2.4871301933996826E-2</v>
      </c>
      <c r="H12" s="4">
        <v>2.6824778953562861E-2</v>
      </c>
      <c r="I12" s="4"/>
      <c r="J12" s="4"/>
    </row>
    <row r="13" spans="1:10" x14ac:dyDescent="0.3">
      <c r="A13" s="62">
        <v>43770</v>
      </c>
      <c r="B13" s="4">
        <v>30.248615000000001</v>
      </c>
      <c r="C13" s="4">
        <v>6.3498567000000006E-2</v>
      </c>
      <c r="D13" s="63">
        <v>1.1999999999999999E-3</v>
      </c>
      <c r="E13" s="4">
        <f t="shared" si="0"/>
        <v>6.2298567000000006E-2</v>
      </c>
      <c r="F13" s="63">
        <v>294.88916</v>
      </c>
      <c r="G13" s="4">
        <f t="shared" si="1"/>
        <v>3.4358280501259532E-2</v>
      </c>
      <c r="H13" s="4">
        <v>3.6198036509286831E-2</v>
      </c>
      <c r="I13" s="4"/>
      <c r="J13" s="4"/>
    </row>
    <row r="14" spans="1:10" x14ac:dyDescent="0.3">
      <c r="A14" s="62">
        <v>43800</v>
      </c>
      <c r="B14" s="4">
        <v>31.973472999999998</v>
      </c>
      <c r="C14" s="4">
        <v>5.5456192000000001E-2</v>
      </c>
      <c r="D14" s="63">
        <v>1.4E-3</v>
      </c>
      <c r="E14" s="4">
        <f t="shared" si="0"/>
        <v>5.4056192000000003E-2</v>
      </c>
      <c r="F14" s="63">
        <v>301.97268700000001</v>
      </c>
      <c r="G14" s="4">
        <f t="shared" si="1"/>
        <v>2.2337015965035192E-2</v>
      </c>
      <c r="H14" s="4">
        <v>2.4020981307010417E-2</v>
      </c>
      <c r="I14" s="4"/>
      <c r="J14" s="4"/>
    </row>
    <row r="15" spans="1:10" x14ac:dyDescent="0.3">
      <c r="A15" s="62">
        <v>43831</v>
      </c>
      <c r="B15" s="4">
        <v>29.966502999999999</v>
      </c>
      <c r="C15" s="4">
        <v>-6.4826399000000007E-2</v>
      </c>
      <c r="D15" s="63">
        <v>1.2999999999999999E-3</v>
      </c>
      <c r="E15" s="4">
        <f t="shared" si="0"/>
        <v>-6.6126399000000002E-2</v>
      </c>
      <c r="F15" s="63">
        <v>303.33477800000003</v>
      </c>
      <c r="G15" s="4">
        <f t="shared" si="1"/>
        <v>3.2005005812681632E-3</v>
      </c>
      <c r="H15" s="4">
        <v>4.5106430436869967E-3</v>
      </c>
      <c r="I15" s="4"/>
      <c r="J15" s="4"/>
    </row>
    <row r="16" spans="1:10" x14ac:dyDescent="0.3">
      <c r="A16" s="62">
        <v>43862</v>
      </c>
      <c r="B16" s="4">
        <v>26.014168000000002</v>
      </c>
      <c r="C16" s="4">
        <v>-0.14143887799999999</v>
      </c>
      <c r="D16" s="63">
        <v>1.1999999999999999E-3</v>
      </c>
      <c r="E16" s="4">
        <f t="shared" si="0"/>
        <v>-0.142638878</v>
      </c>
      <c r="F16" s="63">
        <v>279.32107500000001</v>
      </c>
      <c r="G16" s="4">
        <f t="shared" si="1"/>
        <v>-8.3675146865985678E-2</v>
      </c>
      <c r="H16" s="4">
        <v>-7.9165676808743701E-2</v>
      </c>
      <c r="I16" s="4"/>
      <c r="J16" s="4"/>
    </row>
    <row r="17" spans="1:10" x14ac:dyDescent="0.3">
      <c r="A17" s="62">
        <v>43891</v>
      </c>
      <c r="B17" s="4">
        <v>19.378273</v>
      </c>
      <c r="C17" s="4">
        <v>-0.29448882300000001</v>
      </c>
      <c r="D17" s="63">
        <v>1.2999999999999999E-3</v>
      </c>
      <c r="E17" s="4">
        <f t="shared" si="0"/>
        <v>-0.29578882300000003</v>
      </c>
      <c r="F17" s="63">
        <v>243.012924</v>
      </c>
      <c r="G17" s="4">
        <f t="shared" si="1"/>
        <v>-0.1405472994913696</v>
      </c>
      <c r="H17" s="4">
        <v>-0.12998715188247076</v>
      </c>
      <c r="I17" s="4"/>
      <c r="J17" s="4"/>
    </row>
    <row r="18" spans="1:10" x14ac:dyDescent="0.3">
      <c r="A18" s="62">
        <v>43922</v>
      </c>
      <c r="B18" s="4">
        <v>22.092382000000001</v>
      </c>
      <c r="C18" s="4">
        <v>0.13108035300000001</v>
      </c>
      <c r="D18" s="63">
        <v>0</v>
      </c>
      <c r="E18" s="4">
        <f t="shared" si="0"/>
        <v>0.13108035300000001</v>
      </c>
      <c r="F18" s="63">
        <v>275.48199499999998</v>
      </c>
      <c r="G18" s="4">
        <f t="shared" si="1"/>
        <v>0.12540764544386107</v>
      </c>
      <c r="H18" s="4">
        <v>0.13361047003409574</v>
      </c>
      <c r="I18" s="4"/>
      <c r="J18" s="4"/>
    </row>
    <row r="19" spans="1:10" x14ac:dyDescent="0.3">
      <c r="A19" s="62">
        <v>43952</v>
      </c>
      <c r="B19" s="4">
        <v>22.156685</v>
      </c>
      <c r="C19" s="4">
        <v>2.906414E-3</v>
      </c>
      <c r="D19" s="63">
        <v>1E-4</v>
      </c>
      <c r="E19" s="4">
        <f t="shared" si="0"/>
        <v>2.8064140000000001E-3</v>
      </c>
      <c r="F19" s="63">
        <v>288.60739100000001</v>
      </c>
      <c r="G19" s="4">
        <f t="shared" si="1"/>
        <v>4.6444983297141404E-2</v>
      </c>
      <c r="H19" s="4">
        <v>4.7645204544130099E-2</v>
      </c>
      <c r="I19" s="4"/>
      <c r="J19" s="4"/>
    </row>
    <row r="20" spans="1:10" x14ac:dyDescent="0.3">
      <c r="A20" s="62">
        <v>43983</v>
      </c>
      <c r="B20" s="4">
        <v>21.816801000000002</v>
      </c>
      <c r="C20" s="4">
        <v>-1.5458896E-2</v>
      </c>
      <c r="D20" s="63">
        <v>1E-4</v>
      </c>
      <c r="E20" s="4">
        <f t="shared" si="0"/>
        <v>-1.5558895999999999E-2</v>
      </c>
      <c r="F20" s="63">
        <v>292.43875100000002</v>
      </c>
      <c r="G20" s="4">
        <f t="shared" si="1"/>
        <v>1.3087990601975841E-2</v>
      </c>
      <c r="H20" s="4">
        <v>1.3275335696444509E-2</v>
      </c>
      <c r="I20" s="4"/>
      <c r="J20" s="4"/>
    </row>
    <row r="21" spans="1:10" x14ac:dyDescent="0.3">
      <c r="A21" s="62">
        <v>44013</v>
      </c>
      <c r="B21" s="4">
        <v>23.014209999999999</v>
      </c>
      <c r="C21" s="4">
        <v>5.3431489999999998E-2</v>
      </c>
      <c r="D21" s="63">
        <v>1E-4</v>
      </c>
      <c r="E21" s="4">
        <f t="shared" si="0"/>
        <v>5.3331489999999995E-2</v>
      </c>
      <c r="F21" s="63">
        <v>311.02389499999998</v>
      </c>
      <c r="G21" s="4">
        <f t="shared" si="1"/>
        <v>6.1514495570743163E-2</v>
      </c>
      <c r="H21" s="4">
        <v>6.3552261581092437E-2</v>
      </c>
      <c r="I21" s="4"/>
      <c r="J21" s="4"/>
    </row>
    <row r="22" spans="1:10" x14ac:dyDescent="0.3">
      <c r="A22" s="62">
        <v>44044</v>
      </c>
      <c r="B22" s="4">
        <v>23.809719000000001</v>
      </c>
      <c r="C22" s="4">
        <v>3.3982007000000002E-2</v>
      </c>
      <c r="D22" s="63">
        <v>1E-4</v>
      </c>
      <c r="E22" s="4">
        <f t="shared" si="0"/>
        <v>3.3882006999999999E-2</v>
      </c>
      <c r="F22" s="63">
        <v>332.73223899999999</v>
      </c>
      <c r="G22" s="4">
        <f t="shared" si="1"/>
        <v>6.7368337416761057E-2</v>
      </c>
      <c r="H22" s="4">
        <v>6.9796386544512964E-2</v>
      </c>
      <c r="I22" s="4"/>
      <c r="J22" s="4"/>
    </row>
    <row r="23" spans="1:10" x14ac:dyDescent="0.3">
      <c r="A23" s="62">
        <v>44075</v>
      </c>
      <c r="B23" s="4">
        <v>22.283455</v>
      </c>
      <c r="C23" s="4">
        <v>-6.6249383999999994E-2</v>
      </c>
      <c r="D23" s="63">
        <v>1E-4</v>
      </c>
      <c r="E23" s="4">
        <f t="shared" si="0"/>
        <v>-6.6349383999999997E-2</v>
      </c>
      <c r="F23" s="63">
        <v>318.99670400000002</v>
      </c>
      <c r="G23" s="4">
        <f t="shared" si="1"/>
        <v>-4.2257308998869605E-2</v>
      </c>
      <c r="H23" s="4">
        <v>-4.1281046409211854E-2</v>
      </c>
      <c r="I23" s="4"/>
      <c r="J23" s="4"/>
    </row>
    <row r="24" spans="1:10" x14ac:dyDescent="0.3">
      <c r="A24" s="62">
        <v>44105</v>
      </c>
      <c r="B24" s="4">
        <v>22.075415</v>
      </c>
      <c r="C24" s="4">
        <v>-9.3799290000000004E-3</v>
      </c>
      <c r="D24" s="63">
        <v>1E-4</v>
      </c>
      <c r="E24" s="4">
        <f t="shared" si="0"/>
        <v>-9.4799289999999998E-3</v>
      </c>
      <c r="F24" s="63">
        <v>312.288025</v>
      </c>
      <c r="G24" s="4">
        <f t="shared" si="1"/>
        <v>-2.1354851429708843E-2</v>
      </c>
      <c r="H24" s="4">
        <v>-2.1030558986590713E-2</v>
      </c>
      <c r="I24" s="4"/>
      <c r="J24" s="4"/>
    </row>
    <row r="25" spans="1:10" x14ac:dyDescent="0.3">
      <c r="A25" s="62">
        <v>44136</v>
      </c>
      <c r="B25" s="4">
        <v>26.229689</v>
      </c>
      <c r="C25" s="4">
        <v>0.17242739100000001</v>
      </c>
      <c r="D25" s="63">
        <v>1E-4</v>
      </c>
      <c r="E25" s="4">
        <f t="shared" si="0"/>
        <v>0.17232739100000002</v>
      </c>
      <c r="F25" s="63">
        <v>346.257721</v>
      </c>
      <c r="G25" s="4">
        <f t="shared" si="1"/>
        <v>0.10315743715654223</v>
      </c>
      <c r="H25" s="4">
        <v>0.10877681268758224</v>
      </c>
      <c r="I25" s="4"/>
      <c r="J25" s="4"/>
    </row>
    <row r="26" spans="1:10" x14ac:dyDescent="0.3">
      <c r="A26" s="62">
        <v>44166</v>
      </c>
      <c r="B26" s="4">
        <v>28.232309000000001</v>
      </c>
      <c r="C26" s="4">
        <v>7.3575093999999994E-2</v>
      </c>
      <c r="D26" s="63">
        <v>1E-4</v>
      </c>
      <c r="E26" s="4">
        <f t="shared" si="0"/>
        <v>7.3475093999999991E-2</v>
      </c>
      <c r="F26" s="63">
        <v>357.56191999999999</v>
      </c>
      <c r="G26" s="4">
        <f t="shared" si="1"/>
        <v>3.2025193763493873E-2</v>
      </c>
      <c r="H26" s="4">
        <v>3.2646778149388857E-2</v>
      </c>
      <c r="I26" s="4"/>
      <c r="J26" s="4"/>
    </row>
    <row r="27" spans="1:10" x14ac:dyDescent="0.3">
      <c r="A27" s="62">
        <v>44197</v>
      </c>
      <c r="B27" s="4">
        <v>27.789680000000001</v>
      </c>
      <c r="C27" s="4">
        <v>-1.5802303E-2</v>
      </c>
      <c r="D27" s="63">
        <v>1E-4</v>
      </c>
      <c r="E27" s="4">
        <f t="shared" si="0"/>
        <v>-1.5902303E-2</v>
      </c>
      <c r="F27" s="63">
        <v>355.42669699999999</v>
      </c>
      <c r="G27" s="4">
        <f t="shared" si="1"/>
        <v>-6.0895188573682037E-3</v>
      </c>
      <c r="H27" s="4">
        <v>-5.9716174474060222E-3</v>
      </c>
      <c r="I27" s="4"/>
      <c r="J27" s="4"/>
    </row>
    <row r="28" spans="1:10" x14ac:dyDescent="0.3">
      <c r="A28" s="62">
        <v>44228</v>
      </c>
      <c r="B28" s="4">
        <v>32.532204</v>
      </c>
      <c r="C28" s="4">
        <v>0.157565762</v>
      </c>
      <c r="D28" s="63">
        <v>0</v>
      </c>
      <c r="E28" s="4">
        <f t="shared" si="0"/>
        <v>0.157565762</v>
      </c>
      <c r="F28" s="63">
        <v>365.30957000000001</v>
      </c>
      <c r="G28" s="4">
        <f t="shared" si="1"/>
        <v>2.7426100027831524E-2</v>
      </c>
      <c r="H28" s="4">
        <v>2.7805657491170446E-2</v>
      </c>
      <c r="I28" s="4"/>
      <c r="J28" s="4"/>
    </row>
    <row r="29" spans="1:10" x14ac:dyDescent="0.3">
      <c r="A29" s="62">
        <v>44256</v>
      </c>
      <c r="B29" s="4">
        <v>36.262492999999999</v>
      </c>
      <c r="C29" s="4">
        <v>0.108553465</v>
      </c>
      <c r="D29" s="63">
        <v>0</v>
      </c>
      <c r="E29" s="4">
        <f t="shared" si="0"/>
        <v>0.108553465</v>
      </c>
      <c r="F29" s="63">
        <v>380.64767499999999</v>
      </c>
      <c r="G29" s="4">
        <f t="shared" si="1"/>
        <v>4.1129078656508611E-2</v>
      </c>
      <c r="H29" s="4">
        <v>4.1986595095222894E-2</v>
      </c>
      <c r="I29" s="4"/>
      <c r="J29" s="4"/>
    </row>
    <row r="30" spans="1:10" x14ac:dyDescent="0.3">
      <c r="A30" s="62">
        <v>44287</v>
      </c>
      <c r="B30" s="4">
        <v>38.175724000000002</v>
      </c>
      <c r="C30" s="4">
        <v>5.1415860000000001E-2</v>
      </c>
      <c r="D30" s="63">
        <v>0</v>
      </c>
      <c r="E30" s="4">
        <f t="shared" si="0"/>
        <v>5.1415860000000001E-2</v>
      </c>
      <c r="F30" s="63">
        <v>402.10055499999999</v>
      </c>
      <c r="G30" s="4">
        <f t="shared" si="1"/>
        <v>5.4827984395579676E-2</v>
      </c>
      <c r="H30" s="4">
        <v>5.6358888833354867E-2</v>
      </c>
      <c r="I30" s="4"/>
      <c r="J30" s="4"/>
    </row>
    <row r="31" spans="1:10" x14ac:dyDescent="0.3">
      <c r="A31" s="62">
        <v>44317</v>
      </c>
      <c r="B31" s="4">
        <v>39.927681</v>
      </c>
      <c r="C31" s="4">
        <v>4.4870027E-2</v>
      </c>
      <c r="D31" s="63">
        <v>0</v>
      </c>
      <c r="E31" s="4">
        <f t="shared" si="0"/>
        <v>4.4870027E-2</v>
      </c>
      <c r="F31" s="63">
        <v>404.74084499999998</v>
      </c>
      <c r="G31" s="4">
        <f t="shared" si="1"/>
        <v>6.5447792454333964E-3</v>
      </c>
      <c r="H31" s="4">
        <v>6.566243112994443E-3</v>
      </c>
      <c r="I31" s="4"/>
      <c r="J31" s="4"/>
    </row>
    <row r="32" spans="1:10" x14ac:dyDescent="0.3">
      <c r="A32" s="62">
        <v>44348</v>
      </c>
      <c r="B32" s="4">
        <v>38.835059999999999</v>
      </c>
      <c r="C32" s="4">
        <v>-2.7746396E-2</v>
      </c>
      <c r="D32" s="63">
        <v>0</v>
      </c>
      <c r="E32" s="4">
        <f t="shared" si="0"/>
        <v>-2.7746396E-2</v>
      </c>
      <c r="F32" s="63">
        <v>412.46862800000002</v>
      </c>
      <c r="G32" s="4">
        <f t="shared" si="1"/>
        <v>1.891317614782384E-2</v>
      </c>
      <c r="H32" s="4">
        <v>1.9093163181986353E-2</v>
      </c>
      <c r="I32" s="4"/>
      <c r="J32" s="4"/>
    </row>
    <row r="33" spans="1:10" x14ac:dyDescent="0.3">
      <c r="A33" s="62">
        <v>44378</v>
      </c>
      <c r="B33" s="4">
        <v>36.283867000000001</v>
      </c>
      <c r="C33" s="4">
        <v>-6.7950239999999995E-2</v>
      </c>
      <c r="D33" s="63">
        <v>0</v>
      </c>
      <c r="E33" s="4">
        <f t="shared" si="0"/>
        <v>-6.7950239999999995E-2</v>
      </c>
      <c r="F33" s="63">
        <v>423.92044099999998</v>
      </c>
      <c r="G33" s="4">
        <f t="shared" si="1"/>
        <v>2.7385648925385198E-2</v>
      </c>
      <c r="H33" s="4">
        <v>2.7764082460108839E-2</v>
      </c>
      <c r="I33" s="4"/>
      <c r="J33" s="4"/>
    </row>
    <row r="34" spans="1:10" x14ac:dyDescent="0.3">
      <c r="A34" s="62">
        <v>44409</v>
      </c>
      <c r="B34" s="4">
        <v>39.490394999999999</v>
      </c>
      <c r="C34" s="4">
        <v>8.4684271000000005E-2</v>
      </c>
      <c r="D34" s="63">
        <v>0</v>
      </c>
      <c r="E34" s="4">
        <f t="shared" si="0"/>
        <v>8.4684271000000005E-2</v>
      </c>
      <c r="F34" s="63">
        <v>436.53625499999998</v>
      </c>
      <c r="G34" s="4">
        <f t="shared" si="1"/>
        <v>2.9325631775154903E-2</v>
      </c>
      <c r="H34" s="4">
        <v>2.9759862417202951E-2</v>
      </c>
      <c r="I34" s="4"/>
      <c r="J34" s="4"/>
    </row>
    <row r="35" spans="1:10" x14ac:dyDescent="0.3">
      <c r="A35" s="62">
        <v>44440</v>
      </c>
      <c r="B35" s="4">
        <v>40.152512000000002</v>
      </c>
      <c r="C35" s="4">
        <v>1.6627526E-2</v>
      </c>
      <c r="D35" s="63">
        <v>0</v>
      </c>
      <c r="E35" s="4">
        <f t="shared" si="0"/>
        <v>1.6627526E-2</v>
      </c>
      <c r="F35" s="63">
        <v>414.86218300000002</v>
      </c>
      <c r="G35" s="4">
        <f t="shared" si="1"/>
        <v>-5.0925054329484354E-2</v>
      </c>
      <c r="H35" s="4">
        <v>-4.9650107526578675E-2</v>
      </c>
      <c r="I35" s="4"/>
      <c r="J35" s="4"/>
    </row>
    <row r="36" spans="1:10" x14ac:dyDescent="0.3">
      <c r="A36" s="62">
        <v>44470</v>
      </c>
      <c r="B36" s="4">
        <v>45.425629000000001</v>
      </c>
      <c r="C36" s="4">
        <v>0.123391457</v>
      </c>
      <c r="D36" s="63">
        <v>0</v>
      </c>
      <c r="E36" s="4">
        <f t="shared" si="0"/>
        <v>0.123391457</v>
      </c>
      <c r="F36" s="63">
        <v>445.39273100000003</v>
      </c>
      <c r="G36" s="4">
        <f t="shared" si="1"/>
        <v>7.1010058608182547E-2</v>
      </c>
      <c r="H36" s="4">
        <v>7.3592024655571006E-2</v>
      </c>
      <c r="I36" s="4"/>
      <c r="J36" s="4"/>
    </row>
    <row r="37" spans="1:10" x14ac:dyDescent="0.3">
      <c r="A37" s="62">
        <v>44501</v>
      </c>
      <c r="B37" s="4">
        <v>42.278739999999999</v>
      </c>
      <c r="C37" s="4">
        <v>-7.1792101999999997E-2</v>
      </c>
      <c r="D37" s="63">
        <v>0</v>
      </c>
      <c r="E37" s="4">
        <f t="shared" si="0"/>
        <v>-7.1792101999999997E-2</v>
      </c>
      <c r="F37" s="63">
        <v>441.81402600000001</v>
      </c>
      <c r="G37" s="4">
        <f t="shared" si="1"/>
        <v>-8.0673966493485239E-3</v>
      </c>
      <c r="H37" s="4">
        <v>-8.0349425370393242E-3</v>
      </c>
      <c r="I37" s="4"/>
      <c r="J37" s="4"/>
    </row>
    <row r="38" spans="1:10" x14ac:dyDescent="0.3">
      <c r="A38" s="62">
        <v>44531</v>
      </c>
      <c r="B38" s="4">
        <v>42.297744999999999</v>
      </c>
      <c r="C38" s="4">
        <v>4.4941600000000001E-4</v>
      </c>
      <c r="D38" s="63">
        <v>1E-4</v>
      </c>
      <c r="E38" s="4">
        <f t="shared" si="0"/>
        <v>3.4941600000000002E-4</v>
      </c>
      <c r="F38" s="63">
        <v>460.62872299999998</v>
      </c>
      <c r="G38" s="4">
        <f t="shared" si="1"/>
        <v>4.1603307528455188E-2</v>
      </c>
      <c r="H38" s="4">
        <v>4.2585105706897511E-2</v>
      </c>
      <c r="I38" s="4"/>
      <c r="J38" s="4"/>
    </row>
    <row r="39" spans="1:10" x14ac:dyDescent="0.3">
      <c r="A39" s="62">
        <v>44562</v>
      </c>
      <c r="B39" s="4">
        <v>44.077576000000001</v>
      </c>
      <c r="C39" s="4">
        <v>4.1217397000000003E-2</v>
      </c>
      <c r="D39" s="63">
        <v>0</v>
      </c>
      <c r="E39" s="4">
        <f t="shared" si="0"/>
        <v>4.1217397000000003E-2</v>
      </c>
      <c r="F39" s="63">
        <v>437.86749300000002</v>
      </c>
      <c r="G39" s="4">
        <f t="shared" si="1"/>
        <v>-5.0676008199004308E-2</v>
      </c>
      <c r="H39" s="4">
        <v>-4.9413397088570087E-2</v>
      </c>
      <c r="I39" s="4"/>
      <c r="J39" s="4"/>
    </row>
    <row r="40" spans="1:10" x14ac:dyDescent="0.3">
      <c r="A40" s="62">
        <v>44593</v>
      </c>
      <c r="B40" s="4">
        <v>42.224297</v>
      </c>
      <c r="C40" s="4">
        <v>-4.2955358999999999E-2</v>
      </c>
      <c r="D40" s="63">
        <v>0</v>
      </c>
      <c r="E40" s="4">
        <f t="shared" si="0"/>
        <v>-4.2955358999999999E-2</v>
      </c>
      <c r="F40" s="63">
        <v>424.94296300000002</v>
      </c>
      <c r="G40" s="4">
        <f t="shared" si="1"/>
        <v>-2.996138199626408E-2</v>
      </c>
      <c r="H40" s="4">
        <v>-2.9516989058605461E-2</v>
      </c>
      <c r="I40" s="4"/>
      <c r="J40" s="4"/>
    </row>
    <row r="41" spans="1:10" x14ac:dyDescent="0.3">
      <c r="A41" s="62">
        <v>44621</v>
      </c>
      <c r="B41" s="4">
        <v>39.377502</v>
      </c>
      <c r="C41" s="4">
        <v>-6.9801176000000006E-2</v>
      </c>
      <c r="D41" s="63">
        <v>1E-4</v>
      </c>
      <c r="E41" s="4">
        <f t="shared" si="0"/>
        <v>-6.9901176000000009E-2</v>
      </c>
      <c r="F41" s="63">
        <v>439.55117799999999</v>
      </c>
      <c r="G41" s="4">
        <f t="shared" si="1"/>
        <v>3.3699201094969253E-2</v>
      </c>
      <c r="H41" s="4">
        <v>3.4376884127858762E-2</v>
      </c>
      <c r="I41" s="4"/>
      <c r="J41" s="4"/>
    </row>
    <row r="42" spans="1:10" x14ac:dyDescent="0.3">
      <c r="A42" s="62">
        <v>44652</v>
      </c>
      <c r="B42" s="4">
        <v>34.251789000000002</v>
      </c>
      <c r="C42" s="4">
        <v>-0.139455841</v>
      </c>
      <c r="D42" s="63">
        <v>1E-4</v>
      </c>
      <c r="E42" s="4">
        <f t="shared" si="0"/>
        <v>-0.13955584099999999</v>
      </c>
      <c r="F42" s="63">
        <v>402.21786500000002</v>
      </c>
      <c r="G42" s="4">
        <f t="shared" si="1"/>
        <v>-8.8860261755253647E-2</v>
      </c>
      <c r="H42" s="4">
        <v>-8.4935076661311948E-2</v>
      </c>
      <c r="I42" s="4"/>
      <c r="J42" s="4"/>
    </row>
    <row r="43" spans="1:10" x14ac:dyDescent="0.3">
      <c r="A43" s="62">
        <v>44682</v>
      </c>
      <c r="B43" s="4">
        <v>35.710945000000002</v>
      </c>
      <c r="C43" s="4">
        <v>4.1718428000000002E-2</v>
      </c>
      <c r="D43" s="63">
        <v>2.9999999999999997E-4</v>
      </c>
      <c r="E43" s="4">
        <f t="shared" si="0"/>
        <v>4.1418428E-2</v>
      </c>
      <c r="F43" s="63">
        <v>403.12579299999999</v>
      </c>
      <c r="G43" s="4">
        <f t="shared" si="1"/>
        <v>1.9547601278919417E-3</v>
      </c>
      <c r="H43" s="4">
        <v>2.2573040110984871E-3</v>
      </c>
      <c r="I43" s="4"/>
      <c r="J43" s="4"/>
    </row>
    <row r="44" spans="1:10" x14ac:dyDescent="0.3">
      <c r="A44" s="62">
        <v>44713</v>
      </c>
      <c r="B44" s="4">
        <v>29.883918999999999</v>
      </c>
      <c r="C44" s="4">
        <v>-0.178136715</v>
      </c>
      <c r="D44" s="63">
        <v>5.9999999999999995E-4</v>
      </c>
      <c r="E44" s="4">
        <f t="shared" si="0"/>
        <v>-0.17873671499999999</v>
      </c>
      <c r="F44" s="63">
        <v>368.29293799999999</v>
      </c>
      <c r="G44" s="4">
        <f t="shared" si="1"/>
        <v>-9.0970005998635431E-2</v>
      </c>
      <c r="H44" s="4">
        <v>-8.6406912196759375E-2</v>
      </c>
      <c r="I44" s="4"/>
      <c r="J44" s="4"/>
    </row>
    <row r="45" spans="1:10" x14ac:dyDescent="0.3">
      <c r="A45" s="62">
        <v>44743</v>
      </c>
      <c r="B45" s="4">
        <v>32.643585000000002</v>
      </c>
      <c r="C45" s="4">
        <v>8.8327849E-2</v>
      </c>
      <c r="D45" s="63">
        <v>8.0000000000000004E-4</v>
      </c>
      <c r="E45" s="4">
        <f t="shared" si="0"/>
        <v>8.7527849000000005E-2</v>
      </c>
      <c r="F45" s="63">
        <v>403.94552599999997</v>
      </c>
      <c r="G45" s="4">
        <f t="shared" si="1"/>
        <v>9.1601383554960863E-2</v>
      </c>
      <c r="H45" s="4">
        <v>9.6804973219442994E-2</v>
      </c>
      <c r="I45" s="4"/>
      <c r="J45" s="4"/>
    </row>
    <row r="46" spans="1:10" x14ac:dyDescent="0.3">
      <c r="A46" s="62">
        <v>44774</v>
      </c>
      <c r="B46" s="4">
        <v>32.450488999999997</v>
      </c>
      <c r="C46" s="4">
        <v>-5.9328460000000003E-3</v>
      </c>
      <c r="D46" s="63">
        <v>1.9E-3</v>
      </c>
      <c r="E46" s="4">
        <f t="shared" si="0"/>
        <v>-7.8328460000000009E-3</v>
      </c>
      <c r="F46" s="63">
        <v>387.46374500000002</v>
      </c>
      <c r="G46" s="4">
        <f t="shared" si="1"/>
        <v>-4.3557749110261654E-2</v>
      </c>
      <c r="H46" s="4">
        <v>-4.0801989226636359E-2</v>
      </c>
      <c r="I46" s="4"/>
      <c r="J46" s="4"/>
    </row>
    <row r="47" spans="1:10" x14ac:dyDescent="0.3">
      <c r="A47" s="62">
        <v>44805</v>
      </c>
      <c r="B47" s="4">
        <v>29.158127</v>
      </c>
      <c r="C47" s="4">
        <v>-0.106981839</v>
      </c>
      <c r="D47" s="63">
        <v>1.9E-3</v>
      </c>
      <c r="E47" s="4">
        <f t="shared" si="0"/>
        <v>-0.10888183899999999</v>
      </c>
      <c r="F47" s="63">
        <v>350.20571899999999</v>
      </c>
      <c r="G47" s="4">
        <f t="shared" si="1"/>
        <v>-0.10300153273935207</v>
      </c>
      <c r="H47" s="4">
        <v>-9.6158741252036439E-2</v>
      </c>
      <c r="I47" s="4"/>
      <c r="J47" s="4"/>
    </row>
    <row r="48" spans="1:10" x14ac:dyDescent="0.3">
      <c r="A48" s="62">
        <v>44835</v>
      </c>
      <c r="B48" s="4">
        <v>35.025917</v>
      </c>
      <c r="C48" s="4">
        <v>0.18335460000000001</v>
      </c>
      <c r="D48" s="63">
        <v>2.3E-3</v>
      </c>
      <c r="E48" s="4">
        <f t="shared" si="0"/>
        <v>0.18105460000000001</v>
      </c>
      <c r="F48" s="63">
        <v>380.22439600000001</v>
      </c>
      <c r="G48" s="4">
        <f t="shared" si="1"/>
        <v>7.9940843837468883E-2</v>
      </c>
      <c r="H48" s="4">
        <v>8.5717266656059457E-2</v>
      </c>
      <c r="I48" s="4"/>
      <c r="J48" s="4"/>
    </row>
    <row r="49" spans="1:10" x14ac:dyDescent="0.3">
      <c r="A49" s="62">
        <v>44866</v>
      </c>
      <c r="B49" s="4">
        <v>36.784987999999998</v>
      </c>
      <c r="C49" s="4">
        <v>4.9001554000000003E-2</v>
      </c>
      <c r="D49" s="63">
        <v>2.8999999999999998E-3</v>
      </c>
      <c r="E49" s="4">
        <f t="shared" si="0"/>
        <v>4.6101554000000003E-2</v>
      </c>
      <c r="F49" s="63">
        <v>401.36166400000002</v>
      </c>
      <c r="G49" s="4">
        <f t="shared" si="1"/>
        <v>5.1201331847264511E-2</v>
      </c>
      <c r="H49" s="4">
        <v>5.5591561778692407E-2</v>
      </c>
      <c r="I49" s="4"/>
      <c r="J49" s="4"/>
    </row>
    <row r="50" spans="1:10" x14ac:dyDescent="0.3">
      <c r="A50" s="62">
        <v>44896</v>
      </c>
      <c r="B50" s="4">
        <v>32.188079999999999</v>
      </c>
      <c r="C50" s="4">
        <v>-0.133493629</v>
      </c>
      <c r="D50" s="63">
        <v>3.3E-3</v>
      </c>
      <c r="E50" s="4">
        <f t="shared" si="0"/>
        <v>-0.136793629</v>
      </c>
      <c r="F50" s="63">
        <v>376.50299100000001</v>
      </c>
      <c r="G50" s="4">
        <f t="shared" si="1"/>
        <v>-6.7236934639829521E-2</v>
      </c>
      <c r="H50" s="4">
        <v>-6.1935842980758646E-2</v>
      </c>
      <c r="I50" s="4"/>
      <c r="J50" s="4"/>
    </row>
    <row r="51" spans="1:10" x14ac:dyDescent="0.3">
      <c r="A51" s="62">
        <v>44927</v>
      </c>
      <c r="B51" s="4">
        <v>34.683273</v>
      </c>
      <c r="C51" s="4">
        <v>7.4661327E-2</v>
      </c>
      <c r="D51" s="63">
        <v>3.5000000000000001E-3</v>
      </c>
      <c r="E51" s="4">
        <f t="shared" si="0"/>
        <v>7.1161326999999996E-2</v>
      </c>
      <c r="F51" s="63">
        <v>402.01791400000002</v>
      </c>
      <c r="G51" s="4">
        <f t="shared" si="1"/>
        <v>6.2070658383710342E-2</v>
      </c>
      <c r="H51" s="4">
        <v>6.7768181421963822E-2</v>
      </c>
      <c r="I51" s="4"/>
      <c r="J51" s="4"/>
    </row>
    <row r="52" spans="1:10" x14ac:dyDescent="0.3">
      <c r="A52" s="62">
        <v>44958</v>
      </c>
      <c r="B52" s="4">
        <v>33.529766000000002</v>
      </c>
      <c r="C52" s="4">
        <v>-3.3823943000000002E-2</v>
      </c>
      <c r="D52" s="63">
        <v>3.3999999999999998E-3</v>
      </c>
      <c r="E52" s="4">
        <f t="shared" si="0"/>
        <v>-3.7223943000000002E-2</v>
      </c>
      <c r="F52" s="63">
        <v>391.91009500000001</v>
      </c>
      <c r="G52" s="4">
        <f t="shared" si="1"/>
        <v>-2.8864185819160434E-2</v>
      </c>
      <c r="H52" s="4">
        <v>-2.5142707944104215E-2</v>
      </c>
      <c r="I52" s="4"/>
      <c r="J52" s="4"/>
    </row>
    <row r="53" spans="1:10" x14ac:dyDescent="0.3">
      <c r="A53" s="62">
        <v>44986</v>
      </c>
      <c r="B53" s="4">
        <v>27.957765999999999</v>
      </c>
      <c r="C53" s="4">
        <v>-0.18173856699999999</v>
      </c>
      <c r="D53" s="63">
        <v>3.5999999999999999E-3</v>
      </c>
      <c r="E53" s="4">
        <f t="shared" si="0"/>
        <v>-0.18533856699999998</v>
      </c>
      <c r="F53" s="63">
        <v>404.89599600000003</v>
      </c>
      <c r="G53" s="4">
        <f t="shared" si="1"/>
        <v>2.8997770131722826E-2</v>
      </c>
      <c r="H53" s="4">
        <v>3.313489794132507E-2</v>
      </c>
      <c r="I53" s="4"/>
      <c r="J53" s="4"/>
    </row>
    <row r="54" spans="1:10" x14ac:dyDescent="0.3">
      <c r="A54" s="62">
        <v>45017</v>
      </c>
      <c r="B54" s="4">
        <v>28.808136000000001</v>
      </c>
      <c r="C54" s="4">
        <v>2.9962833000000001E-2</v>
      </c>
      <c r="D54" s="63">
        <v>3.5000000000000001E-3</v>
      </c>
      <c r="E54" s="4">
        <f t="shared" si="0"/>
        <v>2.6462833000000002E-2</v>
      </c>
      <c r="F54" s="63">
        <v>412.93414300000001</v>
      </c>
      <c r="G54" s="4">
        <f t="shared" si="1"/>
        <v>1.6157886069728292E-2</v>
      </c>
      <c r="H54" s="4">
        <v>1.9852374633015587E-2</v>
      </c>
      <c r="I54" s="4"/>
      <c r="J54" s="4"/>
    </row>
    <row r="55" spans="1:10" x14ac:dyDescent="0.3">
      <c r="A55" s="62">
        <v>45047</v>
      </c>
      <c r="B55" s="4">
        <v>27.34215</v>
      </c>
      <c r="C55" s="4">
        <v>-5.2228379999999998E-2</v>
      </c>
      <c r="D55" s="63">
        <v>3.5999999999999999E-3</v>
      </c>
      <c r="E55" s="4">
        <f t="shared" si="0"/>
        <v>-5.5828379999999997E-2</v>
      </c>
      <c r="F55" s="63">
        <v>414.84033199999999</v>
      </c>
      <c r="G55" s="4">
        <f t="shared" si="1"/>
        <v>1.0055838322640598E-3</v>
      </c>
      <c r="H55" s="4">
        <v>4.6162058340619792E-3</v>
      </c>
      <c r="I55" s="4"/>
      <c r="J55" s="4"/>
    </row>
    <row r="56" spans="1:10" x14ac:dyDescent="0.3">
      <c r="A56" s="62">
        <v>45078</v>
      </c>
      <c r="B56" s="4">
        <v>28.227644000000002</v>
      </c>
      <c r="C56" s="4">
        <v>3.1872313999999999E-2</v>
      </c>
      <c r="D56" s="63">
        <v>4.0000000000000001E-3</v>
      </c>
      <c r="E56" s="4">
        <f t="shared" si="0"/>
        <v>2.7872313999999999E-2</v>
      </c>
      <c r="F56" s="63">
        <v>440.08715799999999</v>
      </c>
      <c r="G56" s="4">
        <f t="shared" si="1"/>
        <v>5.5079089629664235E-2</v>
      </c>
      <c r="H56" s="4">
        <v>6.0859140378857854E-2</v>
      </c>
      <c r="I56" s="4"/>
      <c r="J56" s="4"/>
    </row>
    <row r="57" spans="1:10" x14ac:dyDescent="0.3">
      <c r="A57" s="62">
        <v>45108</v>
      </c>
      <c r="B57" s="4">
        <v>31.735537000000001</v>
      </c>
      <c r="C57" s="4">
        <v>0.117135313</v>
      </c>
      <c r="D57" s="63">
        <v>4.4999999999999997E-3</v>
      </c>
      <c r="E57" s="4">
        <f t="shared" si="0"/>
        <v>0.112635313</v>
      </c>
      <c r="F57" s="63">
        <v>456.18090799999999</v>
      </c>
      <c r="G57" s="4">
        <f t="shared" si="1"/>
        <v>3.1416665249358995E-2</v>
      </c>
      <c r="H57" s="4">
        <v>3.6569460633977417E-2</v>
      </c>
      <c r="I57" s="4"/>
      <c r="J57" s="4"/>
    </row>
    <row r="58" spans="1:10" x14ac:dyDescent="0.3">
      <c r="A58" s="62">
        <v>45139</v>
      </c>
      <c r="B58" s="4">
        <v>28.433057999999999</v>
      </c>
      <c r="C58" s="4">
        <v>-0.10988461200000001</v>
      </c>
      <c r="D58" s="63">
        <v>4.4999999999999997E-3</v>
      </c>
      <c r="E58" s="4">
        <f t="shared" si="0"/>
        <v>-0.11438461200000001</v>
      </c>
      <c r="F58" s="63">
        <v>448.76705900000002</v>
      </c>
      <c r="G58" s="4">
        <f t="shared" si="1"/>
        <v>-2.088550534415284E-2</v>
      </c>
      <c r="H58" s="4">
        <v>-1.6251993167587738E-2</v>
      </c>
      <c r="I58" s="4"/>
      <c r="J58" s="4"/>
    </row>
    <row r="59" spans="1:10" x14ac:dyDescent="0.3">
      <c r="A59" s="62">
        <v>45170</v>
      </c>
      <c r="B59" s="4">
        <v>27.379999000000002</v>
      </c>
      <c r="C59" s="4">
        <v>-3.7739699000000002E-2</v>
      </c>
      <c r="D59" s="63">
        <v>4.3E-3</v>
      </c>
      <c r="E59" s="4">
        <f t="shared" si="0"/>
        <v>-4.2039699E-2</v>
      </c>
      <c r="F59" s="63">
        <v>425.97744799999998</v>
      </c>
      <c r="G59" s="4">
        <f t="shared" si="1"/>
        <v>-5.6417547663718787E-2</v>
      </c>
      <c r="H59" s="4">
        <v>-5.0782717989111666E-2</v>
      </c>
      <c r="I59" s="4"/>
      <c r="J59" s="4"/>
    </row>
    <row r="60" spans="1:10" x14ac:dyDescent="0.3">
      <c r="A60" s="62">
        <v>45200</v>
      </c>
      <c r="B60" s="4">
        <v>26.34</v>
      </c>
      <c r="C60" s="4">
        <v>-3.8724086999999997E-2</v>
      </c>
      <c r="D60" s="63">
        <v>4.3E-3</v>
      </c>
      <c r="E60" s="4">
        <f t="shared" si="0"/>
        <v>-4.3024086999999996E-2</v>
      </c>
      <c r="F60" s="63">
        <v>418.20001200000002</v>
      </c>
      <c r="G60" s="4">
        <f t="shared" si="1"/>
        <v>-2.2726590211979564E-2</v>
      </c>
      <c r="H60" s="4">
        <v>-1.825785857095413E-2</v>
      </c>
      <c r="I60" s="4"/>
      <c r="J60" s="4"/>
    </row>
    <row r="61" spans="1:10" x14ac:dyDescent="0.3">
      <c r="A61" s="62">
        <v>45231</v>
      </c>
      <c r="B61" s="4">
        <v>29.530000999999999</v>
      </c>
      <c r="C61" s="4">
        <v>0.114318033</v>
      </c>
      <c r="D61" s="63">
        <v>4.3E-3</v>
      </c>
      <c r="E61" s="4">
        <f t="shared" si="0"/>
        <v>0.110018033</v>
      </c>
      <c r="F61" s="63">
        <v>454.92999300000002</v>
      </c>
      <c r="G61" s="4">
        <f t="shared" si="1"/>
        <v>7.988372988565004E-2</v>
      </c>
      <c r="H61" s="4">
        <v>8.78287420996057E-2</v>
      </c>
      <c r="I61" s="4"/>
      <c r="J61" s="4"/>
    </row>
    <row r="63" spans="1:10" x14ac:dyDescent="0.3">
      <c r="D63" s="49" t="s">
        <v>2</v>
      </c>
      <c r="E63">
        <f>_xlfn.VAR.S(E3:E61)</f>
        <v>9.6942350316525042E-3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DB62-D598-4A7D-9B7F-30EAD36D7DA7}">
  <dimension ref="A1:I18"/>
  <sheetViews>
    <sheetView workbookViewId="0"/>
  </sheetViews>
  <sheetFormatPr defaultRowHeight="14.4" x14ac:dyDescent="0.3"/>
  <cols>
    <col min="1" max="1" width="17.44140625" bestFit="1" customWidth="1"/>
    <col min="2" max="2" width="12" bestFit="1" customWidth="1"/>
    <col min="3" max="3" width="13.44140625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  <col min="8" max="8" width="12.6640625" bestFit="1" customWidth="1"/>
    <col min="9" max="9" width="12.109375" bestFit="1" customWidth="1"/>
  </cols>
  <sheetData>
    <row r="1" spans="1:9" x14ac:dyDescent="0.3">
      <c r="A1" t="s">
        <v>32</v>
      </c>
    </row>
    <row r="2" spans="1:9" ht="15" thickBot="1" x14ac:dyDescent="0.35"/>
    <row r="3" spans="1:9" x14ac:dyDescent="0.3">
      <c r="A3" s="59" t="s">
        <v>33</v>
      </c>
      <c r="B3" s="59"/>
    </row>
    <row r="4" spans="1:9" x14ac:dyDescent="0.3">
      <c r="A4" t="s">
        <v>34</v>
      </c>
      <c r="B4">
        <v>0.7925968049195361</v>
      </c>
    </row>
    <row r="5" spans="1:9" x14ac:dyDescent="0.3">
      <c r="A5" t="s">
        <v>35</v>
      </c>
      <c r="B5">
        <v>0.6282096951686571</v>
      </c>
    </row>
    <row r="6" spans="1:9" x14ac:dyDescent="0.3">
      <c r="A6" t="s">
        <v>36</v>
      </c>
      <c r="B6">
        <v>0.62168705824179149</v>
      </c>
    </row>
    <row r="7" spans="1:9" x14ac:dyDescent="0.3">
      <c r="A7" t="s">
        <v>37</v>
      </c>
      <c r="B7">
        <v>6.0559512654247291E-2</v>
      </c>
    </row>
    <row r="8" spans="1:9" ht="15" thickBot="1" x14ac:dyDescent="0.35">
      <c r="A8" s="2" t="s">
        <v>38</v>
      </c>
      <c r="B8" s="2">
        <v>59</v>
      </c>
    </row>
    <row r="10" spans="1:9" ht="15" thickBot="1" x14ac:dyDescent="0.35">
      <c r="A10" t="s">
        <v>39</v>
      </c>
    </row>
    <row r="11" spans="1:9" x14ac:dyDescent="0.3">
      <c r="A11" s="58"/>
      <c r="B11" s="58" t="s">
        <v>43</v>
      </c>
      <c r="C11" s="58" t="s">
        <v>44</v>
      </c>
      <c r="D11" s="58" t="s">
        <v>45</v>
      </c>
      <c r="E11" s="58" t="s">
        <v>46</v>
      </c>
      <c r="F11" s="58" t="s">
        <v>47</v>
      </c>
    </row>
    <row r="12" spans="1:9" x14ac:dyDescent="0.3">
      <c r="A12" t="s">
        <v>40</v>
      </c>
      <c r="B12">
        <v>1</v>
      </c>
      <c r="C12">
        <v>0.35322072117940873</v>
      </c>
      <c r="D12">
        <v>0.35322072117940873</v>
      </c>
      <c r="E12">
        <v>96.312228047090173</v>
      </c>
      <c r="F12">
        <v>7.4521976699343082E-14</v>
      </c>
    </row>
    <row r="13" spans="1:9" x14ac:dyDescent="0.3">
      <c r="A13" t="s">
        <v>41</v>
      </c>
      <c r="B13">
        <v>57</v>
      </c>
      <c r="C13">
        <v>0.20904491065643646</v>
      </c>
      <c r="D13" s="75">
        <v>3.6674545729199377E-3</v>
      </c>
    </row>
    <row r="14" spans="1:9" ht="15" thickBot="1" x14ac:dyDescent="0.35">
      <c r="A14" s="2" t="s">
        <v>42</v>
      </c>
      <c r="B14" s="2">
        <v>58</v>
      </c>
      <c r="C14" s="2">
        <v>0.56226563183584521</v>
      </c>
      <c r="D14" s="2"/>
      <c r="E14" s="2"/>
      <c r="F14" s="2"/>
    </row>
    <row r="15" spans="1:9" ht="15" thickBot="1" x14ac:dyDescent="0.35"/>
    <row r="16" spans="1:9" x14ac:dyDescent="0.3">
      <c r="A16" s="58"/>
      <c r="B16" s="58" t="s">
        <v>48</v>
      </c>
      <c r="C16" s="58" t="s">
        <v>37</v>
      </c>
      <c r="D16" s="58" t="s">
        <v>49</v>
      </c>
      <c r="E16" s="58" t="s">
        <v>50</v>
      </c>
      <c r="F16" s="58" t="s">
        <v>51</v>
      </c>
      <c r="G16" s="58" t="s">
        <v>52</v>
      </c>
      <c r="H16" s="58" t="s">
        <v>53</v>
      </c>
      <c r="I16" s="58" t="s">
        <v>54</v>
      </c>
    </row>
    <row r="17" spans="1:9" x14ac:dyDescent="0.3">
      <c r="A17" t="s">
        <v>98</v>
      </c>
      <c r="B17">
        <v>-1.0777180281908164E-2</v>
      </c>
      <c r="C17">
        <v>8.0204466219919116E-3</v>
      </c>
      <c r="D17">
        <v>-1.3437132356641264</v>
      </c>
      <c r="E17">
        <v>0.18436591114280429</v>
      </c>
      <c r="F17">
        <v>-2.6837847610534198E-2</v>
      </c>
      <c r="G17">
        <v>5.2834870467178691E-3</v>
      </c>
      <c r="H17">
        <v>-2.6837847610534198E-2</v>
      </c>
      <c r="I17">
        <v>5.2834870467178691E-3</v>
      </c>
    </row>
    <row r="18" spans="1:9" ht="15" thickBot="1" x14ac:dyDescent="0.35">
      <c r="A18" s="2" t="s">
        <v>99</v>
      </c>
      <c r="B18" s="2">
        <v>1.4238817135987212</v>
      </c>
      <c r="C18" s="2">
        <v>0.14508856912781348</v>
      </c>
      <c r="D18" s="2">
        <v>9.8138793576796193</v>
      </c>
      <c r="E18" s="2">
        <v>7.452197669934413E-14</v>
      </c>
      <c r="F18" s="2">
        <v>1.1333468653823191</v>
      </c>
      <c r="G18" s="2">
        <v>1.7144165618151233</v>
      </c>
      <c r="H18" s="2">
        <v>1.1333468653823191</v>
      </c>
      <c r="I18" s="2">
        <v>1.7144165618151233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27D4-DA35-45BC-A8C6-0B02AB9245B3}">
  <dimension ref="A1:J63"/>
  <sheetViews>
    <sheetView workbookViewId="0"/>
  </sheetViews>
  <sheetFormatPr defaultRowHeight="14.4" x14ac:dyDescent="0.3"/>
  <cols>
    <col min="1" max="1" width="10.33203125" bestFit="1" customWidth="1"/>
    <col min="2" max="2" width="10" bestFit="1" customWidth="1"/>
    <col min="3" max="3" width="12.6640625" bestFit="1" customWidth="1"/>
    <col min="4" max="4" width="8.5546875" style="49" bestFit="1" customWidth="1"/>
    <col min="5" max="5" width="13.21875" bestFit="1" customWidth="1"/>
    <col min="6" max="6" width="19.77734375" bestFit="1" customWidth="1"/>
    <col min="7" max="7" width="19.88671875" bestFit="1" customWidth="1"/>
    <col min="8" max="8" width="12.6640625" bestFit="1" customWidth="1"/>
    <col min="9" max="9" width="22.109375" bestFit="1" customWidth="1"/>
    <col min="10" max="10" width="12.6640625" bestFit="1" customWidth="1"/>
  </cols>
  <sheetData>
    <row r="1" spans="1:10" x14ac:dyDescent="0.3">
      <c r="A1" s="61" t="s">
        <v>0</v>
      </c>
      <c r="B1" s="61" t="s">
        <v>60</v>
      </c>
      <c r="C1" s="61" t="s">
        <v>59</v>
      </c>
      <c r="D1" s="61" t="s">
        <v>58</v>
      </c>
      <c r="E1" s="61" t="s">
        <v>64</v>
      </c>
      <c r="F1" s="61" t="s">
        <v>56</v>
      </c>
      <c r="G1" s="61" t="s">
        <v>55</v>
      </c>
      <c r="H1" s="60" t="s">
        <v>63</v>
      </c>
      <c r="I1" s="60" t="s">
        <v>7</v>
      </c>
      <c r="J1" s="64"/>
    </row>
    <row r="2" spans="1:10" x14ac:dyDescent="0.3">
      <c r="A2" s="62">
        <v>43435</v>
      </c>
      <c r="B2" s="4">
        <v>6.1509799999999997</v>
      </c>
      <c r="C2" s="4"/>
      <c r="D2" s="63"/>
      <c r="E2" s="4"/>
      <c r="F2" s="63">
        <v>229.90905799999999</v>
      </c>
      <c r="G2" s="4"/>
      <c r="H2" s="4"/>
      <c r="I2" s="4" t="s">
        <v>1</v>
      </c>
      <c r="J2" s="4">
        <v>-7.8490619779999999</v>
      </c>
    </row>
    <row r="3" spans="1:10" x14ac:dyDescent="0.3">
      <c r="A3" s="62">
        <v>43466</v>
      </c>
      <c r="B3" s="4">
        <v>7.0756370000000004</v>
      </c>
      <c r="C3" s="4">
        <v>-4.1943225249999996</v>
      </c>
      <c r="D3" s="63">
        <v>2.0999999999999999E-3</v>
      </c>
      <c r="E3" s="4">
        <f>C3-D3</f>
        <v>-4.196422525</v>
      </c>
      <c r="F3" s="63">
        <v>249.76696799999999</v>
      </c>
      <c r="G3" s="4">
        <f>LN(F3)-LN(F2)-D3</f>
        <v>8.074452442878631E-2</v>
      </c>
      <c r="H3" s="4">
        <v>8.6372890971524952E-2</v>
      </c>
      <c r="I3" s="4" t="s">
        <v>2</v>
      </c>
      <c r="J3" s="4">
        <v>9.2477535290000006</v>
      </c>
    </row>
    <row r="4" spans="1:10" x14ac:dyDescent="0.3">
      <c r="A4" s="62">
        <v>43497</v>
      </c>
      <c r="B4" s="4">
        <v>7.174366</v>
      </c>
      <c r="C4" s="4">
        <v>-5.105122605</v>
      </c>
      <c r="D4" s="63">
        <v>1.8E-3</v>
      </c>
      <c r="E4" s="4">
        <f t="shared" ref="E4:E61" si="0">C4-D4</f>
        <v>-5.1069226050000003</v>
      </c>
      <c r="F4" s="63">
        <v>257.86337300000002</v>
      </c>
      <c r="G4" s="4">
        <f t="shared" ref="G4:G61" si="1">LN(F4)-LN(F3)-D4</f>
        <v>3.010152747783781E-2</v>
      </c>
      <c r="H4" s="4">
        <v>3.2415835708107056E-2</v>
      </c>
      <c r="I4" s="4" t="s">
        <v>3</v>
      </c>
      <c r="J4" s="4">
        <v>3.0410119249999998</v>
      </c>
    </row>
    <row r="5" spans="1:10" x14ac:dyDescent="0.3">
      <c r="A5" s="62">
        <v>43525</v>
      </c>
      <c r="B5" s="4">
        <v>7.182544</v>
      </c>
      <c r="C5" s="4">
        <v>-5.2027123619999998</v>
      </c>
      <c r="D5" s="63">
        <v>1.9E-3</v>
      </c>
      <c r="E5" s="4">
        <f t="shared" si="0"/>
        <v>-5.2046123619999998</v>
      </c>
      <c r="F5" s="63">
        <v>261.37948599999999</v>
      </c>
      <c r="G5" s="4">
        <f t="shared" si="1"/>
        <v>1.1643438042752597E-2</v>
      </c>
      <c r="H5" s="4">
        <v>1.363556583896838E-2</v>
      </c>
      <c r="I5" s="4" t="s">
        <v>4</v>
      </c>
      <c r="J5" s="4">
        <v>-0.41139083700000001</v>
      </c>
    </row>
    <row r="6" spans="1:10" x14ac:dyDescent="0.3">
      <c r="A6" s="62">
        <v>43556</v>
      </c>
      <c r="B6" s="4">
        <v>8.5487000000000002</v>
      </c>
      <c r="C6" s="4">
        <v>-5.036764775</v>
      </c>
      <c r="D6" s="63">
        <v>2.0999999999999999E-3</v>
      </c>
      <c r="E6" s="4">
        <f t="shared" si="0"/>
        <v>-5.0388647750000004</v>
      </c>
      <c r="F6" s="63">
        <v>273.25576799999999</v>
      </c>
      <c r="G6" s="4">
        <f t="shared" si="1"/>
        <v>4.2334915027135704E-2</v>
      </c>
      <c r="H6" s="4">
        <v>4.5436932261776669E-2</v>
      </c>
      <c r="I6" s="4" t="s">
        <v>5</v>
      </c>
      <c r="J6" s="4">
        <v>-0.41013772900000001</v>
      </c>
    </row>
    <row r="7" spans="1:10" x14ac:dyDescent="0.3">
      <c r="A7" s="62">
        <v>43586</v>
      </c>
      <c r="B7" s="4">
        <v>7.9128470000000002</v>
      </c>
      <c r="C7" s="4">
        <v>-6.4802123590000003</v>
      </c>
      <c r="D7" s="63">
        <v>2.0999999999999999E-3</v>
      </c>
      <c r="E7" s="4">
        <f t="shared" si="0"/>
        <v>-6.4823123590000007</v>
      </c>
      <c r="F7" s="63">
        <v>255.829971</v>
      </c>
      <c r="G7" s="4">
        <f t="shared" si="1"/>
        <v>-6.7995187672648352E-2</v>
      </c>
      <c r="H7" s="4">
        <v>-6.3771012511618749E-2</v>
      </c>
      <c r="I7" s="4"/>
      <c r="J7" s="4"/>
    </row>
    <row r="8" spans="1:10" x14ac:dyDescent="0.3">
      <c r="A8" s="62">
        <v>43617</v>
      </c>
      <c r="B8" s="4">
        <v>8.5029859999999999</v>
      </c>
      <c r="C8" s="4">
        <v>-5.772429604</v>
      </c>
      <c r="D8" s="63">
        <v>1.8E-3</v>
      </c>
      <c r="E8" s="4">
        <f t="shared" si="0"/>
        <v>-5.7742296040000003</v>
      </c>
      <c r="F8" s="63">
        <v>272.30783100000002</v>
      </c>
      <c r="G8" s="4">
        <f t="shared" si="1"/>
        <v>6.0620109952320499E-2</v>
      </c>
      <c r="H8" s="4">
        <v>6.4409419801716744E-2</v>
      </c>
      <c r="I8" s="4"/>
      <c r="J8" s="4"/>
    </row>
    <row r="9" spans="1:10" x14ac:dyDescent="0.3">
      <c r="A9" s="62">
        <v>43647</v>
      </c>
      <c r="B9" s="4">
        <v>7.921157</v>
      </c>
      <c r="C9" s="4">
        <v>-6.4334487190000003</v>
      </c>
      <c r="D9" s="63">
        <v>1.9E-3</v>
      </c>
      <c r="E9" s="4">
        <f t="shared" si="0"/>
        <v>-6.4353487190000003</v>
      </c>
      <c r="F9" s="63">
        <v>277.769409</v>
      </c>
      <c r="G9" s="4">
        <f t="shared" si="1"/>
        <v>1.7958147478039713E-2</v>
      </c>
      <c r="H9" s="4">
        <v>2.0056632157596576E-2</v>
      </c>
      <c r="I9" s="4"/>
      <c r="J9" s="4"/>
    </row>
    <row r="10" spans="1:10" x14ac:dyDescent="0.3">
      <c r="A10" s="62">
        <v>43678</v>
      </c>
      <c r="B10" s="4">
        <v>7.7356920000000002</v>
      </c>
      <c r="C10" s="4">
        <v>-5.8753120560000003</v>
      </c>
      <c r="D10" s="63">
        <v>1.6000000000000001E-3</v>
      </c>
      <c r="E10" s="4">
        <f t="shared" si="0"/>
        <v>-5.8769120560000001</v>
      </c>
      <c r="F10" s="63">
        <v>273.11862200000002</v>
      </c>
      <c r="G10" s="4">
        <f t="shared" si="1"/>
        <v>-1.8485091834113909E-2</v>
      </c>
      <c r="H10" s="4">
        <v>-1.6743337636578908E-2</v>
      </c>
      <c r="I10" s="4"/>
      <c r="J10" s="4"/>
    </row>
    <row r="11" spans="1:10" x14ac:dyDescent="0.3">
      <c r="A11" s="62">
        <v>43709</v>
      </c>
      <c r="B11" s="4">
        <v>7.7272569999999998</v>
      </c>
      <c r="C11" s="4">
        <v>-5.6909380519999999</v>
      </c>
      <c r="D11" s="63">
        <v>1.8E-3</v>
      </c>
      <c r="E11" s="4">
        <f t="shared" si="0"/>
        <v>-5.6927380520000002</v>
      </c>
      <c r="F11" s="63">
        <v>277.153076</v>
      </c>
      <c r="G11" s="4">
        <f t="shared" si="1"/>
        <v>1.2863760855134101E-2</v>
      </c>
      <c r="H11" s="4">
        <v>1.4771801243197479E-2</v>
      </c>
      <c r="I11" s="4"/>
      <c r="J11" s="4"/>
    </row>
    <row r="12" spans="1:10" x14ac:dyDescent="0.3">
      <c r="A12" s="62">
        <v>43739</v>
      </c>
      <c r="B12" s="4">
        <v>7.2464130000000004</v>
      </c>
      <c r="C12" s="4">
        <v>-5.7467504119999999</v>
      </c>
      <c r="D12" s="63">
        <v>1.6000000000000001E-3</v>
      </c>
      <c r="E12" s="4">
        <f t="shared" si="0"/>
        <v>-5.7483504119999997</v>
      </c>
      <c r="F12" s="63">
        <v>284.58764600000001</v>
      </c>
      <c r="G12" s="4">
        <f t="shared" si="1"/>
        <v>2.4871301933996826E-2</v>
      </c>
      <c r="H12" s="4">
        <v>2.6824778953562861E-2</v>
      </c>
      <c r="I12" s="4"/>
      <c r="J12" s="4"/>
    </row>
    <row r="13" spans="1:10" x14ac:dyDescent="0.3">
      <c r="A13" s="62">
        <v>43770</v>
      </c>
      <c r="B13" s="4">
        <v>7.7683299999999997</v>
      </c>
      <c r="C13" s="4">
        <v>-5.1963577880000003</v>
      </c>
      <c r="D13" s="63">
        <v>1.1999999999999999E-3</v>
      </c>
      <c r="E13" s="4">
        <f t="shared" si="0"/>
        <v>-5.1975577880000001</v>
      </c>
      <c r="F13" s="63">
        <v>294.88916</v>
      </c>
      <c r="G13" s="4">
        <f t="shared" si="1"/>
        <v>3.4358280501259532E-2</v>
      </c>
      <c r="H13" s="4">
        <v>3.6198036509286831E-2</v>
      </c>
      <c r="I13" s="4"/>
      <c r="J13" s="4"/>
    </row>
    <row r="14" spans="1:10" x14ac:dyDescent="0.3">
      <c r="A14" s="62">
        <v>43800</v>
      </c>
      <c r="B14" s="4">
        <v>7.974113</v>
      </c>
      <c r="C14" s="4">
        <v>-5.6921295799999996</v>
      </c>
      <c r="D14" s="63">
        <v>1.4E-3</v>
      </c>
      <c r="E14" s="4">
        <f t="shared" si="0"/>
        <v>-5.6935295799999999</v>
      </c>
      <c r="F14" s="63">
        <v>301.97268700000001</v>
      </c>
      <c r="G14" s="4">
        <f t="shared" si="1"/>
        <v>2.2337015965035192E-2</v>
      </c>
      <c r="H14" s="4">
        <v>2.4020981307010417E-2</v>
      </c>
      <c r="I14" s="4"/>
      <c r="J14" s="4"/>
    </row>
    <row r="15" spans="1:10" x14ac:dyDescent="0.3">
      <c r="A15" s="62">
        <v>43831</v>
      </c>
      <c r="B15" s="4">
        <v>7.5625460000000002</v>
      </c>
      <c r="C15" s="4">
        <v>-5.9509050940000003</v>
      </c>
      <c r="D15" s="63">
        <v>1.2999999999999999E-3</v>
      </c>
      <c r="E15" s="4">
        <f t="shared" si="0"/>
        <v>-5.952205094</v>
      </c>
      <c r="F15" s="63">
        <v>303.33477800000003</v>
      </c>
      <c r="G15" s="4">
        <f t="shared" si="1"/>
        <v>3.2005005812681632E-3</v>
      </c>
      <c r="H15" s="4">
        <v>4.5106430436869967E-3</v>
      </c>
      <c r="I15" s="4"/>
      <c r="J15" s="4"/>
    </row>
    <row r="16" spans="1:10" x14ac:dyDescent="0.3">
      <c r="A16" s="62">
        <v>43862</v>
      </c>
      <c r="B16" s="4">
        <v>6.0692139999999997</v>
      </c>
      <c r="C16" s="4">
        <v>-5.7593168930000003</v>
      </c>
      <c r="D16" s="63">
        <v>1.1999999999999999E-3</v>
      </c>
      <c r="E16" s="4">
        <f t="shared" si="0"/>
        <v>-5.7605168930000001</v>
      </c>
      <c r="F16" s="63">
        <v>279.32107500000001</v>
      </c>
      <c r="G16" s="4">
        <f t="shared" si="1"/>
        <v>-8.3675146865985678E-2</v>
      </c>
      <c r="H16" s="4">
        <v>-7.9165676808743701E-2</v>
      </c>
      <c r="I16" s="4"/>
      <c r="J16" s="4"/>
    </row>
    <row r="17" spans="1:10" x14ac:dyDescent="0.3">
      <c r="A17" s="62">
        <v>43891</v>
      </c>
      <c r="B17" s="4">
        <v>4.2118260000000003</v>
      </c>
      <c r="C17" s="4">
        <v>-4.6313177169999999</v>
      </c>
      <c r="D17" s="63">
        <v>1.2999999999999999E-3</v>
      </c>
      <c r="E17" s="4">
        <f t="shared" si="0"/>
        <v>-4.6326177169999996</v>
      </c>
      <c r="F17" s="63">
        <v>243.012924</v>
      </c>
      <c r="G17" s="4">
        <f t="shared" si="1"/>
        <v>-0.1405472994913696</v>
      </c>
      <c r="H17" s="4">
        <v>-0.12998715188247076</v>
      </c>
      <c r="I17" s="4"/>
      <c r="J17" s="4"/>
    </row>
    <row r="18" spans="1:10" x14ac:dyDescent="0.3">
      <c r="A18" s="62">
        <v>43922</v>
      </c>
      <c r="B18" s="4">
        <v>4.4385500000000002</v>
      </c>
      <c r="C18" s="4">
        <v>-2.721498253</v>
      </c>
      <c r="D18" s="63">
        <v>0</v>
      </c>
      <c r="E18" s="4">
        <f t="shared" si="0"/>
        <v>-2.721498253</v>
      </c>
      <c r="F18" s="63">
        <v>275.48199499999998</v>
      </c>
      <c r="G18" s="4">
        <f t="shared" si="1"/>
        <v>0.12540764544386107</v>
      </c>
      <c r="H18" s="4">
        <v>0.13361047003409574</v>
      </c>
      <c r="I18" s="4"/>
      <c r="J18" s="4"/>
    </row>
    <row r="19" spans="1:10" x14ac:dyDescent="0.3">
      <c r="A19" s="62">
        <v>43952</v>
      </c>
      <c r="B19" s="4">
        <v>4.9791980000000002</v>
      </c>
      <c r="C19" s="4">
        <v>-2.8332811659999999</v>
      </c>
      <c r="D19" s="63">
        <v>1E-4</v>
      </c>
      <c r="E19" s="4">
        <f t="shared" si="0"/>
        <v>-2.8333811660000001</v>
      </c>
      <c r="F19" s="63">
        <v>288.60739100000001</v>
      </c>
      <c r="G19" s="4">
        <f t="shared" si="1"/>
        <v>4.6444983297141404E-2</v>
      </c>
      <c r="H19" s="4">
        <v>4.7645204544130099E-2</v>
      </c>
      <c r="I19" s="4"/>
      <c r="J19" s="4"/>
    </row>
    <row r="20" spans="1:10" x14ac:dyDescent="0.3">
      <c r="A20" s="62">
        <v>43983</v>
      </c>
      <c r="B20" s="4">
        <v>5.3018429999999999</v>
      </c>
      <c r="C20" s="4">
        <v>-3.3111435039999999</v>
      </c>
      <c r="D20" s="63">
        <v>1E-4</v>
      </c>
      <c r="E20" s="4">
        <f t="shared" si="0"/>
        <v>-3.3112435040000001</v>
      </c>
      <c r="F20" s="63">
        <v>292.43875100000002</v>
      </c>
      <c r="G20" s="4">
        <f t="shared" si="1"/>
        <v>1.3087990601975841E-2</v>
      </c>
      <c r="H20" s="4">
        <v>1.3275335696444509E-2</v>
      </c>
      <c r="I20" s="4"/>
      <c r="J20" s="4"/>
    </row>
    <row r="21" spans="1:10" x14ac:dyDescent="0.3">
      <c r="A21" s="62">
        <v>44013</v>
      </c>
      <c r="B21" s="4">
        <v>5.7640099999999999</v>
      </c>
      <c r="C21" s="4">
        <v>-3.5502095869999999</v>
      </c>
      <c r="D21" s="63">
        <v>1E-4</v>
      </c>
      <c r="E21" s="4">
        <f t="shared" si="0"/>
        <v>-3.5503095870000001</v>
      </c>
      <c r="F21" s="63">
        <v>311.02389499999998</v>
      </c>
      <c r="G21" s="4">
        <f t="shared" si="1"/>
        <v>6.1514495570743163E-2</v>
      </c>
      <c r="H21" s="4">
        <v>6.3552261581092437E-2</v>
      </c>
      <c r="I21" s="4"/>
      <c r="J21" s="4"/>
    </row>
    <row r="22" spans="1:10" x14ac:dyDescent="0.3">
      <c r="A22" s="62">
        <v>44044</v>
      </c>
      <c r="B22" s="4">
        <v>5.947133</v>
      </c>
      <c r="C22" s="4">
        <v>-3.981100745</v>
      </c>
      <c r="D22" s="63">
        <v>1E-4</v>
      </c>
      <c r="E22" s="4">
        <f t="shared" si="0"/>
        <v>-3.9812007450000002</v>
      </c>
      <c r="F22" s="63">
        <v>332.73223899999999</v>
      </c>
      <c r="G22" s="4">
        <f t="shared" si="1"/>
        <v>6.7368337416761057E-2</v>
      </c>
      <c r="H22" s="4">
        <v>6.9796386544512964E-2</v>
      </c>
      <c r="I22" s="4"/>
      <c r="J22" s="4"/>
    </row>
    <row r="23" spans="1:10" x14ac:dyDescent="0.3">
      <c r="A23" s="62">
        <v>44075</v>
      </c>
      <c r="B23" s="4">
        <v>5.8076109999999996</v>
      </c>
      <c r="C23" s="4">
        <v>-4.1879637010000001</v>
      </c>
      <c r="D23" s="63">
        <v>1E-4</v>
      </c>
      <c r="E23" s="4">
        <f t="shared" si="0"/>
        <v>-4.1880637009999999</v>
      </c>
      <c r="F23" s="63">
        <v>318.99670400000002</v>
      </c>
      <c r="G23" s="4">
        <f t="shared" si="1"/>
        <v>-4.2257308998869605E-2</v>
      </c>
      <c r="H23" s="4">
        <v>-4.1281046409211854E-2</v>
      </c>
      <c r="I23" s="4"/>
      <c r="J23" s="4"/>
    </row>
    <row r="24" spans="1:10" x14ac:dyDescent="0.3">
      <c r="A24" s="62">
        <v>44105</v>
      </c>
      <c r="B24" s="4">
        <v>6.740666</v>
      </c>
      <c r="C24" s="4">
        <v>-3.899452267</v>
      </c>
      <c r="D24" s="63">
        <v>1E-4</v>
      </c>
      <c r="E24" s="4">
        <f t="shared" si="0"/>
        <v>-3.8995522670000002</v>
      </c>
      <c r="F24" s="63">
        <v>312.288025</v>
      </c>
      <c r="G24" s="4">
        <f t="shared" si="1"/>
        <v>-2.1354851429708843E-2</v>
      </c>
      <c r="H24" s="4">
        <v>-2.1030558986590713E-2</v>
      </c>
      <c r="I24" s="4"/>
      <c r="J24" s="4"/>
    </row>
    <row r="25" spans="1:10" x14ac:dyDescent="0.3">
      <c r="A25" s="62">
        <v>44136</v>
      </c>
      <c r="B25" s="4">
        <v>7.9178829999999998</v>
      </c>
      <c r="C25" s="4">
        <v>-4.6715421279999996</v>
      </c>
      <c r="D25" s="63">
        <v>1E-4</v>
      </c>
      <c r="E25" s="4">
        <f t="shared" si="0"/>
        <v>-4.6716421279999993</v>
      </c>
      <c r="F25" s="63">
        <v>346.257721</v>
      </c>
      <c r="G25" s="4">
        <f t="shared" si="1"/>
        <v>0.10315743715654223</v>
      </c>
      <c r="H25" s="4">
        <v>0.10877681268758224</v>
      </c>
      <c r="I25" s="4"/>
      <c r="J25" s="4"/>
    </row>
    <row r="26" spans="1:10" x14ac:dyDescent="0.3">
      <c r="A26" s="62">
        <v>44166</v>
      </c>
      <c r="B26" s="4">
        <v>7.665</v>
      </c>
      <c r="C26" s="4">
        <v>-5.881218488</v>
      </c>
      <c r="D26" s="63">
        <v>1E-4</v>
      </c>
      <c r="E26" s="4">
        <f t="shared" si="0"/>
        <v>-5.8813184879999998</v>
      </c>
      <c r="F26" s="63">
        <v>357.56191999999999</v>
      </c>
      <c r="G26" s="4">
        <f t="shared" si="1"/>
        <v>3.2025193763493873E-2</v>
      </c>
      <c r="H26" s="4">
        <v>3.2646778149388857E-2</v>
      </c>
      <c r="I26" s="4"/>
      <c r="J26" s="4"/>
    </row>
    <row r="27" spans="1:10" x14ac:dyDescent="0.3">
      <c r="A27" s="62">
        <v>44197</v>
      </c>
      <c r="B27" s="4">
        <v>9.1823040000000002</v>
      </c>
      <c r="C27" s="4">
        <v>-5.4477218460000003</v>
      </c>
      <c r="D27" s="63">
        <v>1E-4</v>
      </c>
      <c r="E27" s="4">
        <f t="shared" si="0"/>
        <v>-5.4478218460000001</v>
      </c>
      <c r="F27" s="63">
        <v>355.42669699999999</v>
      </c>
      <c r="G27" s="4">
        <f t="shared" si="1"/>
        <v>-6.0895188573682037E-3</v>
      </c>
      <c r="H27" s="4">
        <v>-5.9716174474060222E-3</v>
      </c>
      <c r="I27" s="4"/>
      <c r="J27" s="4"/>
    </row>
    <row r="28" spans="1:10" x14ac:dyDescent="0.3">
      <c r="A28" s="62">
        <v>44228</v>
      </c>
      <c r="B28" s="4">
        <v>10.20256</v>
      </c>
      <c r="C28" s="4">
        <v>-6.8596653310000004</v>
      </c>
      <c r="D28" s="63">
        <v>0</v>
      </c>
      <c r="E28" s="4">
        <f t="shared" si="0"/>
        <v>-6.8596653310000004</v>
      </c>
      <c r="F28" s="63">
        <v>365.30957000000001</v>
      </c>
      <c r="G28" s="4">
        <f t="shared" si="1"/>
        <v>2.7426100027831524E-2</v>
      </c>
      <c r="H28" s="4">
        <v>2.7805657491170446E-2</v>
      </c>
      <c r="I28" s="4"/>
      <c r="J28" s="4"/>
    </row>
    <row r="29" spans="1:10" x14ac:dyDescent="0.3">
      <c r="A29" s="62">
        <v>44256</v>
      </c>
      <c r="B29" s="4">
        <v>10.682168000000001</v>
      </c>
      <c r="C29" s="4">
        <v>-7.8339841909999999</v>
      </c>
      <c r="D29" s="63">
        <v>0</v>
      </c>
      <c r="E29" s="4">
        <f t="shared" si="0"/>
        <v>-7.8339841909999999</v>
      </c>
      <c r="F29" s="63">
        <v>380.64767499999999</v>
      </c>
      <c r="G29" s="4">
        <f t="shared" si="1"/>
        <v>4.1129078656508611E-2</v>
      </c>
      <c r="H29" s="4">
        <v>4.1986595095222894E-2</v>
      </c>
      <c r="I29" s="4"/>
      <c r="J29" s="4"/>
    </row>
    <row r="30" spans="1:10" x14ac:dyDescent="0.3">
      <c r="A30" s="62">
        <v>44287</v>
      </c>
      <c r="B30" s="4">
        <v>10.063037</v>
      </c>
      <c r="C30" s="4">
        <v>-8.3732989920000005</v>
      </c>
      <c r="D30" s="63">
        <v>0</v>
      </c>
      <c r="E30" s="4">
        <f t="shared" si="0"/>
        <v>-8.3732989920000005</v>
      </c>
      <c r="F30" s="63">
        <v>402.10055499999999</v>
      </c>
      <c r="G30" s="4">
        <f t="shared" si="1"/>
        <v>5.4827984395579676E-2</v>
      </c>
      <c r="H30" s="4">
        <v>5.6358888833354867E-2</v>
      </c>
      <c r="I30" s="4"/>
      <c r="J30" s="4"/>
    </row>
    <row r="31" spans="1:10" x14ac:dyDescent="0.3">
      <c r="A31" s="62">
        <v>44317</v>
      </c>
      <c r="B31" s="4">
        <v>12.670358999999999</v>
      </c>
      <c r="C31" s="4">
        <v>-7.5237716710000004</v>
      </c>
      <c r="D31" s="63">
        <v>0</v>
      </c>
      <c r="E31" s="4">
        <f t="shared" si="0"/>
        <v>-7.5237716710000004</v>
      </c>
      <c r="F31" s="63">
        <v>404.74084499999998</v>
      </c>
      <c r="G31" s="4">
        <f t="shared" si="1"/>
        <v>6.5447792454333964E-3</v>
      </c>
      <c r="H31" s="4">
        <v>6.566243112994443E-3</v>
      </c>
      <c r="I31" s="4"/>
      <c r="J31" s="4"/>
    </row>
    <row r="32" spans="1:10" x14ac:dyDescent="0.3">
      <c r="A32" s="62">
        <v>44348</v>
      </c>
      <c r="B32" s="4">
        <v>12.958123000000001</v>
      </c>
      <c r="C32" s="4">
        <v>-10.108636150000001</v>
      </c>
      <c r="D32" s="63">
        <v>0</v>
      </c>
      <c r="E32" s="4">
        <f t="shared" si="0"/>
        <v>-10.108636150000001</v>
      </c>
      <c r="F32" s="63">
        <v>412.46862800000002</v>
      </c>
      <c r="G32" s="4">
        <f t="shared" si="1"/>
        <v>1.891317614782384E-2</v>
      </c>
      <c r="H32" s="4">
        <v>1.9093163181986353E-2</v>
      </c>
      <c r="I32" s="4"/>
      <c r="J32" s="4"/>
    </row>
    <row r="33" spans="1:10" x14ac:dyDescent="0.3">
      <c r="A33" s="62">
        <v>44378</v>
      </c>
      <c r="B33" s="4">
        <v>12.164591</v>
      </c>
      <c r="C33" s="4">
        <v>-10.45959365</v>
      </c>
      <c r="D33" s="63">
        <v>0</v>
      </c>
      <c r="E33" s="4">
        <f t="shared" si="0"/>
        <v>-10.45959365</v>
      </c>
      <c r="F33" s="63">
        <v>423.92044099999998</v>
      </c>
      <c r="G33" s="4">
        <f t="shared" si="1"/>
        <v>2.7385648925385198E-2</v>
      </c>
      <c r="H33" s="4">
        <v>2.7764082460108839E-2</v>
      </c>
      <c r="I33" s="4"/>
      <c r="J33" s="4"/>
    </row>
    <row r="34" spans="1:10" x14ac:dyDescent="0.3">
      <c r="A34" s="62">
        <v>44409</v>
      </c>
      <c r="B34" s="4">
        <v>11.362337999999999</v>
      </c>
      <c r="C34" s="4">
        <v>-9.7342867979999994</v>
      </c>
      <c r="D34" s="63">
        <v>0</v>
      </c>
      <c r="E34" s="4">
        <f t="shared" si="0"/>
        <v>-9.7342867979999994</v>
      </c>
      <c r="F34" s="63">
        <v>436.53625499999998</v>
      </c>
      <c r="G34" s="4">
        <f t="shared" si="1"/>
        <v>2.9325631775154903E-2</v>
      </c>
      <c r="H34" s="4">
        <v>2.9759862417202951E-2</v>
      </c>
      <c r="I34" s="4"/>
      <c r="J34" s="4"/>
    </row>
    <row r="35" spans="1:10" x14ac:dyDescent="0.3">
      <c r="A35" s="62">
        <v>44440</v>
      </c>
      <c r="B35" s="4">
        <v>12.347712</v>
      </c>
      <c r="C35" s="4">
        <v>-8.8488672170000005</v>
      </c>
      <c r="D35" s="63">
        <v>0</v>
      </c>
      <c r="E35" s="4">
        <f t="shared" si="0"/>
        <v>-8.8488672170000005</v>
      </c>
      <c r="F35" s="63">
        <v>414.86218300000002</v>
      </c>
      <c r="G35" s="4">
        <f t="shared" si="1"/>
        <v>-5.0925054329484354E-2</v>
      </c>
      <c r="H35" s="4">
        <v>-4.9650107526578675E-2</v>
      </c>
      <c r="I35" s="4"/>
      <c r="J35" s="4"/>
    </row>
    <row r="36" spans="1:10" x14ac:dyDescent="0.3">
      <c r="A36" s="62">
        <v>44470</v>
      </c>
      <c r="B36" s="4">
        <v>14.893993</v>
      </c>
      <c r="C36" s="4">
        <v>-9.6467540229999997</v>
      </c>
      <c r="D36" s="63">
        <v>0</v>
      </c>
      <c r="E36" s="4">
        <f t="shared" si="0"/>
        <v>-9.6467540229999997</v>
      </c>
      <c r="F36" s="63">
        <v>445.39273100000003</v>
      </c>
      <c r="G36" s="4">
        <f t="shared" si="1"/>
        <v>7.1010058608182547E-2</v>
      </c>
      <c r="H36" s="4">
        <v>7.3592024655571006E-2</v>
      </c>
      <c r="I36" s="4"/>
      <c r="J36" s="4"/>
    </row>
    <row r="37" spans="1:10" x14ac:dyDescent="0.3">
      <c r="A37" s="62">
        <v>44501</v>
      </c>
      <c r="B37" s="4">
        <v>16.73394</v>
      </c>
      <c r="C37" s="4">
        <v>-12.076554010000001</v>
      </c>
      <c r="D37" s="63">
        <v>0</v>
      </c>
      <c r="E37" s="4">
        <f t="shared" si="0"/>
        <v>-12.076554010000001</v>
      </c>
      <c r="F37" s="63">
        <v>441.81402600000001</v>
      </c>
      <c r="G37" s="4">
        <f t="shared" si="1"/>
        <v>-8.0673966493485239E-3</v>
      </c>
      <c r="H37" s="4">
        <v>-8.0349425370393242E-3</v>
      </c>
      <c r="I37" s="4"/>
      <c r="J37" s="4"/>
    </row>
    <row r="38" spans="1:10" x14ac:dyDescent="0.3">
      <c r="A38" s="62">
        <v>44531</v>
      </c>
      <c r="B38" s="4">
        <v>18.202919000000001</v>
      </c>
      <c r="C38" s="4">
        <v>-13.83235803</v>
      </c>
      <c r="D38" s="63">
        <v>1E-4</v>
      </c>
      <c r="E38" s="4">
        <f t="shared" si="0"/>
        <v>-13.83245803</v>
      </c>
      <c r="F38" s="63">
        <v>460.62872299999998</v>
      </c>
      <c r="G38" s="4">
        <f t="shared" si="1"/>
        <v>4.1603307528455188E-2</v>
      </c>
      <c r="H38" s="4">
        <v>4.2585105706897511E-2</v>
      </c>
      <c r="I38" s="4"/>
      <c r="J38" s="4"/>
    </row>
    <row r="39" spans="1:10" x14ac:dyDescent="0.3">
      <c r="A39" s="62">
        <v>44562</v>
      </c>
      <c r="B39" s="4">
        <v>17.79101</v>
      </c>
      <c r="C39" s="4">
        <v>-15.32422573</v>
      </c>
      <c r="D39" s="63">
        <v>0</v>
      </c>
      <c r="E39" s="4">
        <f t="shared" si="0"/>
        <v>-15.32422573</v>
      </c>
      <c r="F39" s="63">
        <v>437.86749300000002</v>
      </c>
      <c r="G39" s="4">
        <f t="shared" si="1"/>
        <v>-5.0676008199004308E-2</v>
      </c>
      <c r="H39" s="4">
        <v>-4.9413397088570087E-2</v>
      </c>
      <c r="I39" s="4"/>
      <c r="J39" s="4"/>
    </row>
    <row r="40" spans="1:10" x14ac:dyDescent="0.3">
      <c r="A40" s="62">
        <v>44593</v>
      </c>
      <c r="B40" s="4">
        <v>15.468788</v>
      </c>
      <c r="C40" s="4">
        <v>-15.052185679999999</v>
      </c>
      <c r="D40" s="63">
        <v>0</v>
      </c>
      <c r="E40" s="4">
        <f t="shared" si="0"/>
        <v>-15.052185679999999</v>
      </c>
      <c r="F40" s="63">
        <v>424.94296300000002</v>
      </c>
      <c r="G40" s="4">
        <f t="shared" si="1"/>
        <v>-2.996138199626408E-2</v>
      </c>
      <c r="H40" s="4">
        <v>-2.9516989058605461E-2</v>
      </c>
      <c r="I40" s="4"/>
      <c r="J40" s="4"/>
    </row>
    <row r="41" spans="1:10" x14ac:dyDescent="0.3">
      <c r="A41" s="62">
        <v>44621</v>
      </c>
      <c r="B41" s="4">
        <v>14.896195000000001</v>
      </c>
      <c r="C41" s="4">
        <v>-12.76768219</v>
      </c>
      <c r="D41" s="63">
        <v>1E-4</v>
      </c>
      <c r="E41" s="4">
        <f t="shared" si="0"/>
        <v>-12.76778219</v>
      </c>
      <c r="F41" s="63">
        <v>439.55117799999999</v>
      </c>
      <c r="G41" s="4">
        <f t="shared" si="1"/>
        <v>3.3699201094969253E-2</v>
      </c>
      <c r="H41" s="4">
        <v>3.4376884127858762E-2</v>
      </c>
      <c r="I41" s="4"/>
      <c r="J41" s="4"/>
    </row>
    <row r="42" spans="1:10" x14ac:dyDescent="0.3">
      <c r="A42" s="62">
        <v>44652</v>
      </c>
      <c r="B42" s="4">
        <v>12.473691000000001</v>
      </c>
      <c r="C42" s="4">
        <v>-12.37257329</v>
      </c>
      <c r="D42" s="63">
        <v>1E-4</v>
      </c>
      <c r="E42" s="4">
        <f t="shared" si="0"/>
        <v>-12.37267329</v>
      </c>
      <c r="F42" s="63">
        <v>402.21786500000002</v>
      </c>
      <c r="G42" s="4">
        <f t="shared" si="1"/>
        <v>-8.8860261755253647E-2</v>
      </c>
      <c r="H42" s="4">
        <v>-8.4935076661311948E-2</v>
      </c>
      <c r="I42" s="4"/>
      <c r="J42" s="4"/>
    </row>
    <row r="43" spans="1:10" x14ac:dyDescent="0.3">
      <c r="A43" s="62">
        <v>44682</v>
      </c>
      <c r="B43" s="4">
        <v>12.131033</v>
      </c>
      <c r="C43" s="4">
        <v>-9.9779241200000008</v>
      </c>
      <c r="D43" s="63">
        <v>2.9999999999999997E-4</v>
      </c>
      <c r="E43" s="4">
        <f t="shared" si="0"/>
        <v>-9.9782241200000001</v>
      </c>
      <c r="F43" s="63">
        <v>403.12579299999999</v>
      </c>
      <c r="G43" s="4">
        <f t="shared" si="1"/>
        <v>1.9547601278919417E-3</v>
      </c>
      <c r="H43" s="4">
        <v>2.2573040110984871E-3</v>
      </c>
      <c r="I43" s="4"/>
      <c r="J43" s="4"/>
    </row>
    <row r="44" spans="1:10" x14ac:dyDescent="0.3">
      <c r="A44" s="62">
        <v>44713</v>
      </c>
      <c r="B44" s="4">
        <v>9.8697660000000003</v>
      </c>
      <c r="C44" s="4">
        <v>-9.8415568550000003</v>
      </c>
      <c r="D44" s="63">
        <v>5.9999999999999995E-4</v>
      </c>
      <c r="E44" s="4">
        <f t="shared" si="0"/>
        <v>-9.8421568550000007</v>
      </c>
      <c r="F44" s="63">
        <v>368.29293799999999</v>
      </c>
      <c r="G44" s="4">
        <f t="shared" si="1"/>
        <v>-9.0970005998635431E-2</v>
      </c>
      <c r="H44" s="4">
        <v>-8.6406912196759375E-2</v>
      </c>
      <c r="I44" s="4"/>
      <c r="J44" s="4"/>
    </row>
    <row r="45" spans="1:10" x14ac:dyDescent="0.3">
      <c r="A45" s="62">
        <v>44743</v>
      </c>
      <c r="B45" s="4">
        <v>13.026671</v>
      </c>
      <c r="C45" s="4">
        <v>-7.3027671290000002</v>
      </c>
      <c r="D45" s="63">
        <v>8.0000000000000004E-4</v>
      </c>
      <c r="E45" s="4">
        <f t="shared" si="0"/>
        <v>-7.3035671290000002</v>
      </c>
      <c r="F45" s="63">
        <v>403.94552599999997</v>
      </c>
      <c r="G45" s="4">
        <f t="shared" si="1"/>
        <v>9.1601383554960863E-2</v>
      </c>
      <c r="H45" s="4">
        <v>9.6804973219442994E-2</v>
      </c>
      <c r="I45" s="4"/>
      <c r="J45" s="4"/>
    </row>
    <row r="46" spans="1:10" x14ac:dyDescent="0.3">
      <c r="A46" s="62">
        <v>44774</v>
      </c>
      <c r="B46" s="4">
        <v>13.514397000000001</v>
      </c>
      <c r="C46" s="4">
        <v>-10.422915440000001</v>
      </c>
      <c r="D46" s="63">
        <v>1.9E-3</v>
      </c>
      <c r="E46" s="4">
        <f t="shared" si="0"/>
        <v>-10.42481544</v>
      </c>
      <c r="F46" s="63">
        <v>387.46374500000002</v>
      </c>
      <c r="G46" s="4">
        <f t="shared" si="1"/>
        <v>-4.3557749110261654E-2</v>
      </c>
      <c r="H46" s="4">
        <v>-4.0801989226636359E-2</v>
      </c>
      <c r="I46" s="4"/>
      <c r="J46" s="4"/>
    </row>
    <row r="47" spans="1:10" x14ac:dyDescent="0.3">
      <c r="A47" s="62">
        <v>44805</v>
      </c>
      <c r="B47" s="4">
        <v>10.030894</v>
      </c>
      <c r="C47" s="4">
        <v>-11.208727270000001</v>
      </c>
      <c r="D47" s="63">
        <v>1.9E-3</v>
      </c>
      <c r="E47" s="4">
        <f t="shared" si="0"/>
        <v>-11.21062727</v>
      </c>
      <c r="F47" s="63">
        <v>350.20571899999999</v>
      </c>
      <c r="G47" s="4">
        <f t="shared" si="1"/>
        <v>-0.10300153273935207</v>
      </c>
      <c r="H47" s="4">
        <v>-9.6158741252036439E-2</v>
      </c>
      <c r="I47" s="4"/>
      <c r="J47" s="4"/>
    </row>
    <row r="48" spans="1:10" x14ac:dyDescent="0.3">
      <c r="A48" s="62">
        <v>44835</v>
      </c>
      <c r="B48" s="4">
        <v>11.97438</v>
      </c>
      <c r="C48" s="4">
        <v>-7.5481246329999996</v>
      </c>
      <c r="D48" s="63">
        <v>2.3E-3</v>
      </c>
      <c r="E48" s="4">
        <f t="shared" si="0"/>
        <v>-7.5504246329999996</v>
      </c>
      <c r="F48" s="63">
        <v>380.22439600000001</v>
      </c>
      <c r="G48" s="4">
        <f t="shared" si="1"/>
        <v>7.9940843837468883E-2</v>
      </c>
      <c r="H48" s="4">
        <v>8.5717266656059457E-2</v>
      </c>
      <c r="I48" s="4"/>
      <c r="J48" s="4"/>
    </row>
    <row r="49" spans="1:10" x14ac:dyDescent="0.3">
      <c r="A49" s="62">
        <v>44866</v>
      </c>
      <c r="B49" s="4">
        <v>12.449056000000001</v>
      </c>
      <c r="C49" s="4">
        <v>-9.4527352029999996</v>
      </c>
      <c r="D49" s="63">
        <v>2.8999999999999998E-3</v>
      </c>
      <c r="E49" s="4">
        <f t="shared" si="0"/>
        <v>-9.4556352029999999</v>
      </c>
      <c r="F49" s="63">
        <v>401.36166400000002</v>
      </c>
      <c r="G49" s="4">
        <f t="shared" si="1"/>
        <v>5.1201331847264511E-2</v>
      </c>
      <c r="H49" s="4">
        <v>5.5591561778692407E-2</v>
      </c>
      <c r="I49" s="4"/>
      <c r="J49" s="4"/>
    </row>
    <row r="50" spans="1:10" x14ac:dyDescent="0.3">
      <c r="A50" s="62">
        <v>44896</v>
      </c>
      <c r="B50" s="4">
        <v>10.524888000000001</v>
      </c>
      <c r="C50" s="4">
        <v>-10.095313259999999</v>
      </c>
      <c r="D50" s="63">
        <v>3.3E-3</v>
      </c>
      <c r="E50" s="4">
        <f t="shared" si="0"/>
        <v>-10.098613259999999</v>
      </c>
      <c r="F50" s="63">
        <v>376.50299100000001</v>
      </c>
      <c r="G50" s="4">
        <f t="shared" si="1"/>
        <v>-6.7236934639829521E-2</v>
      </c>
      <c r="H50" s="4">
        <v>-6.1935842980758646E-2</v>
      </c>
      <c r="I50" s="4"/>
      <c r="J50" s="4"/>
    </row>
    <row r="51" spans="1:10" x14ac:dyDescent="0.3">
      <c r="A51" s="62">
        <v>44927</v>
      </c>
      <c r="B51" s="4">
        <v>12.226245</v>
      </c>
      <c r="C51" s="4">
        <v>-8.0213031289999996</v>
      </c>
      <c r="D51" s="63">
        <v>3.5000000000000001E-3</v>
      </c>
      <c r="E51" s="4">
        <f t="shared" si="0"/>
        <v>-8.0248031290000004</v>
      </c>
      <c r="F51" s="63">
        <v>402.01791400000002</v>
      </c>
      <c r="G51" s="4">
        <f t="shared" si="1"/>
        <v>6.2070658383710342E-2</v>
      </c>
      <c r="H51" s="4">
        <v>6.7768181421963822E-2</v>
      </c>
      <c r="I51" s="4"/>
      <c r="J51" s="4"/>
    </row>
    <row r="52" spans="1:10" x14ac:dyDescent="0.3">
      <c r="A52" s="62">
        <v>44958</v>
      </c>
      <c r="B52" s="4">
        <v>10.923076999999999</v>
      </c>
      <c r="C52" s="4">
        <v>-9.8353672929999991</v>
      </c>
      <c r="D52" s="63">
        <v>3.3999999999999998E-3</v>
      </c>
      <c r="E52" s="4">
        <f t="shared" si="0"/>
        <v>-9.8387672929999983</v>
      </c>
      <c r="F52" s="63">
        <v>391.91009500000001</v>
      </c>
      <c r="G52" s="4">
        <f t="shared" si="1"/>
        <v>-2.8864185819160434E-2</v>
      </c>
      <c r="H52" s="4">
        <v>-2.5142707944104215E-2</v>
      </c>
      <c r="I52" s="4"/>
      <c r="J52" s="4"/>
    </row>
    <row r="53" spans="1:10" x14ac:dyDescent="0.3">
      <c r="A53" s="62">
        <v>44986</v>
      </c>
      <c r="B53" s="4">
        <v>12.121562000000001</v>
      </c>
      <c r="C53" s="4">
        <v>-8.4280911500000002</v>
      </c>
      <c r="D53" s="63">
        <v>3.5999999999999999E-3</v>
      </c>
      <c r="E53" s="4">
        <f t="shared" si="0"/>
        <v>-8.4316911500000007</v>
      </c>
      <c r="F53" s="63">
        <v>404.89599600000003</v>
      </c>
      <c r="G53" s="4">
        <f t="shared" si="1"/>
        <v>2.8997770131722826E-2</v>
      </c>
      <c r="H53" s="4">
        <v>3.313489794132507E-2</v>
      </c>
      <c r="I53" s="4"/>
      <c r="J53" s="4"/>
    </row>
    <row r="54" spans="1:10" x14ac:dyDescent="0.3">
      <c r="A54" s="62">
        <v>45017</v>
      </c>
      <c r="B54" s="4">
        <v>11.428901</v>
      </c>
      <c r="C54" s="4">
        <v>-9.6854166769999992</v>
      </c>
      <c r="D54" s="63">
        <v>3.5000000000000001E-3</v>
      </c>
      <c r="E54" s="4">
        <f t="shared" si="0"/>
        <v>-9.6889166769999999</v>
      </c>
      <c r="F54" s="63">
        <v>412.93414300000001</v>
      </c>
      <c r="G54" s="4">
        <f t="shared" si="1"/>
        <v>1.6157886069728292E-2</v>
      </c>
      <c r="H54" s="4">
        <v>1.9852374633015587E-2</v>
      </c>
      <c r="I54" s="4"/>
      <c r="J54" s="4"/>
    </row>
    <row r="55" spans="1:10" x14ac:dyDescent="0.3">
      <c r="A55" s="62">
        <v>45047</v>
      </c>
      <c r="B55" s="4">
        <v>11.688529000000001</v>
      </c>
      <c r="C55" s="4">
        <v>-8.970293066</v>
      </c>
      <c r="D55" s="63">
        <v>3.5999999999999999E-3</v>
      </c>
      <c r="E55" s="4">
        <f t="shared" si="0"/>
        <v>-8.9738930660000005</v>
      </c>
      <c r="F55" s="63">
        <v>414.84033199999999</v>
      </c>
      <c r="G55" s="4">
        <f t="shared" si="1"/>
        <v>1.0055838322640598E-3</v>
      </c>
      <c r="H55" s="4">
        <v>4.6162058340619792E-3</v>
      </c>
      <c r="I55" s="4"/>
      <c r="J55" s="4"/>
    </row>
    <row r="56" spans="1:10" x14ac:dyDescent="0.3">
      <c r="A56" s="62">
        <v>45078</v>
      </c>
      <c r="B56" s="4">
        <v>14.737287</v>
      </c>
      <c r="C56" s="4">
        <v>-8.998148187</v>
      </c>
      <c r="D56" s="63">
        <v>4.0000000000000001E-3</v>
      </c>
      <c r="E56" s="4">
        <f t="shared" si="0"/>
        <v>-9.0021481869999995</v>
      </c>
      <c r="F56" s="63">
        <v>440.08715799999999</v>
      </c>
      <c r="G56" s="4">
        <f t="shared" si="1"/>
        <v>5.5079089629664235E-2</v>
      </c>
      <c r="H56" s="4">
        <v>6.0859140378857854E-2</v>
      </c>
      <c r="I56" s="4"/>
      <c r="J56" s="4"/>
    </row>
    <row r="57" spans="1:10" x14ac:dyDescent="0.3">
      <c r="A57" s="62">
        <v>45108</v>
      </c>
      <c r="B57" s="4">
        <v>12.867122</v>
      </c>
      <c r="C57" s="4">
        <v>-12.182611619999999</v>
      </c>
      <c r="D57" s="63">
        <v>4.4999999999999997E-3</v>
      </c>
      <c r="E57" s="4">
        <f t="shared" si="0"/>
        <v>-12.18711162</v>
      </c>
      <c r="F57" s="63">
        <v>456.18090799999999</v>
      </c>
      <c r="G57" s="4">
        <f t="shared" si="1"/>
        <v>3.1416665249358995E-2</v>
      </c>
      <c r="H57" s="4">
        <v>3.6569460633977417E-2</v>
      </c>
      <c r="I57" s="4"/>
      <c r="J57" s="4"/>
    </row>
    <row r="58" spans="1:10" x14ac:dyDescent="0.3">
      <c r="A58" s="62">
        <v>45139</v>
      </c>
      <c r="B58" s="4">
        <v>11.943766999999999</v>
      </c>
      <c r="C58" s="4">
        <v>-10.386912450000001</v>
      </c>
      <c r="D58" s="63">
        <v>4.4999999999999997E-3</v>
      </c>
      <c r="E58" s="4">
        <f t="shared" si="0"/>
        <v>-10.391412450000001</v>
      </c>
      <c r="F58" s="63">
        <v>448.76705900000002</v>
      </c>
      <c r="G58" s="4">
        <f t="shared" si="1"/>
        <v>-2.088550534415284E-2</v>
      </c>
      <c r="H58" s="4">
        <v>-1.6251993167587738E-2</v>
      </c>
      <c r="I58" s="4"/>
      <c r="J58" s="4"/>
    </row>
    <row r="59" spans="1:10" x14ac:dyDescent="0.3">
      <c r="A59" s="62">
        <v>45170</v>
      </c>
      <c r="B59" s="4">
        <v>12.229314</v>
      </c>
      <c r="C59" s="4">
        <v>-9.4399311430000008</v>
      </c>
      <c r="D59" s="63">
        <v>4.3E-3</v>
      </c>
      <c r="E59" s="4">
        <f t="shared" si="0"/>
        <v>-9.4442311430000014</v>
      </c>
      <c r="F59" s="63">
        <v>425.97744799999998</v>
      </c>
      <c r="G59" s="4">
        <f t="shared" si="1"/>
        <v>-5.6417547663718787E-2</v>
      </c>
      <c r="H59" s="4">
        <v>-5.0782717989111666E-2</v>
      </c>
      <c r="I59" s="4"/>
      <c r="J59" s="4"/>
    </row>
    <row r="60" spans="1:10" x14ac:dyDescent="0.3">
      <c r="A60" s="62">
        <v>45200</v>
      </c>
      <c r="B60" s="4">
        <v>9.6003070000000008</v>
      </c>
      <c r="C60" s="4">
        <v>-9.9675189230000001</v>
      </c>
      <c r="D60" s="63">
        <v>4.3E-3</v>
      </c>
      <c r="E60" s="4">
        <f t="shared" si="0"/>
        <v>-9.9718189230000007</v>
      </c>
      <c r="F60" s="63">
        <v>418.20001200000002</v>
      </c>
      <c r="G60" s="4">
        <f t="shared" si="1"/>
        <v>-2.2726590211979564E-2</v>
      </c>
      <c r="H60" s="4">
        <v>-1.825785857095413E-2</v>
      </c>
      <c r="I60" s="4"/>
      <c r="J60" s="4"/>
    </row>
    <row r="61" spans="1:10" x14ac:dyDescent="0.3">
      <c r="A61" s="62">
        <v>45231</v>
      </c>
      <c r="B61" s="4">
        <v>10.37</v>
      </c>
      <c r="C61" s="4">
        <v>-7.2613899780000004</v>
      </c>
      <c r="D61" s="63">
        <v>4.3E-3</v>
      </c>
      <c r="E61" s="4">
        <f t="shared" si="0"/>
        <v>-7.2656899780000002</v>
      </c>
      <c r="F61" s="63">
        <v>454.92999300000002</v>
      </c>
      <c r="G61" s="4">
        <f t="shared" si="1"/>
        <v>7.988372988565004E-2</v>
      </c>
      <c r="H61" s="4">
        <v>8.78287420996057E-2</v>
      </c>
      <c r="I61" s="4"/>
      <c r="J61" s="4"/>
    </row>
    <row r="63" spans="1:10" x14ac:dyDescent="0.3">
      <c r="D63" s="49" t="s">
        <v>2</v>
      </c>
      <c r="E63">
        <f>_xlfn.VAR.S(E3:E61)</f>
        <v>9.4083213436904707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E467-8593-4E5D-9D5F-F5CB1FE2BEEC}">
  <dimension ref="A1:I18"/>
  <sheetViews>
    <sheetView workbookViewId="0"/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32</v>
      </c>
    </row>
    <row r="2" spans="1:9" ht="15" thickBot="1" x14ac:dyDescent="0.35"/>
    <row r="3" spans="1:9" x14ac:dyDescent="0.3">
      <c r="A3" s="59" t="s">
        <v>33</v>
      </c>
      <c r="B3" s="59"/>
    </row>
    <row r="4" spans="1:9" x14ac:dyDescent="0.3">
      <c r="A4" t="s">
        <v>34</v>
      </c>
      <c r="B4">
        <v>0.30071765424739899</v>
      </c>
    </row>
    <row r="5" spans="1:9" x14ac:dyDescent="0.3">
      <c r="A5" t="s">
        <v>35</v>
      </c>
      <c r="B5">
        <v>9.0431107576058212E-2</v>
      </c>
    </row>
    <row r="6" spans="1:9" x14ac:dyDescent="0.3">
      <c r="A6" t="s">
        <v>36</v>
      </c>
      <c r="B6">
        <v>7.4473758586164493E-2</v>
      </c>
    </row>
    <row r="7" spans="1:9" x14ac:dyDescent="0.3">
      <c r="A7" t="s">
        <v>37</v>
      </c>
      <c r="B7">
        <v>2.950872462720036</v>
      </c>
    </row>
    <row r="8" spans="1:9" ht="15" thickBot="1" x14ac:dyDescent="0.35">
      <c r="A8" s="2" t="s">
        <v>38</v>
      </c>
      <c r="B8" s="2">
        <v>59</v>
      </c>
    </row>
    <row r="10" spans="1:9" ht="15" thickBot="1" x14ac:dyDescent="0.35">
      <c r="A10" t="s">
        <v>39</v>
      </c>
    </row>
    <row r="11" spans="1:9" x14ac:dyDescent="0.3">
      <c r="A11" s="58"/>
      <c r="B11" s="58" t="s">
        <v>43</v>
      </c>
      <c r="C11" s="58" t="s">
        <v>44</v>
      </c>
      <c r="D11" s="58" t="s">
        <v>45</v>
      </c>
      <c r="E11" s="58" t="s">
        <v>46</v>
      </c>
      <c r="F11" s="58" t="s">
        <v>47</v>
      </c>
    </row>
    <row r="12" spans="1:9" x14ac:dyDescent="0.3">
      <c r="A12" t="s">
        <v>40</v>
      </c>
      <c r="B12">
        <v>1</v>
      </c>
      <c r="C12">
        <v>49.346685333401069</v>
      </c>
      <c r="D12">
        <v>49.346685333401069</v>
      </c>
      <c r="E12">
        <v>5.6670508135988653</v>
      </c>
      <c r="F12">
        <v>2.0652151773990813E-2</v>
      </c>
    </row>
    <row r="13" spans="1:9" x14ac:dyDescent="0.3">
      <c r="A13" t="s">
        <v>41</v>
      </c>
      <c r="B13">
        <v>57</v>
      </c>
      <c r="C13">
        <v>496.33595260064635</v>
      </c>
      <c r="D13" s="75">
        <v>8.7076482912394102</v>
      </c>
    </row>
    <row r="14" spans="1:9" ht="15" thickBot="1" x14ac:dyDescent="0.35">
      <c r="A14" s="2" t="s">
        <v>42</v>
      </c>
      <c r="B14" s="2">
        <v>58</v>
      </c>
      <c r="C14" s="2">
        <v>545.68263793404742</v>
      </c>
      <c r="D14" s="2"/>
      <c r="E14" s="2"/>
      <c r="F14" s="2"/>
    </row>
    <row r="15" spans="1:9" ht="15" thickBot="1" x14ac:dyDescent="0.35"/>
    <row r="16" spans="1:9" x14ac:dyDescent="0.3">
      <c r="A16" s="58"/>
      <c r="B16" s="58" t="s">
        <v>48</v>
      </c>
      <c r="C16" s="58" t="s">
        <v>37</v>
      </c>
      <c r="D16" s="58" t="s">
        <v>49</v>
      </c>
      <c r="E16" s="58" t="s">
        <v>50</v>
      </c>
      <c r="F16" s="58" t="s">
        <v>51</v>
      </c>
      <c r="G16" s="58" t="s">
        <v>52</v>
      </c>
      <c r="H16" s="58" t="s">
        <v>53</v>
      </c>
      <c r="I16" s="58" t="s">
        <v>54</v>
      </c>
    </row>
    <row r="17" spans="1:9" x14ac:dyDescent="0.3">
      <c r="A17" t="s">
        <v>98</v>
      </c>
      <c r="B17">
        <v>-8.0212508478115208</v>
      </c>
      <c r="C17">
        <v>0.39081085758856376</v>
      </c>
      <c r="D17">
        <v>-20.524636642148003</v>
      </c>
      <c r="E17">
        <v>5.2559784453803603E-28</v>
      </c>
      <c r="F17">
        <v>-8.8038360912485167</v>
      </c>
      <c r="G17">
        <v>-7.2386656043745257</v>
      </c>
      <c r="H17">
        <v>-8.8038360912485167</v>
      </c>
      <c r="I17">
        <v>-7.2386656043745257</v>
      </c>
    </row>
    <row r="18" spans="1:9" ht="15" thickBot="1" x14ac:dyDescent="0.35">
      <c r="A18" s="2" t="s">
        <v>99</v>
      </c>
      <c r="B18" s="2">
        <v>16.829833486505841</v>
      </c>
      <c r="C18" s="2">
        <v>7.0697045687782634</v>
      </c>
      <c r="D18" s="2">
        <v>2.3805568284749774</v>
      </c>
      <c r="E18" s="2">
        <v>2.0652151773991056E-2</v>
      </c>
      <c r="F18" s="2">
        <v>2.6729942801355477</v>
      </c>
      <c r="G18" s="2">
        <v>30.986672692876134</v>
      </c>
      <c r="H18" s="2">
        <v>2.6729942801355477</v>
      </c>
      <c r="I18" s="2">
        <v>30.986672692876134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7F7A-CCB7-4964-9800-139BB1AFEAC3}">
  <dimension ref="A1:H63"/>
  <sheetViews>
    <sheetView topLeftCell="A36" workbookViewId="0"/>
  </sheetViews>
  <sheetFormatPr defaultRowHeight="14.4" x14ac:dyDescent="0.3"/>
  <cols>
    <col min="1" max="1" width="10.33203125" style="49" bestFit="1" customWidth="1"/>
    <col min="2" max="2" width="10" style="49" bestFit="1" customWidth="1"/>
    <col min="3" max="3" width="8.88671875" style="49"/>
    <col min="4" max="4" width="12.6640625" style="49" bestFit="1" customWidth="1"/>
    <col min="5" max="5" width="12" style="49" bestFit="1" customWidth="1"/>
    <col min="6" max="6" width="16.6640625" style="49" bestFit="1" customWidth="1"/>
    <col min="7" max="7" width="18.88671875" style="49" bestFit="1" customWidth="1"/>
    <col min="8" max="8" width="19.6640625" style="49" customWidth="1"/>
  </cols>
  <sheetData>
    <row r="1" spans="1:8" x14ac:dyDescent="0.3">
      <c r="A1" s="57" t="s">
        <v>0</v>
      </c>
      <c r="B1" s="56" t="s">
        <v>60</v>
      </c>
      <c r="C1" s="56"/>
      <c r="D1" s="56" t="s">
        <v>59</v>
      </c>
      <c r="E1" s="56" t="s">
        <v>58</v>
      </c>
      <c r="F1" s="56" t="s">
        <v>57</v>
      </c>
      <c r="G1" s="56" t="s">
        <v>56</v>
      </c>
      <c r="H1" s="55" t="s">
        <v>55</v>
      </c>
    </row>
    <row r="2" spans="1:8" x14ac:dyDescent="0.3">
      <c r="A2" s="54">
        <v>43435</v>
      </c>
      <c r="B2" s="49">
        <v>30.999319</v>
      </c>
      <c r="G2" s="49">
        <v>229.90905799999999</v>
      </c>
      <c r="H2" s="53"/>
    </row>
    <row r="3" spans="1:8" x14ac:dyDescent="0.3">
      <c r="A3" s="54">
        <v>43466</v>
      </c>
      <c r="B3" s="49">
        <v>36.541457999999999</v>
      </c>
      <c r="D3" s="49">
        <v>0.16448221499999999</v>
      </c>
      <c r="E3" s="49">
        <v>2.0999999999999999E-3</v>
      </c>
      <c r="F3" s="49">
        <v>0.162382215</v>
      </c>
      <c r="G3" s="49">
        <v>249.76696799999999</v>
      </c>
      <c r="H3" s="53">
        <v>8.0744523999999998E-2</v>
      </c>
    </row>
    <row r="4" spans="1:8" x14ac:dyDescent="0.3">
      <c r="A4" s="54">
        <v>43497</v>
      </c>
      <c r="B4" s="49">
        <v>36.972237</v>
      </c>
      <c r="D4" s="49">
        <v>1.1719828E-2</v>
      </c>
      <c r="E4" s="49">
        <v>1.8E-3</v>
      </c>
      <c r="F4" s="49">
        <v>9.9198280000000003E-3</v>
      </c>
      <c r="G4" s="49">
        <v>257.86337300000002</v>
      </c>
      <c r="H4" s="53">
        <v>3.0101526999999999E-2</v>
      </c>
    </row>
    <row r="5" spans="1:8" x14ac:dyDescent="0.3">
      <c r="A5" s="54">
        <v>43525</v>
      </c>
      <c r="B5" s="49">
        <v>34.743411999999999</v>
      </c>
      <c r="D5" s="49">
        <v>-6.2177308000000001E-2</v>
      </c>
      <c r="E5" s="49">
        <v>1.9E-3</v>
      </c>
      <c r="F5" s="49">
        <v>-6.4077307999999999E-2</v>
      </c>
      <c r="G5" s="49">
        <v>261.37948599999999</v>
      </c>
      <c r="H5" s="53">
        <v>1.1643438000000001E-2</v>
      </c>
    </row>
    <row r="6" spans="1:8" x14ac:dyDescent="0.3">
      <c r="A6" s="54">
        <v>43556</v>
      </c>
      <c r="B6" s="49">
        <v>36.837905999999997</v>
      </c>
      <c r="D6" s="49">
        <v>5.8537397999999997E-2</v>
      </c>
      <c r="E6" s="49">
        <v>2.0999999999999999E-3</v>
      </c>
      <c r="F6" s="49">
        <v>5.6437398E-2</v>
      </c>
      <c r="G6" s="49">
        <v>273.25576799999999</v>
      </c>
      <c r="H6" s="53">
        <v>4.2334915000000001E-2</v>
      </c>
    </row>
    <row r="7" spans="1:8" x14ac:dyDescent="0.3">
      <c r="A7" s="54">
        <v>43586</v>
      </c>
      <c r="B7" s="49">
        <v>31.532104</v>
      </c>
      <c r="D7" s="49">
        <v>-0.15552116799999999</v>
      </c>
      <c r="E7" s="49">
        <v>2.0999999999999999E-3</v>
      </c>
      <c r="F7" s="49">
        <v>-0.15762116800000001</v>
      </c>
      <c r="G7" s="49">
        <v>255.829971</v>
      </c>
      <c r="H7" s="53">
        <v>-6.7995187999999998E-2</v>
      </c>
    </row>
    <row r="8" spans="1:8" x14ac:dyDescent="0.3">
      <c r="A8" s="54">
        <v>43617</v>
      </c>
      <c r="B8" s="49">
        <v>36.440674000000001</v>
      </c>
      <c r="D8" s="49">
        <v>0.144679367</v>
      </c>
      <c r="E8" s="49">
        <v>1.8E-3</v>
      </c>
      <c r="F8" s="49">
        <v>0.14287936700000001</v>
      </c>
      <c r="G8" s="49">
        <v>272.30783100000002</v>
      </c>
      <c r="H8" s="53">
        <v>6.0620109999999998E-2</v>
      </c>
    </row>
    <row r="9" spans="1:8" x14ac:dyDescent="0.3">
      <c r="A9" s="54">
        <v>43647</v>
      </c>
      <c r="B9" s="49">
        <v>38.561385999999999</v>
      </c>
      <c r="D9" s="49">
        <v>5.6565844999999997E-2</v>
      </c>
      <c r="E9" s="49">
        <v>1.9E-3</v>
      </c>
      <c r="F9" s="49">
        <v>5.4665844999999998E-2</v>
      </c>
      <c r="G9" s="49">
        <v>277.769409</v>
      </c>
      <c r="H9" s="53">
        <v>1.7958147000000001E-2</v>
      </c>
    </row>
    <row r="10" spans="1:8" x14ac:dyDescent="0.3">
      <c r="A10" s="54">
        <v>43678</v>
      </c>
      <c r="B10" s="49">
        <v>35.454678000000001</v>
      </c>
      <c r="D10" s="49">
        <v>-8.3996208000000003E-2</v>
      </c>
      <c r="E10" s="49">
        <v>1.6000000000000001E-3</v>
      </c>
      <c r="F10" s="49">
        <v>-8.5596207999999993E-2</v>
      </c>
      <c r="G10" s="49">
        <v>273.11862200000002</v>
      </c>
      <c r="H10" s="53">
        <v>-1.8485092000000002E-2</v>
      </c>
    </row>
    <row r="11" spans="1:8" x14ac:dyDescent="0.3">
      <c r="A11" s="54">
        <v>43709</v>
      </c>
      <c r="B11" s="49">
        <v>35.827477000000002</v>
      </c>
      <c r="D11" s="49">
        <v>1.0459908E-2</v>
      </c>
      <c r="E11" s="49">
        <v>1.8E-3</v>
      </c>
      <c r="F11" s="49">
        <v>8.6599079999999991E-3</v>
      </c>
      <c r="G11" s="49">
        <v>277.153076</v>
      </c>
      <c r="H11" s="53">
        <v>1.2863761E-2</v>
      </c>
    </row>
    <row r="12" spans="1:8" x14ac:dyDescent="0.3">
      <c r="A12" s="54">
        <v>43739</v>
      </c>
      <c r="B12" s="49">
        <v>35.878117000000003</v>
      </c>
      <c r="D12" s="49">
        <v>1.4124420000000001E-3</v>
      </c>
      <c r="E12" s="49">
        <v>1.6000000000000001E-3</v>
      </c>
      <c r="F12" s="49">
        <v>-1.87558E-4</v>
      </c>
      <c r="G12" s="49">
        <v>284.58764600000001</v>
      </c>
      <c r="H12" s="53">
        <v>2.4871302000000001E-2</v>
      </c>
    </row>
    <row r="13" spans="1:8" x14ac:dyDescent="0.3">
      <c r="A13" s="54">
        <v>43770</v>
      </c>
      <c r="B13" s="49">
        <v>34.758128999999997</v>
      </c>
      <c r="D13" s="49">
        <v>-3.1714082999999997E-2</v>
      </c>
      <c r="E13" s="49">
        <v>1.1999999999999999E-3</v>
      </c>
      <c r="F13" s="49">
        <v>-3.2914082999999997E-2</v>
      </c>
      <c r="G13" s="49">
        <v>294.88916</v>
      </c>
      <c r="H13" s="53">
        <v>3.4358280999999997E-2</v>
      </c>
    </row>
    <row r="14" spans="1:8" x14ac:dyDescent="0.3">
      <c r="A14" s="54">
        <v>43800</v>
      </c>
      <c r="B14" s="49">
        <v>35.337432999999997</v>
      </c>
      <c r="D14" s="49">
        <v>1.6529354E-2</v>
      </c>
      <c r="E14" s="49">
        <v>1.4E-3</v>
      </c>
      <c r="F14" s="49">
        <v>1.5129353999999999E-2</v>
      </c>
      <c r="G14" s="49">
        <v>301.97268700000001</v>
      </c>
      <c r="H14" s="53">
        <v>2.2337016000000001E-2</v>
      </c>
    </row>
    <row r="15" spans="1:8" x14ac:dyDescent="0.3">
      <c r="A15" s="54">
        <v>43831</v>
      </c>
      <c r="B15" s="49">
        <v>32.584034000000003</v>
      </c>
      <c r="D15" s="49">
        <v>-8.1120413000000002E-2</v>
      </c>
      <c r="E15" s="49">
        <v>1.2999999999999999E-3</v>
      </c>
      <c r="F15" s="49">
        <v>-8.2420412999999998E-2</v>
      </c>
      <c r="G15" s="49">
        <v>303.33477800000003</v>
      </c>
      <c r="H15" s="53">
        <v>3.2005010000000001E-3</v>
      </c>
    </row>
    <row r="16" spans="1:8" x14ac:dyDescent="0.3">
      <c r="A16" s="54">
        <v>43862</v>
      </c>
      <c r="B16" s="49">
        <v>29.763791999999999</v>
      </c>
      <c r="D16" s="49">
        <v>-9.0529792999999997E-2</v>
      </c>
      <c r="E16" s="49">
        <v>1.1999999999999999E-3</v>
      </c>
      <c r="F16" s="49">
        <v>-9.1729793000000004E-2</v>
      </c>
      <c r="G16" s="49">
        <v>279.32107500000001</v>
      </c>
      <c r="H16" s="53">
        <v>-8.3675147000000005E-2</v>
      </c>
    </row>
    <row r="17" spans="1:8" x14ac:dyDescent="0.3">
      <c r="A17" s="54">
        <v>43891</v>
      </c>
      <c r="B17" s="49">
        <v>20.278411999999999</v>
      </c>
      <c r="D17" s="49">
        <v>-0.38373574900000001</v>
      </c>
      <c r="E17" s="49">
        <v>1.2999999999999999E-3</v>
      </c>
      <c r="F17" s="49">
        <v>-0.38503574899999998</v>
      </c>
      <c r="G17" s="49">
        <v>243.012924</v>
      </c>
      <c r="H17" s="53">
        <v>-0.14054729899999999</v>
      </c>
    </row>
    <row r="18" spans="1:8" x14ac:dyDescent="0.3">
      <c r="A18" s="54">
        <v>43922</v>
      </c>
      <c r="B18" s="49">
        <v>22.017316999999998</v>
      </c>
      <c r="D18" s="49">
        <v>8.2272408000000005E-2</v>
      </c>
      <c r="E18" s="49">
        <v>0</v>
      </c>
      <c r="F18" s="49">
        <v>8.2272408000000005E-2</v>
      </c>
      <c r="G18" s="49">
        <v>275.48199499999998</v>
      </c>
      <c r="H18" s="53">
        <v>0.12540764500000001</v>
      </c>
    </row>
    <row r="19" spans="1:8" x14ac:dyDescent="0.3">
      <c r="A19" s="54">
        <v>43952</v>
      </c>
      <c r="B19" s="49">
        <v>25.563395</v>
      </c>
      <c r="D19" s="49">
        <v>0.14933216499999999</v>
      </c>
      <c r="E19" s="49">
        <v>1E-4</v>
      </c>
      <c r="F19" s="49">
        <v>0.149232165</v>
      </c>
      <c r="G19" s="49">
        <v>288.60739100000001</v>
      </c>
      <c r="H19" s="53">
        <v>4.6444983000000002E-2</v>
      </c>
    </row>
    <row r="20" spans="1:8" x14ac:dyDescent="0.3">
      <c r="A20" s="54">
        <v>43983</v>
      </c>
      <c r="B20" s="49">
        <v>24.990492</v>
      </c>
      <c r="D20" s="49">
        <v>-2.2666012999999999E-2</v>
      </c>
      <c r="E20" s="49">
        <v>1E-4</v>
      </c>
      <c r="F20" s="49">
        <v>-2.2766013000000002E-2</v>
      </c>
      <c r="G20" s="49">
        <v>292.43875100000002</v>
      </c>
      <c r="H20" s="53">
        <v>1.3087991E-2</v>
      </c>
    </row>
    <row r="21" spans="1:8" x14ac:dyDescent="0.3">
      <c r="A21" s="54">
        <v>44013</v>
      </c>
      <c r="B21" s="49">
        <v>24.585508000000001</v>
      </c>
      <c r="D21" s="49">
        <v>-1.6338268999999999E-2</v>
      </c>
      <c r="E21" s="49">
        <v>1E-4</v>
      </c>
      <c r="F21" s="49">
        <v>-1.6438268999999998E-2</v>
      </c>
      <c r="G21" s="49">
        <v>311.02389499999998</v>
      </c>
      <c r="H21" s="53">
        <v>6.1514496000000002E-2</v>
      </c>
    </row>
    <row r="22" spans="1:8" x14ac:dyDescent="0.3">
      <c r="A22" s="54">
        <v>44044</v>
      </c>
      <c r="B22" s="49">
        <v>29.267520999999999</v>
      </c>
      <c r="D22" s="49">
        <v>0.17432123899999999</v>
      </c>
      <c r="E22" s="49">
        <v>1E-4</v>
      </c>
      <c r="F22" s="49">
        <v>0.174221239</v>
      </c>
      <c r="G22" s="49">
        <v>332.73223899999999</v>
      </c>
      <c r="H22" s="53">
        <v>6.7368337E-2</v>
      </c>
    </row>
    <row r="23" spans="1:8" x14ac:dyDescent="0.3">
      <c r="A23" s="54">
        <v>44075</v>
      </c>
      <c r="B23" s="49">
        <v>29.228012</v>
      </c>
      <c r="D23" s="49">
        <v>-1.350838E-3</v>
      </c>
      <c r="E23" s="49">
        <v>1E-4</v>
      </c>
      <c r="F23" s="49">
        <v>-1.4508380000000001E-3</v>
      </c>
      <c r="G23" s="49">
        <v>318.99670400000002</v>
      </c>
      <c r="H23" s="53">
        <v>-4.2257309E-2</v>
      </c>
    </row>
    <row r="24" spans="1:8" x14ac:dyDescent="0.3">
      <c r="A24" s="54">
        <v>44105</v>
      </c>
      <c r="B24" s="49">
        <v>34.107577999999997</v>
      </c>
      <c r="D24" s="49">
        <v>0.15439202399999999</v>
      </c>
      <c r="E24" s="49">
        <v>1E-4</v>
      </c>
      <c r="F24" s="49">
        <v>0.154292024</v>
      </c>
      <c r="G24" s="49">
        <v>312.288025</v>
      </c>
      <c r="H24" s="53">
        <v>-2.1354851000000001E-2</v>
      </c>
    </row>
    <row r="25" spans="1:8" x14ac:dyDescent="0.3">
      <c r="A25" s="54">
        <v>44136</v>
      </c>
      <c r="B25" s="49">
        <v>43.303688000000001</v>
      </c>
      <c r="D25" s="49">
        <v>0.23871821600000001</v>
      </c>
      <c r="E25" s="49">
        <v>1E-4</v>
      </c>
      <c r="F25" s="49">
        <v>0.23861821599999999</v>
      </c>
      <c r="G25" s="49">
        <v>346.257721</v>
      </c>
      <c r="H25" s="53">
        <v>0.103157437</v>
      </c>
    </row>
    <row r="26" spans="1:8" x14ac:dyDescent="0.3">
      <c r="A26" s="54">
        <v>44166</v>
      </c>
      <c r="B26" s="49">
        <v>41.130600000000001</v>
      </c>
      <c r="D26" s="49">
        <v>-5.1485435000000003E-2</v>
      </c>
      <c r="E26" s="49">
        <v>1E-4</v>
      </c>
      <c r="F26" s="49">
        <v>-5.1585434999999999E-2</v>
      </c>
      <c r="G26" s="49">
        <v>357.56191999999999</v>
      </c>
      <c r="H26" s="53">
        <v>3.2025194E-2</v>
      </c>
    </row>
    <row r="27" spans="1:8" x14ac:dyDescent="0.3">
      <c r="A27" s="54">
        <v>44197</v>
      </c>
      <c r="B27" s="49">
        <v>50.060009000000001</v>
      </c>
      <c r="D27" s="49">
        <v>0.19647009600000001</v>
      </c>
      <c r="E27" s="49">
        <v>1E-4</v>
      </c>
      <c r="F27" s="49">
        <v>0.19637009599999999</v>
      </c>
      <c r="G27" s="49">
        <v>355.42669699999999</v>
      </c>
      <c r="H27" s="53">
        <v>-6.0895189999999998E-3</v>
      </c>
    </row>
    <row r="28" spans="1:8" x14ac:dyDescent="0.3">
      <c r="A28" s="54">
        <v>44228</v>
      </c>
      <c r="B28" s="49">
        <v>50.702061</v>
      </c>
      <c r="D28" s="49">
        <v>1.2744095E-2</v>
      </c>
      <c r="E28" s="49">
        <v>0</v>
      </c>
      <c r="F28" s="49">
        <v>1.2744095E-2</v>
      </c>
      <c r="G28" s="49">
        <v>365.30957000000001</v>
      </c>
      <c r="H28" s="53">
        <v>2.7426099999999998E-2</v>
      </c>
    </row>
    <row r="29" spans="1:8" x14ac:dyDescent="0.3">
      <c r="A29" s="54">
        <v>44256</v>
      </c>
      <c r="B29" s="49">
        <v>56.757069000000001</v>
      </c>
      <c r="D29" s="49">
        <v>0.112813652</v>
      </c>
      <c r="E29" s="49">
        <v>0</v>
      </c>
      <c r="F29" s="49">
        <v>0.112813652</v>
      </c>
      <c r="G29" s="49">
        <v>380.64767499999999</v>
      </c>
      <c r="H29" s="53">
        <v>4.1129078999999999E-2</v>
      </c>
    </row>
    <row r="30" spans="1:8" x14ac:dyDescent="0.3">
      <c r="A30" s="54">
        <v>44287</v>
      </c>
      <c r="B30" s="49">
        <v>56.520004</v>
      </c>
      <c r="D30" s="49">
        <v>-4.185584E-3</v>
      </c>
      <c r="E30" s="49">
        <v>0</v>
      </c>
      <c r="F30" s="49">
        <v>-4.185584E-3</v>
      </c>
      <c r="G30" s="49">
        <v>402.10055499999999</v>
      </c>
      <c r="H30" s="53">
        <v>5.4827984000000003E-2</v>
      </c>
    </row>
    <row r="31" spans="1:8" x14ac:dyDescent="0.3">
      <c r="A31" s="54">
        <v>44317</v>
      </c>
      <c r="B31" s="49">
        <v>58.584434999999999</v>
      </c>
      <c r="D31" s="49">
        <v>3.5874417999999998E-2</v>
      </c>
      <c r="E31" s="49">
        <v>0</v>
      </c>
      <c r="F31" s="49">
        <v>3.5874417999999998E-2</v>
      </c>
      <c r="G31" s="49">
        <v>404.74084499999998</v>
      </c>
      <c r="H31" s="53">
        <v>6.5447789999999997E-3</v>
      </c>
    </row>
    <row r="32" spans="1:8" x14ac:dyDescent="0.3">
      <c r="A32" s="54">
        <v>44348</v>
      </c>
      <c r="B32" s="49">
        <v>58.44614</v>
      </c>
      <c r="D32" s="49">
        <v>-2.3634009999999998E-3</v>
      </c>
      <c r="E32" s="49">
        <v>0</v>
      </c>
      <c r="F32" s="49">
        <v>-2.3634009999999998E-3</v>
      </c>
      <c r="G32" s="49">
        <v>412.46862800000002</v>
      </c>
      <c r="H32" s="53">
        <v>1.8913176E-2</v>
      </c>
    </row>
    <row r="33" spans="1:8" x14ac:dyDescent="0.3">
      <c r="A33" s="54">
        <v>44378</v>
      </c>
      <c r="B33" s="49">
        <v>56.144652999999998</v>
      </c>
      <c r="D33" s="49">
        <v>-4.0174197000000002E-2</v>
      </c>
      <c r="E33" s="49">
        <v>0</v>
      </c>
      <c r="F33" s="49">
        <v>-4.0174197000000002E-2</v>
      </c>
      <c r="G33" s="49">
        <v>423.92044099999998</v>
      </c>
      <c r="H33" s="53">
        <v>2.7385649000000001E-2</v>
      </c>
    </row>
    <row r="34" spans="1:8" x14ac:dyDescent="0.3">
      <c r="A34" s="54">
        <v>44409</v>
      </c>
      <c r="B34" s="49">
        <v>48.410435</v>
      </c>
      <c r="D34" s="49">
        <v>-0.14821606000000001</v>
      </c>
      <c r="E34" s="49">
        <v>0</v>
      </c>
      <c r="F34" s="49">
        <v>-0.14821606000000001</v>
      </c>
      <c r="G34" s="49">
        <v>436.53625499999998</v>
      </c>
      <c r="H34" s="53">
        <v>2.9325632000000001E-2</v>
      </c>
    </row>
    <row r="35" spans="1:8" x14ac:dyDescent="0.3">
      <c r="A35" s="54">
        <v>44440</v>
      </c>
      <c r="B35" s="49">
        <v>52.065173999999999</v>
      </c>
      <c r="D35" s="49">
        <v>7.2780890000000001E-2</v>
      </c>
      <c r="E35" s="49">
        <v>0</v>
      </c>
      <c r="F35" s="49">
        <v>7.2780890000000001E-2</v>
      </c>
      <c r="G35" s="49">
        <v>414.86218300000002</v>
      </c>
      <c r="H35" s="53">
        <v>-5.0925053999999997E-2</v>
      </c>
    </row>
    <row r="36" spans="1:8" x14ac:dyDescent="0.3">
      <c r="A36" s="54">
        <v>44470</v>
      </c>
      <c r="B36" s="49">
        <v>53.764136999999998</v>
      </c>
      <c r="D36" s="49">
        <v>3.2110366000000001E-2</v>
      </c>
      <c r="E36" s="49">
        <v>0</v>
      </c>
      <c r="F36" s="49">
        <v>3.2110366000000001E-2</v>
      </c>
      <c r="G36" s="49">
        <v>445.39273100000003</v>
      </c>
      <c r="H36" s="53">
        <v>7.1010059E-2</v>
      </c>
    </row>
    <row r="37" spans="1:8" x14ac:dyDescent="0.3">
      <c r="A37" s="54">
        <v>44501</v>
      </c>
      <c r="B37" s="49">
        <v>57.162044999999999</v>
      </c>
      <c r="D37" s="49">
        <v>6.1283483E-2</v>
      </c>
      <c r="E37" s="49">
        <v>0</v>
      </c>
      <c r="F37" s="49">
        <v>6.1283483E-2</v>
      </c>
      <c r="G37" s="49">
        <v>441.81402600000001</v>
      </c>
      <c r="H37" s="53">
        <v>-8.0673970000000005E-3</v>
      </c>
    </row>
    <row r="38" spans="1:8" x14ac:dyDescent="0.3">
      <c r="A38" s="54">
        <v>44531</v>
      </c>
      <c r="B38" s="49">
        <v>57.912750000000003</v>
      </c>
      <c r="D38" s="49">
        <v>1.3047438E-2</v>
      </c>
      <c r="E38" s="49">
        <v>1E-4</v>
      </c>
      <c r="F38" s="49">
        <v>1.2947438E-2</v>
      </c>
      <c r="G38" s="49">
        <v>460.62872299999998</v>
      </c>
      <c r="H38" s="53">
        <v>4.1603307999999999E-2</v>
      </c>
    </row>
    <row r="39" spans="1:8" x14ac:dyDescent="0.3">
      <c r="A39" s="54">
        <v>44562</v>
      </c>
      <c r="B39" s="49">
        <v>52.08493</v>
      </c>
      <c r="D39" s="49">
        <v>-0.10606191199999999</v>
      </c>
      <c r="E39" s="49">
        <v>0</v>
      </c>
      <c r="F39" s="49">
        <v>-0.10606191199999999</v>
      </c>
      <c r="G39" s="49">
        <v>437.86749300000002</v>
      </c>
      <c r="H39" s="53">
        <v>-5.0676008000000002E-2</v>
      </c>
    </row>
    <row r="40" spans="1:8" x14ac:dyDescent="0.3">
      <c r="A40" s="54">
        <v>44593</v>
      </c>
      <c r="B40" s="49">
        <v>46.148453000000003</v>
      </c>
      <c r="D40" s="49">
        <v>-0.12101221600000001</v>
      </c>
      <c r="E40" s="49">
        <v>0</v>
      </c>
      <c r="F40" s="49">
        <v>-0.12101221600000001</v>
      </c>
      <c r="G40" s="49">
        <v>424.94296300000002</v>
      </c>
      <c r="H40" s="53">
        <v>-2.9961382000000002E-2</v>
      </c>
    </row>
    <row r="41" spans="1:8" x14ac:dyDescent="0.3">
      <c r="A41" s="54">
        <v>44621</v>
      </c>
      <c r="B41" s="49">
        <v>43.204909999999998</v>
      </c>
      <c r="D41" s="49">
        <v>-6.5909292999999994E-2</v>
      </c>
      <c r="E41" s="49">
        <v>1E-4</v>
      </c>
      <c r="F41" s="49">
        <v>-6.6009292999999997E-2</v>
      </c>
      <c r="G41" s="49">
        <v>439.55117799999999</v>
      </c>
      <c r="H41" s="53">
        <v>3.3699200999999998E-2</v>
      </c>
    </row>
    <row r="42" spans="1:8" x14ac:dyDescent="0.3">
      <c r="A42" s="54">
        <v>44652</v>
      </c>
      <c r="B42" s="49">
        <v>37.446224000000001</v>
      </c>
      <c r="D42" s="49">
        <v>-0.14304826900000001</v>
      </c>
      <c r="E42" s="49">
        <v>1E-4</v>
      </c>
      <c r="F42" s="49">
        <v>-0.14314826899999999</v>
      </c>
      <c r="G42" s="49">
        <v>402.21786500000002</v>
      </c>
      <c r="H42" s="53">
        <v>-8.8860261999999995E-2</v>
      </c>
    </row>
    <row r="43" spans="1:8" x14ac:dyDescent="0.3">
      <c r="A43" s="54">
        <v>44682</v>
      </c>
      <c r="B43" s="49">
        <v>38.206809999999997</v>
      </c>
      <c r="D43" s="49">
        <v>2.0107895000000001E-2</v>
      </c>
      <c r="E43" s="49">
        <v>2.9999999999999997E-4</v>
      </c>
      <c r="F43" s="49">
        <v>1.9807894999999999E-2</v>
      </c>
      <c r="G43" s="49">
        <v>403.12579299999999</v>
      </c>
      <c r="H43" s="53">
        <v>1.9547599999999998E-3</v>
      </c>
    </row>
    <row r="44" spans="1:8" x14ac:dyDescent="0.3">
      <c r="A44" s="54">
        <v>44713</v>
      </c>
      <c r="B44" s="49">
        <v>31.371466000000002</v>
      </c>
      <c r="D44" s="49">
        <v>-0.197115018</v>
      </c>
      <c r="E44" s="49">
        <v>5.9999999999999995E-4</v>
      </c>
      <c r="F44" s="49">
        <v>-0.19771501799999999</v>
      </c>
      <c r="G44" s="49">
        <v>368.29293799999999</v>
      </c>
      <c r="H44" s="53">
        <v>-9.0970006000000006E-2</v>
      </c>
    </row>
    <row r="45" spans="1:8" x14ac:dyDescent="0.3">
      <c r="A45" s="54">
        <v>44743</v>
      </c>
      <c r="B45" s="49">
        <v>35.816414000000002</v>
      </c>
      <c r="D45" s="49">
        <v>0.13250752599999999</v>
      </c>
      <c r="E45" s="49">
        <v>8.0000000000000004E-4</v>
      </c>
      <c r="F45" s="49">
        <v>0.13170752599999999</v>
      </c>
      <c r="G45" s="49">
        <v>403.94552599999997</v>
      </c>
      <c r="H45" s="53">
        <v>9.1601383999999994E-2</v>
      </c>
    </row>
    <row r="46" spans="1:8" x14ac:dyDescent="0.3">
      <c r="A46" s="54">
        <v>44774</v>
      </c>
      <c r="B46" s="49">
        <v>37.742558000000002</v>
      </c>
      <c r="D46" s="49">
        <v>5.2382036999999999E-2</v>
      </c>
      <c r="E46" s="49">
        <v>1.9E-3</v>
      </c>
      <c r="F46" s="49">
        <v>5.0482037E-2</v>
      </c>
      <c r="G46" s="49">
        <v>387.46374500000002</v>
      </c>
      <c r="H46" s="53">
        <v>-4.3557749E-2</v>
      </c>
    </row>
    <row r="47" spans="1:8" x14ac:dyDescent="0.3">
      <c r="A47" s="54">
        <v>44805</v>
      </c>
      <c r="B47" s="49">
        <v>31.769795999999999</v>
      </c>
      <c r="D47" s="49">
        <v>-0.17227228999999999</v>
      </c>
      <c r="E47" s="49">
        <v>1.9E-3</v>
      </c>
      <c r="F47" s="49">
        <v>-0.17417229000000001</v>
      </c>
      <c r="G47" s="49">
        <v>350.20571899999999</v>
      </c>
      <c r="H47" s="53">
        <v>-0.10300153300000001</v>
      </c>
    </row>
    <row r="48" spans="1:8" x14ac:dyDescent="0.3">
      <c r="A48" s="54">
        <v>44835</v>
      </c>
      <c r="B48" s="49">
        <v>38.858353000000001</v>
      </c>
      <c r="D48" s="49">
        <v>0.20140703300000001</v>
      </c>
      <c r="E48" s="49">
        <v>2.3E-3</v>
      </c>
      <c r="F48" s="49">
        <v>0.19910703299999999</v>
      </c>
      <c r="G48" s="49">
        <v>380.22439600000001</v>
      </c>
      <c r="H48" s="53">
        <v>7.9940843999999997E-2</v>
      </c>
    </row>
    <row r="49" spans="1:8" x14ac:dyDescent="0.3">
      <c r="A49" s="54">
        <v>44866</v>
      </c>
      <c r="B49" s="49">
        <v>40.155281000000002</v>
      </c>
      <c r="D49" s="49">
        <v>3.2830903000000002E-2</v>
      </c>
      <c r="E49" s="49">
        <v>2.8999999999999998E-3</v>
      </c>
      <c r="F49" s="49">
        <v>2.9930902999999998E-2</v>
      </c>
      <c r="G49" s="49">
        <v>401.36166400000002</v>
      </c>
      <c r="H49" s="53">
        <v>5.1201332000000002E-2</v>
      </c>
    </row>
    <row r="50" spans="1:8" x14ac:dyDescent="0.3">
      <c r="A50" s="54">
        <v>44896</v>
      </c>
      <c r="B50" s="49">
        <v>33.304329000000003</v>
      </c>
      <c r="D50" s="49">
        <v>-0.18706657500000001</v>
      </c>
      <c r="E50" s="49">
        <v>3.3E-3</v>
      </c>
      <c r="F50" s="49">
        <v>-0.19036657500000001</v>
      </c>
      <c r="G50" s="49">
        <v>376.50299100000001</v>
      </c>
      <c r="H50" s="53">
        <v>-6.7236934999999998E-2</v>
      </c>
    </row>
    <row r="51" spans="1:8" x14ac:dyDescent="0.3">
      <c r="A51" s="54">
        <v>44927</v>
      </c>
      <c r="B51" s="49">
        <v>39.014225000000003</v>
      </c>
      <c r="D51" s="49">
        <v>0.158238935</v>
      </c>
      <c r="E51" s="49">
        <v>3.5000000000000001E-3</v>
      </c>
      <c r="F51" s="49">
        <v>0.15473893499999999</v>
      </c>
      <c r="G51" s="49">
        <v>402.01791400000002</v>
      </c>
      <c r="H51" s="53">
        <v>6.2070658000000001E-2</v>
      </c>
    </row>
    <row r="52" spans="1:8" x14ac:dyDescent="0.3">
      <c r="A52" s="54">
        <v>44958</v>
      </c>
      <c r="B52" s="49">
        <v>38.438740000000003</v>
      </c>
      <c r="D52" s="49">
        <v>-1.4860518E-2</v>
      </c>
      <c r="E52" s="49">
        <v>3.3999999999999998E-3</v>
      </c>
      <c r="F52" s="49">
        <v>-1.8260518E-2</v>
      </c>
      <c r="G52" s="49">
        <v>391.91009500000001</v>
      </c>
      <c r="H52" s="53">
        <v>-2.8864186E-2</v>
      </c>
    </row>
    <row r="53" spans="1:8" x14ac:dyDescent="0.3">
      <c r="A53" s="54">
        <v>44986</v>
      </c>
      <c r="B53" s="49">
        <v>36.394756000000001</v>
      </c>
      <c r="D53" s="49">
        <v>-5.4641107000000001E-2</v>
      </c>
      <c r="E53" s="49">
        <v>3.5999999999999999E-3</v>
      </c>
      <c r="F53" s="49">
        <v>-5.8241107E-2</v>
      </c>
      <c r="G53" s="49">
        <v>404.89599600000003</v>
      </c>
      <c r="H53" s="53">
        <v>2.8997769999999999E-2</v>
      </c>
    </row>
    <row r="54" spans="1:8" x14ac:dyDescent="0.3">
      <c r="A54" s="54">
        <v>45017</v>
      </c>
      <c r="B54" s="49">
        <v>32.859439999999999</v>
      </c>
      <c r="D54" s="49">
        <v>-0.102185628</v>
      </c>
      <c r="E54" s="49">
        <v>3.5000000000000001E-3</v>
      </c>
      <c r="F54" s="49">
        <v>-0.105685628</v>
      </c>
      <c r="G54" s="49">
        <v>412.93414300000001</v>
      </c>
      <c r="H54" s="53">
        <v>1.6157886E-2</v>
      </c>
    </row>
    <row r="55" spans="1:8" x14ac:dyDescent="0.3">
      <c r="A55" s="54">
        <v>45047</v>
      </c>
      <c r="B55" s="49">
        <v>32.232883000000001</v>
      </c>
      <c r="D55" s="49">
        <v>-1.9251928000000001E-2</v>
      </c>
      <c r="E55" s="49">
        <v>3.5999999999999999E-3</v>
      </c>
      <c r="F55" s="49">
        <v>-2.2851928000000001E-2</v>
      </c>
      <c r="G55" s="49">
        <v>414.84033199999999</v>
      </c>
      <c r="H55" s="53">
        <v>1.0055839999999999E-3</v>
      </c>
    </row>
    <row r="56" spans="1:8" x14ac:dyDescent="0.3">
      <c r="A56" s="54">
        <v>45078</v>
      </c>
      <c r="B56" s="49">
        <v>38.349274000000001</v>
      </c>
      <c r="D56" s="49">
        <v>0.173748454</v>
      </c>
      <c r="E56" s="49">
        <v>4.0000000000000001E-3</v>
      </c>
      <c r="F56" s="49">
        <v>0.16974845399999999</v>
      </c>
      <c r="G56" s="49">
        <v>440.08715799999999</v>
      </c>
      <c r="H56" s="53">
        <v>5.5079089999999997E-2</v>
      </c>
    </row>
    <row r="57" spans="1:8" x14ac:dyDescent="0.3">
      <c r="A57" s="54">
        <v>45108</v>
      </c>
      <c r="B57" s="49">
        <v>38.266575000000003</v>
      </c>
      <c r="D57" s="49">
        <v>-2.1587970000000001E-3</v>
      </c>
      <c r="E57" s="49">
        <v>4.4999999999999997E-3</v>
      </c>
      <c r="F57" s="49">
        <v>-6.6587970000000002E-3</v>
      </c>
      <c r="G57" s="49">
        <v>456.18090799999999</v>
      </c>
      <c r="H57" s="53">
        <v>3.1416665000000003E-2</v>
      </c>
    </row>
    <row r="58" spans="1:8" x14ac:dyDescent="0.3">
      <c r="A58" s="54">
        <v>45139</v>
      </c>
      <c r="B58" s="49">
        <v>33.419674000000001</v>
      </c>
      <c r="D58" s="49">
        <v>-0.13543203100000001</v>
      </c>
      <c r="E58" s="49">
        <v>4.4999999999999997E-3</v>
      </c>
      <c r="F58" s="49">
        <v>-0.13993203100000001</v>
      </c>
      <c r="G58" s="49">
        <v>448.76705900000002</v>
      </c>
      <c r="H58" s="53">
        <v>-2.0885504999999999E-2</v>
      </c>
    </row>
    <row r="59" spans="1:8" x14ac:dyDescent="0.3">
      <c r="A59" s="54">
        <v>45170</v>
      </c>
      <c r="B59" s="49">
        <v>32.970001000000003</v>
      </c>
      <c r="D59" s="49">
        <v>-1.3546681E-2</v>
      </c>
      <c r="E59" s="49">
        <v>4.3E-3</v>
      </c>
      <c r="F59" s="49">
        <v>-1.7846681E-2</v>
      </c>
      <c r="G59" s="49">
        <v>425.97744799999998</v>
      </c>
      <c r="H59" s="53">
        <v>-5.6417547999999998E-2</v>
      </c>
    </row>
    <row r="60" spans="1:8" x14ac:dyDescent="0.3">
      <c r="A60" s="54">
        <v>45200</v>
      </c>
      <c r="B60" s="49">
        <v>28.200001</v>
      </c>
      <c r="D60" s="49">
        <v>-0.15627607399999999</v>
      </c>
      <c r="E60" s="49">
        <v>4.3E-3</v>
      </c>
      <c r="F60" s="49">
        <v>-0.16057607400000001</v>
      </c>
      <c r="G60" s="49">
        <v>418.20001200000002</v>
      </c>
      <c r="H60" s="53">
        <v>-2.2726590000000001E-2</v>
      </c>
    </row>
    <row r="61" spans="1:8" ht="15" thickBot="1" x14ac:dyDescent="0.35">
      <c r="A61" s="52">
        <v>45231</v>
      </c>
      <c r="B61" s="51">
        <v>28.889999</v>
      </c>
      <c r="C61" s="51"/>
      <c r="D61" s="51">
        <v>2.4173466000000001E-2</v>
      </c>
      <c r="E61" s="51">
        <v>4.3E-3</v>
      </c>
      <c r="F61" s="51">
        <v>1.9873465999999999E-2</v>
      </c>
      <c r="G61" s="51">
        <v>454.92999300000002</v>
      </c>
      <c r="H61" s="50">
        <v>7.988373E-2</v>
      </c>
    </row>
    <row r="63" spans="1:8" x14ac:dyDescent="0.3">
      <c r="E63" s="49" t="s">
        <v>2</v>
      </c>
      <c r="F63" s="49">
        <f>_xlfn.VAR.S(F3:F61)</f>
        <v>1.4060216515166653E-2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B7C9-F3A1-49E8-8888-C2ED48684B00}">
  <dimension ref="A1:I18"/>
  <sheetViews>
    <sheetView workbookViewId="0">
      <selection activeCell="A18" sqref="A18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  <col min="8" max="8" width="12.6640625" bestFit="1" customWidth="1"/>
    <col min="9" max="9" width="12.109375" bestFit="1" customWidth="1"/>
  </cols>
  <sheetData>
    <row r="1" spans="1:9" x14ac:dyDescent="0.3">
      <c r="A1" t="s">
        <v>32</v>
      </c>
    </row>
    <row r="2" spans="1:9" ht="15" thickBot="1" x14ac:dyDescent="0.35"/>
    <row r="3" spans="1:9" x14ac:dyDescent="0.3">
      <c r="A3" s="59" t="s">
        <v>33</v>
      </c>
      <c r="B3" s="59"/>
    </row>
    <row r="4" spans="1:9" x14ac:dyDescent="0.3">
      <c r="A4" t="s">
        <v>34</v>
      </c>
      <c r="B4">
        <v>0.70127108169932695</v>
      </c>
    </row>
    <row r="5" spans="1:9" x14ac:dyDescent="0.3">
      <c r="A5" t="s">
        <v>35</v>
      </c>
      <c r="B5">
        <v>0.49178113002774404</v>
      </c>
    </row>
    <row r="6" spans="1:9" x14ac:dyDescent="0.3">
      <c r="A6" t="s">
        <v>36</v>
      </c>
      <c r="B6">
        <v>0.48286500950191497</v>
      </c>
    </row>
    <row r="7" spans="1:9" x14ac:dyDescent="0.3">
      <c r="A7" t="s">
        <v>37</v>
      </c>
      <c r="B7">
        <v>8.5270334430983252E-2</v>
      </c>
    </row>
    <row r="8" spans="1:9" ht="15" thickBot="1" x14ac:dyDescent="0.35">
      <c r="A8" s="2" t="s">
        <v>38</v>
      </c>
      <c r="B8" s="2">
        <v>59</v>
      </c>
    </row>
    <row r="10" spans="1:9" ht="15" thickBot="1" x14ac:dyDescent="0.35">
      <c r="A10" t="s">
        <v>39</v>
      </c>
    </row>
    <row r="11" spans="1:9" x14ac:dyDescent="0.3">
      <c r="A11" s="58"/>
      <c r="B11" s="58" t="s">
        <v>43</v>
      </c>
      <c r="C11" s="58" t="s">
        <v>44</v>
      </c>
      <c r="D11" s="58" t="s">
        <v>45</v>
      </c>
      <c r="E11" s="58" t="s">
        <v>46</v>
      </c>
      <c r="F11" s="58" t="s">
        <v>47</v>
      </c>
    </row>
    <row r="12" spans="1:9" x14ac:dyDescent="0.3">
      <c r="A12" t="s">
        <v>40</v>
      </c>
      <c r="B12">
        <v>1</v>
      </c>
      <c r="C12">
        <v>0.40104385164327766</v>
      </c>
      <c r="D12">
        <v>0.40104385164327766</v>
      </c>
      <c r="E12">
        <v>55.156402227079191</v>
      </c>
      <c r="F12">
        <v>6.185136408008969E-10</v>
      </c>
    </row>
    <row r="13" spans="1:9" x14ac:dyDescent="0.3">
      <c r="A13" t="s">
        <v>41</v>
      </c>
      <c r="B13">
        <v>57</v>
      </c>
      <c r="C13">
        <v>0.41444870623638846</v>
      </c>
      <c r="D13" s="75">
        <v>7.2710299339717272E-3</v>
      </c>
    </row>
    <row r="14" spans="1:9" ht="15" thickBot="1" x14ac:dyDescent="0.35">
      <c r="A14" s="2" t="s">
        <v>42</v>
      </c>
      <c r="B14" s="2">
        <v>58</v>
      </c>
      <c r="C14" s="2">
        <v>0.81549255787966612</v>
      </c>
      <c r="D14" s="2"/>
      <c r="E14" s="2"/>
      <c r="F14" s="2"/>
    </row>
    <row r="15" spans="1:9" ht="15" thickBot="1" x14ac:dyDescent="0.35"/>
    <row r="16" spans="1:9" x14ac:dyDescent="0.3">
      <c r="A16" s="58"/>
      <c r="B16" s="58" t="s">
        <v>48</v>
      </c>
      <c r="C16" s="58" t="s">
        <v>37</v>
      </c>
      <c r="D16" s="58" t="s">
        <v>49</v>
      </c>
      <c r="E16" s="58" t="s">
        <v>50</v>
      </c>
      <c r="F16" s="58" t="s">
        <v>51</v>
      </c>
      <c r="G16" s="58" t="s">
        <v>52</v>
      </c>
      <c r="H16" s="58" t="s">
        <v>53</v>
      </c>
      <c r="I16" s="58" t="s">
        <v>54</v>
      </c>
    </row>
    <row r="17" spans="1:9" x14ac:dyDescent="0.3">
      <c r="A17" t="s">
        <v>98</v>
      </c>
      <c r="B17">
        <v>-1.8009567543019064E-2</v>
      </c>
      <c r="C17">
        <v>1.1293125320438415E-2</v>
      </c>
      <c r="D17">
        <v>-1.5947372434117209</v>
      </c>
      <c r="E17">
        <v>0.11630140869544207</v>
      </c>
      <c r="F17">
        <v>-4.0623660924641675E-2</v>
      </c>
      <c r="G17">
        <v>4.6045258386035424E-3</v>
      </c>
      <c r="H17">
        <v>-4.0623660924641675E-2</v>
      </c>
      <c r="I17">
        <v>4.6045258386035424E-3</v>
      </c>
    </row>
    <row r="18" spans="1:9" ht="15" thickBot="1" x14ac:dyDescent="0.35">
      <c r="A18" s="2" t="s">
        <v>99</v>
      </c>
      <c r="B18" s="2">
        <v>1.5172137063509019</v>
      </c>
      <c r="C18" s="2">
        <v>0.20429079213762694</v>
      </c>
      <c r="D18" s="2">
        <v>7.4267356373496414</v>
      </c>
      <c r="E18" s="2">
        <v>6.185136408008969E-10</v>
      </c>
      <c r="F18" s="2">
        <v>1.1081284514441052</v>
      </c>
      <c r="G18" s="2">
        <v>1.9262989612576986</v>
      </c>
      <c r="H18" s="2">
        <v>1.1081284514441052</v>
      </c>
      <c r="I18" s="2">
        <v>1.9262989612576986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11D2-1BAB-4607-B0D9-6A7A5F0C8E94}">
  <dimension ref="A1:J63"/>
  <sheetViews>
    <sheetView topLeftCell="A35" workbookViewId="0"/>
  </sheetViews>
  <sheetFormatPr defaultRowHeight="14.4" x14ac:dyDescent="0.3"/>
  <cols>
    <col min="1" max="1" width="10.33203125" bestFit="1" customWidth="1"/>
    <col min="2" max="2" width="10" bestFit="1" customWidth="1"/>
    <col min="3" max="3" width="12.6640625" bestFit="1" customWidth="1"/>
    <col min="4" max="4" width="8.5546875" style="49" bestFit="1" customWidth="1"/>
    <col min="5" max="5" width="13.21875" bestFit="1" customWidth="1"/>
    <col min="6" max="6" width="19.77734375" bestFit="1" customWidth="1"/>
    <col min="7" max="7" width="19.88671875" bestFit="1" customWidth="1"/>
    <col min="8" max="8" width="23.88671875" bestFit="1" customWidth="1"/>
    <col min="9" max="9" width="12.6640625" bestFit="1" customWidth="1"/>
    <col min="10" max="10" width="11.5546875" customWidth="1"/>
  </cols>
  <sheetData>
    <row r="1" spans="1:10" x14ac:dyDescent="0.3">
      <c r="A1" s="61" t="s">
        <v>0</v>
      </c>
      <c r="B1" s="61" t="s">
        <v>60</v>
      </c>
      <c r="C1" s="61" t="s">
        <v>62</v>
      </c>
      <c r="D1" s="61" t="s">
        <v>58</v>
      </c>
      <c r="E1" s="61" t="s">
        <v>64</v>
      </c>
      <c r="F1" s="61" t="s">
        <v>56</v>
      </c>
      <c r="G1" s="61" t="s">
        <v>55</v>
      </c>
      <c r="H1" s="60" t="s">
        <v>63</v>
      </c>
      <c r="I1" s="60" t="s">
        <v>9</v>
      </c>
      <c r="J1" s="64"/>
    </row>
    <row r="2" spans="1:10" x14ac:dyDescent="0.3">
      <c r="A2" s="62">
        <v>43435</v>
      </c>
      <c r="B2" s="4">
        <v>12.917399</v>
      </c>
      <c r="C2" s="4"/>
      <c r="D2" s="63"/>
      <c r="E2" s="4"/>
      <c r="F2" s="63">
        <v>229.90905799999999</v>
      </c>
      <c r="G2" s="4"/>
      <c r="H2" s="4"/>
      <c r="I2" s="4" t="s">
        <v>1</v>
      </c>
      <c r="J2" s="4">
        <v>1.6428867999999999E-2</v>
      </c>
    </row>
    <row r="3" spans="1:10" x14ac:dyDescent="0.3">
      <c r="A3" s="62">
        <v>43466</v>
      </c>
      <c r="B3" s="4">
        <v>15.492680999999999</v>
      </c>
      <c r="C3" s="4">
        <v>0.18179255699999999</v>
      </c>
      <c r="D3" s="63">
        <v>2.0999999999999999E-3</v>
      </c>
      <c r="E3" s="4">
        <f>D3-C3</f>
        <v>-0.179692557</v>
      </c>
      <c r="F3" s="63">
        <v>249.76696799999999</v>
      </c>
      <c r="G3" s="4">
        <f>LN(F3)-LN(F2)-D3</f>
        <v>8.074452442878631E-2</v>
      </c>
      <c r="H3" s="4">
        <v>8.6372890971524952E-2</v>
      </c>
      <c r="I3" s="4" t="s">
        <v>2</v>
      </c>
      <c r="J3" s="4">
        <v>1.3599539000000001E-2</v>
      </c>
    </row>
    <row r="4" spans="1:10" x14ac:dyDescent="0.3">
      <c r="A4" s="62">
        <v>43497</v>
      </c>
      <c r="B4" s="4">
        <v>14.524898</v>
      </c>
      <c r="C4" s="4">
        <v>-6.4503438999999996E-2</v>
      </c>
      <c r="D4" s="63">
        <v>1.8E-3</v>
      </c>
      <c r="E4" s="4">
        <f t="shared" ref="E4:E61" si="0">D4-C4</f>
        <v>6.6303438999999992E-2</v>
      </c>
      <c r="F4" s="63">
        <v>257.86337300000002</v>
      </c>
      <c r="G4" s="4">
        <f t="shared" ref="G4:G61" si="1">LN(F4)-LN(F3)-D4</f>
        <v>3.010152747783781E-2</v>
      </c>
      <c r="H4" s="4">
        <v>3.2415835708107056E-2</v>
      </c>
      <c r="I4" s="4" t="s">
        <v>3</v>
      </c>
      <c r="J4" s="4">
        <v>0.11661705999999999</v>
      </c>
    </row>
    <row r="5" spans="1:10" x14ac:dyDescent="0.3">
      <c r="A5" s="62">
        <v>43525</v>
      </c>
      <c r="B5" s="4">
        <v>15.345824</v>
      </c>
      <c r="C5" s="4">
        <v>5.4979105E-2</v>
      </c>
      <c r="D5" s="63">
        <v>1.9E-3</v>
      </c>
      <c r="E5" s="4">
        <f t="shared" si="0"/>
        <v>-5.3079105000000001E-2</v>
      </c>
      <c r="F5" s="63">
        <v>261.37948599999999</v>
      </c>
      <c r="G5" s="4">
        <f t="shared" si="1"/>
        <v>1.1643438042752597E-2</v>
      </c>
      <c r="H5" s="4">
        <v>1.363556583896838E-2</v>
      </c>
      <c r="I5" s="4" t="s">
        <v>10</v>
      </c>
      <c r="J5" s="4">
        <v>-0.53003191299999997</v>
      </c>
    </row>
    <row r="6" spans="1:10" x14ac:dyDescent="0.3">
      <c r="A6" s="62">
        <v>43556</v>
      </c>
      <c r="B6" s="4">
        <v>17.587250000000001</v>
      </c>
      <c r="C6" s="4">
        <v>0.13633082299999999</v>
      </c>
      <c r="D6" s="63">
        <v>2.0999999999999999E-3</v>
      </c>
      <c r="E6" s="4">
        <f t="shared" si="0"/>
        <v>-0.134230823</v>
      </c>
      <c r="F6" s="63">
        <v>273.25576799999999</v>
      </c>
      <c r="G6" s="4">
        <f t="shared" si="1"/>
        <v>4.2334915027135704E-2</v>
      </c>
      <c r="H6" s="4">
        <v>4.5436932261776669E-2</v>
      </c>
      <c r="I6" s="4" t="s">
        <v>5</v>
      </c>
      <c r="J6" s="4">
        <v>3.9734944000000001E-2</v>
      </c>
    </row>
    <row r="7" spans="1:10" x14ac:dyDescent="0.3">
      <c r="A7" s="62">
        <v>43586</v>
      </c>
      <c r="B7" s="4">
        <v>16.537893</v>
      </c>
      <c r="C7" s="4">
        <v>-6.1519914000000002E-2</v>
      </c>
      <c r="D7" s="63">
        <v>2.0999999999999999E-3</v>
      </c>
      <c r="E7" s="4">
        <f t="shared" si="0"/>
        <v>6.3619914E-2</v>
      </c>
      <c r="F7" s="63">
        <v>255.829971</v>
      </c>
      <c r="G7" s="4">
        <f t="shared" si="1"/>
        <v>-6.7995187672648352E-2</v>
      </c>
      <c r="H7" s="4">
        <v>-6.3771012511618749E-2</v>
      </c>
      <c r="I7" s="4"/>
      <c r="J7" s="4"/>
    </row>
    <row r="8" spans="1:10" x14ac:dyDescent="0.3">
      <c r="A8" s="62">
        <v>43617</v>
      </c>
      <c r="B8" s="4">
        <v>19.156126</v>
      </c>
      <c r="C8" s="4">
        <v>0.14696826700000001</v>
      </c>
      <c r="D8" s="63">
        <v>1.8E-3</v>
      </c>
      <c r="E8" s="4">
        <f t="shared" si="0"/>
        <v>-0.14516826700000002</v>
      </c>
      <c r="F8" s="63">
        <v>272.30783100000002</v>
      </c>
      <c r="G8" s="4">
        <f t="shared" si="1"/>
        <v>6.0620109952320499E-2</v>
      </c>
      <c r="H8" s="4">
        <v>6.4409419801716744E-2</v>
      </c>
      <c r="I8" s="4"/>
      <c r="J8" s="4"/>
    </row>
    <row r="9" spans="1:10" x14ac:dyDescent="0.3">
      <c r="A9" s="62">
        <v>43647</v>
      </c>
      <c r="B9" s="4">
        <v>20.206703000000001</v>
      </c>
      <c r="C9" s="4">
        <v>5.3391820999999999E-2</v>
      </c>
      <c r="D9" s="63">
        <v>1.9E-3</v>
      </c>
      <c r="E9" s="4">
        <f t="shared" si="0"/>
        <v>-5.1491821E-2</v>
      </c>
      <c r="F9" s="63">
        <v>277.769409</v>
      </c>
      <c r="G9" s="4">
        <f t="shared" si="1"/>
        <v>1.7958147478039713E-2</v>
      </c>
      <c r="H9" s="4">
        <v>2.0056632157596576E-2</v>
      </c>
      <c r="I9" s="4"/>
      <c r="J9" s="4"/>
    </row>
    <row r="10" spans="1:10" x14ac:dyDescent="0.3">
      <c r="A10" s="62">
        <v>43678</v>
      </c>
      <c r="B10" s="4">
        <v>19.300153999999999</v>
      </c>
      <c r="C10" s="4">
        <v>-4.5901306000000003E-2</v>
      </c>
      <c r="D10" s="63">
        <v>1.6000000000000001E-3</v>
      </c>
      <c r="E10" s="4">
        <f t="shared" si="0"/>
        <v>4.7501306E-2</v>
      </c>
      <c r="F10" s="63">
        <v>273.11862200000002</v>
      </c>
      <c r="G10" s="4">
        <f t="shared" si="1"/>
        <v>-1.8485091834113909E-2</v>
      </c>
      <c r="H10" s="4">
        <v>-1.6743337636578908E-2</v>
      </c>
      <c r="I10" s="4"/>
      <c r="J10" s="4"/>
    </row>
    <row r="11" spans="1:10" x14ac:dyDescent="0.3">
      <c r="A11" s="62">
        <v>43709</v>
      </c>
      <c r="B11" s="4">
        <v>22.056684000000001</v>
      </c>
      <c r="C11" s="4">
        <v>0.13350260999999999</v>
      </c>
      <c r="D11" s="63">
        <v>1.8E-3</v>
      </c>
      <c r="E11" s="4">
        <f t="shared" si="0"/>
        <v>-0.13170261</v>
      </c>
      <c r="F11" s="63">
        <v>277.153076</v>
      </c>
      <c r="G11" s="4">
        <f t="shared" si="1"/>
        <v>1.2863760855134101E-2</v>
      </c>
      <c r="H11" s="4">
        <v>1.4771801243197479E-2</v>
      </c>
      <c r="I11" s="4"/>
      <c r="J11" s="4"/>
    </row>
    <row r="12" spans="1:10" x14ac:dyDescent="0.3">
      <c r="A12" s="62">
        <v>43739</v>
      </c>
      <c r="B12" s="4">
        <v>23.540939000000002</v>
      </c>
      <c r="C12" s="4">
        <v>6.5125304999999994E-2</v>
      </c>
      <c r="D12" s="63">
        <v>1.6000000000000001E-3</v>
      </c>
      <c r="E12" s="4">
        <f t="shared" si="0"/>
        <v>-6.352530499999999E-2</v>
      </c>
      <c r="F12" s="63">
        <v>284.58764600000001</v>
      </c>
      <c r="G12" s="4">
        <f t="shared" si="1"/>
        <v>2.4871301933996826E-2</v>
      </c>
      <c r="H12" s="4">
        <v>2.6824778953562861E-2</v>
      </c>
      <c r="I12" s="4"/>
      <c r="J12" s="4"/>
    </row>
    <row r="13" spans="1:10" x14ac:dyDescent="0.3">
      <c r="A13" s="62">
        <v>43770</v>
      </c>
      <c r="B13" s="4">
        <v>25.715536</v>
      </c>
      <c r="C13" s="4">
        <v>8.8354331999999994E-2</v>
      </c>
      <c r="D13" s="63">
        <v>1.1999999999999999E-3</v>
      </c>
      <c r="E13" s="4">
        <f t="shared" si="0"/>
        <v>-8.7154331999999987E-2</v>
      </c>
      <c r="F13" s="63">
        <v>294.88916</v>
      </c>
      <c r="G13" s="4">
        <f t="shared" si="1"/>
        <v>3.4358280501259532E-2</v>
      </c>
      <c r="H13" s="4">
        <v>3.6198036509286831E-2</v>
      </c>
      <c r="I13" s="4"/>
      <c r="J13" s="4"/>
    </row>
    <row r="14" spans="1:10" x14ac:dyDescent="0.3">
      <c r="A14" s="62">
        <v>43800</v>
      </c>
      <c r="B14" s="4">
        <v>27.998659</v>
      </c>
      <c r="C14" s="4">
        <v>8.5061292999999996E-2</v>
      </c>
      <c r="D14" s="63">
        <v>1.4E-3</v>
      </c>
      <c r="E14" s="4">
        <f t="shared" si="0"/>
        <v>-8.3661292999999998E-2</v>
      </c>
      <c r="F14" s="63">
        <v>301.97268700000001</v>
      </c>
      <c r="G14" s="4">
        <f t="shared" si="1"/>
        <v>2.2337015965035192E-2</v>
      </c>
      <c r="H14" s="4">
        <v>2.4020981307010417E-2</v>
      </c>
      <c r="I14" s="4"/>
      <c r="J14" s="4"/>
    </row>
    <row r="15" spans="1:10" x14ac:dyDescent="0.3">
      <c r="A15" s="62">
        <v>43831</v>
      </c>
      <c r="B15" s="4">
        <v>28.347764999999999</v>
      </c>
      <c r="C15" s="4">
        <v>1.2391575E-2</v>
      </c>
      <c r="D15" s="63">
        <v>1.2999999999999999E-3</v>
      </c>
      <c r="E15" s="4">
        <f t="shared" si="0"/>
        <v>-1.1091574999999999E-2</v>
      </c>
      <c r="F15" s="63">
        <v>303.33477800000003</v>
      </c>
      <c r="G15" s="4">
        <f t="shared" si="1"/>
        <v>3.2005005812681632E-3</v>
      </c>
      <c r="H15" s="4">
        <v>4.5106430436869967E-3</v>
      </c>
      <c r="I15" s="4"/>
      <c r="J15" s="4"/>
    </row>
    <row r="16" spans="1:10" x14ac:dyDescent="0.3">
      <c r="A16" s="62">
        <v>43862</v>
      </c>
      <c r="B16" s="4">
        <v>24.839206999999998</v>
      </c>
      <c r="C16" s="4">
        <v>-0.13212485900000001</v>
      </c>
      <c r="D16" s="63">
        <v>1.1999999999999999E-3</v>
      </c>
      <c r="E16" s="4">
        <f t="shared" si="0"/>
        <v>0.13332485900000002</v>
      </c>
      <c r="F16" s="63">
        <v>279.32107500000001</v>
      </c>
      <c r="G16" s="4">
        <f t="shared" si="1"/>
        <v>-8.3675146865985678E-2</v>
      </c>
      <c r="H16" s="4">
        <v>-7.9165676808743701E-2</v>
      </c>
      <c r="I16" s="4"/>
      <c r="J16" s="4"/>
    </row>
    <row r="17" spans="1:10" x14ac:dyDescent="0.3">
      <c r="A17" s="62">
        <v>43891</v>
      </c>
      <c r="B17" s="4">
        <v>19.040108</v>
      </c>
      <c r="C17" s="4">
        <v>-0.265875631</v>
      </c>
      <c r="D17" s="63">
        <v>1.2999999999999999E-3</v>
      </c>
      <c r="E17" s="4">
        <f t="shared" si="0"/>
        <v>0.26717563100000002</v>
      </c>
      <c r="F17" s="63">
        <v>243.012924</v>
      </c>
      <c r="G17" s="4">
        <f t="shared" si="1"/>
        <v>-0.1405472994913696</v>
      </c>
      <c r="H17" s="4">
        <v>-0.12998715188247076</v>
      </c>
      <c r="I17" s="4"/>
      <c r="J17" s="4"/>
    </row>
    <row r="18" spans="1:10" x14ac:dyDescent="0.3">
      <c r="A18" s="62">
        <v>43922</v>
      </c>
      <c r="B18" s="4">
        <v>20.614325999999998</v>
      </c>
      <c r="C18" s="4">
        <v>7.9438569000000001E-2</v>
      </c>
      <c r="D18" s="63">
        <v>0</v>
      </c>
      <c r="E18" s="4">
        <f t="shared" si="0"/>
        <v>-7.9438569000000001E-2</v>
      </c>
      <c r="F18" s="63">
        <v>275.48199499999998</v>
      </c>
      <c r="G18" s="4">
        <f t="shared" si="1"/>
        <v>0.12540764544386107</v>
      </c>
      <c r="H18" s="4">
        <v>0.13361047003409574</v>
      </c>
      <c r="I18" s="4"/>
      <c r="J18" s="4"/>
    </row>
    <row r="19" spans="1:10" x14ac:dyDescent="0.3">
      <c r="A19" s="62">
        <v>43952</v>
      </c>
      <c r="B19" s="4">
        <v>24.325604999999999</v>
      </c>
      <c r="C19" s="4">
        <v>0.16554322799999999</v>
      </c>
      <c r="D19" s="63">
        <v>1E-4</v>
      </c>
      <c r="E19" s="4">
        <f t="shared" si="0"/>
        <v>-0.165443228</v>
      </c>
      <c r="F19" s="63">
        <v>288.60739100000001</v>
      </c>
      <c r="G19" s="4">
        <f t="shared" si="1"/>
        <v>4.6444983297141404E-2</v>
      </c>
      <c r="H19" s="4">
        <v>4.7645204544130099E-2</v>
      </c>
      <c r="I19" s="4"/>
      <c r="J19" s="4"/>
    </row>
    <row r="20" spans="1:10" x14ac:dyDescent="0.3">
      <c r="A20" s="62">
        <v>43983</v>
      </c>
      <c r="B20" s="4">
        <v>24.789107999999999</v>
      </c>
      <c r="C20" s="4">
        <v>1.8874864000000002E-2</v>
      </c>
      <c r="D20" s="63">
        <v>1E-4</v>
      </c>
      <c r="E20" s="4">
        <f t="shared" si="0"/>
        <v>-1.8774864000000002E-2</v>
      </c>
      <c r="F20" s="63">
        <v>292.43875100000002</v>
      </c>
      <c r="G20" s="4">
        <f t="shared" si="1"/>
        <v>1.3087990601975841E-2</v>
      </c>
      <c r="H20" s="4">
        <v>1.3275335696444509E-2</v>
      </c>
      <c r="I20" s="4"/>
      <c r="J20" s="4"/>
    </row>
    <row r="21" spans="1:10" x14ac:dyDescent="0.3">
      <c r="A21" s="62">
        <v>44013</v>
      </c>
      <c r="B21" s="4">
        <v>25.295553000000002</v>
      </c>
      <c r="C21" s="4">
        <v>2.0224246000000001E-2</v>
      </c>
      <c r="D21" s="63">
        <v>1E-4</v>
      </c>
      <c r="E21" s="4">
        <f t="shared" si="0"/>
        <v>-2.0124246000000002E-2</v>
      </c>
      <c r="F21" s="63">
        <v>311.02389499999998</v>
      </c>
      <c r="G21" s="4">
        <f t="shared" si="1"/>
        <v>6.1514495570743163E-2</v>
      </c>
      <c r="H21" s="4">
        <v>6.3552261581092437E-2</v>
      </c>
      <c r="I21" s="4"/>
      <c r="J21" s="4"/>
    </row>
    <row r="22" spans="1:10" x14ac:dyDescent="0.3">
      <c r="A22" s="62">
        <v>44044</v>
      </c>
      <c r="B22" s="4">
        <v>22.932151999999999</v>
      </c>
      <c r="C22" s="4">
        <v>-9.8088666000000005E-2</v>
      </c>
      <c r="D22" s="63">
        <v>1E-4</v>
      </c>
      <c r="E22" s="4">
        <f t="shared" si="0"/>
        <v>9.8188666000000008E-2</v>
      </c>
      <c r="F22" s="63">
        <v>332.73223899999999</v>
      </c>
      <c r="G22" s="4">
        <f t="shared" si="1"/>
        <v>6.7368337416761057E-2</v>
      </c>
      <c r="H22" s="4">
        <v>6.9796386544512964E-2</v>
      </c>
      <c r="I22" s="4"/>
      <c r="J22" s="4"/>
    </row>
    <row r="23" spans="1:10" x14ac:dyDescent="0.3">
      <c r="A23" s="62">
        <v>44075</v>
      </c>
      <c r="B23" s="4">
        <v>22.120505999999999</v>
      </c>
      <c r="C23" s="4">
        <v>-3.6034891999999999E-2</v>
      </c>
      <c r="D23" s="63">
        <v>1E-4</v>
      </c>
      <c r="E23" s="4">
        <f t="shared" si="0"/>
        <v>3.6134892000000002E-2</v>
      </c>
      <c r="F23" s="63">
        <v>318.99670400000002</v>
      </c>
      <c r="G23" s="4">
        <f t="shared" si="1"/>
        <v>-4.2257308998869605E-2</v>
      </c>
      <c r="H23" s="4">
        <v>-4.1281046409211854E-2</v>
      </c>
      <c r="I23" s="4"/>
      <c r="J23" s="4"/>
    </row>
    <row r="24" spans="1:10" x14ac:dyDescent="0.3">
      <c r="A24" s="62">
        <v>44105</v>
      </c>
      <c r="B24" s="4">
        <v>22.344667000000001</v>
      </c>
      <c r="C24" s="4">
        <v>1.0082628E-2</v>
      </c>
      <c r="D24" s="63">
        <v>1E-4</v>
      </c>
      <c r="E24" s="4">
        <f t="shared" si="0"/>
        <v>-9.9826280000000003E-3</v>
      </c>
      <c r="F24" s="63">
        <v>312.288025</v>
      </c>
      <c r="G24" s="4">
        <f t="shared" si="1"/>
        <v>-2.1354851429708843E-2</v>
      </c>
      <c r="H24" s="4">
        <v>-2.1030558986590713E-2</v>
      </c>
      <c r="I24" s="4"/>
      <c r="J24" s="4"/>
    </row>
    <row r="25" spans="1:10" x14ac:dyDescent="0.3">
      <c r="A25" s="62">
        <v>44136</v>
      </c>
      <c r="B25" s="4">
        <v>25.473998999999999</v>
      </c>
      <c r="C25" s="4">
        <v>0.13107060500000001</v>
      </c>
      <c r="D25" s="63">
        <v>1E-4</v>
      </c>
      <c r="E25" s="4">
        <f t="shared" si="0"/>
        <v>-0.13097060500000002</v>
      </c>
      <c r="F25" s="63">
        <v>346.257721</v>
      </c>
      <c r="G25" s="4">
        <f t="shared" si="1"/>
        <v>0.10315743715654223</v>
      </c>
      <c r="H25" s="4">
        <v>0.10877681268758224</v>
      </c>
      <c r="I25" s="4"/>
      <c r="J25" s="4"/>
    </row>
    <row r="26" spans="1:10" x14ac:dyDescent="0.3">
      <c r="A26" s="62">
        <v>44166</v>
      </c>
      <c r="B26" s="4">
        <v>28.451218000000001</v>
      </c>
      <c r="C26" s="4">
        <v>0.110532687</v>
      </c>
      <c r="D26" s="63">
        <v>1E-4</v>
      </c>
      <c r="E26" s="4">
        <f t="shared" si="0"/>
        <v>-0.110432687</v>
      </c>
      <c r="F26" s="63">
        <v>357.56191999999999</v>
      </c>
      <c r="G26" s="4">
        <f t="shared" si="1"/>
        <v>3.2025193763493873E-2</v>
      </c>
      <c r="H26" s="4">
        <v>3.2646778149388857E-2</v>
      </c>
      <c r="I26" s="4"/>
      <c r="J26" s="4"/>
    </row>
    <row r="27" spans="1:10" x14ac:dyDescent="0.3">
      <c r="A27" s="62">
        <v>44197</v>
      </c>
      <c r="B27" s="4">
        <v>29.202311000000002</v>
      </c>
      <c r="C27" s="4">
        <v>2.6056877999999999E-2</v>
      </c>
      <c r="D27" s="63">
        <v>1E-4</v>
      </c>
      <c r="E27" s="4">
        <f t="shared" si="0"/>
        <v>-2.5956877999999999E-2</v>
      </c>
      <c r="F27" s="63">
        <v>355.42669699999999</v>
      </c>
      <c r="G27" s="4">
        <f t="shared" si="1"/>
        <v>-6.0895188573682037E-3</v>
      </c>
      <c r="H27" s="4">
        <v>-5.9716174474060222E-3</v>
      </c>
      <c r="I27" s="4"/>
      <c r="J27" s="4"/>
    </row>
    <row r="28" spans="1:10" x14ac:dyDescent="0.3">
      <c r="A28" s="62">
        <v>44228</v>
      </c>
      <c r="B28" s="4">
        <v>30.994083</v>
      </c>
      <c r="C28" s="4">
        <v>5.9548465000000002E-2</v>
      </c>
      <c r="D28" s="63">
        <v>0</v>
      </c>
      <c r="E28" s="4">
        <f t="shared" si="0"/>
        <v>-5.9548465000000002E-2</v>
      </c>
      <c r="F28" s="63">
        <v>365.30957000000001</v>
      </c>
      <c r="G28" s="4">
        <f t="shared" si="1"/>
        <v>2.7426100027831524E-2</v>
      </c>
      <c r="H28" s="4">
        <v>2.7805657491170446E-2</v>
      </c>
      <c r="I28" s="4"/>
      <c r="J28" s="4"/>
    </row>
    <row r="29" spans="1:10" x14ac:dyDescent="0.3">
      <c r="A29" s="62">
        <v>44256</v>
      </c>
      <c r="B29" s="4">
        <v>33.490608000000002</v>
      </c>
      <c r="C29" s="4">
        <v>7.7468726000000002E-2</v>
      </c>
      <c r="D29" s="63">
        <v>0</v>
      </c>
      <c r="E29" s="4">
        <f t="shared" si="0"/>
        <v>-7.7468726000000002E-2</v>
      </c>
      <c r="F29" s="63">
        <v>380.64767499999999</v>
      </c>
      <c r="G29" s="4">
        <f t="shared" si="1"/>
        <v>4.1129078656508611E-2</v>
      </c>
      <c r="H29" s="4">
        <v>4.1986595095222894E-2</v>
      </c>
      <c r="I29" s="4"/>
      <c r="J29" s="4"/>
    </row>
    <row r="30" spans="1:10" x14ac:dyDescent="0.3">
      <c r="A30" s="62">
        <v>44287</v>
      </c>
      <c r="B30" s="4">
        <v>38.865870999999999</v>
      </c>
      <c r="C30" s="4">
        <v>0.14885147200000001</v>
      </c>
      <c r="D30" s="63">
        <v>0</v>
      </c>
      <c r="E30" s="4">
        <f t="shared" si="0"/>
        <v>-0.14885147200000001</v>
      </c>
      <c r="F30" s="63">
        <v>402.10055499999999</v>
      </c>
      <c r="G30" s="4">
        <f t="shared" si="1"/>
        <v>5.4827984395579676E-2</v>
      </c>
      <c r="H30" s="4">
        <v>5.6358888833354867E-2</v>
      </c>
      <c r="I30" s="4"/>
      <c r="J30" s="4"/>
    </row>
    <row r="31" spans="1:10" x14ac:dyDescent="0.3">
      <c r="A31" s="62">
        <v>44317</v>
      </c>
      <c r="B31" s="4">
        <v>39.758709000000003</v>
      </c>
      <c r="C31" s="4">
        <v>2.2712398000000002E-2</v>
      </c>
      <c r="D31" s="63">
        <v>0</v>
      </c>
      <c r="E31" s="4">
        <f t="shared" si="0"/>
        <v>-2.2712398000000002E-2</v>
      </c>
      <c r="F31" s="63">
        <v>404.74084499999998</v>
      </c>
      <c r="G31" s="4">
        <f t="shared" si="1"/>
        <v>6.5447792454333964E-3</v>
      </c>
      <c r="H31" s="4">
        <v>6.566243112994443E-3</v>
      </c>
      <c r="I31" s="4"/>
      <c r="J31" s="4"/>
    </row>
    <row r="32" spans="1:10" x14ac:dyDescent="0.3">
      <c r="A32" s="62">
        <v>44348</v>
      </c>
      <c r="B32" s="4">
        <v>42.582794</v>
      </c>
      <c r="C32" s="4">
        <v>6.8621364000000004E-2</v>
      </c>
      <c r="D32" s="63">
        <v>0</v>
      </c>
      <c r="E32" s="4">
        <f t="shared" si="0"/>
        <v>-6.8621364000000004E-2</v>
      </c>
      <c r="F32" s="63">
        <v>412.46862800000002</v>
      </c>
      <c r="G32" s="4">
        <f t="shared" si="1"/>
        <v>1.891317614782384E-2</v>
      </c>
      <c r="H32" s="4">
        <v>1.9093163181986353E-2</v>
      </c>
      <c r="I32" s="4"/>
      <c r="J32" s="4"/>
    </row>
    <row r="33" spans="1:10" x14ac:dyDescent="0.3">
      <c r="A33" s="62">
        <v>44378</v>
      </c>
      <c r="B33" s="4">
        <v>46.238250999999998</v>
      </c>
      <c r="C33" s="4">
        <v>8.2357124000000004E-2</v>
      </c>
      <c r="D33" s="63">
        <v>0</v>
      </c>
      <c r="E33" s="4">
        <f t="shared" si="0"/>
        <v>-8.2357124000000004E-2</v>
      </c>
      <c r="F33" s="63">
        <v>423.92044099999998</v>
      </c>
      <c r="G33" s="4">
        <f t="shared" si="1"/>
        <v>2.7385648925385198E-2</v>
      </c>
      <c r="H33" s="4">
        <v>2.7764082460108839E-2</v>
      </c>
      <c r="I33" s="4"/>
      <c r="J33" s="4"/>
    </row>
    <row r="34" spans="1:10" x14ac:dyDescent="0.3">
      <c r="A34" s="62">
        <v>44409</v>
      </c>
      <c r="B34" s="4">
        <v>45.239643000000001</v>
      </c>
      <c r="C34" s="4">
        <v>-2.1833638999999998E-2</v>
      </c>
      <c r="D34" s="63">
        <v>0</v>
      </c>
      <c r="E34" s="4">
        <f t="shared" si="0"/>
        <v>2.1833638999999998E-2</v>
      </c>
      <c r="F34" s="63">
        <v>436.53625499999998</v>
      </c>
      <c r="G34" s="4">
        <f t="shared" si="1"/>
        <v>2.9325631775154903E-2</v>
      </c>
      <c r="H34" s="4">
        <v>2.9759862417202951E-2</v>
      </c>
      <c r="I34" s="4"/>
      <c r="J34" s="4"/>
    </row>
    <row r="35" spans="1:10" x14ac:dyDescent="0.3">
      <c r="A35" s="62">
        <v>44440</v>
      </c>
      <c r="B35" s="4">
        <v>43.543453</v>
      </c>
      <c r="C35" s="4">
        <v>-3.8214401000000002E-2</v>
      </c>
      <c r="D35" s="63">
        <v>0</v>
      </c>
      <c r="E35" s="4">
        <f t="shared" si="0"/>
        <v>3.8214401000000002E-2</v>
      </c>
      <c r="F35" s="63">
        <v>414.86218300000002</v>
      </c>
      <c r="G35" s="4">
        <f t="shared" si="1"/>
        <v>-5.0925054329484354E-2</v>
      </c>
      <c r="H35" s="4">
        <v>-4.9650107526578675E-2</v>
      </c>
      <c r="I35" s="4"/>
      <c r="J35" s="4"/>
    </row>
    <row r="36" spans="1:10" x14ac:dyDescent="0.3">
      <c r="A36" s="62">
        <v>44470</v>
      </c>
      <c r="B36" s="4">
        <v>51.712466999999997</v>
      </c>
      <c r="C36" s="4">
        <v>0.171939535</v>
      </c>
      <c r="D36" s="63">
        <v>0</v>
      </c>
      <c r="E36" s="4">
        <f t="shared" si="0"/>
        <v>-0.171939535</v>
      </c>
      <c r="F36" s="63">
        <v>445.39273100000003</v>
      </c>
      <c r="G36" s="4">
        <f t="shared" si="1"/>
        <v>7.1010058608182547E-2</v>
      </c>
      <c r="H36" s="4">
        <v>7.3592024655571006E-2</v>
      </c>
      <c r="I36" s="4"/>
      <c r="J36" s="4"/>
    </row>
    <row r="37" spans="1:10" x14ac:dyDescent="0.3">
      <c r="A37" s="62">
        <v>44501</v>
      </c>
      <c r="B37" s="4">
        <v>50.367846999999998</v>
      </c>
      <c r="C37" s="4">
        <v>-2.6345878E-2</v>
      </c>
      <c r="D37" s="63">
        <v>0</v>
      </c>
      <c r="E37" s="4">
        <f t="shared" si="0"/>
        <v>2.6345878E-2</v>
      </c>
      <c r="F37" s="63">
        <v>441.81402600000001</v>
      </c>
      <c r="G37" s="4">
        <f t="shared" si="1"/>
        <v>-8.0673966493485239E-3</v>
      </c>
      <c r="H37" s="4">
        <v>-8.0349425370393242E-3</v>
      </c>
      <c r="I37" s="4"/>
      <c r="J37" s="4"/>
    </row>
    <row r="38" spans="1:10" x14ac:dyDescent="0.3">
      <c r="A38" s="62">
        <v>44531</v>
      </c>
      <c r="B38" s="4">
        <v>50.773411000000003</v>
      </c>
      <c r="C38" s="4">
        <v>8.0197970000000004E-3</v>
      </c>
      <c r="D38" s="63">
        <v>1E-4</v>
      </c>
      <c r="E38" s="4">
        <f t="shared" si="0"/>
        <v>-7.919797000000001E-3</v>
      </c>
      <c r="F38" s="63">
        <v>460.62872299999998</v>
      </c>
      <c r="G38" s="4">
        <f t="shared" si="1"/>
        <v>4.1603307528455188E-2</v>
      </c>
      <c r="H38" s="4">
        <v>4.2585105706897511E-2</v>
      </c>
      <c r="I38" s="4"/>
      <c r="J38" s="4"/>
    </row>
    <row r="39" spans="1:10" x14ac:dyDescent="0.3">
      <c r="A39" s="62">
        <v>44562</v>
      </c>
      <c r="B39" s="4">
        <v>47.212795</v>
      </c>
      <c r="C39" s="4">
        <v>-7.2707876000000005E-2</v>
      </c>
      <c r="D39" s="63">
        <v>0</v>
      </c>
      <c r="E39" s="4">
        <f t="shared" si="0"/>
        <v>7.2707876000000005E-2</v>
      </c>
      <c r="F39" s="63">
        <v>437.86749300000002</v>
      </c>
      <c r="G39" s="4">
        <f t="shared" si="1"/>
        <v>-5.0676008199004308E-2</v>
      </c>
      <c r="H39" s="4">
        <v>-4.9413397088570087E-2</v>
      </c>
      <c r="I39" s="4"/>
      <c r="J39" s="4"/>
    </row>
    <row r="40" spans="1:10" x14ac:dyDescent="0.3">
      <c r="A40" s="62">
        <v>44593</v>
      </c>
      <c r="B40" s="4">
        <v>43.346992</v>
      </c>
      <c r="C40" s="4">
        <v>-8.5427623999999994E-2</v>
      </c>
      <c r="D40" s="63">
        <v>0</v>
      </c>
      <c r="E40" s="4">
        <f t="shared" si="0"/>
        <v>8.5427623999999994E-2</v>
      </c>
      <c r="F40" s="63">
        <v>424.94296300000002</v>
      </c>
      <c r="G40" s="4">
        <f t="shared" si="1"/>
        <v>-2.996138199626408E-2</v>
      </c>
      <c r="H40" s="4">
        <v>-2.9516989058605461E-2</v>
      </c>
      <c r="I40" s="4"/>
      <c r="J40" s="4"/>
    </row>
    <row r="41" spans="1:10" x14ac:dyDescent="0.3">
      <c r="A41" s="62">
        <v>44621</v>
      </c>
      <c r="B41" s="4">
        <v>45.474457000000001</v>
      </c>
      <c r="C41" s="4">
        <v>4.7913471999999999E-2</v>
      </c>
      <c r="D41" s="63">
        <v>1E-4</v>
      </c>
      <c r="E41" s="4">
        <f t="shared" si="0"/>
        <v>-4.7813471999999996E-2</v>
      </c>
      <c r="F41" s="63">
        <v>439.55117799999999</v>
      </c>
      <c r="G41" s="4">
        <f t="shared" si="1"/>
        <v>3.3699201094969253E-2</v>
      </c>
      <c r="H41" s="4">
        <v>3.4376884127858762E-2</v>
      </c>
      <c r="I41" s="4"/>
      <c r="J41" s="4"/>
    </row>
    <row r="42" spans="1:10" x14ac:dyDescent="0.3">
      <c r="A42" s="62">
        <v>44652</v>
      </c>
      <c r="B42" s="4">
        <v>33.740912999999999</v>
      </c>
      <c r="C42" s="4">
        <v>-0.29843964699999997</v>
      </c>
      <c r="D42" s="63">
        <v>1E-4</v>
      </c>
      <c r="E42" s="4">
        <f t="shared" si="0"/>
        <v>0.29853964699999996</v>
      </c>
      <c r="F42" s="63">
        <v>402.21786500000002</v>
      </c>
      <c r="G42" s="4">
        <f t="shared" si="1"/>
        <v>-8.8860261755253647E-2</v>
      </c>
      <c r="H42" s="4">
        <v>-8.4935076661311948E-2</v>
      </c>
      <c r="I42" s="4"/>
      <c r="J42" s="4"/>
    </row>
    <row r="43" spans="1:10" x14ac:dyDescent="0.3">
      <c r="A43" s="62">
        <v>44682</v>
      </c>
      <c r="B43" s="4">
        <v>35.823569999999997</v>
      </c>
      <c r="C43" s="4">
        <v>5.9894919999999997E-2</v>
      </c>
      <c r="D43" s="63">
        <v>2.9999999999999997E-4</v>
      </c>
      <c r="E43" s="4">
        <f t="shared" si="0"/>
        <v>-5.9594919999999996E-2</v>
      </c>
      <c r="F43" s="63">
        <v>403.12579299999999</v>
      </c>
      <c r="G43" s="4">
        <f t="shared" si="1"/>
        <v>1.9547601278919417E-3</v>
      </c>
      <c r="H43" s="4">
        <v>2.2573040110984871E-3</v>
      </c>
      <c r="I43" s="4"/>
      <c r="J43" s="4"/>
    </row>
    <row r="44" spans="1:10" x14ac:dyDescent="0.3">
      <c r="A44" s="62">
        <v>44713</v>
      </c>
      <c r="B44" s="4">
        <v>29.692170999999998</v>
      </c>
      <c r="C44" s="4">
        <v>-0.18772264799999999</v>
      </c>
      <c r="D44" s="63">
        <v>5.9999999999999995E-4</v>
      </c>
      <c r="E44" s="4">
        <f t="shared" si="0"/>
        <v>0.18832264799999998</v>
      </c>
      <c r="F44" s="63">
        <v>368.29293799999999</v>
      </c>
      <c r="G44" s="4">
        <f t="shared" si="1"/>
        <v>-9.0970005998635431E-2</v>
      </c>
      <c r="H44" s="4">
        <v>-8.6406912196759375E-2</v>
      </c>
      <c r="I44" s="4"/>
      <c r="J44" s="4"/>
    </row>
    <row r="45" spans="1:10" x14ac:dyDescent="0.3">
      <c r="A45" s="62">
        <v>44743</v>
      </c>
      <c r="B45" s="4">
        <v>36.491546999999997</v>
      </c>
      <c r="C45" s="4">
        <v>0.20619723600000001</v>
      </c>
      <c r="D45" s="63">
        <v>8.0000000000000004E-4</v>
      </c>
      <c r="E45" s="4">
        <f t="shared" si="0"/>
        <v>-0.20539723600000001</v>
      </c>
      <c r="F45" s="63">
        <v>403.94552599999997</v>
      </c>
      <c r="G45" s="4">
        <f t="shared" si="1"/>
        <v>9.1601383554960863E-2</v>
      </c>
      <c r="H45" s="4">
        <v>9.6804973219442994E-2</v>
      </c>
      <c r="I45" s="4"/>
      <c r="J45" s="4"/>
    </row>
    <row r="46" spans="1:10" x14ac:dyDescent="0.3">
      <c r="A46" s="62">
        <v>44774</v>
      </c>
      <c r="B46" s="4">
        <v>30.508096999999999</v>
      </c>
      <c r="C46" s="4">
        <v>-0.179088521</v>
      </c>
      <c r="D46" s="63">
        <v>1.9E-3</v>
      </c>
      <c r="E46" s="4">
        <f t="shared" si="0"/>
        <v>0.18098852100000001</v>
      </c>
      <c r="F46" s="63">
        <v>387.46374500000002</v>
      </c>
      <c r="G46" s="4">
        <f t="shared" si="1"/>
        <v>-4.3557749110261654E-2</v>
      </c>
      <c r="H46" s="4">
        <v>-4.0801989226636359E-2</v>
      </c>
      <c r="I46" s="4"/>
      <c r="J46" s="4"/>
    </row>
    <row r="47" spans="1:10" x14ac:dyDescent="0.3">
      <c r="A47" s="62">
        <v>44805</v>
      </c>
      <c r="B47" s="4">
        <v>24.443187999999999</v>
      </c>
      <c r="C47" s="4">
        <v>-0.22164055599999999</v>
      </c>
      <c r="D47" s="63">
        <v>1.9E-3</v>
      </c>
      <c r="E47" s="4">
        <f t="shared" si="0"/>
        <v>0.223540556</v>
      </c>
      <c r="F47" s="63">
        <v>350.20571899999999</v>
      </c>
      <c r="G47" s="4">
        <f t="shared" si="1"/>
        <v>-0.10300153273935207</v>
      </c>
      <c r="H47" s="4">
        <v>-9.6158741252036439E-2</v>
      </c>
      <c r="I47" s="4"/>
      <c r="J47" s="4"/>
    </row>
    <row r="48" spans="1:10" x14ac:dyDescent="0.3">
      <c r="A48" s="62">
        <v>44835</v>
      </c>
      <c r="B48" s="4">
        <v>26.751290999999998</v>
      </c>
      <c r="C48" s="4">
        <v>9.0231166000000002E-2</v>
      </c>
      <c r="D48" s="63">
        <v>2.3E-3</v>
      </c>
      <c r="E48" s="4">
        <f t="shared" si="0"/>
        <v>-8.7931166000000005E-2</v>
      </c>
      <c r="F48" s="63">
        <v>380.22439600000001</v>
      </c>
      <c r="G48" s="4">
        <f t="shared" si="1"/>
        <v>7.9940843837468883E-2</v>
      </c>
      <c r="H48" s="4">
        <v>8.5717266656059457E-2</v>
      </c>
      <c r="I48" s="4"/>
      <c r="J48" s="4"/>
    </row>
    <row r="49" spans="1:10" x14ac:dyDescent="0.3">
      <c r="A49" s="62">
        <v>44866</v>
      </c>
      <c r="B49" s="4">
        <v>29.485071000000001</v>
      </c>
      <c r="C49" s="4">
        <v>9.7301334000000003E-2</v>
      </c>
      <c r="D49" s="63">
        <v>2.8999999999999998E-3</v>
      </c>
      <c r="E49" s="4">
        <f t="shared" si="0"/>
        <v>-9.4401334000000003E-2</v>
      </c>
      <c r="F49" s="63">
        <v>401.36166400000002</v>
      </c>
      <c r="G49" s="4">
        <f t="shared" si="1"/>
        <v>5.1201331847264511E-2</v>
      </c>
      <c r="H49" s="4">
        <v>5.5591561778692407E-2</v>
      </c>
      <c r="I49" s="4"/>
      <c r="J49" s="4"/>
    </row>
    <row r="50" spans="1:10" x14ac:dyDescent="0.3">
      <c r="A50" s="62">
        <v>44896</v>
      </c>
      <c r="B50" s="4">
        <v>28.544014000000001</v>
      </c>
      <c r="C50" s="4">
        <v>-3.2436820999999998E-2</v>
      </c>
      <c r="D50" s="63">
        <v>3.3E-3</v>
      </c>
      <c r="E50" s="4">
        <f t="shared" si="0"/>
        <v>3.5736820999999995E-2</v>
      </c>
      <c r="F50" s="63">
        <v>376.50299100000001</v>
      </c>
      <c r="G50" s="4">
        <f t="shared" si="1"/>
        <v>-6.7236934639829521E-2</v>
      </c>
      <c r="H50" s="4">
        <v>-6.1935842980758646E-2</v>
      </c>
      <c r="I50" s="4"/>
      <c r="J50" s="4"/>
    </row>
    <row r="51" spans="1:10" x14ac:dyDescent="0.3">
      <c r="A51" s="62">
        <v>44927</v>
      </c>
      <c r="B51" s="4">
        <v>34.407780000000002</v>
      </c>
      <c r="C51" s="4">
        <v>0.18683545500000001</v>
      </c>
      <c r="D51" s="63">
        <v>3.5000000000000001E-3</v>
      </c>
      <c r="E51" s="4">
        <f t="shared" si="0"/>
        <v>-0.18333545500000001</v>
      </c>
      <c r="F51" s="63">
        <v>402.01791400000002</v>
      </c>
      <c r="G51" s="4">
        <f t="shared" si="1"/>
        <v>6.2070658383710342E-2</v>
      </c>
      <c r="H51" s="4">
        <v>6.7768181421963822E-2</v>
      </c>
      <c r="I51" s="4"/>
      <c r="J51" s="4"/>
    </row>
    <row r="52" spans="1:10" x14ac:dyDescent="0.3">
      <c r="A52" s="62">
        <v>44958</v>
      </c>
      <c r="B52" s="4">
        <v>32.905968000000001</v>
      </c>
      <c r="C52" s="4">
        <v>-4.4628661999999999E-2</v>
      </c>
      <c r="D52" s="63">
        <v>3.3999999999999998E-3</v>
      </c>
      <c r="E52" s="4">
        <f t="shared" si="0"/>
        <v>4.8028662E-2</v>
      </c>
      <c r="F52" s="63">
        <v>391.91009500000001</v>
      </c>
      <c r="G52" s="4">
        <f t="shared" si="1"/>
        <v>-2.8864185819160434E-2</v>
      </c>
      <c r="H52" s="4">
        <v>-2.5142707944104215E-2</v>
      </c>
      <c r="I52" s="4"/>
      <c r="J52" s="4"/>
    </row>
    <row r="53" spans="1:10" x14ac:dyDescent="0.3">
      <c r="A53" s="62">
        <v>44986</v>
      </c>
      <c r="B53" s="4">
        <v>29.989180000000001</v>
      </c>
      <c r="C53" s="4">
        <v>-9.281739E-2</v>
      </c>
      <c r="D53" s="63">
        <v>3.5999999999999999E-3</v>
      </c>
      <c r="E53" s="4">
        <f t="shared" si="0"/>
        <v>9.6417390000000006E-2</v>
      </c>
      <c r="F53" s="63">
        <v>404.89599600000003</v>
      </c>
      <c r="G53" s="4">
        <f t="shared" si="1"/>
        <v>2.8997770131722826E-2</v>
      </c>
      <c r="H53" s="4">
        <v>3.313489794132507E-2</v>
      </c>
      <c r="I53" s="4"/>
      <c r="J53" s="4"/>
    </row>
    <row r="54" spans="1:10" x14ac:dyDescent="0.3">
      <c r="A54" s="62">
        <v>45017</v>
      </c>
      <c r="B54" s="4">
        <v>29.284345999999999</v>
      </c>
      <c r="C54" s="4">
        <v>-2.3783543000000001E-2</v>
      </c>
      <c r="D54" s="63">
        <v>3.5000000000000001E-3</v>
      </c>
      <c r="E54" s="4">
        <f t="shared" si="0"/>
        <v>2.7283543E-2</v>
      </c>
      <c r="F54" s="63">
        <v>412.93414300000001</v>
      </c>
      <c r="G54" s="4">
        <f t="shared" si="1"/>
        <v>1.6157886069728292E-2</v>
      </c>
      <c r="H54" s="4">
        <v>1.9852374633015587E-2</v>
      </c>
      <c r="I54" s="4"/>
      <c r="J54" s="4"/>
    </row>
    <row r="55" spans="1:10" x14ac:dyDescent="0.3">
      <c r="A55" s="62">
        <v>45047</v>
      </c>
      <c r="B55" s="4">
        <v>26.465017</v>
      </c>
      <c r="C55" s="4">
        <v>-0.101229359</v>
      </c>
      <c r="D55" s="63">
        <v>3.5999999999999999E-3</v>
      </c>
      <c r="E55" s="4">
        <f t="shared" si="0"/>
        <v>0.10482935900000001</v>
      </c>
      <c r="F55" s="63">
        <v>414.84033199999999</v>
      </c>
      <c r="G55" s="4">
        <f t="shared" si="1"/>
        <v>1.0055838322640598E-3</v>
      </c>
      <c r="H55" s="4">
        <v>4.6162058340619792E-3</v>
      </c>
      <c r="I55" s="4"/>
      <c r="J55" s="4"/>
    </row>
    <row r="56" spans="1:10" x14ac:dyDescent="0.3">
      <c r="A56" s="62">
        <v>45078</v>
      </c>
      <c r="B56" s="4">
        <v>31.253181000000001</v>
      </c>
      <c r="C56" s="4">
        <v>0.166297415</v>
      </c>
      <c r="D56" s="63">
        <v>4.0000000000000001E-3</v>
      </c>
      <c r="E56" s="4">
        <f t="shared" si="0"/>
        <v>-0.162297415</v>
      </c>
      <c r="F56" s="63">
        <v>440.08715799999999</v>
      </c>
      <c r="G56" s="4">
        <f t="shared" si="1"/>
        <v>5.5079089629664235E-2</v>
      </c>
      <c r="H56" s="4">
        <v>6.0859140378857854E-2</v>
      </c>
      <c r="I56" s="4"/>
      <c r="J56" s="4"/>
    </row>
    <row r="57" spans="1:10" x14ac:dyDescent="0.3">
      <c r="A57" s="62">
        <v>45108</v>
      </c>
      <c r="B57" s="4">
        <v>34.872486000000002</v>
      </c>
      <c r="C57" s="4">
        <v>0.109576989</v>
      </c>
      <c r="D57" s="63">
        <v>4.4999999999999997E-3</v>
      </c>
      <c r="E57" s="4">
        <f t="shared" si="0"/>
        <v>-0.105076989</v>
      </c>
      <c r="F57" s="63">
        <v>456.18090799999999</v>
      </c>
      <c r="G57" s="4">
        <f t="shared" si="1"/>
        <v>3.1416665249358995E-2</v>
      </c>
      <c r="H57" s="4">
        <v>3.6569460633977417E-2</v>
      </c>
      <c r="I57" s="4"/>
      <c r="J57" s="4"/>
    </row>
    <row r="58" spans="1:10" x14ac:dyDescent="0.3">
      <c r="A58" s="62">
        <v>45139</v>
      </c>
      <c r="B58" s="4">
        <v>31.644456999999999</v>
      </c>
      <c r="C58" s="4">
        <v>-9.7135153000000002E-2</v>
      </c>
      <c r="D58" s="63">
        <v>4.4999999999999997E-3</v>
      </c>
      <c r="E58" s="4">
        <f t="shared" si="0"/>
        <v>0.10163515300000001</v>
      </c>
      <c r="F58" s="63">
        <v>448.76705900000002</v>
      </c>
      <c r="G58" s="4">
        <f t="shared" si="1"/>
        <v>-2.088550534415284E-2</v>
      </c>
      <c r="H58" s="4">
        <v>-1.6251993167587738E-2</v>
      </c>
      <c r="I58" s="4"/>
      <c r="J58" s="4"/>
    </row>
    <row r="59" spans="1:10" x14ac:dyDescent="0.3">
      <c r="A59" s="62">
        <v>45170</v>
      </c>
      <c r="B59" s="4">
        <v>29.828571</v>
      </c>
      <c r="C59" s="4">
        <v>-5.9096306000000001E-2</v>
      </c>
      <c r="D59" s="63">
        <v>4.3E-3</v>
      </c>
      <c r="E59" s="4">
        <f t="shared" si="0"/>
        <v>6.3396305999999999E-2</v>
      </c>
      <c r="F59" s="63">
        <v>425.97744799999998</v>
      </c>
      <c r="G59" s="4">
        <f t="shared" si="1"/>
        <v>-5.6417547663718787E-2</v>
      </c>
      <c r="H59" s="4">
        <v>-5.0782717989111666E-2</v>
      </c>
      <c r="I59" s="4"/>
      <c r="J59" s="4"/>
    </row>
    <row r="60" spans="1:10" x14ac:dyDescent="0.3">
      <c r="A60" s="62">
        <v>45200</v>
      </c>
      <c r="B60" s="4">
        <v>27.237363999999999</v>
      </c>
      <c r="C60" s="4">
        <v>-9.0876984999999993E-2</v>
      </c>
      <c r="D60" s="63">
        <v>4.3E-3</v>
      </c>
      <c r="E60" s="4">
        <f t="shared" si="0"/>
        <v>9.5176984999999992E-2</v>
      </c>
      <c r="F60" s="63">
        <v>418.20001200000002</v>
      </c>
      <c r="G60" s="4">
        <f t="shared" si="1"/>
        <v>-2.2726590211979564E-2</v>
      </c>
      <c r="H60" s="4">
        <v>-1.825785857095413E-2</v>
      </c>
      <c r="I60" s="4"/>
      <c r="J60" s="4"/>
    </row>
    <row r="61" spans="1:10" x14ac:dyDescent="0.3">
      <c r="A61" s="62">
        <v>45231</v>
      </c>
      <c r="B61" s="4">
        <v>34.051647000000003</v>
      </c>
      <c r="C61" s="4">
        <v>0.22328869400000001</v>
      </c>
      <c r="D61" s="63">
        <v>4.3E-3</v>
      </c>
      <c r="E61" s="4">
        <f t="shared" si="0"/>
        <v>-0.21898869400000001</v>
      </c>
      <c r="F61" s="63">
        <v>454.92999300000002</v>
      </c>
      <c r="G61" s="4">
        <f t="shared" si="1"/>
        <v>7.988372988565004E-2</v>
      </c>
      <c r="H61" s="4">
        <v>8.78287420996057E-2</v>
      </c>
      <c r="I61" s="4"/>
      <c r="J61" s="4"/>
    </row>
    <row r="63" spans="1:10" x14ac:dyDescent="0.3">
      <c r="D63" s="49" t="s">
        <v>2</v>
      </c>
      <c r="E63">
        <f>_xlfn.VAR.S(E3:E61)</f>
        <v>1.3836848292997906E-2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C1D8-B134-43C6-A9E0-03D00F1DD773}">
  <dimension ref="A1:I18"/>
  <sheetViews>
    <sheetView workbookViewId="0">
      <selection activeCell="B18" sqref="B18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32</v>
      </c>
    </row>
    <row r="2" spans="1:9" ht="15" thickBot="1" x14ac:dyDescent="0.35"/>
    <row r="3" spans="1:9" x14ac:dyDescent="0.3">
      <c r="A3" s="59" t="s">
        <v>33</v>
      </c>
      <c r="B3" s="59"/>
    </row>
    <row r="4" spans="1:9" x14ac:dyDescent="0.3">
      <c r="A4" t="s">
        <v>34</v>
      </c>
      <c r="B4">
        <v>0.8176453967480819</v>
      </c>
    </row>
    <row r="5" spans="1:9" x14ac:dyDescent="0.3">
      <c r="A5" t="s">
        <v>35</v>
      </c>
      <c r="B5">
        <v>0.66854399482332827</v>
      </c>
    </row>
    <row r="6" spans="1:9" x14ac:dyDescent="0.3">
      <c r="A6" t="s">
        <v>36</v>
      </c>
      <c r="B6">
        <v>0.66272897718864976</v>
      </c>
    </row>
    <row r="7" spans="1:9" x14ac:dyDescent="0.3">
      <c r="A7" t="s">
        <v>37</v>
      </c>
      <c r="B7">
        <v>6.8313746612705187E-2</v>
      </c>
    </row>
    <row r="8" spans="1:9" ht="15" thickBot="1" x14ac:dyDescent="0.35">
      <c r="A8" s="2" t="s">
        <v>38</v>
      </c>
      <c r="B8" s="2">
        <v>59</v>
      </c>
    </row>
    <row r="10" spans="1:9" ht="15" thickBot="1" x14ac:dyDescent="0.35">
      <c r="A10" t="s">
        <v>39</v>
      </c>
    </row>
    <row r="11" spans="1:9" x14ac:dyDescent="0.3">
      <c r="A11" s="58"/>
      <c r="B11" s="58" t="s">
        <v>43</v>
      </c>
      <c r="C11" s="58" t="s">
        <v>44</v>
      </c>
      <c r="D11" s="58" t="s">
        <v>45</v>
      </c>
      <c r="E11" s="58" t="s">
        <v>46</v>
      </c>
      <c r="F11" s="58" t="s">
        <v>47</v>
      </c>
    </row>
    <row r="12" spans="1:9" x14ac:dyDescent="0.3">
      <c r="A12" t="s">
        <v>40</v>
      </c>
      <c r="B12">
        <v>1</v>
      </c>
      <c r="C12">
        <v>0.53653142634677997</v>
      </c>
      <c r="D12">
        <v>0.53653142634677997</v>
      </c>
      <c r="E12">
        <v>114.96852405681419</v>
      </c>
      <c r="F12">
        <v>2.7421572142842563E-15</v>
      </c>
    </row>
    <row r="13" spans="1:9" x14ac:dyDescent="0.3">
      <c r="A13" t="s">
        <v>41</v>
      </c>
      <c r="B13">
        <v>57</v>
      </c>
      <c r="C13">
        <v>0.26600577464709868</v>
      </c>
      <c r="D13" s="75">
        <v>4.6667679762648889E-3</v>
      </c>
    </row>
    <row r="14" spans="1:9" ht="15" thickBot="1" x14ac:dyDescent="0.35">
      <c r="A14" s="2" t="s">
        <v>42</v>
      </c>
      <c r="B14" s="2">
        <v>58</v>
      </c>
      <c r="C14" s="2">
        <v>0.80253720099387871</v>
      </c>
      <c r="D14" s="2"/>
      <c r="E14" s="2"/>
      <c r="F14" s="2"/>
    </row>
    <row r="15" spans="1:9" ht="15" thickBot="1" x14ac:dyDescent="0.35"/>
    <row r="16" spans="1:9" x14ac:dyDescent="0.3">
      <c r="A16" s="58"/>
      <c r="B16" s="58" t="s">
        <v>48</v>
      </c>
      <c r="C16" s="58" t="s">
        <v>37</v>
      </c>
      <c r="D16" s="58" t="s">
        <v>49</v>
      </c>
      <c r="E16" s="58" t="s">
        <v>50</v>
      </c>
      <c r="F16" s="58" t="s">
        <v>51</v>
      </c>
      <c r="G16" s="58" t="s">
        <v>52</v>
      </c>
      <c r="H16" s="58" t="s">
        <v>53</v>
      </c>
      <c r="I16" s="58" t="s">
        <v>54</v>
      </c>
    </row>
    <row r="17" spans="1:9" x14ac:dyDescent="0.3">
      <c r="A17" t="s">
        <v>98</v>
      </c>
      <c r="B17">
        <v>2.7978830884332045E-3</v>
      </c>
      <c r="C17">
        <v>9.0474102951199308E-3</v>
      </c>
      <c r="D17">
        <v>0.30924684491675486</v>
      </c>
      <c r="E17">
        <v>0.75826138298752654</v>
      </c>
      <c r="F17">
        <v>-1.5319243523578307E-2</v>
      </c>
      <c r="G17">
        <v>2.0915009700444714E-2</v>
      </c>
      <c r="H17">
        <v>-1.5319243523578307E-2</v>
      </c>
      <c r="I17">
        <v>2.0915009700444714E-2</v>
      </c>
    </row>
    <row r="18" spans="1:9" ht="15" thickBot="1" x14ac:dyDescent="0.35">
      <c r="A18" s="2" t="s">
        <v>99</v>
      </c>
      <c r="B18" s="2">
        <v>-1.754883976941398</v>
      </c>
      <c r="C18" s="2">
        <v>0.16366617420429774</v>
      </c>
      <c r="D18" s="2">
        <v>-10.722337620911507</v>
      </c>
      <c r="E18" s="2">
        <v>2.7421572142842366E-15</v>
      </c>
      <c r="F18" s="2">
        <v>-2.0826198376398088</v>
      </c>
      <c r="G18" s="2">
        <v>-1.4271481162429871</v>
      </c>
      <c r="H18" s="2">
        <v>-2.0826198376398088</v>
      </c>
      <c r="I18" s="2">
        <v>-1.4271481162429871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4054-93A5-47CC-BC4E-FD985CEA91F3}">
  <dimension ref="A1:L63"/>
  <sheetViews>
    <sheetView topLeftCell="A35" workbookViewId="0"/>
  </sheetViews>
  <sheetFormatPr defaultRowHeight="14.4" x14ac:dyDescent="0.3"/>
  <cols>
    <col min="1" max="1" width="10.33203125" bestFit="1" customWidth="1"/>
    <col min="2" max="2" width="10" bestFit="1" customWidth="1"/>
    <col min="3" max="3" width="12.6640625" bestFit="1" customWidth="1"/>
    <col min="4" max="4" width="8.5546875" style="49" bestFit="1" customWidth="1"/>
    <col min="5" max="5" width="13.21875" bestFit="1" customWidth="1"/>
    <col min="6" max="6" width="19.77734375" bestFit="1" customWidth="1"/>
    <col min="7" max="7" width="19.88671875" bestFit="1" customWidth="1"/>
    <col min="8" max="8" width="23.88671875" bestFit="1" customWidth="1"/>
    <col min="9" max="9" width="12.6640625" bestFit="1" customWidth="1"/>
  </cols>
  <sheetData>
    <row r="1" spans="1:12" x14ac:dyDescent="0.3">
      <c r="A1" s="61" t="s">
        <v>0</v>
      </c>
      <c r="B1" s="61" t="s">
        <v>60</v>
      </c>
      <c r="C1" s="61" t="s">
        <v>18</v>
      </c>
      <c r="D1" s="61" t="s">
        <v>58</v>
      </c>
      <c r="E1" s="61" t="s">
        <v>64</v>
      </c>
      <c r="F1" s="61" t="s">
        <v>56</v>
      </c>
      <c r="G1" s="61" t="s">
        <v>55</v>
      </c>
      <c r="H1" s="60" t="s">
        <v>63</v>
      </c>
      <c r="I1" s="60" t="s">
        <v>11</v>
      </c>
      <c r="J1" s="64"/>
      <c r="K1" s="75"/>
      <c r="L1" s="75"/>
    </row>
    <row r="2" spans="1:12" x14ac:dyDescent="0.3">
      <c r="A2" s="62">
        <v>43435</v>
      </c>
      <c r="B2" s="4">
        <v>11.161407000000001</v>
      </c>
      <c r="C2" s="4"/>
      <c r="D2" s="63"/>
      <c r="E2" s="4"/>
      <c r="F2" s="63">
        <v>229.90905799999999</v>
      </c>
      <c r="G2" s="4"/>
      <c r="H2" s="4"/>
      <c r="I2" s="4" t="s">
        <v>1</v>
      </c>
      <c r="J2" s="4">
        <v>6.0000000000000001E-3</v>
      </c>
    </row>
    <row r="3" spans="1:12" x14ac:dyDescent="0.3">
      <c r="A3" s="62">
        <v>43466</v>
      </c>
      <c r="B3" s="4">
        <v>13.275276</v>
      </c>
      <c r="C3" s="4">
        <v>0.173441334</v>
      </c>
      <c r="D3" s="63">
        <v>2.0999999999999999E-3</v>
      </c>
      <c r="E3" s="4">
        <f>C3-D3</f>
        <v>0.17134133400000001</v>
      </c>
      <c r="F3" s="63">
        <v>249.76696799999999</v>
      </c>
      <c r="G3" s="4">
        <f>LN(F3)-LN(F2)-D3</f>
        <v>8.074452442878631E-2</v>
      </c>
      <c r="H3" s="4">
        <v>8.6372890971524952E-2</v>
      </c>
      <c r="I3" s="4" t="s">
        <v>2</v>
      </c>
      <c r="J3" s="4">
        <v>8.4206149999999994E-3</v>
      </c>
    </row>
    <row r="4" spans="1:12" x14ac:dyDescent="0.3">
      <c r="A4" s="62">
        <v>43497</v>
      </c>
      <c r="B4" s="4">
        <v>13.947981</v>
      </c>
      <c r="C4" s="4">
        <v>4.9431409000000003E-2</v>
      </c>
      <c r="D4" s="63">
        <v>1.8E-3</v>
      </c>
      <c r="E4" s="4">
        <f t="shared" ref="E4:E61" si="0">C4-D4</f>
        <v>4.7631409E-2</v>
      </c>
      <c r="F4" s="63">
        <v>257.86337300000002</v>
      </c>
      <c r="G4" s="4">
        <f t="shared" ref="G4:G61" si="1">LN(F4)-LN(F3)-D4</f>
        <v>3.010152747783781E-2</v>
      </c>
      <c r="H4" s="4">
        <v>3.2415835708107056E-2</v>
      </c>
      <c r="I4" s="4" t="s">
        <v>3</v>
      </c>
      <c r="J4" s="4">
        <v>9.1763909000000005E-2</v>
      </c>
    </row>
    <row r="5" spans="1:12" x14ac:dyDescent="0.3">
      <c r="A5" s="62">
        <v>43525</v>
      </c>
      <c r="B5" s="4">
        <v>13.13903</v>
      </c>
      <c r="C5" s="4">
        <v>-5.9747577000000003E-2</v>
      </c>
      <c r="D5" s="63">
        <v>1.9E-3</v>
      </c>
      <c r="E5" s="4">
        <f t="shared" si="0"/>
        <v>-6.1647577000000002E-2</v>
      </c>
      <c r="F5" s="63">
        <v>261.37948599999999</v>
      </c>
      <c r="G5" s="4">
        <f t="shared" si="1"/>
        <v>1.1643438042752597E-2</v>
      </c>
      <c r="H5" s="4">
        <v>1.363556583896838E-2</v>
      </c>
      <c r="I5" s="4" t="s">
        <v>4</v>
      </c>
      <c r="J5" s="4">
        <v>-5.1258848000000003E-2</v>
      </c>
    </row>
    <row r="6" spans="1:12" x14ac:dyDescent="0.3">
      <c r="A6" s="62">
        <v>43556</v>
      </c>
      <c r="B6" s="4">
        <v>13.559035</v>
      </c>
      <c r="C6" s="4">
        <v>3.1465924999999999E-2</v>
      </c>
      <c r="D6" s="63">
        <v>2.0999999999999999E-3</v>
      </c>
      <c r="E6" s="4">
        <f t="shared" si="0"/>
        <v>2.9365924999999998E-2</v>
      </c>
      <c r="F6" s="63">
        <v>273.25576799999999</v>
      </c>
      <c r="G6" s="4">
        <f t="shared" si="1"/>
        <v>4.2334915027135704E-2</v>
      </c>
      <c r="H6" s="4">
        <v>4.5436932261776669E-2</v>
      </c>
      <c r="I6" s="4" t="s">
        <v>5</v>
      </c>
      <c r="J6" s="4">
        <v>0.97523037199999996</v>
      </c>
    </row>
    <row r="7" spans="1:12" x14ac:dyDescent="0.3">
      <c r="A7" s="62">
        <v>43586</v>
      </c>
      <c r="B7" s="4">
        <v>11.766602000000001</v>
      </c>
      <c r="C7" s="4">
        <v>-0.141787935</v>
      </c>
      <c r="D7" s="63">
        <v>2.0999999999999999E-3</v>
      </c>
      <c r="E7" s="4">
        <f t="shared" si="0"/>
        <v>-0.14388793499999999</v>
      </c>
      <c r="F7" s="63">
        <v>255.829971</v>
      </c>
      <c r="G7" s="4">
        <f t="shared" si="1"/>
        <v>-6.7995187672648352E-2</v>
      </c>
      <c r="H7" s="4">
        <v>-6.3771012511618749E-2</v>
      </c>
      <c r="I7" s="4"/>
      <c r="J7" s="4"/>
    </row>
    <row r="8" spans="1:12" x14ac:dyDescent="0.3">
      <c r="A8" s="62">
        <v>43617</v>
      </c>
      <c r="B8" s="4">
        <v>12.821478000000001</v>
      </c>
      <c r="C8" s="4">
        <v>8.5856554000000002E-2</v>
      </c>
      <c r="D8" s="63">
        <v>1.8E-3</v>
      </c>
      <c r="E8" s="4">
        <f t="shared" si="0"/>
        <v>8.4056554000000006E-2</v>
      </c>
      <c r="F8" s="63">
        <v>272.30783100000002</v>
      </c>
      <c r="G8" s="4">
        <f t="shared" si="1"/>
        <v>6.0620109952320499E-2</v>
      </c>
      <c r="H8" s="4">
        <v>6.4409419801716744E-2</v>
      </c>
      <c r="I8" s="4"/>
      <c r="J8" s="4"/>
    </row>
    <row r="9" spans="1:12" x14ac:dyDescent="0.3">
      <c r="A9" s="62">
        <v>43647</v>
      </c>
      <c r="B9" s="4">
        <v>12.422494</v>
      </c>
      <c r="C9" s="4">
        <v>-3.1612872E-2</v>
      </c>
      <c r="D9" s="63">
        <v>1.9E-3</v>
      </c>
      <c r="E9" s="4">
        <f t="shared" si="0"/>
        <v>-3.3512871999999999E-2</v>
      </c>
      <c r="F9" s="63">
        <v>277.769409</v>
      </c>
      <c r="G9" s="4">
        <f t="shared" si="1"/>
        <v>1.7958147478039713E-2</v>
      </c>
      <c r="H9" s="4">
        <v>2.0056632157596576E-2</v>
      </c>
      <c r="I9" s="4"/>
      <c r="J9" s="4"/>
    </row>
    <row r="10" spans="1:12" x14ac:dyDescent="0.3">
      <c r="A10" s="62">
        <v>43678</v>
      </c>
      <c r="B10" s="4">
        <v>11.947034</v>
      </c>
      <c r="C10" s="4">
        <v>-3.9025814999999998E-2</v>
      </c>
      <c r="D10" s="63">
        <v>1.6000000000000001E-3</v>
      </c>
      <c r="E10" s="4">
        <f t="shared" si="0"/>
        <v>-4.0625814999999996E-2</v>
      </c>
      <c r="F10" s="63">
        <v>273.11862200000002</v>
      </c>
      <c r="G10" s="4">
        <f t="shared" si="1"/>
        <v>-1.8485091834113909E-2</v>
      </c>
      <c r="H10" s="4">
        <v>-1.6743337636578908E-2</v>
      </c>
      <c r="I10" s="4"/>
      <c r="J10" s="4"/>
    </row>
    <row r="11" spans="1:12" x14ac:dyDescent="0.3">
      <c r="A11" s="62">
        <v>43709</v>
      </c>
      <c r="B11" s="4">
        <v>13.114072999999999</v>
      </c>
      <c r="C11" s="4">
        <v>9.3202882000000001E-2</v>
      </c>
      <c r="D11" s="63">
        <v>1.8E-3</v>
      </c>
      <c r="E11" s="4">
        <f t="shared" si="0"/>
        <v>9.1402882000000005E-2</v>
      </c>
      <c r="F11" s="63">
        <v>277.153076</v>
      </c>
      <c r="G11" s="4">
        <f t="shared" si="1"/>
        <v>1.2863760855134101E-2</v>
      </c>
      <c r="H11" s="4">
        <v>1.4771801243197479E-2</v>
      </c>
      <c r="I11" s="4"/>
      <c r="J11" s="4"/>
    </row>
    <row r="12" spans="1:12" x14ac:dyDescent="0.3">
      <c r="A12" s="62">
        <v>43739</v>
      </c>
      <c r="B12" s="4">
        <v>14.294065</v>
      </c>
      <c r="C12" s="4">
        <v>8.6158488000000005E-2</v>
      </c>
      <c r="D12" s="63">
        <v>1.6000000000000001E-3</v>
      </c>
      <c r="E12" s="4">
        <f t="shared" si="0"/>
        <v>8.4558488000000001E-2</v>
      </c>
      <c r="F12" s="63">
        <v>284.58764600000001</v>
      </c>
      <c r="G12" s="4">
        <f t="shared" si="1"/>
        <v>2.4871301933996826E-2</v>
      </c>
      <c r="H12" s="4">
        <v>2.6824778953562861E-2</v>
      </c>
      <c r="I12" s="4"/>
      <c r="J12" s="4"/>
    </row>
    <row r="13" spans="1:12" x14ac:dyDescent="0.3">
      <c r="A13" s="62">
        <v>43770</v>
      </c>
      <c r="B13" s="4">
        <v>13.788852</v>
      </c>
      <c r="C13" s="4">
        <v>-3.5983977E-2</v>
      </c>
      <c r="D13" s="63">
        <v>1.1999999999999999E-3</v>
      </c>
      <c r="E13" s="4">
        <f t="shared" si="0"/>
        <v>-3.7183977E-2</v>
      </c>
      <c r="F13" s="63">
        <v>294.88916</v>
      </c>
      <c r="G13" s="4">
        <f t="shared" si="1"/>
        <v>3.4358280501259532E-2</v>
      </c>
      <c r="H13" s="4">
        <v>3.6198036509286831E-2</v>
      </c>
      <c r="I13" s="4"/>
      <c r="J13" s="4"/>
    </row>
    <row r="14" spans="1:12" x14ac:dyDescent="0.3">
      <c r="A14" s="62">
        <v>43800</v>
      </c>
      <c r="B14" s="4">
        <v>13.814981</v>
      </c>
      <c r="C14" s="4">
        <v>1.8931429999999999E-3</v>
      </c>
      <c r="D14" s="63">
        <v>1.4E-3</v>
      </c>
      <c r="E14" s="4">
        <f t="shared" si="0"/>
        <v>4.9314299999999992E-4</v>
      </c>
      <c r="F14" s="63">
        <v>301.97268700000001</v>
      </c>
      <c r="G14" s="4">
        <f t="shared" si="1"/>
        <v>2.2337015965035192E-2</v>
      </c>
      <c r="H14" s="4">
        <v>2.4020981307010417E-2</v>
      </c>
      <c r="I14" s="4"/>
      <c r="J14" s="4"/>
    </row>
    <row r="15" spans="1:12" x14ac:dyDescent="0.3">
      <c r="A15" s="62">
        <v>43831</v>
      </c>
      <c r="B15" s="4">
        <v>12.226172</v>
      </c>
      <c r="C15" s="4">
        <v>-0.12217468300000001</v>
      </c>
      <c r="D15" s="63">
        <v>1.2999999999999999E-3</v>
      </c>
      <c r="E15" s="4">
        <f t="shared" si="0"/>
        <v>-0.123474683</v>
      </c>
      <c r="F15" s="63">
        <v>303.33477800000003</v>
      </c>
      <c r="G15" s="4">
        <f t="shared" si="1"/>
        <v>3.2005005812681632E-3</v>
      </c>
      <c r="H15" s="4">
        <v>4.5106430436869967E-3</v>
      </c>
      <c r="I15" s="4"/>
      <c r="J15" s="4"/>
    </row>
    <row r="16" spans="1:12" x14ac:dyDescent="0.3">
      <c r="A16" s="62">
        <v>43862</v>
      </c>
      <c r="B16" s="4">
        <v>11.225609</v>
      </c>
      <c r="C16" s="4">
        <v>-8.5381213999999997E-2</v>
      </c>
      <c r="D16" s="63">
        <v>1.1999999999999999E-3</v>
      </c>
      <c r="E16" s="4">
        <f t="shared" si="0"/>
        <v>-8.6581214000000004E-2</v>
      </c>
      <c r="F16" s="63">
        <v>279.32107500000001</v>
      </c>
      <c r="G16" s="4">
        <f t="shared" si="1"/>
        <v>-8.3675146865985678E-2</v>
      </c>
      <c r="H16" s="4">
        <v>-7.9165676808743701E-2</v>
      </c>
      <c r="I16" s="4"/>
      <c r="J16" s="4"/>
    </row>
    <row r="17" spans="1:10" x14ac:dyDescent="0.3">
      <c r="A17" s="62">
        <v>43891</v>
      </c>
      <c r="B17" s="4">
        <v>8.522335</v>
      </c>
      <c r="C17" s="4">
        <v>-0.275507322</v>
      </c>
      <c r="D17" s="63">
        <v>1.2999999999999999E-3</v>
      </c>
      <c r="E17" s="4">
        <f t="shared" si="0"/>
        <v>-0.27680732200000002</v>
      </c>
      <c r="F17" s="63">
        <v>243.012924</v>
      </c>
      <c r="G17" s="4">
        <f t="shared" si="1"/>
        <v>-0.1405472994913696</v>
      </c>
      <c r="H17" s="4">
        <v>-0.12998715188247076</v>
      </c>
      <c r="I17" s="4"/>
      <c r="J17" s="4"/>
    </row>
    <row r="18" spans="1:10" x14ac:dyDescent="0.3">
      <c r="A18" s="62">
        <v>43922</v>
      </c>
      <c r="B18" s="4">
        <v>8.9256729999999997</v>
      </c>
      <c r="C18" s="4">
        <v>4.6241366999999998E-2</v>
      </c>
      <c r="D18" s="63">
        <v>0</v>
      </c>
      <c r="E18" s="4">
        <f t="shared" si="0"/>
        <v>4.6241366999999998E-2</v>
      </c>
      <c r="F18" s="63">
        <v>275.48199499999998</v>
      </c>
      <c r="G18" s="4">
        <f t="shared" si="1"/>
        <v>0.12540764544386107</v>
      </c>
      <c r="H18" s="4">
        <v>0.13361047003409574</v>
      </c>
      <c r="I18" s="4"/>
      <c r="J18" s="4"/>
    </row>
    <row r="19" spans="1:10" x14ac:dyDescent="0.3">
      <c r="A19" s="62">
        <v>43952</v>
      </c>
      <c r="B19" s="4">
        <v>8.6151370000000007</v>
      </c>
      <c r="C19" s="4">
        <v>-3.5410958999999999E-2</v>
      </c>
      <c r="D19" s="63">
        <v>1E-4</v>
      </c>
      <c r="E19" s="4">
        <f t="shared" si="0"/>
        <v>-3.5510959000000002E-2</v>
      </c>
      <c r="F19" s="63">
        <v>288.60739100000001</v>
      </c>
      <c r="G19" s="4">
        <f t="shared" si="1"/>
        <v>4.6444983297141404E-2</v>
      </c>
      <c r="H19" s="4">
        <v>4.7645204544130099E-2</v>
      </c>
      <c r="I19" s="4"/>
      <c r="J19" s="4"/>
    </row>
    <row r="20" spans="1:10" x14ac:dyDescent="0.3">
      <c r="A20" s="62">
        <v>43983</v>
      </c>
      <c r="B20" s="4">
        <v>8.6328809999999994</v>
      </c>
      <c r="C20" s="4">
        <v>2.0575120000000001E-3</v>
      </c>
      <c r="D20" s="63">
        <v>1E-4</v>
      </c>
      <c r="E20" s="4">
        <f t="shared" si="0"/>
        <v>1.9575120000000002E-3</v>
      </c>
      <c r="F20" s="63">
        <v>292.43875100000002</v>
      </c>
      <c r="G20" s="4">
        <f t="shared" si="1"/>
        <v>1.3087990601975841E-2</v>
      </c>
      <c r="H20" s="4">
        <v>1.3275335696444509E-2</v>
      </c>
      <c r="I20" s="4"/>
      <c r="J20" s="4"/>
    </row>
    <row r="21" spans="1:10" x14ac:dyDescent="0.3">
      <c r="A21" s="62">
        <v>44013</v>
      </c>
      <c r="B21" s="4">
        <v>8.8487139999999993</v>
      </c>
      <c r="C21" s="4">
        <v>2.4693853000000002E-2</v>
      </c>
      <c r="D21" s="63">
        <v>1E-4</v>
      </c>
      <c r="E21" s="4">
        <f t="shared" si="0"/>
        <v>2.4593853000000002E-2</v>
      </c>
      <c r="F21" s="63">
        <v>311.02389499999998</v>
      </c>
      <c r="G21" s="4">
        <f t="shared" si="1"/>
        <v>6.1514495570743163E-2</v>
      </c>
      <c r="H21" s="4">
        <v>6.3552261581092437E-2</v>
      </c>
      <c r="I21" s="4"/>
      <c r="J21" s="4"/>
    </row>
    <row r="22" spans="1:10" x14ac:dyDescent="0.3">
      <c r="A22" s="62">
        <v>44044</v>
      </c>
      <c r="B22" s="4">
        <v>8.6694080000000007</v>
      </c>
      <c r="C22" s="4">
        <v>-2.0471631000000001E-2</v>
      </c>
      <c r="D22" s="63">
        <v>1E-4</v>
      </c>
      <c r="E22" s="4">
        <f t="shared" si="0"/>
        <v>-2.0571631E-2</v>
      </c>
      <c r="F22" s="63">
        <v>332.73223899999999</v>
      </c>
      <c r="G22" s="4">
        <f t="shared" si="1"/>
        <v>6.7368337416761057E-2</v>
      </c>
      <c r="H22" s="4">
        <v>6.9796386544512964E-2</v>
      </c>
      <c r="I22" s="4"/>
      <c r="J22" s="4"/>
    </row>
    <row r="23" spans="1:10" x14ac:dyDescent="0.3">
      <c r="A23" s="62">
        <v>44075</v>
      </c>
      <c r="B23" s="4">
        <v>8.4004499999999993</v>
      </c>
      <c r="C23" s="4">
        <v>-3.1515230999999998E-2</v>
      </c>
      <c r="D23" s="63">
        <v>1E-4</v>
      </c>
      <c r="E23" s="4">
        <f t="shared" si="0"/>
        <v>-3.1615231000000001E-2</v>
      </c>
      <c r="F23" s="63">
        <v>318.99670400000002</v>
      </c>
      <c r="G23" s="4">
        <f t="shared" si="1"/>
        <v>-4.2257308998869605E-2</v>
      </c>
      <c r="H23" s="4">
        <v>-4.1281046409211854E-2</v>
      </c>
      <c r="I23" s="4"/>
      <c r="J23" s="4"/>
    </row>
    <row r="24" spans="1:10" x14ac:dyDescent="0.3">
      <c r="A24" s="62">
        <v>44105</v>
      </c>
      <c r="B24" s="4">
        <v>7.8441419999999997</v>
      </c>
      <c r="C24" s="4">
        <v>-6.8518264999999995E-2</v>
      </c>
      <c r="D24" s="63">
        <v>1E-4</v>
      </c>
      <c r="E24" s="4">
        <f t="shared" si="0"/>
        <v>-6.8618264999999998E-2</v>
      </c>
      <c r="F24" s="63">
        <v>312.288025</v>
      </c>
      <c r="G24" s="4">
        <f t="shared" si="1"/>
        <v>-2.1354851429708843E-2</v>
      </c>
      <c r="H24" s="4">
        <v>-2.1030558986590713E-2</v>
      </c>
      <c r="I24" s="4"/>
      <c r="J24" s="4"/>
    </row>
    <row r="25" spans="1:10" x14ac:dyDescent="0.3">
      <c r="A25" s="62">
        <v>44136</v>
      </c>
      <c r="B25" s="4">
        <v>10.023066999999999</v>
      </c>
      <c r="C25" s="4">
        <v>0.245122125</v>
      </c>
      <c r="D25" s="63">
        <v>1E-4</v>
      </c>
      <c r="E25" s="4">
        <f t="shared" si="0"/>
        <v>0.24502212500000001</v>
      </c>
      <c r="F25" s="63">
        <v>346.257721</v>
      </c>
      <c r="G25" s="4">
        <f t="shared" si="1"/>
        <v>0.10315743715654223</v>
      </c>
      <c r="H25" s="4">
        <v>0.10877681268758224</v>
      </c>
      <c r="I25" s="4"/>
      <c r="J25" s="4"/>
    </row>
    <row r="26" spans="1:10" x14ac:dyDescent="0.3">
      <c r="A26" s="62">
        <v>44166</v>
      </c>
      <c r="B26" s="4">
        <v>10.758455</v>
      </c>
      <c r="C26" s="4">
        <v>7.0802820000000002E-2</v>
      </c>
      <c r="D26" s="63">
        <v>1E-4</v>
      </c>
      <c r="E26" s="4">
        <f t="shared" si="0"/>
        <v>7.070282E-2</v>
      </c>
      <c r="F26" s="63">
        <v>357.56191999999999</v>
      </c>
      <c r="G26" s="4">
        <f t="shared" si="1"/>
        <v>3.2025193763493873E-2</v>
      </c>
      <c r="H26" s="4">
        <v>3.2646778149388857E-2</v>
      </c>
      <c r="I26" s="4"/>
      <c r="J26" s="4"/>
    </row>
    <row r="27" spans="1:10" x14ac:dyDescent="0.3">
      <c r="A27" s="62">
        <v>44197</v>
      </c>
      <c r="B27" s="4">
        <v>11.315727000000001</v>
      </c>
      <c r="C27" s="4">
        <v>5.0501571000000002E-2</v>
      </c>
      <c r="D27" s="63">
        <v>1E-4</v>
      </c>
      <c r="E27" s="4">
        <f t="shared" si="0"/>
        <v>5.0401570999999999E-2</v>
      </c>
      <c r="F27" s="63">
        <v>355.42669699999999</v>
      </c>
      <c r="G27" s="4">
        <f t="shared" si="1"/>
        <v>-6.0895188573682037E-3</v>
      </c>
      <c r="H27" s="4">
        <v>-5.9716174474060222E-3</v>
      </c>
      <c r="I27" s="4"/>
      <c r="J27" s="4"/>
    </row>
    <row r="28" spans="1:10" x14ac:dyDescent="0.3">
      <c r="A28" s="62">
        <v>44228</v>
      </c>
      <c r="B28" s="4">
        <v>13.351459999999999</v>
      </c>
      <c r="C28" s="4">
        <v>0.16543221399999999</v>
      </c>
      <c r="D28" s="63">
        <v>0</v>
      </c>
      <c r="E28" s="4">
        <f t="shared" si="0"/>
        <v>0.16543221399999999</v>
      </c>
      <c r="F28" s="63">
        <v>365.30957000000001</v>
      </c>
      <c r="G28" s="4">
        <f t="shared" si="1"/>
        <v>2.7426100027831524E-2</v>
      </c>
      <c r="H28" s="4">
        <v>2.7805657491170446E-2</v>
      </c>
      <c r="I28" s="4"/>
      <c r="J28" s="4"/>
    </row>
    <row r="29" spans="1:10" x14ac:dyDescent="0.3">
      <c r="A29" s="62">
        <v>44256</v>
      </c>
      <c r="B29" s="4">
        <v>14.433515</v>
      </c>
      <c r="C29" s="4">
        <v>7.7927191000000007E-2</v>
      </c>
      <c r="D29" s="63">
        <v>0</v>
      </c>
      <c r="E29" s="4">
        <f t="shared" si="0"/>
        <v>7.7927191000000007E-2</v>
      </c>
      <c r="F29" s="63">
        <v>380.64767499999999</v>
      </c>
      <c r="G29" s="4">
        <f t="shared" si="1"/>
        <v>4.1129078656508611E-2</v>
      </c>
      <c r="H29" s="4">
        <v>4.1986595095222894E-2</v>
      </c>
      <c r="I29" s="4"/>
      <c r="J29" s="4"/>
    </row>
    <row r="30" spans="1:10" x14ac:dyDescent="0.3">
      <c r="A30" s="62">
        <v>44287</v>
      </c>
      <c r="B30" s="4">
        <v>14.810276999999999</v>
      </c>
      <c r="C30" s="4">
        <v>2.5768399000000001E-2</v>
      </c>
      <c r="D30" s="63">
        <v>0</v>
      </c>
      <c r="E30" s="4">
        <f t="shared" si="0"/>
        <v>2.5768399000000001E-2</v>
      </c>
      <c r="F30" s="63">
        <v>402.10055499999999</v>
      </c>
      <c r="G30" s="4">
        <f t="shared" si="1"/>
        <v>5.4827984395579676E-2</v>
      </c>
      <c r="H30" s="4">
        <v>5.6358888833354867E-2</v>
      </c>
      <c r="I30" s="4"/>
      <c r="J30" s="4"/>
    </row>
    <row r="31" spans="1:10" x14ac:dyDescent="0.3">
      <c r="A31" s="62">
        <v>44317</v>
      </c>
      <c r="B31" s="4">
        <v>14.754807</v>
      </c>
      <c r="C31" s="4">
        <v>-3.752404E-3</v>
      </c>
      <c r="D31" s="63">
        <v>0</v>
      </c>
      <c r="E31" s="4">
        <f t="shared" si="0"/>
        <v>-3.752404E-3</v>
      </c>
      <c r="F31" s="63">
        <v>404.74084499999998</v>
      </c>
      <c r="G31" s="4">
        <f t="shared" si="1"/>
        <v>6.5447792454333964E-3</v>
      </c>
      <c r="H31" s="4">
        <v>6.566243112994443E-3</v>
      </c>
      <c r="I31" s="4"/>
      <c r="J31" s="4"/>
    </row>
    <row r="32" spans="1:10" x14ac:dyDescent="0.3">
      <c r="A32" s="62">
        <v>44348</v>
      </c>
      <c r="B32" s="4">
        <v>13.479015</v>
      </c>
      <c r="C32" s="4">
        <v>-9.0434896000000001E-2</v>
      </c>
      <c r="D32" s="63">
        <v>0</v>
      </c>
      <c r="E32" s="4">
        <f t="shared" si="0"/>
        <v>-9.0434896000000001E-2</v>
      </c>
      <c r="F32" s="63">
        <v>412.46862800000002</v>
      </c>
      <c r="G32" s="4">
        <f t="shared" si="1"/>
        <v>1.891317614782384E-2</v>
      </c>
      <c r="H32" s="4">
        <v>1.9093163181986353E-2</v>
      </c>
      <c r="I32" s="4"/>
      <c r="J32" s="4"/>
    </row>
    <row r="33" spans="1:10" x14ac:dyDescent="0.3">
      <c r="A33" s="62">
        <v>44378</v>
      </c>
      <c r="B33" s="4">
        <v>13.50817</v>
      </c>
      <c r="C33" s="4">
        <v>2.1606559999999999E-3</v>
      </c>
      <c r="D33" s="63">
        <v>0</v>
      </c>
      <c r="E33" s="4">
        <f t="shared" si="0"/>
        <v>2.1606559999999999E-3</v>
      </c>
      <c r="F33" s="63">
        <v>423.92044099999998</v>
      </c>
      <c r="G33" s="4">
        <f t="shared" si="1"/>
        <v>2.7385648925385198E-2</v>
      </c>
      <c r="H33" s="4">
        <v>2.7764082460108839E-2</v>
      </c>
      <c r="I33" s="4"/>
      <c r="J33" s="4"/>
    </row>
    <row r="34" spans="1:10" x14ac:dyDescent="0.3">
      <c r="A34" s="62">
        <v>44409</v>
      </c>
      <c r="B34" s="4">
        <v>14.402506000000001</v>
      </c>
      <c r="C34" s="4">
        <v>6.4107531999999995E-2</v>
      </c>
      <c r="D34" s="63">
        <v>0</v>
      </c>
      <c r="E34" s="4">
        <f t="shared" si="0"/>
        <v>6.4107531999999995E-2</v>
      </c>
      <c r="F34" s="63">
        <v>436.53625499999998</v>
      </c>
      <c r="G34" s="4">
        <f t="shared" si="1"/>
        <v>2.9325631775154903E-2</v>
      </c>
      <c r="H34" s="4">
        <v>2.9759862417202951E-2</v>
      </c>
      <c r="I34" s="4"/>
      <c r="J34" s="4"/>
    </row>
    <row r="35" spans="1:10" x14ac:dyDescent="0.3">
      <c r="A35" s="62">
        <v>44440</v>
      </c>
      <c r="B35" s="4">
        <v>13.275271</v>
      </c>
      <c r="C35" s="4">
        <v>-8.1499238000000002E-2</v>
      </c>
      <c r="D35" s="63">
        <v>0</v>
      </c>
      <c r="E35" s="4">
        <f t="shared" si="0"/>
        <v>-8.1499238000000002E-2</v>
      </c>
      <c r="F35" s="63">
        <v>414.86218300000002</v>
      </c>
      <c r="G35" s="4">
        <f t="shared" si="1"/>
        <v>-5.0925054329484354E-2</v>
      </c>
      <c r="H35" s="4">
        <v>-4.9650107526578675E-2</v>
      </c>
      <c r="I35" s="4"/>
      <c r="J35" s="4"/>
    </row>
    <row r="36" spans="1:10" x14ac:dyDescent="0.3">
      <c r="A36" s="62">
        <v>44470</v>
      </c>
      <c r="B36" s="4">
        <v>13.760548</v>
      </c>
      <c r="C36" s="4">
        <v>3.5902676000000001E-2</v>
      </c>
      <c r="D36" s="63">
        <v>0</v>
      </c>
      <c r="E36" s="4">
        <f t="shared" si="0"/>
        <v>3.5902676000000001E-2</v>
      </c>
      <c r="F36" s="63">
        <v>445.39273100000003</v>
      </c>
      <c r="G36" s="4">
        <f t="shared" si="1"/>
        <v>7.1010058608182547E-2</v>
      </c>
      <c r="H36" s="4">
        <v>7.3592024655571006E-2</v>
      </c>
      <c r="I36" s="4"/>
      <c r="J36" s="4"/>
    </row>
    <row r="37" spans="1:10" x14ac:dyDescent="0.3">
      <c r="A37" s="62">
        <v>44501</v>
      </c>
      <c r="B37" s="4">
        <v>13.478764999999999</v>
      </c>
      <c r="C37" s="4">
        <v>-2.0690172999999999E-2</v>
      </c>
      <c r="D37" s="63">
        <v>0</v>
      </c>
      <c r="E37" s="4">
        <f t="shared" si="0"/>
        <v>-2.0690172999999999E-2</v>
      </c>
      <c r="F37" s="63">
        <v>441.81402600000001</v>
      </c>
      <c r="G37" s="4">
        <f t="shared" si="1"/>
        <v>-8.0673966493485239E-3</v>
      </c>
      <c r="H37" s="4">
        <v>-8.0349425370393242E-3</v>
      </c>
      <c r="I37" s="4"/>
      <c r="J37" s="4"/>
    </row>
    <row r="38" spans="1:10" x14ac:dyDescent="0.3">
      <c r="A38" s="62">
        <v>44531</v>
      </c>
      <c r="B38" s="4">
        <v>14.81255</v>
      </c>
      <c r="C38" s="4">
        <v>9.4359310000000002E-2</v>
      </c>
      <c r="D38" s="63">
        <v>1E-4</v>
      </c>
      <c r="E38" s="4">
        <f t="shared" si="0"/>
        <v>9.4259309999999999E-2</v>
      </c>
      <c r="F38" s="63">
        <v>460.62872299999998</v>
      </c>
      <c r="G38" s="4">
        <f t="shared" si="1"/>
        <v>4.1603307528455188E-2</v>
      </c>
      <c r="H38" s="4">
        <v>4.2585105706897511E-2</v>
      </c>
      <c r="I38" s="4"/>
      <c r="J38" s="4"/>
    </row>
    <row r="39" spans="1:10" x14ac:dyDescent="0.3">
      <c r="A39" s="62">
        <v>44562</v>
      </c>
      <c r="B39" s="4">
        <v>15.457606999999999</v>
      </c>
      <c r="C39" s="4">
        <v>4.2626450000000003E-2</v>
      </c>
      <c r="D39" s="63">
        <v>0</v>
      </c>
      <c r="E39" s="4">
        <f t="shared" si="0"/>
        <v>4.2626450000000003E-2</v>
      </c>
      <c r="F39" s="63">
        <v>437.86749300000002</v>
      </c>
      <c r="G39" s="4">
        <f t="shared" si="1"/>
        <v>-5.0676008199004308E-2</v>
      </c>
      <c r="H39" s="4">
        <v>-4.9413397088570087E-2</v>
      </c>
      <c r="I39" s="4"/>
      <c r="J39" s="4"/>
    </row>
    <row r="40" spans="1:10" x14ac:dyDescent="0.3">
      <c r="A40" s="62">
        <v>44593</v>
      </c>
      <c r="B40" s="4">
        <v>15.069509999999999</v>
      </c>
      <c r="C40" s="4">
        <v>-2.5427747000000001E-2</v>
      </c>
      <c r="D40" s="63">
        <v>0</v>
      </c>
      <c r="E40" s="4">
        <f t="shared" si="0"/>
        <v>-2.5427747000000001E-2</v>
      </c>
      <c r="F40" s="63">
        <v>424.94296300000002</v>
      </c>
      <c r="G40" s="4">
        <f t="shared" si="1"/>
        <v>-2.996138199626408E-2</v>
      </c>
      <c r="H40" s="4">
        <v>-2.9516989058605461E-2</v>
      </c>
      <c r="I40" s="4"/>
      <c r="J40" s="4"/>
    </row>
    <row r="41" spans="1:10" x14ac:dyDescent="0.3">
      <c r="A41" s="62">
        <v>44621</v>
      </c>
      <c r="B41" s="4">
        <v>15.817306</v>
      </c>
      <c r="C41" s="4">
        <v>4.8431160000000001E-2</v>
      </c>
      <c r="D41" s="63">
        <v>1E-4</v>
      </c>
      <c r="E41" s="4">
        <f t="shared" si="0"/>
        <v>4.8331159999999998E-2</v>
      </c>
      <c r="F41" s="63">
        <v>439.55117799999999</v>
      </c>
      <c r="G41" s="4">
        <f t="shared" si="1"/>
        <v>3.3699201094969253E-2</v>
      </c>
      <c r="H41" s="4">
        <v>3.4376884127858762E-2</v>
      </c>
      <c r="I41" s="4"/>
      <c r="J41" s="4"/>
    </row>
    <row r="42" spans="1:10" x14ac:dyDescent="0.3">
      <c r="A42" s="62">
        <v>44652</v>
      </c>
      <c r="B42" s="4">
        <v>14.694473</v>
      </c>
      <c r="C42" s="4">
        <v>-7.3633219999999999E-2</v>
      </c>
      <c r="D42" s="63">
        <v>1E-4</v>
      </c>
      <c r="E42" s="4">
        <f t="shared" si="0"/>
        <v>-7.3733220000000002E-2</v>
      </c>
      <c r="F42" s="63">
        <v>402.21786500000002</v>
      </c>
      <c r="G42" s="4">
        <f t="shared" si="1"/>
        <v>-8.8860261755253647E-2</v>
      </c>
      <c r="H42" s="4">
        <v>-8.4935076661311948E-2</v>
      </c>
      <c r="I42" s="4"/>
      <c r="J42" s="4"/>
    </row>
    <row r="43" spans="1:10" x14ac:dyDescent="0.3">
      <c r="A43" s="62">
        <v>44682</v>
      </c>
      <c r="B43" s="4">
        <v>14.875652000000001</v>
      </c>
      <c r="C43" s="4">
        <v>1.2254345999999999E-2</v>
      </c>
      <c r="D43" s="63">
        <v>2.9999999999999997E-4</v>
      </c>
      <c r="E43" s="4">
        <f t="shared" si="0"/>
        <v>1.1954345999999999E-2</v>
      </c>
      <c r="F43" s="63">
        <v>403.12579299999999</v>
      </c>
      <c r="G43" s="4">
        <f t="shared" si="1"/>
        <v>1.9547601278919417E-3</v>
      </c>
      <c r="H43" s="4">
        <v>2.2573040110984871E-3</v>
      </c>
      <c r="I43" s="4"/>
      <c r="J43" s="4"/>
    </row>
    <row r="44" spans="1:10" x14ac:dyDescent="0.3">
      <c r="A44" s="62">
        <v>44713</v>
      </c>
      <c r="B44" s="4">
        <v>12.644304</v>
      </c>
      <c r="C44" s="4">
        <v>-0.162518945</v>
      </c>
      <c r="D44" s="63">
        <v>5.9999999999999995E-4</v>
      </c>
      <c r="E44" s="4">
        <f t="shared" si="0"/>
        <v>-0.16311894499999999</v>
      </c>
      <c r="F44" s="63">
        <v>368.29293799999999</v>
      </c>
      <c r="G44" s="4">
        <f t="shared" si="1"/>
        <v>-9.0970005998635431E-2</v>
      </c>
      <c r="H44" s="4">
        <v>-8.6406912196759375E-2</v>
      </c>
      <c r="I44" s="4"/>
      <c r="J44" s="4"/>
    </row>
    <row r="45" spans="1:10" x14ac:dyDescent="0.3">
      <c r="A45" s="62">
        <v>44743</v>
      </c>
      <c r="B45" s="4">
        <v>13.690713000000001</v>
      </c>
      <c r="C45" s="4">
        <v>7.9510883000000004E-2</v>
      </c>
      <c r="D45" s="63">
        <v>8.0000000000000004E-4</v>
      </c>
      <c r="E45" s="4">
        <f t="shared" si="0"/>
        <v>7.8710883000000009E-2</v>
      </c>
      <c r="F45" s="63">
        <v>403.94552599999997</v>
      </c>
      <c r="G45" s="4">
        <f t="shared" si="1"/>
        <v>9.1601383554960863E-2</v>
      </c>
      <c r="H45" s="4">
        <v>9.6804973219442994E-2</v>
      </c>
      <c r="I45" s="4"/>
      <c r="J45" s="4"/>
    </row>
    <row r="46" spans="1:10" x14ac:dyDescent="0.3">
      <c r="A46" s="62">
        <v>44774</v>
      </c>
      <c r="B46" s="4">
        <v>13.0754</v>
      </c>
      <c r="C46" s="4">
        <v>-4.5985117999999998E-2</v>
      </c>
      <c r="D46" s="63">
        <v>1.9E-3</v>
      </c>
      <c r="E46" s="4">
        <f t="shared" si="0"/>
        <v>-4.7885117999999997E-2</v>
      </c>
      <c r="F46" s="63">
        <v>387.46374500000002</v>
      </c>
      <c r="G46" s="4">
        <f t="shared" si="1"/>
        <v>-4.3557749110261654E-2</v>
      </c>
      <c r="H46" s="4">
        <v>-4.0801989226636359E-2</v>
      </c>
      <c r="I46" s="4"/>
      <c r="J46" s="4"/>
    </row>
    <row r="47" spans="1:10" x14ac:dyDescent="0.3">
      <c r="A47" s="62">
        <v>44805</v>
      </c>
      <c r="B47" s="4">
        <v>11.517889</v>
      </c>
      <c r="C47" s="4">
        <v>-0.12683121</v>
      </c>
      <c r="D47" s="63">
        <v>1.9E-3</v>
      </c>
      <c r="E47" s="4">
        <f t="shared" si="0"/>
        <v>-0.12873121000000001</v>
      </c>
      <c r="F47" s="63">
        <v>350.20571899999999</v>
      </c>
      <c r="G47" s="4">
        <f t="shared" si="1"/>
        <v>-0.10300153273935207</v>
      </c>
      <c r="H47" s="4">
        <v>-9.6158741252036439E-2</v>
      </c>
      <c r="I47" s="4"/>
      <c r="J47" s="4"/>
    </row>
    <row r="48" spans="1:10" x14ac:dyDescent="0.3">
      <c r="A48" s="62">
        <v>44835</v>
      </c>
      <c r="B48" s="4">
        <v>13.843902</v>
      </c>
      <c r="C48" s="4">
        <v>0.18394345500000001</v>
      </c>
      <c r="D48" s="63">
        <v>2.3E-3</v>
      </c>
      <c r="E48" s="4">
        <f t="shared" si="0"/>
        <v>0.18164345500000001</v>
      </c>
      <c r="F48" s="63">
        <v>380.22439600000001</v>
      </c>
      <c r="G48" s="4">
        <f t="shared" si="1"/>
        <v>7.9940843837468883E-2</v>
      </c>
      <c r="H48" s="4">
        <v>8.5717266656059457E-2</v>
      </c>
      <c r="I48" s="4"/>
      <c r="J48" s="4"/>
    </row>
    <row r="49" spans="1:10" x14ac:dyDescent="0.3">
      <c r="A49" s="62">
        <v>44866</v>
      </c>
      <c r="B49" s="4">
        <v>16.278955</v>
      </c>
      <c r="C49" s="4">
        <v>0.162028322</v>
      </c>
      <c r="D49" s="63">
        <v>2.8999999999999998E-3</v>
      </c>
      <c r="E49" s="4">
        <f t="shared" si="0"/>
        <v>0.15912832199999999</v>
      </c>
      <c r="F49" s="63">
        <v>401.36166400000002</v>
      </c>
      <c r="G49" s="4">
        <f t="shared" si="1"/>
        <v>5.1201331847264511E-2</v>
      </c>
      <c r="H49" s="4">
        <v>5.5591561778692407E-2</v>
      </c>
      <c r="I49" s="4"/>
      <c r="J49" s="4"/>
    </row>
    <row r="50" spans="1:10" x14ac:dyDescent="0.3">
      <c r="A50" s="62">
        <v>44896</v>
      </c>
      <c r="B50" s="4">
        <v>15.483439000000001</v>
      </c>
      <c r="C50" s="4">
        <v>-5.0102168000000002E-2</v>
      </c>
      <c r="D50" s="63">
        <v>3.3E-3</v>
      </c>
      <c r="E50" s="4">
        <f t="shared" si="0"/>
        <v>-5.3402168E-2</v>
      </c>
      <c r="F50" s="63">
        <v>376.50299100000001</v>
      </c>
      <c r="G50" s="4">
        <f t="shared" si="1"/>
        <v>-6.7236934639829521E-2</v>
      </c>
      <c r="H50" s="4">
        <v>-6.1935842980758646E-2</v>
      </c>
      <c r="I50" s="4"/>
      <c r="J50" s="4"/>
    </row>
    <row r="51" spans="1:10" x14ac:dyDescent="0.3">
      <c r="A51" s="62">
        <v>44927</v>
      </c>
      <c r="B51" s="4">
        <v>15.76399</v>
      </c>
      <c r="C51" s="4">
        <v>1.7957224000000001E-2</v>
      </c>
      <c r="D51" s="63">
        <v>3.5000000000000001E-3</v>
      </c>
      <c r="E51" s="4">
        <f t="shared" si="0"/>
        <v>1.4457224000000001E-2</v>
      </c>
      <c r="F51" s="63">
        <v>402.01791400000002</v>
      </c>
      <c r="G51" s="4">
        <f t="shared" si="1"/>
        <v>6.2070658383710342E-2</v>
      </c>
      <c r="H51" s="4">
        <v>6.7768181421963822E-2</v>
      </c>
      <c r="I51" s="4"/>
      <c r="J51" s="4"/>
    </row>
    <row r="52" spans="1:10" x14ac:dyDescent="0.3">
      <c r="A52" s="62">
        <v>44958</v>
      </c>
      <c r="B52" s="4">
        <v>15.255789999999999</v>
      </c>
      <c r="C52" s="4">
        <v>-3.2769121999999998E-2</v>
      </c>
      <c r="D52" s="63">
        <v>3.3999999999999998E-3</v>
      </c>
      <c r="E52" s="4">
        <f t="shared" si="0"/>
        <v>-3.6169121999999998E-2</v>
      </c>
      <c r="F52" s="63">
        <v>391.91009500000001</v>
      </c>
      <c r="G52" s="4">
        <f t="shared" si="1"/>
        <v>-2.8864185819160434E-2</v>
      </c>
      <c r="H52" s="4">
        <v>-2.5142707944104215E-2</v>
      </c>
      <c r="I52" s="4"/>
      <c r="J52" s="4"/>
    </row>
    <row r="53" spans="1:10" x14ac:dyDescent="0.3">
      <c r="A53" s="62">
        <v>44986</v>
      </c>
      <c r="B53" s="4">
        <v>15.568530000000001</v>
      </c>
      <c r="C53" s="4">
        <v>2.0292465999999999E-2</v>
      </c>
      <c r="D53" s="63">
        <v>3.5999999999999999E-3</v>
      </c>
      <c r="E53" s="4">
        <f t="shared" si="0"/>
        <v>1.6692466E-2</v>
      </c>
      <c r="F53" s="63">
        <v>404.89599600000003</v>
      </c>
      <c r="G53" s="4">
        <f t="shared" si="1"/>
        <v>2.8997770131722826E-2</v>
      </c>
      <c r="H53" s="4">
        <v>3.313489794132507E-2</v>
      </c>
      <c r="I53" s="4"/>
      <c r="J53" s="4"/>
    </row>
    <row r="54" spans="1:10" x14ac:dyDescent="0.3">
      <c r="A54" s="62">
        <v>45017</v>
      </c>
      <c r="B54" s="4">
        <v>14.116846000000001</v>
      </c>
      <c r="C54" s="4">
        <v>-9.7882733E-2</v>
      </c>
      <c r="D54" s="63">
        <v>3.5000000000000001E-3</v>
      </c>
      <c r="E54" s="4">
        <f t="shared" si="0"/>
        <v>-0.101382733</v>
      </c>
      <c r="F54" s="63">
        <v>412.93414300000001</v>
      </c>
      <c r="G54" s="4">
        <f t="shared" si="1"/>
        <v>1.6157886069728292E-2</v>
      </c>
      <c r="H54" s="4">
        <v>1.9852374633015587E-2</v>
      </c>
      <c r="I54" s="4"/>
      <c r="J54" s="4"/>
    </row>
    <row r="55" spans="1:10" x14ac:dyDescent="0.3">
      <c r="A55" s="62">
        <v>45047</v>
      </c>
      <c r="B55" s="4">
        <v>14.215427999999999</v>
      </c>
      <c r="C55" s="4">
        <v>6.959018E-3</v>
      </c>
      <c r="D55" s="63">
        <v>3.5999999999999999E-3</v>
      </c>
      <c r="E55" s="4">
        <f t="shared" si="0"/>
        <v>3.3590180000000001E-3</v>
      </c>
      <c r="F55" s="63">
        <v>414.84033199999999</v>
      </c>
      <c r="G55" s="4">
        <f t="shared" si="1"/>
        <v>1.0055838322640598E-3</v>
      </c>
      <c r="H55" s="4">
        <v>4.6162058340619792E-3</v>
      </c>
      <c r="I55" s="4"/>
      <c r="J55" s="4"/>
    </row>
    <row r="56" spans="1:10" x14ac:dyDescent="0.3">
      <c r="A56" s="62">
        <v>45078</v>
      </c>
      <c r="B56" s="4">
        <v>16.561662999999999</v>
      </c>
      <c r="C56" s="4">
        <v>0.15276271299999999</v>
      </c>
      <c r="D56" s="63">
        <v>4.0000000000000001E-3</v>
      </c>
      <c r="E56" s="4">
        <f t="shared" si="0"/>
        <v>0.14876271299999999</v>
      </c>
      <c r="F56" s="63">
        <v>440.08715799999999</v>
      </c>
      <c r="G56" s="4">
        <f t="shared" si="1"/>
        <v>5.5079089629664235E-2</v>
      </c>
      <c r="H56" s="4">
        <v>6.0859140378857854E-2</v>
      </c>
      <c r="I56" s="4"/>
      <c r="J56" s="4"/>
    </row>
    <row r="57" spans="1:10" x14ac:dyDescent="0.3">
      <c r="A57" s="62">
        <v>45108</v>
      </c>
      <c r="B57" s="4">
        <v>17.257891000000001</v>
      </c>
      <c r="C57" s="4">
        <v>4.1178922E-2</v>
      </c>
      <c r="D57" s="63">
        <v>4.4999999999999997E-3</v>
      </c>
      <c r="E57" s="4">
        <f t="shared" si="0"/>
        <v>3.6678922000000003E-2</v>
      </c>
      <c r="F57" s="63">
        <v>456.18090799999999</v>
      </c>
      <c r="G57" s="4">
        <f t="shared" si="1"/>
        <v>3.1416665249358995E-2</v>
      </c>
      <c r="H57" s="4">
        <v>3.6569460633977417E-2</v>
      </c>
      <c r="I57" s="4"/>
      <c r="J57" s="4"/>
    </row>
    <row r="58" spans="1:10" x14ac:dyDescent="0.3">
      <c r="A58" s="62">
        <v>45139</v>
      </c>
      <c r="B58" s="4">
        <v>16.870632000000001</v>
      </c>
      <c r="C58" s="4">
        <v>-2.2695129000000001E-2</v>
      </c>
      <c r="D58" s="63">
        <v>4.4999999999999997E-3</v>
      </c>
      <c r="E58" s="4">
        <f t="shared" si="0"/>
        <v>-2.7195129000000002E-2</v>
      </c>
      <c r="F58" s="63">
        <v>448.76705900000002</v>
      </c>
      <c r="G58" s="4">
        <f t="shared" si="1"/>
        <v>-2.088550534415284E-2</v>
      </c>
      <c r="H58" s="4">
        <v>-1.6251993167587738E-2</v>
      </c>
      <c r="I58" s="4"/>
      <c r="J58" s="4"/>
    </row>
    <row r="59" spans="1:10" x14ac:dyDescent="0.3">
      <c r="A59" s="62">
        <v>45170</v>
      </c>
      <c r="B59" s="4">
        <v>17.247962999999999</v>
      </c>
      <c r="C59" s="4">
        <v>2.2119691E-2</v>
      </c>
      <c r="D59" s="63">
        <v>4.3E-3</v>
      </c>
      <c r="E59" s="4">
        <f t="shared" si="0"/>
        <v>1.7819690999999999E-2</v>
      </c>
      <c r="F59" s="63">
        <v>425.97744799999998</v>
      </c>
      <c r="G59" s="4">
        <f t="shared" si="1"/>
        <v>-5.6417547663718787E-2</v>
      </c>
      <c r="H59" s="4">
        <v>-5.0782717989111666E-2</v>
      </c>
      <c r="I59" s="4"/>
      <c r="J59" s="4"/>
    </row>
    <row r="60" spans="1:10" x14ac:dyDescent="0.3">
      <c r="A60" s="62">
        <v>45200</v>
      </c>
      <c r="B60" s="4">
        <v>15.38</v>
      </c>
      <c r="C60" s="4">
        <v>-0.114626085</v>
      </c>
      <c r="D60" s="63">
        <v>4.3E-3</v>
      </c>
      <c r="E60" s="4">
        <f t="shared" si="0"/>
        <v>-0.118926085</v>
      </c>
      <c r="F60" s="63">
        <v>418.20001200000002</v>
      </c>
      <c r="G60" s="4">
        <f t="shared" si="1"/>
        <v>-2.2726590211979564E-2</v>
      </c>
      <c r="H60" s="4">
        <v>-1.825785857095413E-2</v>
      </c>
      <c r="I60" s="4"/>
      <c r="J60" s="4"/>
    </row>
    <row r="61" spans="1:10" x14ac:dyDescent="0.3">
      <c r="A61" s="62">
        <v>45231</v>
      </c>
      <c r="B61" s="4">
        <v>15.52</v>
      </c>
      <c r="C61" s="4">
        <v>9.0615509999999993E-3</v>
      </c>
      <c r="D61" s="63">
        <v>4.3E-3</v>
      </c>
      <c r="E61" s="4">
        <f t="shared" si="0"/>
        <v>4.7615509999999993E-3</v>
      </c>
      <c r="F61" s="63">
        <v>454.92999300000002</v>
      </c>
      <c r="G61" s="4">
        <f t="shared" si="1"/>
        <v>7.988372988565004E-2</v>
      </c>
      <c r="H61" s="4">
        <v>8.78287420996057E-2</v>
      </c>
      <c r="I61" s="4"/>
      <c r="J61" s="4"/>
    </row>
    <row r="63" spans="1:10" x14ac:dyDescent="0.3">
      <c r="D63" s="49" t="s">
        <v>2</v>
      </c>
      <c r="E63">
        <f>_xlfn.VAR.S(E3:E61)</f>
        <v>8.5763579095742316E-3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D56F-A26C-4358-B788-C8DA403DB9AF}">
  <dimension ref="A1:I18"/>
  <sheetViews>
    <sheetView workbookViewId="0">
      <selection activeCell="J7" sqref="J7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  <col min="8" max="8" width="12.6640625" bestFit="1" customWidth="1"/>
    <col min="9" max="9" width="12.109375" bestFit="1" customWidth="1"/>
  </cols>
  <sheetData>
    <row r="1" spans="1:9" x14ac:dyDescent="0.3">
      <c r="A1" t="s">
        <v>32</v>
      </c>
    </row>
    <row r="2" spans="1:9" ht="15" thickBot="1" x14ac:dyDescent="0.35"/>
    <row r="3" spans="1:9" x14ac:dyDescent="0.3">
      <c r="A3" s="59" t="s">
        <v>33</v>
      </c>
      <c r="B3" s="59"/>
    </row>
    <row r="4" spans="1:9" x14ac:dyDescent="0.3">
      <c r="A4" t="s">
        <v>34</v>
      </c>
      <c r="B4">
        <v>0.72632856523682532</v>
      </c>
    </row>
    <row r="5" spans="1:9" x14ac:dyDescent="0.3">
      <c r="A5" t="s">
        <v>35</v>
      </c>
      <c r="B5">
        <v>0.52755318467898527</v>
      </c>
    </row>
    <row r="6" spans="1:9" x14ac:dyDescent="0.3">
      <c r="A6" t="s">
        <v>36</v>
      </c>
      <c r="B6">
        <v>0.51926464405931827</v>
      </c>
    </row>
    <row r="7" spans="1:9" x14ac:dyDescent="0.3">
      <c r="A7" t="s">
        <v>37</v>
      </c>
      <c r="B7">
        <v>6.4210267655055386E-2</v>
      </c>
    </row>
    <row r="8" spans="1:9" ht="15" thickBot="1" x14ac:dyDescent="0.35">
      <c r="A8" s="2" t="s">
        <v>38</v>
      </c>
      <c r="B8" s="2">
        <v>59</v>
      </c>
    </row>
    <row r="10" spans="1:9" ht="15" thickBot="1" x14ac:dyDescent="0.35">
      <c r="A10" t="s">
        <v>39</v>
      </c>
    </row>
    <row r="11" spans="1:9" x14ac:dyDescent="0.3">
      <c r="A11" s="58"/>
      <c r="B11" s="58" t="s">
        <v>43</v>
      </c>
      <c r="C11" s="58" t="s">
        <v>44</v>
      </c>
      <c r="D11" s="58" t="s">
        <v>45</v>
      </c>
      <c r="E11" s="58" t="s">
        <v>46</v>
      </c>
      <c r="F11" s="58" t="s">
        <v>47</v>
      </c>
    </row>
    <row r="12" spans="1:9" x14ac:dyDescent="0.3">
      <c r="A12" t="s">
        <v>40</v>
      </c>
      <c r="B12">
        <v>1</v>
      </c>
      <c r="C12">
        <v>0.26242012583227614</v>
      </c>
      <c r="D12">
        <v>0.26242012583227614</v>
      </c>
      <c r="E12">
        <v>63.64850085034449</v>
      </c>
      <c r="F12">
        <v>7.475774613149738E-11</v>
      </c>
    </row>
    <row r="13" spans="1:9" x14ac:dyDescent="0.3">
      <c r="A13" t="s">
        <v>41</v>
      </c>
      <c r="B13">
        <v>57</v>
      </c>
      <c r="C13">
        <v>0.23500863292302951</v>
      </c>
      <c r="D13" s="75">
        <v>4.1229584723338512E-3</v>
      </c>
    </row>
    <row r="14" spans="1:9" ht="15" thickBot="1" x14ac:dyDescent="0.35">
      <c r="A14" s="2" t="s">
        <v>42</v>
      </c>
      <c r="B14" s="2">
        <v>58</v>
      </c>
      <c r="C14" s="2">
        <v>0.49742875875530568</v>
      </c>
      <c r="D14" s="2"/>
      <c r="E14" s="2"/>
      <c r="F14" s="2"/>
    </row>
    <row r="15" spans="1:9" ht="15" thickBot="1" x14ac:dyDescent="0.35"/>
    <row r="16" spans="1:9" x14ac:dyDescent="0.3">
      <c r="A16" s="58"/>
      <c r="B16" s="58" t="s">
        <v>48</v>
      </c>
      <c r="C16" s="58" t="s">
        <v>37</v>
      </c>
      <c r="D16" s="58" t="s">
        <v>49</v>
      </c>
      <c r="E16" s="58" t="s">
        <v>50</v>
      </c>
      <c r="F16" s="58" t="s">
        <v>51</v>
      </c>
      <c r="G16" s="58" t="s">
        <v>52</v>
      </c>
      <c r="H16" s="58" t="s">
        <v>53</v>
      </c>
      <c r="I16" s="58" t="s">
        <v>54</v>
      </c>
    </row>
    <row r="17" spans="1:9" x14ac:dyDescent="0.3">
      <c r="A17" t="s">
        <v>98</v>
      </c>
      <c r="B17">
        <v>-8.2858527243738107E-3</v>
      </c>
      <c r="C17">
        <v>8.5039492845896715E-3</v>
      </c>
      <c r="D17">
        <v>-0.97435349707328545</v>
      </c>
      <c r="E17">
        <v>0.33399805854807707</v>
      </c>
      <c r="F17">
        <v>-2.5314717434327092E-2</v>
      </c>
      <c r="G17">
        <v>8.7430119855794707E-3</v>
      </c>
      <c r="H17">
        <v>-2.5314717434327092E-2</v>
      </c>
      <c r="I17">
        <v>8.7430119855794707E-3</v>
      </c>
    </row>
    <row r="18" spans="1:9" ht="15" thickBot="1" x14ac:dyDescent="0.35">
      <c r="A18" s="2" t="s">
        <v>99</v>
      </c>
      <c r="B18" s="2">
        <v>1.2272962177373994</v>
      </c>
      <c r="C18" s="2">
        <v>0.15383505330656794</v>
      </c>
      <c r="D18" s="2">
        <v>7.9780010560506005</v>
      </c>
      <c r="E18" s="2">
        <v>7.4757746131497122E-11</v>
      </c>
      <c r="F18" s="2">
        <v>0.91924683706280641</v>
      </c>
      <c r="G18" s="2">
        <v>1.5353455984119924</v>
      </c>
      <c r="H18" s="2">
        <v>0.91924683706280641</v>
      </c>
      <c r="I18" s="2">
        <v>1.5353455984119924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24B2-7335-4B2B-A69B-E52CEC902186}">
  <dimension ref="A1:I25"/>
  <sheetViews>
    <sheetView workbookViewId="0"/>
  </sheetViews>
  <sheetFormatPr defaultRowHeight="14.4" x14ac:dyDescent="0.3"/>
  <cols>
    <col min="1" max="1" width="15.88671875" bestFit="1" customWidth="1"/>
    <col min="2" max="8" width="12.6640625" bestFit="1" customWidth="1"/>
    <col min="9" max="9" width="11.88671875" bestFit="1" customWidth="1"/>
  </cols>
  <sheetData>
    <row r="1" spans="1:8" x14ac:dyDescent="0.3">
      <c r="A1" s="60"/>
      <c r="B1" s="60" t="s">
        <v>12</v>
      </c>
      <c r="C1" s="60" t="s">
        <v>46</v>
      </c>
      <c r="D1" s="60" t="s">
        <v>14</v>
      </c>
      <c r="E1" s="60" t="s">
        <v>15</v>
      </c>
      <c r="F1" s="60" t="s">
        <v>16</v>
      </c>
      <c r="G1" s="60" t="s">
        <v>82</v>
      </c>
    </row>
    <row r="2" spans="1:8" x14ac:dyDescent="0.3">
      <c r="A2" s="84" t="s">
        <v>61</v>
      </c>
      <c r="B2" s="83">
        <v>-1.0777180281908164E-2</v>
      </c>
      <c r="C2" s="83">
        <v>-8.0212508478115208</v>
      </c>
      <c r="D2" s="83">
        <v>-1.8009567543019064E-2</v>
      </c>
      <c r="E2" s="83">
        <v>2.7978830884332045E-3</v>
      </c>
      <c r="F2" s="83">
        <v>4.0024911648880845E-3</v>
      </c>
      <c r="G2" s="83"/>
    </row>
    <row r="3" spans="1:8" x14ac:dyDescent="0.3">
      <c r="A3" s="84" t="s">
        <v>97</v>
      </c>
      <c r="B3" s="83">
        <v>1.4238817135987212</v>
      </c>
      <c r="C3" s="83">
        <v>16.829833486505841</v>
      </c>
      <c r="D3" s="83">
        <v>1.5172137063509019</v>
      </c>
      <c r="E3" s="83">
        <v>-1.754883976941398</v>
      </c>
      <c r="F3" s="83">
        <v>0.45807331280456837</v>
      </c>
      <c r="G3" s="83"/>
    </row>
    <row r="4" spans="1:8" x14ac:dyDescent="0.3">
      <c r="A4" s="84" t="s">
        <v>96</v>
      </c>
      <c r="B4" s="83">
        <v>3.6674545729199377E-3</v>
      </c>
      <c r="C4" s="83">
        <v>8.7076482912394102</v>
      </c>
      <c r="D4" s="83">
        <v>7.2710299339717272E-3</v>
      </c>
      <c r="E4" s="83">
        <v>4.6667679762648889E-3</v>
      </c>
      <c r="F4" s="83">
        <v>4.1229584723338512E-3</v>
      </c>
      <c r="G4" s="83"/>
    </row>
    <row r="5" spans="1:8" x14ac:dyDescent="0.3">
      <c r="A5" s="82" t="s">
        <v>30</v>
      </c>
      <c r="B5" s="4">
        <f>_xlfn.STDEV.S(BAC!E3:E61)</f>
        <v>9.8459306475581598E-2</v>
      </c>
      <c r="C5" s="4">
        <f>_xlfn.STDEV.S(F!E3:E61)</f>
        <v>3.0672987046732945</v>
      </c>
      <c r="D5" s="4">
        <f>_xlfn.STDEV.S(GM!F3:F61)</f>
        <v>0.11857578384799593</v>
      </c>
      <c r="E5" s="4">
        <f>_xlfn.STDEV.S(CG!E3:E61)</f>
        <v>0.11763013343951416</v>
      </c>
      <c r="F5" s="4">
        <f>_xlfn.STDEV.S(HPE!E3:E61)</f>
        <v>9.2608627619537864E-2</v>
      </c>
      <c r="G5" s="4">
        <f>_xlfn.STDEV.S(BAC!G3:G61)</f>
        <v>5.4806892301400942E-2</v>
      </c>
    </row>
    <row r="6" spans="1:8" x14ac:dyDescent="0.3">
      <c r="A6" s="82" t="s">
        <v>95</v>
      </c>
      <c r="B6" s="4"/>
      <c r="C6" s="4"/>
      <c r="D6" s="4"/>
      <c r="E6" s="4"/>
      <c r="F6" s="4"/>
      <c r="G6" s="4">
        <f>AVERAGE(BAC!G3:G61)</f>
        <v>1.0146774827840427E-2</v>
      </c>
    </row>
    <row r="8" spans="1:8" ht="15.6" x14ac:dyDescent="0.3">
      <c r="A8" s="4"/>
      <c r="B8" s="108"/>
      <c r="C8" s="108"/>
      <c r="D8" s="108"/>
      <c r="E8" s="108"/>
      <c r="F8" s="108"/>
      <c r="G8" s="85" t="s">
        <v>94</v>
      </c>
      <c r="H8" s="85" t="s">
        <v>93</v>
      </c>
    </row>
    <row r="9" spans="1:8" x14ac:dyDescent="0.3">
      <c r="A9" s="82" t="s">
        <v>92</v>
      </c>
      <c r="B9" s="4">
        <f>B2/B4</f>
        <v>-2.93859952935358</v>
      </c>
      <c r="C9" s="4">
        <f>C2/C4</f>
        <v>-0.92117304001374745</v>
      </c>
      <c r="D9" s="4">
        <f>D2/D4</f>
        <v>-2.476893604697556</v>
      </c>
      <c r="E9" s="4">
        <f>E2/E4</f>
        <v>0.59953336070342378</v>
      </c>
      <c r="F9" s="4">
        <f>F2/F4</f>
        <v>0.97078134348086831</v>
      </c>
      <c r="G9" s="4">
        <f>SUM(B9:F9)</f>
        <v>-4.7663514698805916</v>
      </c>
      <c r="H9" s="4"/>
    </row>
    <row r="10" spans="1:8" x14ac:dyDescent="0.3">
      <c r="A10" s="82" t="s">
        <v>91</v>
      </c>
      <c r="B10" s="4">
        <f>B9/G9</f>
        <v>0.61653017993387693</v>
      </c>
      <c r="C10" s="4">
        <f>C9/G9</f>
        <v>0.19326586506152577</v>
      </c>
      <c r="D10" s="4">
        <f>D9/G9</f>
        <v>0.51966239173705087</v>
      </c>
      <c r="E10" s="4">
        <f>E9/G9</f>
        <v>-0.12578454704651554</v>
      </c>
      <c r="F10" s="4">
        <f>F9/G9</f>
        <v>-0.20367388968593805</v>
      </c>
      <c r="G10" s="4">
        <f>SUM(B10:F10)</f>
        <v>1</v>
      </c>
      <c r="H10" s="4"/>
    </row>
    <row r="11" spans="1:8" x14ac:dyDescent="0.3">
      <c r="A11" s="82" t="s">
        <v>90</v>
      </c>
      <c r="B11" s="4">
        <f>B10*B2</f>
        <v>-6.6444568983846713E-3</v>
      </c>
      <c r="C11" s="4">
        <f>C10*C2</f>
        <v>-1.5502339839777906</v>
      </c>
      <c r="D11" s="4">
        <f>D10*D2</f>
        <v>-9.3588949435552491E-3</v>
      </c>
      <c r="E11" s="4">
        <f>E10*E2</f>
        <v>-3.5193045696767662E-4</v>
      </c>
      <c r="F11" s="4">
        <f>F10*F2</f>
        <v>-8.152029439863574E-4</v>
      </c>
      <c r="G11" s="4">
        <f>SUM(B11:F11)</f>
        <v>-1.5674044692206845</v>
      </c>
      <c r="H11" s="4"/>
    </row>
    <row r="12" spans="1:8" x14ac:dyDescent="0.3">
      <c r="A12" s="82" t="s">
        <v>89</v>
      </c>
      <c r="B12" s="4">
        <f>B10*B10*B4</f>
        <v>1.3940341874434054E-3</v>
      </c>
      <c r="C12" s="4">
        <f>C10*C10*C4</f>
        <v>0.32524541964099585</v>
      </c>
      <c r="D12" s="4">
        <f>D10*D10*D4</f>
        <v>1.9635343727158485E-3</v>
      </c>
      <c r="E12" s="4">
        <f>E10*E10*E4</f>
        <v>7.3836446848619266E-5</v>
      </c>
      <c r="F12" s="4">
        <f>F10*F10*F4</f>
        <v>1.7103290622560411E-4</v>
      </c>
      <c r="G12" s="4">
        <f>SUM(B12:F12)</f>
        <v>0.32884785755422929</v>
      </c>
      <c r="H12" s="4"/>
    </row>
    <row r="13" spans="1:8" x14ac:dyDescent="0.3">
      <c r="A13" s="82" t="s">
        <v>88</v>
      </c>
      <c r="B13" s="4"/>
      <c r="C13" s="4"/>
      <c r="D13" s="4"/>
      <c r="E13" s="4"/>
      <c r="F13" s="4"/>
      <c r="G13" s="4"/>
      <c r="H13" s="4">
        <f>(G11/G12)/(G6/(G5*G5))</f>
        <v>-1.4110044887558986</v>
      </c>
    </row>
    <row r="14" spans="1:8" x14ac:dyDescent="0.3">
      <c r="A14" s="82" t="s">
        <v>87</v>
      </c>
      <c r="B14" s="4">
        <f>B10*B3</f>
        <v>0.87786604908957655</v>
      </c>
      <c r="C14" s="4">
        <f>C10*C3</f>
        <v>3.2526323276109856</v>
      </c>
      <c r="D14" s="4">
        <f>D10*D3</f>
        <v>0.78843890341854528</v>
      </c>
      <c r="E14" s="4">
        <f>E10*E3</f>
        <v>0.22073728615876156</v>
      </c>
      <c r="F14" s="4">
        <f>F10*F3</f>
        <v>-9.3297573380229856E-2</v>
      </c>
      <c r="G14" s="4">
        <f>SUM(B14:F14)</f>
        <v>5.0463769928976392</v>
      </c>
      <c r="H14" s="4"/>
    </row>
    <row r="15" spans="1:8" x14ac:dyDescent="0.3">
      <c r="A15" s="82" t="s">
        <v>86</v>
      </c>
      <c r="B15" s="4"/>
      <c r="C15" s="4"/>
      <c r="D15" s="4"/>
      <c r="E15" s="4"/>
      <c r="F15" s="4"/>
      <c r="G15" s="4"/>
      <c r="H15" s="4">
        <f>H13/(1+(1-G14)*H13)</f>
        <v>-0.21030087501707342</v>
      </c>
    </row>
    <row r="16" spans="1:8" x14ac:dyDescent="0.3">
      <c r="A16" s="82" t="s">
        <v>85</v>
      </c>
      <c r="B16" s="4">
        <f>B10*H15</f>
        <v>-0.12965683631452804</v>
      </c>
      <c r="C16" s="4">
        <f>C10*H15</f>
        <v>-4.0643980533370511E-2</v>
      </c>
      <c r="D16" s="4">
        <f>D10*H15</f>
        <v>-0.10928545569576699</v>
      </c>
      <c r="E16" s="4">
        <f>E10*H15</f>
        <v>2.6452600307508456E-2</v>
      </c>
      <c r="F16" s="4">
        <f>F10*H15</f>
        <v>4.283279721908366E-2</v>
      </c>
      <c r="G16" s="4"/>
      <c r="H16" s="4">
        <f>1-H15</f>
        <v>1.2103008750170734</v>
      </c>
    </row>
    <row r="17" spans="1:9" x14ac:dyDescent="0.3">
      <c r="A17" s="82" t="s">
        <v>84</v>
      </c>
      <c r="B17" s="4"/>
      <c r="C17" s="4"/>
      <c r="D17" s="4"/>
      <c r="E17" s="4"/>
      <c r="F17" s="4"/>
      <c r="G17" s="4"/>
      <c r="H17" s="4">
        <f>(H16+H15*G14)*G6+H15*G11</f>
        <v>0.33113884097633745</v>
      </c>
      <c r="I17" s="87" t="s">
        <v>100</v>
      </c>
    </row>
    <row r="18" spans="1:9" x14ac:dyDescent="0.3">
      <c r="A18" s="82" t="s">
        <v>83</v>
      </c>
      <c r="B18" s="4"/>
      <c r="C18" s="4"/>
      <c r="D18" s="4"/>
      <c r="E18" s="4"/>
      <c r="F18" s="4"/>
      <c r="G18" s="4"/>
      <c r="H18" s="4">
        <f>(H16+H15*G14)^2*G5*G5+H15*H15*G12</f>
        <v>1.4610502068410809E-2</v>
      </c>
      <c r="I18" s="87" t="s">
        <v>2</v>
      </c>
    </row>
    <row r="19" spans="1:9" x14ac:dyDescent="0.3">
      <c r="A19" s="4"/>
      <c r="B19" s="4"/>
      <c r="C19" s="4"/>
      <c r="D19" s="4"/>
      <c r="E19" s="4"/>
      <c r="F19" s="4"/>
      <c r="G19" s="4"/>
      <c r="H19" s="4"/>
    </row>
    <row r="20" spans="1:9" x14ac:dyDescent="0.3">
      <c r="A20" s="4"/>
      <c r="B20" s="109" t="s">
        <v>76</v>
      </c>
      <c r="C20" s="109"/>
      <c r="D20" s="4"/>
      <c r="E20" s="4"/>
      <c r="F20" s="4"/>
      <c r="G20" s="4"/>
      <c r="H20" s="4"/>
    </row>
    <row r="21" spans="1:9" x14ac:dyDescent="0.3">
      <c r="A21" s="4"/>
      <c r="B21" s="4" t="s">
        <v>82</v>
      </c>
      <c r="C21" s="4" t="s">
        <v>81</v>
      </c>
      <c r="D21" s="4"/>
      <c r="E21" s="4"/>
      <c r="F21" s="4"/>
      <c r="G21" s="4"/>
      <c r="H21" s="4"/>
    </row>
    <row r="22" spans="1:9" x14ac:dyDescent="0.3">
      <c r="A22" s="4"/>
      <c r="B22" s="4">
        <f>G6/G5</f>
        <v>0.1851368395792268</v>
      </c>
      <c r="C22" s="4">
        <f>H17/SQRT(H18)</f>
        <v>2.7395394220811649</v>
      </c>
      <c r="D22" s="4"/>
      <c r="E22" s="4"/>
      <c r="F22" s="4"/>
      <c r="G22" s="4"/>
      <c r="H22" s="4"/>
    </row>
    <row r="24" spans="1:9" x14ac:dyDescent="0.3">
      <c r="A24" s="110">
        <v>1000</v>
      </c>
      <c r="B24" s="111" t="s">
        <v>101</v>
      </c>
      <c r="C24" s="88"/>
      <c r="D24" s="88"/>
      <c r="E24" s="88"/>
      <c r="F24" s="88"/>
      <c r="G24" s="88"/>
      <c r="H24" s="88">
        <v>1000</v>
      </c>
    </row>
    <row r="25" spans="1:9" x14ac:dyDescent="0.3">
      <c r="A25" s="88"/>
      <c r="B25" s="89">
        <f>+B16*$A$24</f>
        <v>-129.65683631452805</v>
      </c>
      <c r="C25" s="89">
        <f>+C16*$A$24</f>
        <v>-40.64398053337051</v>
      </c>
      <c r="D25" s="89">
        <f>+D16*$A$24</f>
        <v>-109.28545569576698</v>
      </c>
      <c r="E25" s="89">
        <f>+E16*$A$24</f>
        <v>26.452600307508455</v>
      </c>
      <c r="F25" s="89">
        <f>+F16*$A$24</f>
        <v>42.832797219083659</v>
      </c>
      <c r="G25" s="90"/>
      <c r="H25" s="90">
        <f>B25-C25-D25-E25-F25</f>
        <v>-49.01279761198267</v>
      </c>
    </row>
  </sheetData>
  <mergeCells count="2">
    <mergeCell ref="B8:F8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STOCKS</vt:lpstr>
      <vt:lpstr>Markowitz ANALYSIS</vt:lpstr>
      <vt:lpstr>BAC</vt:lpstr>
      <vt:lpstr>CAPM- BAC</vt:lpstr>
      <vt:lpstr>F</vt:lpstr>
      <vt:lpstr>CAPM- F</vt:lpstr>
      <vt:lpstr>GM</vt:lpstr>
      <vt:lpstr>CAPM- GM</vt:lpstr>
      <vt:lpstr>CG</vt:lpstr>
      <vt:lpstr>CAPM- CG</vt:lpstr>
      <vt:lpstr>HPE</vt:lpstr>
      <vt:lpstr>CAPM- HPE</vt:lpstr>
      <vt:lpstr>Single Index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 AGGARWAL</dc:creator>
  <cp:lastModifiedBy>PARV AGGARWAL</cp:lastModifiedBy>
  <dcterms:created xsi:type="dcterms:W3CDTF">2023-11-30T13:30:52Z</dcterms:created>
  <dcterms:modified xsi:type="dcterms:W3CDTF">2023-11-30T16:35:32Z</dcterms:modified>
</cp:coreProperties>
</file>