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PERSONAL\==Curs ECONOMIE GENERALA\BIB pt studenti la Proiect si Curs\BIB pt Proiect de afacere std\"/>
    </mc:Choice>
  </mc:AlternateContent>
  <xr:revisionPtr revIDLastSave="0" documentId="13_ncr:1_{21A366D8-1460-4A4B-8831-E0CFD8D12E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57" i="1" l="1"/>
  <c r="E57" i="1" s="1"/>
  <c r="I57" i="1" s="1"/>
  <c r="F20" i="1"/>
  <c r="G20" i="1" s="1"/>
  <c r="F26" i="1"/>
  <c r="F23" i="1"/>
  <c r="G23" i="1" s="1"/>
  <c r="H23" i="1" s="1"/>
  <c r="F17" i="1"/>
  <c r="G17" i="1" s="1"/>
  <c r="F40" i="1"/>
  <c r="G40" i="1"/>
  <c r="H40" i="1"/>
  <c r="I40" i="1"/>
  <c r="E40" i="1"/>
  <c r="F39" i="1"/>
  <c r="G39" i="1"/>
  <c r="H39" i="1"/>
  <c r="I39" i="1"/>
  <c r="E39" i="1"/>
  <c r="F48" i="1"/>
  <c r="G48" i="1"/>
  <c r="H48" i="1"/>
  <c r="I48" i="1"/>
  <c r="E48" i="1"/>
  <c r="F55" i="1"/>
  <c r="E56" i="1"/>
  <c r="H56" i="1" s="1"/>
  <c r="E58" i="1"/>
  <c r="G58" i="1" s="1"/>
  <c r="E59" i="1"/>
  <c r="G59" i="1" s="1"/>
  <c r="E55" i="1"/>
  <c r="I55" i="1" s="1"/>
  <c r="G41" i="1" l="1"/>
  <c r="H17" i="1"/>
  <c r="D68" i="1"/>
  <c r="F68" i="1" s="1"/>
  <c r="E41" i="1"/>
  <c r="I41" i="1"/>
  <c r="H20" i="1"/>
  <c r="G26" i="1"/>
  <c r="H26" i="1" s="1"/>
  <c r="H41" i="1"/>
  <c r="F41" i="1"/>
  <c r="I56" i="1"/>
  <c r="F59" i="1"/>
  <c r="H59" i="1"/>
  <c r="F57" i="1"/>
  <c r="I58" i="1"/>
  <c r="I59" i="1"/>
  <c r="H58" i="1"/>
  <c r="F58" i="1"/>
  <c r="G56" i="1"/>
  <c r="F56" i="1"/>
  <c r="G55" i="1"/>
  <c r="G57" i="1"/>
  <c r="H55" i="1"/>
  <c r="H57" i="1"/>
  <c r="F49" i="1" l="1"/>
  <c r="G49" i="1"/>
  <c r="H49" i="1"/>
  <c r="H50" i="1" s="1"/>
  <c r="H51" i="1" s="1"/>
  <c r="I49" i="1"/>
  <c r="I50" i="1" s="1"/>
  <c r="I51" i="1" s="1"/>
  <c r="E49" i="1"/>
  <c r="G50" i="1" l="1"/>
  <c r="G51" i="1" s="1"/>
  <c r="G61" i="1" s="1"/>
  <c r="F50" i="1"/>
  <c r="F51" i="1" s="1"/>
  <c r="F61" i="1" s="1"/>
  <c r="I61" i="1"/>
  <c r="H61" i="1"/>
  <c r="F18" i="1" l="1"/>
  <c r="F19" i="1"/>
  <c r="G19" i="1" s="1"/>
  <c r="F25" i="1"/>
  <c r="F24" i="1"/>
  <c r="G24" i="1" s="1"/>
  <c r="F16" i="1"/>
  <c r="D67" i="1" s="1"/>
  <c r="F67" i="1" s="1"/>
  <c r="F27" i="1"/>
  <c r="G27" i="1" s="1"/>
  <c r="H27" i="1" s="1"/>
  <c r="G18" i="1" l="1"/>
  <c r="H18" i="1" s="1"/>
  <c r="I30" i="1"/>
  <c r="G16" i="1"/>
  <c r="H16" i="1" s="1"/>
  <c r="H19" i="1"/>
  <c r="G25" i="1"/>
  <c r="H25" i="1" s="1"/>
  <c r="H24" i="1"/>
  <c r="F71" i="1"/>
  <c r="F73" i="1" s="1"/>
  <c r="G71" i="1"/>
  <c r="G73" i="1" s="1"/>
  <c r="H71" i="1"/>
  <c r="H73" i="1" s="1"/>
  <c r="I71" i="1"/>
  <c r="I73" i="1" s="1"/>
  <c r="E71" i="1"/>
  <c r="E73" i="1" s="1"/>
  <c r="F21" i="1" l="1"/>
  <c r="G21" i="1" s="1"/>
  <c r="F22" i="1"/>
  <c r="F28" i="1"/>
  <c r="F15" i="1"/>
  <c r="F30" i="1" l="1"/>
  <c r="I31" i="1" s="1"/>
  <c r="D66" i="1"/>
  <c r="F66" i="1" s="1"/>
  <c r="F69" i="1" s="1"/>
  <c r="D60" i="1" s="1"/>
  <c r="F29" i="1"/>
  <c r="H21" i="1"/>
  <c r="G28" i="1"/>
  <c r="H28" i="1" s="1"/>
  <c r="G22" i="1"/>
  <c r="H22" i="1" s="1"/>
  <c r="G15" i="1"/>
  <c r="D77" i="1" l="1"/>
  <c r="D79" i="1" s="1"/>
  <c r="I32" i="1"/>
  <c r="I33" i="1" s="1"/>
  <c r="E60" i="1"/>
  <c r="F60" i="1" s="1"/>
  <c r="F62" i="1" s="1"/>
  <c r="H15" i="1"/>
  <c r="H29" i="1" s="1"/>
  <c r="G29" i="1"/>
  <c r="H60" i="1" l="1"/>
  <c r="H62" i="1" s="1"/>
  <c r="H74" i="1" s="1"/>
  <c r="H76" i="1" s="1"/>
  <c r="H79" i="1" s="1"/>
  <c r="G60" i="1"/>
  <c r="G62" i="1" s="1"/>
  <c r="G74" i="1" s="1"/>
  <c r="I60" i="1"/>
  <c r="I62" i="1" s="1"/>
  <c r="I74" i="1" s="1"/>
  <c r="F72" i="1"/>
  <c r="F74" i="1"/>
  <c r="F76" i="1" s="1"/>
  <c r="F79" i="1" s="1"/>
  <c r="H72" i="1" l="1"/>
  <c r="I76" i="1"/>
  <c r="I79" i="1" s="1"/>
  <c r="I72" i="1"/>
  <c r="G76" i="1"/>
  <c r="G79" i="1" s="1"/>
  <c r="G72" i="1"/>
  <c r="E50" i="1"/>
  <c r="E51" i="1" s="1"/>
  <c r="E61" i="1" l="1"/>
  <c r="E62" i="1" s="1"/>
  <c r="E74" i="1" l="1"/>
  <c r="E76" i="1" s="1"/>
  <c r="E72" i="1"/>
  <c r="D78" i="1" l="1"/>
  <c r="E79" i="1"/>
  <c r="D80" i="1" s="1"/>
</calcChain>
</file>

<file path=xl/sharedStrings.xml><?xml version="1.0" encoding="utf-8"?>
<sst xmlns="http://schemas.openxmlformats.org/spreadsheetml/2006/main" count="138" uniqueCount="119">
  <si>
    <t>INVESTIȚIA NECESARĂ</t>
  </si>
  <si>
    <t>Preț unitar fără TVA</t>
  </si>
  <si>
    <t>Bucăți</t>
  </si>
  <si>
    <t>Preț total fără TVA</t>
  </si>
  <si>
    <t>TVA</t>
  </si>
  <si>
    <t>Preț total cu TVA</t>
  </si>
  <si>
    <t>Laptop</t>
  </si>
  <si>
    <t>Total</t>
  </si>
  <si>
    <t>IPOTEZE VENITURI</t>
  </si>
  <si>
    <t>Anul 1</t>
  </si>
  <si>
    <t>Anul 2</t>
  </si>
  <si>
    <t>Anul 3</t>
  </si>
  <si>
    <t>Anul 4</t>
  </si>
  <si>
    <t>Anul 5</t>
  </si>
  <si>
    <t>OPERAREA INVESTIȚIEI:</t>
  </si>
  <si>
    <t>ANALIZA VENITURILOR</t>
  </si>
  <si>
    <t>PROIECȚIA CHELTUIELILOR</t>
  </si>
  <si>
    <t>Cheltuieli cu amortizarea* (pentru mijloacele fixe din proiectul de investiții)</t>
  </si>
  <si>
    <t>*Cum calculăm amortizarea în sistem liniar pentru mijloacele fixe?</t>
  </si>
  <si>
    <t>Valoarea de intrare a mijoacelor fixe:</t>
  </si>
  <si>
    <t>Durata 
de amortizare</t>
  </si>
  <si>
    <t>Amortizarea 
anuală</t>
  </si>
  <si>
    <t>MIJLOACE FIXE = preț unitar &gt; 2500 lei fără TVA</t>
  </si>
  <si>
    <t xml:space="preserve">Valoarea de intrare </t>
  </si>
  <si>
    <t>1% din CA</t>
  </si>
  <si>
    <r>
      <rPr>
        <b/>
        <sz val="11"/>
        <color theme="1"/>
        <rFont val="Calibri"/>
        <family val="2"/>
        <scheme val="minor"/>
      </rPr>
      <t>VAN negativ</t>
    </r>
    <r>
      <rPr>
        <sz val="11"/>
        <color theme="1"/>
        <rFont val="Calibri"/>
        <family val="2"/>
        <scheme val="minor"/>
      </rPr>
      <t xml:space="preserve"> --&gt;</t>
    </r>
    <r>
      <rPr>
        <b/>
        <sz val="11"/>
        <color theme="1"/>
        <rFont val="Calibri"/>
        <family val="2"/>
        <scheme val="minor"/>
      </rPr>
      <t xml:space="preserve"> RESPINGEREA</t>
    </r>
    <r>
      <rPr>
        <sz val="11"/>
        <color theme="1"/>
        <rFont val="Calibri"/>
        <family val="2"/>
        <scheme val="minor"/>
      </rPr>
      <t xml:space="preserve"> PROIECTULUI DE INVESTIȚII
</t>
    </r>
    <r>
      <rPr>
        <b/>
        <sz val="11"/>
        <color theme="1"/>
        <rFont val="Calibri"/>
        <family val="2"/>
        <scheme val="minor"/>
      </rPr>
      <t>VAN POZITIV</t>
    </r>
    <r>
      <rPr>
        <sz val="11"/>
        <color theme="1"/>
        <rFont val="Calibri"/>
        <family val="2"/>
        <scheme val="minor"/>
      </rPr>
      <t xml:space="preserve"> --&gt; </t>
    </r>
    <r>
      <rPr>
        <b/>
        <sz val="11"/>
        <color theme="1"/>
        <rFont val="Calibri"/>
        <family val="2"/>
        <scheme val="minor"/>
      </rPr>
      <t>Acceptarea</t>
    </r>
    <r>
      <rPr>
        <sz val="11"/>
        <color theme="1"/>
        <rFont val="Calibri"/>
        <family val="2"/>
        <scheme val="minor"/>
      </rPr>
      <t xml:space="preserve"> proiectului </t>
    </r>
  </si>
  <si>
    <t>RIR (funcția IRR din excel - Rata internă de rentabilitate)</t>
  </si>
  <si>
    <t>Birou pentru lucru</t>
  </si>
  <si>
    <t>Scaune birou</t>
  </si>
  <si>
    <t>Masa de lucru / suport</t>
  </si>
  <si>
    <t>Scaune clienti</t>
  </si>
  <si>
    <t>Sistem de operare Windows 10</t>
  </si>
  <si>
    <t xml:space="preserve">Cuier haine din lemn </t>
  </si>
  <si>
    <t>1. Venituri din activitati contabile</t>
  </si>
  <si>
    <t>Număr mediu de firme pe an</t>
  </si>
  <si>
    <t>PROIECȚIA VENITURILOR ANUALE MEDII  DIN IT</t>
  </si>
  <si>
    <t>PROIECȚIA VENITURILOR ANUALE MEDII DIN CONTABILITATE</t>
  </si>
  <si>
    <t>Cheltuieli andministrative (utilități, consumabile, birotica, altele) - lei/luna</t>
  </si>
  <si>
    <t>Cheltuieli cu impozitul - 1% din CA -lei/ an</t>
  </si>
  <si>
    <r>
      <t xml:space="preserve">Laptop </t>
    </r>
    <r>
      <rPr>
        <i/>
        <sz val="10"/>
        <color theme="1"/>
        <rFont val="Calibri"/>
        <family val="2"/>
        <scheme val="minor"/>
      </rPr>
      <t>(mijloc fix cu valoare mai mare de 2500 lei - fara TVA)</t>
    </r>
  </si>
  <si>
    <t>INVESTIȚIE pentru pornirea afacerii:</t>
  </si>
  <si>
    <t>Prețul lei / firma/an</t>
  </si>
  <si>
    <t>x</t>
  </si>
  <si>
    <t>2. Venituri din activitati  IT</t>
  </si>
  <si>
    <t>CHELTUIELI TOTALE ANUALE</t>
  </si>
  <si>
    <t>TOTALUL  CHELTUIELILOR ANUALE</t>
  </si>
  <si>
    <t xml:space="preserve">Cheltuieli cu chiria </t>
  </si>
  <si>
    <t xml:space="preserve">Cheltuiala cu combustibilul </t>
  </si>
  <si>
    <t>Cheltuieli cu salariile - 4 angajati,  - 4000 lei/luna x4=16000lei/luna</t>
  </si>
  <si>
    <t xml:space="preserve">Cheltuieli de promovare  </t>
  </si>
  <si>
    <t>Imprimanta laser monocrom multifunctionala wireles</t>
  </si>
  <si>
    <t>Imprimanta laser color multifunctionala wireles</t>
  </si>
  <si>
    <t>Tavite documente -set</t>
  </si>
  <si>
    <t>Consumabile birou (coli hartie, dosare, bibliorafturi, etc   - la set</t>
  </si>
  <si>
    <t>Valoatea fara TVA a mijloacelor fixe</t>
  </si>
  <si>
    <t>Software de lucru si procesare date -la pachet</t>
  </si>
  <si>
    <t>TOTAL</t>
  </si>
  <si>
    <t>Rafturi lemn depozitare documente / dulapuri</t>
  </si>
  <si>
    <t>Ipoteze/ch./lună</t>
  </si>
  <si>
    <t xml:space="preserve">Antreprenorul si 3 parteneri dețin  autoturism personal </t>
  </si>
  <si>
    <t>12 buc</t>
  </si>
  <si>
    <r>
      <t xml:space="preserve">Veniturile se vor realiza din servicii de contabilitate asigurate unui </t>
    </r>
    <r>
      <rPr>
        <b/>
        <i/>
        <sz val="11"/>
        <color theme="1"/>
        <rFont val="Calibri"/>
        <family val="2"/>
        <scheme val="minor"/>
      </rPr>
      <t>numar mediu de clienti pe an</t>
    </r>
    <r>
      <rPr>
        <sz val="11"/>
        <color theme="1"/>
        <rFont val="Calibri"/>
        <family val="2"/>
        <scheme val="minor"/>
      </rPr>
      <t xml:space="preserve">, calculat in functie de numarul lunar de clienti estimati a fi cooptati prin actiuni de promovare, folosind </t>
    </r>
    <r>
      <rPr>
        <b/>
        <i/>
        <sz val="11"/>
        <color theme="1"/>
        <rFont val="Calibri"/>
        <family val="2"/>
        <scheme val="minor"/>
      </rPr>
      <t xml:space="preserve"> preturi medii / luna/ firma</t>
    </r>
  </si>
  <si>
    <t>Office 365</t>
  </si>
  <si>
    <t>Imprimanta laser monocrom multifunctionala wireless</t>
  </si>
  <si>
    <t>Imprimanta laser color multifunctionala wireless</t>
  </si>
  <si>
    <r>
      <t xml:space="preserve">Veniturile se vor robtine din realizarea de programe contabile, servicii de mentenanta si servicii IT&amp;C asigurate unui </t>
    </r>
    <r>
      <rPr>
        <b/>
        <i/>
        <sz val="11"/>
        <color theme="1"/>
        <rFont val="Calibri"/>
        <family val="2"/>
        <scheme val="minor"/>
      </rPr>
      <t>numar mediu de clienti pe an</t>
    </r>
    <r>
      <rPr>
        <sz val="11"/>
        <color theme="1"/>
        <rFont val="Calibri"/>
        <family val="2"/>
        <scheme val="minor"/>
      </rPr>
      <t xml:space="preserve">, calculat in functie de numarul lunar de clienti estimati a fi cooptati prin actiuni de promovare, </t>
    </r>
    <r>
      <rPr>
        <b/>
        <i/>
        <sz val="11"/>
        <color theme="1"/>
        <rFont val="Calibri"/>
        <family val="2"/>
        <scheme val="minor"/>
      </rPr>
      <t>folosind  preturi medii / luna/ firma</t>
    </r>
  </si>
  <si>
    <t>software</t>
  </si>
  <si>
    <t>alte Ob Inv</t>
  </si>
  <si>
    <t>Mij Fixe</t>
  </si>
  <si>
    <t xml:space="preserve">ANALIZA FINANCIARA A AFACERII </t>
  </si>
  <si>
    <r>
      <t>Cash flow net ACTUALIZAT  (</t>
    </r>
    <r>
      <rPr>
        <i/>
        <sz val="11"/>
        <color theme="1"/>
        <rFont val="Calibri"/>
        <family val="2"/>
        <scheme val="minor"/>
      </rPr>
      <t xml:space="preserve">cu rata de actualizare </t>
    </r>
    <r>
      <rPr>
        <b/>
        <i/>
        <sz val="11"/>
        <color theme="1"/>
        <rFont val="Calibri"/>
        <family val="2"/>
        <scheme val="minor"/>
      </rPr>
      <t>k = 0,05</t>
    </r>
    <r>
      <rPr>
        <sz val="11"/>
        <color theme="1"/>
        <rFont val="Calibri"/>
        <family val="2"/>
        <scheme val="minor"/>
      </rPr>
      <t xml:space="preserve">) calculat pentru fiecare an  </t>
    </r>
    <r>
      <rPr>
        <b/>
        <i/>
        <sz val="11"/>
        <color theme="1"/>
        <rFont val="Calibri"/>
        <family val="2"/>
        <scheme val="minor"/>
      </rPr>
      <t xml:space="preserve">t , </t>
    </r>
    <r>
      <rPr>
        <i/>
        <sz val="11"/>
        <color theme="1"/>
        <rFont val="Calibri"/>
        <family val="2"/>
        <scheme val="minor"/>
      </rPr>
      <t xml:space="preserve">conform relatiei, in care </t>
    </r>
    <r>
      <rPr>
        <b/>
        <i/>
        <sz val="11"/>
        <color theme="1"/>
        <rFont val="Calibri"/>
        <family val="2"/>
        <scheme val="minor"/>
      </rPr>
      <t xml:space="preserve">t </t>
    </r>
    <r>
      <rPr>
        <i/>
        <sz val="11"/>
        <color theme="1"/>
        <rFont val="Calibri"/>
        <family val="2"/>
        <scheme val="minor"/>
      </rPr>
      <t xml:space="preserve">= 1, 2, 3 , 4 sau 5 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</si>
  <si>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 xml:space="preserve">VAN POZITIV </t>
    </r>
    <r>
      <rPr>
        <sz val="11"/>
        <color theme="1"/>
        <rFont val="Calibri"/>
        <family val="2"/>
        <scheme val="minor"/>
      </rPr>
      <t xml:space="preserve">--&gt; Acceptarea proiectului  de investiții
</t>
    </r>
    <r>
      <rPr>
        <b/>
        <sz val="11"/>
        <color theme="1"/>
        <rFont val="Calibri"/>
        <family val="2"/>
        <scheme val="minor"/>
      </rPr>
      <t>RIR de 13%</t>
    </r>
    <r>
      <rPr>
        <sz val="11"/>
        <color theme="1"/>
        <rFont val="Calibri"/>
        <family val="2"/>
        <scheme val="minor"/>
      </rPr>
      <t xml:space="preserve"> --&gt; se recomandă accesarea unor finanțări nerambursabile pentru realizarea investiției și asigurarea sustenabilității financiare pe temen lung.</t>
    </r>
  </si>
  <si>
    <r>
      <t xml:space="preserve">Nume și prenume: </t>
    </r>
    <r>
      <rPr>
        <sz val="14"/>
        <rFont val="Calibri"/>
        <family val="2"/>
        <scheme val="minor"/>
      </rPr>
      <t xml:space="preserve">  antreprenor …..  </t>
    </r>
  </si>
  <si>
    <r>
      <t>Valoarea actualizata neta  VAN*
*(</t>
    </r>
    <r>
      <rPr>
        <b/>
        <i/>
        <sz val="11"/>
        <color theme="0"/>
        <rFont val="Calibri"/>
        <family val="2"/>
        <scheme val="minor"/>
      </rPr>
      <t>pentru această investiție nu a fost necesar a se lua in calcul  Valori Reziduale / Cash Flow terminal</t>
    </r>
    <r>
      <rPr>
        <b/>
        <sz val="11"/>
        <color theme="0"/>
        <rFont val="Calibri"/>
        <family val="2"/>
        <scheme val="minor"/>
      </rPr>
      <t>)</t>
    </r>
  </si>
  <si>
    <r>
      <t xml:space="preserve">Cash flow net  </t>
    </r>
    <r>
      <rPr>
        <sz val="11"/>
        <color theme="1"/>
        <rFont val="Calibri"/>
        <family val="2"/>
        <scheme val="minor"/>
      </rPr>
      <t xml:space="preserve"> NEACTUALIZAT  (</t>
    </r>
    <r>
      <rPr>
        <i/>
        <sz val="11"/>
        <color theme="1"/>
        <rFont val="Calibri"/>
        <family val="2"/>
        <scheme val="minor"/>
      </rPr>
      <t xml:space="preserve">neactualizat cu rata de actualizare </t>
    </r>
    <r>
      <rPr>
        <b/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</si>
  <si>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 xml:space="preserve"> * cash flow -</t>
    </r>
    <r>
      <rPr>
        <i/>
        <sz val="11"/>
        <color theme="1"/>
        <rFont val="Calibri"/>
        <family val="2"/>
        <scheme val="minor"/>
      </rPr>
      <t>CF</t>
    </r>
    <r>
      <rPr>
        <sz val="11"/>
        <color theme="1"/>
        <rFont val="Calibri"/>
        <family val="2"/>
        <scheme val="minor"/>
      </rPr>
      <t>, perioada de previziune -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, valoarea actualizată </t>
    </r>
    <r>
      <rPr>
        <i/>
        <sz val="11"/>
        <color theme="1"/>
        <rFont val="Calibri"/>
        <family val="2"/>
        <scheme val="minor"/>
      </rPr>
      <t>VAN</t>
    </r>
    <r>
      <rPr>
        <sz val="11"/>
        <color theme="1"/>
        <rFont val="Calibri"/>
        <family val="2"/>
        <scheme val="minor"/>
      </rPr>
      <t>, rata interna de rentabilitate -</t>
    </r>
    <r>
      <rPr>
        <i/>
        <sz val="11"/>
        <color theme="1"/>
        <rFont val="Calibri"/>
        <family val="2"/>
        <scheme val="minor"/>
      </rPr>
      <t>RIR</t>
    </r>
    <r>
      <rPr>
        <sz val="11"/>
        <color theme="1"/>
        <rFont val="Calibri"/>
        <family val="2"/>
        <scheme val="minor"/>
      </rPr>
      <t xml:space="preserve"> și rata de actualizare -</t>
    </r>
    <r>
      <rPr>
        <i/>
        <sz val="11"/>
        <color theme="1"/>
        <rFont val="Calibri"/>
        <family val="2"/>
        <scheme val="minor"/>
      </rPr>
      <t xml:space="preserve">k, </t>
    </r>
    <r>
      <rPr>
        <sz val="11"/>
        <color theme="1"/>
        <rFont val="Calibri"/>
        <family val="2"/>
        <scheme val="minor"/>
      </rPr>
      <t xml:space="preserve">sunt elemente principale ale tehnicii de analiză și de fundamentare a deciziilor/ proiectelor de investiții.     </t>
    </r>
  </si>
  <si>
    <t>* RIR = 1 atunci cand  profitul contabil devine egal cu valoarea initiala a proiectului. Nu se stie in care din anii luati in calcul se poate intampla aceasta.                                                                         * Pentru RIR &gt; 0 se preconizeaza ca investitia este buna si sustenabila.</t>
  </si>
  <si>
    <r>
      <t xml:space="preserve">* </t>
    </r>
    <r>
      <rPr>
        <b/>
        <i/>
        <sz val="11"/>
        <color theme="1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Rata de actualizare este folosita la calculul </t>
    </r>
    <r>
      <rPr>
        <b/>
        <i/>
        <sz val="11"/>
        <color theme="1"/>
        <rFont val="Calibri"/>
        <family val="2"/>
        <scheme val="minor"/>
      </rPr>
      <t>Cash flow-ului net</t>
    </r>
    <r>
      <rPr>
        <sz val="11"/>
        <color theme="1"/>
        <rFont val="Calibri"/>
        <family val="2"/>
        <scheme val="minor"/>
      </rPr>
      <t xml:space="preserve"> si valoarea acestuia este stabilit la nivel european pentru statele membre , valoare lui depinde de eficeienta economica generala in cele doua planuri, economic si social.                                                                                                                                                                                                                                                      * in calcule, pentru VNA se foloseste se foloseste factorul de actualizare </t>
    </r>
    <r>
      <rPr>
        <b/>
        <i/>
        <sz val="11"/>
        <color theme="1"/>
        <rFont val="Calibri"/>
        <family val="2"/>
        <scheme val="minor"/>
      </rPr>
      <t xml:space="preserve"> 1/(1+k)</t>
    </r>
  </si>
  <si>
    <t>VENITURILE ANUALE TOTALE ALE AFACERII</t>
  </si>
  <si>
    <r>
      <t xml:space="preserve">Venituri anuale din activitati de evidenta contabila </t>
    </r>
    <r>
      <rPr>
        <i/>
        <sz val="11"/>
        <color theme="1"/>
        <rFont val="Calibri"/>
        <family val="2"/>
        <scheme val="minor"/>
      </rPr>
      <t>(250lei/luna/firma)</t>
    </r>
  </si>
  <si>
    <r>
      <t xml:space="preserve">Venituri anuale din activitati de consultanta economico - financiara </t>
    </r>
    <r>
      <rPr>
        <i/>
        <sz val="11"/>
        <color theme="1"/>
        <rFont val="Calibri"/>
        <family val="2"/>
        <scheme val="minor"/>
      </rPr>
      <t>(150lei/luna/firma)</t>
    </r>
  </si>
  <si>
    <t>VENITURI ANUALE DIN ACTIVITATI  CONTABILE</t>
  </si>
  <si>
    <r>
      <t>Venituri anuale din vanzarea de programe contabile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(900lei/program)</t>
    </r>
  </si>
  <si>
    <r>
      <t xml:space="preserve">Venituri anuale din servicii de IT&amp;C </t>
    </r>
    <r>
      <rPr>
        <i/>
        <sz val="11"/>
        <color theme="1"/>
        <rFont val="Calibri"/>
        <family val="2"/>
        <scheme val="minor"/>
      </rPr>
      <t>(600 lei/firma /an)</t>
    </r>
  </si>
  <si>
    <t>VENITURI ANUALE DIN ACTIVITATI  IT&amp;C</t>
  </si>
  <si>
    <r>
      <t xml:space="preserve">* </t>
    </r>
    <r>
      <rPr>
        <b/>
        <i/>
        <sz val="11"/>
        <color theme="1"/>
        <rFont val="Calibri"/>
        <family val="2"/>
        <scheme val="minor"/>
      </rPr>
      <t xml:space="preserve"> t </t>
    </r>
    <r>
      <rPr>
        <sz val="11"/>
        <color theme="1"/>
        <rFont val="Calibri"/>
        <family val="2"/>
        <scheme val="minor"/>
      </rPr>
      <t xml:space="preserve"> se numeste perioada de prognoza, deobicei se exprima in ani si se mai numeste</t>
    </r>
    <r>
      <rPr>
        <b/>
        <i/>
        <sz val="11"/>
        <color theme="1"/>
        <rFont val="Calibri"/>
        <family val="2"/>
        <scheme val="minor"/>
      </rPr>
      <t xml:space="preserve"> orizont de prognoză explicit.</t>
    </r>
  </si>
  <si>
    <t xml:space="preserve"> Partea a 2-a  proiectului</t>
  </si>
  <si>
    <t>FINANȚAREA NU VA CONȚINE TVA</t>
  </si>
  <si>
    <t>inchiriat  prin</t>
  </si>
  <si>
    <t xml:space="preserve"> DREPT DE PROPRIETATE</t>
  </si>
  <si>
    <t>CONTRACT DE COMODAT</t>
  </si>
  <si>
    <r>
      <t>DETERMINAREA CASH FLOW-ului (</t>
    </r>
    <r>
      <rPr>
        <i/>
        <sz val="11"/>
        <color theme="1"/>
        <rFont val="Calibri"/>
        <family val="2"/>
        <scheme val="minor"/>
      </rPr>
      <t xml:space="preserve"> ÎNCASĂRI minus CHELTUIELI luate fara amortizarea mijloacelor fixe</t>
    </r>
    <r>
      <rPr>
        <sz val="11"/>
        <color theme="1"/>
        <rFont val="Calibri"/>
        <family val="2"/>
        <scheme val="minor"/>
      </rPr>
      <t xml:space="preserve">) - </t>
    </r>
    <r>
      <rPr>
        <b/>
        <i/>
        <sz val="12"/>
        <color theme="1"/>
        <rFont val="Calibri"/>
        <family val="2"/>
        <scheme val="minor"/>
      </rPr>
      <t xml:space="preserve">CF </t>
    </r>
    <r>
      <rPr>
        <sz val="11"/>
        <color theme="1"/>
        <rFont val="Calibri"/>
        <family val="2"/>
        <scheme val="minor"/>
      </rPr>
      <t>-</t>
    </r>
  </si>
  <si>
    <r>
      <t xml:space="preserve">DETERMINAREA REZULTATULUI NET - </t>
    </r>
    <r>
      <rPr>
        <b/>
        <i/>
        <sz val="11"/>
        <color theme="0"/>
        <rFont val="Calibri"/>
        <family val="2"/>
        <scheme val="minor"/>
      </rPr>
      <t>PROFITUL  NET CONTABIL</t>
    </r>
    <r>
      <rPr>
        <b/>
        <sz val="11"/>
        <color theme="0"/>
        <rFont val="Calibri"/>
        <family val="2"/>
        <scheme val="minor"/>
      </rPr>
      <t xml:space="preserve"> -</t>
    </r>
  </si>
  <si>
    <r>
      <t xml:space="preserve">* principiul de bază al tehnicii actualizării ar putea avea următorul enunț: </t>
    </r>
    <r>
      <rPr>
        <b/>
        <i/>
        <sz val="11"/>
        <color theme="1"/>
        <rFont val="Calibri"/>
        <family val="2"/>
        <scheme val="minor"/>
      </rPr>
      <t>multiplicarea valorilor trecute în prezent și diminuarea valorilor viitoare în prezent</t>
    </r>
    <r>
      <rPr>
        <sz val="11"/>
        <color theme="1"/>
        <rFont val="Calibri"/>
        <family val="2"/>
        <scheme val="minor"/>
      </rPr>
      <t>.</t>
    </r>
  </si>
  <si>
    <r>
      <t xml:space="preserve"> </t>
    </r>
    <r>
      <rPr>
        <u/>
        <sz val="11"/>
        <color theme="1"/>
        <rFont val="Calibri"/>
        <family val="2"/>
        <scheme val="minor"/>
      </rPr>
      <t>Pentru determinarea valorii actualizate -</t>
    </r>
    <r>
      <rPr>
        <b/>
        <u/>
        <sz val="11"/>
        <color theme="1"/>
        <rFont val="Calibri"/>
        <family val="2"/>
        <scheme val="minor"/>
      </rPr>
      <t>VAN</t>
    </r>
    <r>
      <rPr>
        <u/>
        <sz val="11"/>
        <color theme="1"/>
        <rFont val="Calibri"/>
        <family val="2"/>
        <scheme val="minor"/>
      </rPr>
      <t xml:space="preserve"> - a unui activ sunt necesare următoarele elemente:</t>
    </r>
    <r>
      <rPr>
        <sz val="11"/>
        <color theme="1"/>
        <rFont val="Calibri"/>
        <family val="2"/>
        <scheme val="minor"/>
      </rPr>
      <t xml:space="preserve">
• perioada de timp pentru care activul respectiv generează fluxuri de numerar pentru întreprindere </t>
    </r>
    <r>
      <rPr>
        <b/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;
• fluxurile nete de numerar așteptate a se obține din utilizarea acestuia pe durata sa de viață utilă și din vânzarea sa la finalul acestei durate </t>
    </r>
    <r>
      <rPr>
        <b/>
        <i/>
        <sz val="11"/>
        <color theme="1"/>
        <rFont val="Calibri"/>
        <family val="2"/>
        <scheme val="minor"/>
      </rPr>
      <t xml:space="preserve">CF </t>
    </r>
    <r>
      <rPr>
        <sz val="11"/>
        <color theme="1"/>
        <rFont val="Calibri"/>
        <family val="2"/>
        <scheme val="minor"/>
      </rPr>
      <t xml:space="preserve">;
• rata de actualizare </t>
    </r>
    <r>
      <rPr>
        <b/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</si>
  <si>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Investitia initiala a proiectului -  </t>
    </r>
    <r>
      <rPr>
        <b/>
        <i/>
        <sz val="12"/>
        <color theme="1"/>
        <rFont val="Calibri"/>
        <family val="2"/>
        <scheme val="minor"/>
      </rPr>
      <t>Io -</t>
    </r>
  </si>
  <si>
    <r>
      <t>*</t>
    </r>
    <r>
      <rPr>
        <b/>
        <i/>
        <sz val="11"/>
        <color theme="1"/>
        <rFont val="Calibri"/>
        <family val="2"/>
        <scheme val="minor"/>
      </rPr>
      <t xml:space="preserve"> actualizarea</t>
    </r>
    <r>
      <rPr>
        <sz val="11"/>
        <color theme="1"/>
        <rFont val="Calibri"/>
        <family val="2"/>
        <scheme val="minor"/>
      </rPr>
      <t xml:space="preserve"> reprezintă operațiunea prin care o sumă ce va fi încasată sau plătită în viitor este transformată în valori prezente (rezultat al inflatie)</t>
    </r>
  </si>
  <si>
    <t>Ipoteze</t>
  </si>
  <si>
    <t>0,05%</t>
  </si>
  <si>
    <r>
      <t xml:space="preserve">Rata de actualizare - </t>
    </r>
    <r>
      <rPr>
        <b/>
        <i/>
        <sz val="11"/>
        <color theme="1"/>
        <rFont val="Calibri"/>
        <family val="2"/>
        <scheme val="minor"/>
      </rPr>
      <t xml:space="preserve">k </t>
    </r>
    <r>
      <rPr>
        <sz val="11"/>
        <color theme="1"/>
        <rFont val="Calibri"/>
        <family val="2"/>
        <scheme val="minor"/>
      </rPr>
      <t xml:space="preserve">- (fiind 5% --&gt; 5/100 = </t>
    </r>
    <r>
      <rPr>
        <b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) - potrivit recomandarilor UE pt. RO, sectorul economic (si k = 5,5 pt sectorul social)</t>
    </r>
  </si>
  <si>
    <t>nu se ia  în
calcul amortizarea mijloacelor fixe</t>
  </si>
  <si>
    <r>
      <t>Date pentru calcul RIR in Excel (RIR -</t>
    </r>
    <r>
      <rPr>
        <i/>
        <sz val="11"/>
        <color theme="1"/>
        <rFont val="Calibri"/>
        <family val="2"/>
        <scheme val="minor"/>
      </rPr>
      <t>Rata Interna de rentabilitate)</t>
    </r>
  </si>
  <si>
    <r>
      <rPr>
        <b/>
        <sz val="11"/>
        <color theme="1"/>
        <rFont val="Calibri"/>
        <family val="2"/>
        <scheme val="minor"/>
      </rPr>
      <t>Concept:</t>
    </r>
    <r>
      <rPr>
        <sz val="11"/>
        <color theme="1"/>
        <rFont val="Calibri"/>
        <family val="2"/>
        <scheme val="minor"/>
      </rPr>
      <t xml:space="preserve"> Activitati de contabilitate si activitati de servicii in tehnologia informatiei.</t>
    </r>
  </si>
  <si>
    <r>
      <rPr>
        <b/>
        <sz val="11"/>
        <rFont val="Calibri"/>
        <family val="2"/>
        <scheme val="minor"/>
      </rPr>
      <t>Nu are spațiu de lucru si sediu</t>
    </r>
    <r>
      <rPr>
        <sz val="11"/>
        <rFont val="Calibri"/>
        <family val="2"/>
        <scheme val="minor"/>
      </rPr>
      <t>, va inchiria si va include o chirie lunară pentru spatiu  în costurile de operare</t>
    </r>
  </si>
  <si>
    <t>CONCLUZII:</t>
  </si>
  <si>
    <t>E bine de stiut (aceasta nu trebuie sa apara in Analiza voastra):</t>
  </si>
  <si>
    <t>Un Exemplu. MODEL pentru STRUCTURA</t>
  </si>
  <si>
    <r>
      <rPr>
        <b/>
        <sz val="11"/>
        <color theme="1"/>
        <rFont val="Calibri"/>
        <family val="2"/>
        <scheme val="minor"/>
      </rPr>
      <t>Firmă Neplătitoare de TVA</t>
    </r>
    <r>
      <rPr>
        <sz val="11"/>
        <color theme="1"/>
        <rFont val="Calibri"/>
        <family val="2"/>
        <scheme val="minor"/>
      </rPr>
      <t xml:space="preserve"> - potrivit legislatiei (primul an si apoi daca CA &lt; 220000lei)</t>
    </r>
  </si>
  <si>
    <r>
      <t>Finanțare maximă: 44.000 euro, prin programul Startup (</t>
    </r>
    <r>
      <rPr>
        <b/>
        <i/>
        <sz val="11"/>
        <color theme="1"/>
        <rFont val="Calibri"/>
        <family val="2"/>
        <scheme val="minor"/>
      </rPr>
      <t>220.000 lei -cifra actualizata în 2020)</t>
    </r>
  </si>
  <si>
    <r>
      <t>ACTIVITATI CONTABILE SI DE IT&amp;C  -</t>
    </r>
    <r>
      <rPr>
        <b/>
        <u/>
        <sz val="11"/>
        <rFont val="Calibri"/>
        <family val="2"/>
        <scheme val="minor"/>
      </rPr>
      <t xml:space="preserve"> </t>
    </r>
    <r>
      <rPr>
        <b/>
        <u/>
        <sz val="11"/>
        <color rgb="FFFF0000"/>
        <rFont val="Calibri"/>
        <family val="2"/>
        <scheme val="minor"/>
      </rPr>
      <t>acesta este titlul proiectului asa cum este in Analiza afacerii</t>
    </r>
  </si>
  <si>
    <t>PLĂTITOARE DE TVA, atunci</t>
  </si>
  <si>
    <t>NEPLĂTITORI DE TVA  -</t>
  </si>
  <si>
    <t>FINANȚAREA VA SUSȚINE ȘI TVA-UL</t>
  </si>
  <si>
    <r>
      <rPr>
        <b/>
        <u/>
        <sz val="11"/>
        <color rgb="FFFF0000"/>
        <rFont val="Calibri"/>
        <family val="2"/>
        <scheme val="minor"/>
      </rPr>
      <t>ATENTIE!</t>
    </r>
    <r>
      <rPr>
        <b/>
        <sz val="11"/>
        <color rgb="FFFF0000"/>
        <rFont val="Calibri"/>
        <family val="2"/>
        <scheme val="minor"/>
      </rPr>
      <t xml:space="preserve"> Acesta </t>
    </r>
    <r>
      <rPr>
        <b/>
        <u/>
        <sz val="11"/>
        <color rgb="FFFF0000"/>
        <rFont val="Calibri"/>
        <family val="2"/>
        <scheme val="minor"/>
      </rPr>
      <t>este un exemplu</t>
    </r>
    <r>
      <rPr>
        <b/>
        <sz val="11"/>
        <color rgb="FFFF0000"/>
        <rFont val="Calibri"/>
        <family val="2"/>
        <scheme val="minor"/>
      </rPr>
      <t xml:space="preserve"> pentru o idee de afacere din fondurii europene. Voi trebuie sa-l adaptati activitatilor din proiectul propriu, </t>
    </r>
    <r>
      <rPr>
        <b/>
        <u/>
        <sz val="11"/>
        <color rgb="FFFF0000"/>
        <rFont val="Calibri"/>
        <family val="2"/>
        <scheme val="minor"/>
      </rPr>
      <t>tinand cont de indicatorii de eficienta</t>
    </r>
    <r>
      <rPr>
        <b/>
        <sz val="11"/>
        <color rgb="FFFF0000"/>
        <rFont val="Calibri"/>
        <family val="2"/>
        <scheme val="minor"/>
      </rPr>
      <t xml:space="preserve"> calculati in partea finala a proiectului.</t>
    </r>
  </si>
  <si>
    <r>
      <rPr>
        <b/>
        <u/>
        <sz val="11"/>
        <color rgb="FFFF0000"/>
        <rFont val="Calibri"/>
        <family val="2"/>
        <scheme val="minor"/>
      </rPr>
      <t>De stiu</t>
    </r>
    <r>
      <rPr>
        <b/>
        <sz val="11"/>
        <color rgb="FFFF0000"/>
        <rFont val="Calibri"/>
        <family val="2"/>
        <scheme val="minor"/>
      </rPr>
      <t xml:space="preserve">t! </t>
    </r>
    <r>
      <rPr>
        <sz val="11"/>
        <color rgb="FFFF0000"/>
        <rFont val="Calibri"/>
        <family val="2"/>
        <scheme val="minor"/>
      </rPr>
      <t xml:space="preserve"> Alege si Completeaza corespunzator in tabelul din stanga, daca esti:</t>
    </r>
  </si>
  <si>
    <t xml:space="preserve">                                                                          XXXXXXXXXXXXXXXXXXXXX</t>
  </si>
  <si>
    <t xml:space="preserve">SEDIU SOCIAL sau </t>
  </si>
  <si>
    <t>SPATIUL de LUCRU  pot fi:</t>
  </si>
  <si>
    <t>sau  in posesie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</si>
</sst>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8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1" fillId="3" borderId="2" xfId="0" applyFont="1" applyFill="1" applyBorder="1"/>
    <xf numFmtId="0" fontId="1" fillId="3" borderId="1" xfId="0" applyFont="1" applyFill="1" applyBorder="1"/>
    <xf numFmtId="1" fontId="0" fillId="0" borderId="1" xfId="0" applyNumberFormat="1" applyBorder="1"/>
    <xf numFmtId="0" fontId="5" fillId="0" borderId="0" xfId="0" applyFont="1"/>
    <xf numFmtId="0" fontId="6" fillId="0" borderId="0" xfId="0" applyFont="1"/>
    <xf numFmtId="0" fontId="1" fillId="3" borderId="5" xfId="0" applyFont="1" applyFill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0" fillId="0" borderId="1" xfId="0" applyFill="1" applyBorder="1"/>
    <xf numFmtId="0" fontId="7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wrapText="1"/>
    </xf>
    <xf numFmtId="0" fontId="3" fillId="4" borderId="2" xfId="0" applyFont="1" applyFill="1" applyBorder="1"/>
    <xf numFmtId="9" fontId="3" fillId="4" borderId="0" xfId="0" applyNumberFormat="1" applyFont="1" applyFill="1"/>
    <xf numFmtId="1" fontId="1" fillId="4" borderId="3" xfId="0" applyNumberFormat="1" applyFont="1" applyFill="1" applyBorder="1"/>
    <xf numFmtId="0" fontId="0" fillId="0" borderId="0" xfId="0" applyBorder="1"/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ont="1" applyBorder="1" applyAlignment="1">
      <alignment vertical="top" wrapText="1"/>
    </xf>
    <xf numFmtId="0" fontId="11" fillId="0" borderId="0" xfId="0" applyFont="1"/>
    <xf numFmtId="0" fontId="0" fillId="0" borderId="1" xfId="0" applyBorder="1" applyAlignment="1">
      <alignment horizontal="left"/>
    </xf>
    <xf numFmtId="0" fontId="12" fillId="0" borderId="1" xfId="0" applyFont="1" applyBorder="1"/>
    <xf numFmtId="0" fontId="2" fillId="0" borderId="0" xfId="0" applyFont="1" applyBorder="1"/>
    <xf numFmtId="0" fontId="9" fillId="6" borderId="1" xfId="0" applyFont="1" applyFill="1" applyBorder="1"/>
    <xf numFmtId="0" fontId="10" fillId="6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left"/>
    </xf>
    <xf numFmtId="0" fontId="2" fillId="5" borderId="0" xfId="0" applyFont="1" applyFill="1" applyBorder="1"/>
    <xf numFmtId="0" fontId="2" fillId="5" borderId="1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2" fontId="9" fillId="6" borderId="1" xfId="0" applyNumberFormat="1" applyFont="1" applyFill="1" applyBorder="1"/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0" borderId="0" xfId="0" applyFont="1"/>
    <xf numFmtId="0" fontId="18" fillId="0" borderId="0" xfId="0" applyFont="1"/>
    <xf numFmtId="0" fontId="1" fillId="3" borderId="1" xfId="0" applyFont="1" applyFill="1" applyBorder="1" applyAlignment="1">
      <alignment horizontal="center" vertical="center"/>
    </xf>
    <xf numFmtId="0" fontId="21" fillId="0" borderId="13" xfId="0" applyFont="1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7" fillId="0" borderId="0" xfId="0" applyFont="1"/>
    <xf numFmtId="0" fontId="0" fillId="0" borderId="0" xfId="0" applyAlignment="1">
      <alignment horizontal="center" vertical="top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2" fillId="0" borderId="15" xfId="0" applyFont="1" applyBorder="1" applyAlignment="1">
      <alignment wrapText="1"/>
    </xf>
    <xf numFmtId="0" fontId="0" fillId="0" borderId="12" xfId="0" applyBorder="1" applyAlignment="1"/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8" fillId="0" borderId="0" xfId="0" applyFont="1"/>
    <xf numFmtId="0" fontId="20" fillId="0" borderId="0" xfId="0" applyFont="1" applyBorder="1"/>
    <xf numFmtId="0" fontId="4" fillId="0" borderId="0" xfId="0" applyFont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quotePrefix="1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26" fillId="0" borderId="0" xfId="0" applyFont="1"/>
    <xf numFmtId="0" fontId="2" fillId="0" borderId="0" xfId="0" applyFont="1"/>
    <xf numFmtId="0" fontId="0" fillId="0" borderId="17" xfId="0" applyBorder="1"/>
    <xf numFmtId="0" fontId="0" fillId="0" borderId="20" xfId="0" applyBorder="1"/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92187</xdr:colOff>
      <xdr:row>75</xdr:row>
      <xdr:rowOff>128155</xdr:rowOff>
    </xdr:from>
    <xdr:to>
      <xdr:col>3</xdr:col>
      <xdr:colOff>805096</xdr:colOff>
      <xdr:row>75</xdr:row>
      <xdr:rowOff>682696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875EAE-670B-4FCB-B7BA-2EDE8DBCE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3392" y="18693246"/>
          <a:ext cx="712909" cy="554541"/>
        </a:xfrm>
        <a:prstGeom prst="rect">
          <a:avLst/>
        </a:prstGeom>
      </xdr:spPr>
    </xdr:pic>
    <xdr:clientData/>
  </xdr:twoCellAnchor>
  <xdr:twoCellAnchor editAs="oneCell">
    <xdr:from>
      <xdr:col>4</xdr:col>
      <xdr:colOff>72885</xdr:colOff>
      <xdr:row>77</xdr:row>
      <xdr:rowOff>178906</xdr:rowOff>
    </xdr:from>
    <xdr:to>
      <xdr:col>5</xdr:col>
      <xdr:colOff>541967</xdr:colOff>
      <xdr:row>77</xdr:row>
      <xdr:rowOff>669107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0E63F-6F43-4672-85A0-5EACC04DD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224" y="13444332"/>
          <a:ext cx="1437861" cy="482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95"/>
  <sheetViews>
    <sheetView tabSelected="1" topLeftCell="A67" zoomScaleNormal="100" workbookViewId="0">
      <selection activeCell="K14" sqref="K14"/>
    </sheetView>
  </sheetViews>
  <sheetFormatPr defaultRowHeight="15" x14ac:dyDescent="0.25"/>
  <cols>
    <col min="2" max="2" width="5.85546875" customWidth="1"/>
    <col min="3" max="3" width="67.5703125" customWidth="1"/>
    <col min="4" max="4" width="15.5703125" customWidth="1"/>
    <col min="5" max="5" width="14.42578125" customWidth="1"/>
    <col min="6" max="7" width="13.140625" customWidth="1"/>
    <col min="8" max="8" width="15" customWidth="1"/>
    <col min="9" max="9" width="13.5703125" customWidth="1"/>
  </cols>
  <sheetData>
    <row r="1" spans="3:11" s="25" customFormat="1" ht="14.25" customHeight="1" x14ac:dyDescent="0.4">
      <c r="C1" s="24"/>
    </row>
    <row r="2" spans="3:11" ht="23.25" x14ac:dyDescent="0.35">
      <c r="C2" s="70" t="s">
        <v>106</v>
      </c>
      <c r="D2" s="30" t="s">
        <v>69</v>
      </c>
    </row>
    <row r="3" spans="3:11" ht="22.5" customHeight="1" x14ac:dyDescent="0.35">
      <c r="C3" s="9"/>
      <c r="D3" s="84" t="s">
        <v>86</v>
      </c>
      <c r="E3" s="85"/>
      <c r="F3" s="85"/>
      <c r="G3" s="23"/>
      <c r="H3" s="23"/>
      <c r="I3" s="23"/>
      <c r="J3" s="23"/>
      <c r="K3" s="23"/>
    </row>
    <row r="4" spans="3:11" ht="35.25" customHeight="1" x14ac:dyDescent="0.25">
      <c r="C4" s="90" t="s">
        <v>113</v>
      </c>
      <c r="D4" s="91"/>
      <c r="E4" s="91"/>
      <c r="F4" s="91"/>
      <c r="G4" s="23"/>
      <c r="I4" s="23"/>
      <c r="J4" s="23"/>
      <c r="K4" s="23"/>
    </row>
    <row r="5" spans="3:11" ht="22.5" customHeight="1" x14ac:dyDescent="0.35">
      <c r="C5" s="92" t="s">
        <v>109</v>
      </c>
      <c r="E5" s="30"/>
    </row>
    <row r="6" spans="3:11" ht="19.5" thickBot="1" x14ac:dyDescent="0.35">
      <c r="C6" s="62" t="s">
        <v>72</v>
      </c>
      <c r="F6" s="93" t="s">
        <v>114</v>
      </c>
      <c r="G6" s="94"/>
      <c r="H6" s="94"/>
      <c r="I6" s="94"/>
      <c r="J6" s="94"/>
      <c r="K6" s="94"/>
    </row>
    <row r="7" spans="3:11" x14ac:dyDescent="0.25">
      <c r="C7" s="2" t="s">
        <v>102</v>
      </c>
      <c r="D7" s="54"/>
      <c r="F7" s="95" t="s">
        <v>110</v>
      </c>
      <c r="G7" s="96"/>
      <c r="H7" s="96" t="s">
        <v>87</v>
      </c>
      <c r="I7" s="96"/>
      <c r="J7" s="97"/>
      <c r="K7" s="98"/>
    </row>
    <row r="8" spans="3:11" ht="15.75" thickBot="1" x14ac:dyDescent="0.3">
      <c r="C8" s="3" t="s">
        <v>108</v>
      </c>
      <c r="D8" s="55"/>
      <c r="F8" s="99" t="s">
        <v>111</v>
      </c>
      <c r="G8" s="100"/>
      <c r="H8" s="100" t="s">
        <v>112</v>
      </c>
      <c r="I8" s="100"/>
      <c r="J8" s="101"/>
      <c r="K8" s="98"/>
    </row>
    <row r="9" spans="3:11" ht="15.75" thickBot="1" x14ac:dyDescent="0.3">
      <c r="C9" s="4" t="s">
        <v>107</v>
      </c>
      <c r="D9" s="56"/>
      <c r="F9" s="102"/>
      <c r="G9" s="94"/>
      <c r="H9" s="94"/>
      <c r="I9" s="94"/>
      <c r="J9" s="94"/>
      <c r="K9" s="98"/>
    </row>
    <row r="10" spans="3:11" ht="32.25" customHeight="1" x14ac:dyDescent="0.25">
      <c r="C10" s="86" t="s">
        <v>103</v>
      </c>
      <c r="D10" s="87"/>
      <c r="F10" s="103" t="s">
        <v>116</v>
      </c>
      <c r="G10" s="108"/>
      <c r="H10" s="110" t="s">
        <v>88</v>
      </c>
      <c r="I10" s="104" t="s">
        <v>90</v>
      </c>
      <c r="J10" s="105"/>
      <c r="K10" s="98"/>
    </row>
    <row r="11" spans="3:11" ht="15.75" thickBot="1" x14ac:dyDescent="0.3">
      <c r="C11" s="88" t="s">
        <v>59</v>
      </c>
      <c r="D11" s="89"/>
      <c r="F11" s="99" t="s">
        <v>117</v>
      </c>
      <c r="G11" s="109"/>
      <c r="H11" s="111" t="s">
        <v>118</v>
      </c>
      <c r="I11" s="100" t="s">
        <v>89</v>
      </c>
      <c r="J11" s="101"/>
      <c r="K11" s="98"/>
    </row>
    <row r="12" spans="3:11" x14ac:dyDescent="0.25">
      <c r="F12" s="98"/>
      <c r="G12" s="98"/>
      <c r="H12" s="98"/>
      <c r="I12" s="98"/>
      <c r="J12" s="98"/>
      <c r="K12" s="98"/>
    </row>
    <row r="13" spans="3:11" ht="23.25" x14ac:dyDescent="0.35">
      <c r="C13" s="10" t="s">
        <v>40</v>
      </c>
    </row>
    <row r="14" spans="3:11" ht="30" x14ac:dyDescent="0.25">
      <c r="C14" s="1" t="s">
        <v>0</v>
      </c>
      <c r="D14" s="51" t="s">
        <v>1</v>
      </c>
      <c r="E14" s="50" t="s">
        <v>2</v>
      </c>
      <c r="F14" s="51" t="s">
        <v>3</v>
      </c>
      <c r="G14" s="50" t="s">
        <v>4</v>
      </c>
      <c r="H14" s="51" t="s">
        <v>5</v>
      </c>
    </row>
    <row r="15" spans="3:11" x14ac:dyDescent="0.25">
      <c r="C15" s="32" t="s">
        <v>39</v>
      </c>
      <c r="D15" s="5">
        <v>3500</v>
      </c>
      <c r="E15" s="5">
        <v>7</v>
      </c>
      <c r="F15" s="5">
        <f>D15*E15</f>
        <v>24500</v>
      </c>
      <c r="G15" s="5">
        <f>F15*0.19</f>
        <v>4655</v>
      </c>
      <c r="H15" s="5">
        <f>F15+G15</f>
        <v>29155</v>
      </c>
    </row>
    <row r="16" spans="3:11" x14ac:dyDescent="0.25">
      <c r="C16" s="5" t="s">
        <v>64</v>
      </c>
      <c r="D16" s="5">
        <v>5000</v>
      </c>
      <c r="E16" s="5">
        <v>1</v>
      </c>
      <c r="F16" s="5">
        <f>D16*E16</f>
        <v>5000</v>
      </c>
      <c r="G16" s="5">
        <f>F16*0.19</f>
        <v>950</v>
      </c>
      <c r="H16" s="5">
        <f>F16+G16</f>
        <v>5950</v>
      </c>
    </row>
    <row r="17" spans="3:11" x14ac:dyDescent="0.25">
      <c r="C17" s="5" t="s">
        <v>63</v>
      </c>
      <c r="D17" s="5">
        <v>4400</v>
      </c>
      <c r="E17" s="5">
        <v>4</v>
      </c>
      <c r="F17" s="5">
        <f>D17*E17</f>
        <v>17600</v>
      </c>
      <c r="G17" s="5">
        <f>F17*0.19</f>
        <v>3344</v>
      </c>
      <c r="H17" s="5">
        <f>F17+G17</f>
        <v>20944</v>
      </c>
    </row>
    <row r="18" spans="3:11" x14ac:dyDescent="0.25">
      <c r="C18" s="5" t="s">
        <v>31</v>
      </c>
      <c r="D18" s="5">
        <v>1500</v>
      </c>
      <c r="E18" s="5">
        <v>7</v>
      </c>
      <c r="F18" s="5">
        <f t="shared" ref="F18:F20" si="0">D18*E18</f>
        <v>10500</v>
      </c>
      <c r="G18" s="5">
        <f t="shared" ref="G18:G20" si="1">F18*0.19</f>
        <v>1995</v>
      </c>
      <c r="H18" s="5">
        <f t="shared" ref="H18:H20" si="2">F18+G18</f>
        <v>12495</v>
      </c>
    </row>
    <row r="19" spans="3:11" x14ac:dyDescent="0.25">
      <c r="C19" s="5" t="s">
        <v>62</v>
      </c>
      <c r="D19" s="5">
        <v>1000</v>
      </c>
      <c r="E19" s="5">
        <v>7</v>
      </c>
      <c r="F19" s="5">
        <f t="shared" si="0"/>
        <v>7000</v>
      </c>
      <c r="G19" s="5">
        <f t="shared" si="1"/>
        <v>1330</v>
      </c>
      <c r="H19" s="5">
        <f t="shared" si="2"/>
        <v>8330</v>
      </c>
    </row>
    <row r="20" spans="3:11" x14ac:dyDescent="0.25">
      <c r="C20" s="5" t="s">
        <v>55</v>
      </c>
      <c r="D20" s="5">
        <v>2000</v>
      </c>
      <c r="E20" s="5">
        <v>7</v>
      </c>
      <c r="F20" s="5">
        <f t="shared" si="0"/>
        <v>14000</v>
      </c>
      <c r="G20" s="5">
        <f t="shared" si="1"/>
        <v>2660</v>
      </c>
      <c r="H20" s="5">
        <f t="shared" si="2"/>
        <v>16660</v>
      </c>
    </row>
    <row r="21" spans="3:11" x14ac:dyDescent="0.25">
      <c r="C21" s="5" t="s">
        <v>27</v>
      </c>
      <c r="D21" s="5">
        <v>500</v>
      </c>
      <c r="E21" s="5">
        <v>7</v>
      </c>
      <c r="F21" s="5">
        <f t="shared" ref="F21:F28" si="3">D21*E21</f>
        <v>3500</v>
      </c>
      <c r="G21" s="5">
        <f t="shared" ref="G21:G28" si="4">F21*0.19</f>
        <v>665</v>
      </c>
      <c r="H21" s="5">
        <f t="shared" ref="H21:H28" si="5">F21+G21</f>
        <v>4165</v>
      </c>
    </row>
    <row r="22" spans="3:11" x14ac:dyDescent="0.25">
      <c r="C22" s="5" t="s">
        <v>28</v>
      </c>
      <c r="D22" s="5">
        <v>350</v>
      </c>
      <c r="E22" s="5">
        <v>7</v>
      </c>
      <c r="F22" s="5">
        <f t="shared" si="3"/>
        <v>2450</v>
      </c>
      <c r="G22" s="5">
        <f t="shared" si="4"/>
        <v>465.5</v>
      </c>
      <c r="H22" s="5">
        <f t="shared" si="5"/>
        <v>2915.5</v>
      </c>
    </row>
    <row r="23" spans="3:11" x14ac:dyDescent="0.25">
      <c r="C23" s="5" t="s">
        <v>52</v>
      </c>
      <c r="D23" s="5">
        <v>100</v>
      </c>
      <c r="E23" s="5">
        <v>7</v>
      </c>
      <c r="F23" s="5">
        <f t="shared" si="3"/>
        <v>700</v>
      </c>
      <c r="G23" s="5">
        <f t="shared" si="4"/>
        <v>133</v>
      </c>
      <c r="H23" s="5">
        <f t="shared" si="5"/>
        <v>833</v>
      </c>
    </row>
    <row r="24" spans="3:11" x14ac:dyDescent="0.25">
      <c r="C24" s="5" t="s">
        <v>29</v>
      </c>
      <c r="D24" s="5">
        <v>300</v>
      </c>
      <c r="E24" s="5">
        <v>7</v>
      </c>
      <c r="F24" s="5">
        <f t="shared" si="3"/>
        <v>2100</v>
      </c>
      <c r="G24" s="5">
        <f t="shared" si="4"/>
        <v>399</v>
      </c>
      <c r="H24" s="5">
        <f t="shared" si="5"/>
        <v>2499</v>
      </c>
    </row>
    <row r="25" spans="3:11" x14ac:dyDescent="0.25">
      <c r="C25" s="5" t="s">
        <v>30</v>
      </c>
      <c r="D25" s="5">
        <v>200</v>
      </c>
      <c r="E25" s="5">
        <v>5</v>
      </c>
      <c r="F25" s="5">
        <f t="shared" si="3"/>
        <v>1000</v>
      </c>
      <c r="G25" s="5">
        <f t="shared" si="4"/>
        <v>190</v>
      </c>
      <c r="H25" s="5">
        <f t="shared" si="5"/>
        <v>1190</v>
      </c>
    </row>
    <row r="26" spans="3:11" x14ac:dyDescent="0.25">
      <c r="C26" s="5" t="s">
        <v>53</v>
      </c>
      <c r="D26" s="5">
        <v>800</v>
      </c>
      <c r="E26" s="5">
        <v>7</v>
      </c>
      <c r="F26" s="5">
        <f t="shared" si="3"/>
        <v>5600</v>
      </c>
      <c r="G26" s="5">
        <f t="shared" si="4"/>
        <v>1064</v>
      </c>
      <c r="H26" s="5">
        <f t="shared" si="5"/>
        <v>6664</v>
      </c>
    </row>
    <row r="27" spans="3:11" x14ac:dyDescent="0.25">
      <c r="C27" s="5" t="s">
        <v>57</v>
      </c>
      <c r="D27" s="5">
        <v>1200</v>
      </c>
      <c r="E27" s="5">
        <v>6</v>
      </c>
      <c r="F27" s="5">
        <f t="shared" si="3"/>
        <v>7200</v>
      </c>
      <c r="G27" s="5">
        <f t="shared" ref="G27" si="6">F27*0.19</f>
        <v>1368</v>
      </c>
      <c r="H27" s="5">
        <f t="shared" ref="H27" si="7">F27+G27</f>
        <v>8568</v>
      </c>
    </row>
    <row r="28" spans="3:11" x14ac:dyDescent="0.25">
      <c r="C28" s="5" t="s">
        <v>32</v>
      </c>
      <c r="D28" s="5">
        <v>250</v>
      </c>
      <c r="E28" s="5">
        <v>2</v>
      </c>
      <c r="F28" s="5">
        <f t="shared" si="3"/>
        <v>500</v>
      </c>
      <c r="G28" s="5">
        <f t="shared" si="4"/>
        <v>95</v>
      </c>
      <c r="H28" s="5">
        <f t="shared" si="5"/>
        <v>595</v>
      </c>
    </row>
    <row r="29" spans="3:11" ht="18.75" x14ac:dyDescent="0.3">
      <c r="C29" s="34" t="s">
        <v>7</v>
      </c>
      <c r="D29" s="49" t="s">
        <v>42</v>
      </c>
      <c r="E29" s="49" t="s">
        <v>42</v>
      </c>
      <c r="F29" s="34">
        <f>SUM(F15:F28)</f>
        <v>101650</v>
      </c>
      <c r="G29" s="34">
        <f>SUM(G15:G28)</f>
        <v>19313.5</v>
      </c>
      <c r="H29" s="34">
        <f>SUM(H15:H28)</f>
        <v>120963.5</v>
      </c>
    </row>
    <row r="30" spans="3:11" x14ac:dyDescent="0.25">
      <c r="C30" s="38" t="s">
        <v>54</v>
      </c>
      <c r="D30" s="48" t="s">
        <v>42</v>
      </c>
      <c r="E30" s="47" t="s">
        <v>60</v>
      </c>
      <c r="F30" s="38">
        <f>F15+F16+F17</f>
        <v>47100</v>
      </c>
      <c r="G30" s="37"/>
      <c r="H30" s="37"/>
      <c r="I30" s="106">
        <f>SUM(F18:F20)</f>
        <v>31500</v>
      </c>
      <c r="J30" s="106" t="s">
        <v>66</v>
      </c>
      <c r="K30" s="106"/>
    </row>
    <row r="31" spans="3:11" x14ac:dyDescent="0.25">
      <c r="C31" s="37"/>
      <c r="D31" s="37"/>
      <c r="E31" s="37"/>
      <c r="F31" s="37"/>
      <c r="G31" s="37"/>
      <c r="H31" s="37"/>
      <c r="I31" s="106">
        <f>F30</f>
        <v>47100</v>
      </c>
      <c r="J31" s="106" t="s">
        <v>68</v>
      </c>
      <c r="K31" s="106"/>
    </row>
    <row r="32" spans="3:11" ht="23.25" x14ac:dyDescent="0.35">
      <c r="C32" s="10" t="s">
        <v>14</v>
      </c>
      <c r="H32" s="28"/>
      <c r="I32" s="106">
        <f>F29-F30-I30</f>
        <v>23050</v>
      </c>
      <c r="J32" s="106" t="s">
        <v>67</v>
      </c>
      <c r="K32" s="106"/>
    </row>
    <row r="33" spans="3:11" ht="23.25" x14ac:dyDescent="0.35">
      <c r="C33" s="30" t="s">
        <v>15</v>
      </c>
      <c r="H33" s="28"/>
      <c r="I33" s="106">
        <f>I30+I31+I32</f>
        <v>101650</v>
      </c>
      <c r="J33" s="106"/>
      <c r="K33" s="106"/>
    </row>
    <row r="34" spans="3:11" ht="23.25" x14ac:dyDescent="0.35">
      <c r="C34" s="10" t="s">
        <v>33</v>
      </c>
      <c r="H34" s="28"/>
    </row>
    <row r="35" spans="3:11" x14ac:dyDescent="0.25">
      <c r="C35" s="6" t="s">
        <v>8</v>
      </c>
      <c r="H35" s="28"/>
    </row>
    <row r="36" spans="3:11" ht="50.25" customHeight="1" x14ac:dyDescent="0.25">
      <c r="C36" s="29" t="s">
        <v>61</v>
      </c>
      <c r="H36" s="28"/>
    </row>
    <row r="37" spans="3:11" ht="30" x14ac:dyDescent="0.25">
      <c r="C37" s="7" t="s">
        <v>36</v>
      </c>
      <c r="D37" s="52" t="s">
        <v>41</v>
      </c>
      <c r="E37" s="52" t="s">
        <v>9</v>
      </c>
      <c r="F37" s="52" t="s">
        <v>10</v>
      </c>
      <c r="G37" s="52" t="s">
        <v>11</v>
      </c>
      <c r="H37" s="52" t="s">
        <v>12</v>
      </c>
      <c r="I37" s="52" t="s">
        <v>13</v>
      </c>
    </row>
    <row r="38" spans="3:11" x14ac:dyDescent="0.25">
      <c r="C38" s="5" t="s">
        <v>34</v>
      </c>
      <c r="D38" s="27" t="s">
        <v>42</v>
      </c>
      <c r="E38" s="5">
        <v>30</v>
      </c>
      <c r="F38" s="5">
        <v>38</v>
      </c>
      <c r="G38" s="5">
        <v>46</v>
      </c>
      <c r="H38" s="5">
        <v>50</v>
      </c>
      <c r="I38" s="5">
        <v>55</v>
      </c>
    </row>
    <row r="39" spans="3:11" x14ac:dyDescent="0.25">
      <c r="C39" s="15" t="s">
        <v>79</v>
      </c>
      <c r="D39" s="27">
        <f>250*12</f>
        <v>3000</v>
      </c>
      <c r="E39" s="5">
        <f>$D$39*E38</f>
        <v>90000</v>
      </c>
      <c r="F39" s="5">
        <f t="shared" ref="F39:I39" si="8">$D$39*F38</f>
        <v>114000</v>
      </c>
      <c r="G39" s="5">
        <f t="shared" si="8"/>
        <v>138000</v>
      </c>
      <c r="H39" s="5">
        <f t="shared" si="8"/>
        <v>150000</v>
      </c>
      <c r="I39" s="5">
        <f t="shared" si="8"/>
        <v>165000</v>
      </c>
    </row>
    <row r="40" spans="3:11" ht="30" x14ac:dyDescent="0.25">
      <c r="C40" s="53" t="s">
        <v>80</v>
      </c>
      <c r="D40" s="27">
        <f>150*12</f>
        <v>1800</v>
      </c>
      <c r="E40" s="5">
        <f>$D$40*E38</f>
        <v>54000</v>
      </c>
      <c r="F40" s="5">
        <f t="shared" ref="F40:I40" si="9">$D$40*F38</f>
        <v>68400</v>
      </c>
      <c r="G40" s="5">
        <f t="shared" si="9"/>
        <v>82800</v>
      </c>
      <c r="H40" s="5">
        <f t="shared" si="9"/>
        <v>90000</v>
      </c>
      <c r="I40" s="5">
        <f t="shared" si="9"/>
        <v>99000</v>
      </c>
    </row>
    <row r="41" spans="3:11" x14ac:dyDescent="0.25">
      <c r="C41" s="15" t="s">
        <v>81</v>
      </c>
      <c r="D41" s="27" t="s">
        <v>42</v>
      </c>
      <c r="E41" s="15">
        <f>E39+E40</f>
        <v>144000</v>
      </c>
      <c r="F41" s="15">
        <f t="shared" ref="F41:I41" si="10">F39+F40</f>
        <v>182400</v>
      </c>
      <c r="G41" s="15">
        <f t="shared" si="10"/>
        <v>220800</v>
      </c>
      <c r="H41" s="15">
        <f t="shared" si="10"/>
        <v>240000</v>
      </c>
      <c r="I41" s="15">
        <f t="shared" si="10"/>
        <v>264000</v>
      </c>
    </row>
    <row r="42" spans="3:11" x14ac:dyDescent="0.25">
      <c r="C42" s="33"/>
      <c r="D42" s="26"/>
      <c r="E42" s="23"/>
      <c r="F42" s="23"/>
      <c r="G42" s="23"/>
      <c r="H42" s="23"/>
      <c r="I42" s="23"/>
    </row>
    <row r="43" spans="3:11" ht="23.25" x14ac:dyDescent="0.35">
      <c r="C43" s="10" t="s">
        <v>43</v>
      </c>
      <c r="H43" s="28"/>
    </row>
    <row r="44" spans="3:11" ht="25.5" customHeight="1" x14ac:dyDescent="0.25">
      <c r="C44" s="6" t="s">
        <v>8</v>
      </c>
      <c r="H44" s="28"/>
    </row>
    <row r="45" spans="3:11" ht="60.75" customHeight="1" x14ac:dyDescent="0.25">
      <c r="C45" s="29" t="s">
        <v>65</v>
      </c>
      <c r="H45" s="28"/>
    </row>
    <row r="46" spans="3:11" ht="30" x14ac:dyDescent="0.25">
      <c r="C46" s="7" t="s">
        <v>35</v>
      </c>
      <c r="D46" s="52" t="s">
        <v>41</v>
      </c>
      <c r="E46" s="52" t="s">
        <v>9</v>
      </c>
      <c r="F46" s="52" t="s">
        <v>10</v>
      </c>
      <c r="G46" s="52" t="s">
        <v>11</v>
      </c>
      <c r="H46" s="52" t="s">
        <v>12</v>
      </c>
      <c r="I46" s="52" t="s">
        <v>13</v>
      </c>
    </row>
    <row r="47" spans="3:11" x14ac:dyDescent="0.25">
      <c r="C47" s="5" t="s">
        <v>34</v>
      </c>
      <c r="D47" s="27" t="s">
        <v>42</v>
      </c>
      <c r="E47" s="5">
        <v>25</v>
      </c>
      <c r="F47" s="5">
        <v>35</v>
      </c>
      <c r="G47" s="5">
        <v>45</v>
      </c>
      <c r="H47" s="5">
        <v>58</v>
      </c>
      <c r="I47" s="5">
        <v>66</v>
      </c>
    </row>
    <row r="48" spans="3:11" x14ac:dyDescent="0.25">
      <c r="C48" s="15" t="s">
        <v>82</v>
      </c>
      <c r="D48" s="27">
        <v>900</v>
      </c>
      <c r="E48" s="5">
        <f>E47*$D$48</f>
        <v>22500</v>
      </c>
      <c r="F48" s="5">
        <f t="shared" ref="F48:I48" si="11">F47*$D$48</f>
        <v>31500</v>
      </c>
      <c r="G48" s="5">
        <f t="shared" si="11"/>
        <v>40500</v>
      </c>
      <c r="H48" s="5">
        <f t="shared" si="11"/>
        <v>52200</v>
      </c>
      <c r="I48" s="5">
        <f t="shared" si="11"/>
        <v>59400</v>
      </c>
    </row>
    <row r="49" spans="3:9" x14ac:dyDescent="0.25">
      <c r="C49" s="15" t="s">
        <v>83</v>
      </c>
      <c r="D49" s="27">
        <v>600</v>
      </c>
      <c r="E49" s="5">
        <f>E47*$D$49</f>
        <v>15000</v>
      </c>
      <c r="F49" s="5">
        <f t="shared" ref="F49:I49" si="12">F47*$D$49</f>
        <v>21000</v>
      </c>
      <c r="G49" s="5">
        <f t="shared" si="12"/>
        <v>27000</v>
      </c>
      <c r="H49" s="5">
        <f t="shared" si="12"/>
        <v>34800</v>
      </c>
      <c r="I49" s="5">
        <f t="shared" si="12"/>
        <v>39600</v>
      </c>
    </row>
    <row r="50" spans="3:9" x14ac:dyDescent="0.25">
      <c r="C50" s="15" t="s">
        <v>84</v>
      </c>
      <c r="D50" s="27" t="s">
        <v>42</v>
      </c>
      <c r="E50" s="15">
        <f>E48+E49</f>
        <v>37500</v>
      </c>
      <c r="F50" s="15">
        <f t="shared" ref="F50:I50" si="13">F48+F49</f>
        <v>52500</v>
      </c>
      <c r="G50" s="15">
        <f t="shared" si="13"/>
        <v>67500</v>
      </c>
      <c r="H50" s="15">
        <f t="shared" si="13"/>
        <v>87000</v>
      </c>
      <c r="I50" s="15">
        <f t="shared" si="13"/>
        <v>99000</v>
      </c>
    </row>
    <row r="51" spans="3:9" ht="18.75" x14ac:dyDescent="0.3">
      <c r="C51" s="34" t="s">
        <v>78</v>
      </c>
      <c r="D51" s="35"/>
      <c r="E51" s="34">
        <f>E41+E50</f>
        <v>181500</v>
      </c>
      <c r="F51" s="34">
        <f t="shared" ref="F51:I51" si="14">F41+F50</f>
        <v>234900</v>
      </c>
      <c r="G51" s="34">
        <f t="shared" si="14"/>
        <v>288300</v>
      </c>
      <c r="H51" s="34">
        <f t="shared" si="14"/>
        <v>327000</v>
      </c>
      <c r="I51" s="34">
        <f t="shared" si="14"/>
        <v>363000</v>
      </c>
    </row>
    <row r="53" spans="3:9" ht="23.25" x14ac:dyDescent="0.35">
      <c r="C53" s="30" t="s">
        <v>44</v>
      </c>
    </row>
    <row r="54" spans="3:9" x14ac:dyDescent="0.25">
      <c r="C54" s="7" t="s">
        <v>16</v>
      </c>
      <c r="D54" s="7" t="s">
        <v>58</v>
      </c>
      <c r="E54" s="7" t="s">
        <v>9</v>
      </c>
      <c r="F54" s="7" t="s">
        <v>10</v>
      </c>
      <c r="G54" s="7" t="s">
        <v>11</v>
      </c>
      <c r="H54" s="7" t="s">
        <v>12</v>
      </c>
      <c r="I54" s="7" t="s">
        <v>13</v>
      </c>
    </row>
    <row r="55" spans="3:9" x14ac:dyDescent="0.25">
      <c r="C55" s="5" t="s">
        <v>46</v>
      </c>
      <c r="D55" s="31">
        <v>1200</v>
      </c>
      <c r="E55" s="5">
        <f>D55*12</f>
        <v>14400</v>
      </c>
      <c r="F55" s="5">
        <f>D55*12</f>
        <v>14400</v>
      </c>
      <c r="G55" s="5">
        <f t="shared" ref="G55:G60" si="15">E55</f>
        <v>14400</v>
      </c>
      <c r="H55" s="5">
        <f t="shared" ref="H55:H60" si="16">E55</f>
        <v>14400</v>
      </c>
      <c r="I55" s="5">
        <f t="shared" ref="I55:I60" si="17">E55</f>
        <v>14400</v>
      </c>
    </row>
    <row r="56" spans="3:9" x14ac:dyDescent="0.25">
      <c r="C56" s="5" t="s">
        <v>47</v>
      </c>
      <c r="D56" s="31">
        <v>400</v>
      </c>
      <c r="E56" s="5">
        <f t="shared" ref="E56:E59" si="18">D56*12</f>
        <v>4800</v>
      </c>
      <c r="F56" s="5">
        <f>E56</f>
        <v>4800</v>
      </c>
      <c r="G56" s="5">
        <f t="shared" si="15"/>
        <v>4800</v>
      </c>
      <c r="H56" s="5">
        <f t="shared" si="16"/>
        <v>4800</v>
      </c>
      <c r="I56" s="5">
        <f t="shared" si="17"/>
        <v>4800</v>
      </c>
    </row>
    <row r="57" spans="3:9" x14ac:dyDescent="0.25">
      <c r="C57" s="5" t="s">
        <v>48</v>
      </c>
      <c r="D57" s="31">
        <f>4*4000</f>
        <v>16000</v>
      </c>
      <c r="E57" s="5">
        <f t="shared" si="18"/>
        <v>192000</v>
      </c>
      <c r="F57" s="5">
        <f>E57</f>
        <v>192000</v>
      </c>
      <c r="G57" s="5">
        <f t="shared" si="15"/>
        <v>192000</v>
      </c>
      <c r="H57" s="5">
        <f t="shared" si="16"/>
        <v>192000</v>
      </c>
      <c r="I57" s="5">
        <f t="shared" si="17"/>
        <v>192000</v>
      </c>
    </row>
    <row r="58" spans="3:9" x14ac:dyDescent="0.25">
      <c r="C58" s="5" t="s">
        <v>49</v>
      </c>
      <c r="D58" s="31">
        <v>800</v>
      </c>
      <c r="E58" s="5">
        <f t="shared" si="18"/>
        <v>9600</v>
      </c>
      <c r="F58" s="5">
        <f>E58</f>
        <v>9600</v>
      </c>
      <c r="G58" s="5">
        <f t="shared" si="15"/>
        <v>9600</v>
      </c>
      <c r="H58" s="5">
        <f t="shared" si="16"/>
        <v>9600</v>
      </c>
      <c r="I58" s="5">
        <f t="shared" si="17"/>
        <v>9600</v>
      </c>
    </row>
    <row r="59" spans="3:9" x14ac:dyDescent="0.25">
      <c r="C59" s="5" t="s">
        <v>37</v>
      </c>
      <c r="D59" s="31">
        <v>600</v>
      </c>
      <c r="E59" s="5">
        <f t="shared" si="18"/>
        <v>7200</v>
      </c>
      <c r="F59" s="5">
        <f>E59</f>
        <v>7200</v>
      </c>
      <c r="G59" s="5">
        <f t="shared" si="15"/>
        <v>7200</v>
      </c>
      <c r="H59" s="5">
        <f t="shared" si="16"/>
        <v>7200</v>
      </c>
      <c r="I59" s="5">
        <f t="shared" si="17"/>
        <v>7200</v>
      </c>
    </row>
    <row r="60" spans="3:9" x14ac:dyDescent="0.25">
      <c r="C60" s="5" t="s">
        <v>17</v>
      </c>
      <c r="D60" s="36">
        <f>F69/4</f>
        <v>2943.75</v>
      </c>
      <c r="E60" s="42">
        <f>D60</f>
        <v>2943.75</v>
      </c>
      <c r="F60" s="42">
        <f>E60</f>
        <v>2943.75</v>
      </c>
      <c r="G60" s="42">
        <f t="shared" si="15"/>
        <v>2943.75</v>
      </c>
      <c r="H60" s="42">
        <f t="shared" si="16"/>
        <v>2943.75</v>
      </c>
      <c r="I60" s="42">
        <f t="shared" si="17"/>
        <v>2943.75</v>
      </c>
    </row>
    <row r="61" spans="3:9" x14ac:dyDescent="0.25">
      <c r="C61" s="5" t="s">
        <v>38</v>
      </c>
      <c r="D61" s="5" t="s">
        <v>24</v>
      </c>
      <c r="E61" s="5">
        <f>E51*0.01</f>
        <v>1815</v>
      </c>
      <c r="F61" s="5">
        <f>F51*0.01</f>
        <v>2349</v>
      </c>
      <c r="G61" s="5">
        <f>G51*0.01</f>
        <v>2883</v>
      </c>
      <c r="H61" s="5">
        <f>H51*0.01</f>
        <v>3270</v>
      </c>
      <c r="I61" s="5">
        <f>I51*0.01</f>
        <v>3630</v>
      </c>
    </row>
    <row r="62" spans="3:9" ht="18.75" x14ac:dyDescent="0.3">
      <c r="C62" s="34" t="s">
        <v>45</v>
      </c>
      <c r="D62" s="34"/>
      <c r="E62" s="43">
        <f>SUM(E55:E61)</f>
        <v>232758.75</v>
      </c>
      <c r="F62" s="43">
        <f>SUM(F55:F61)</f>
        <v>233292.75</v>
      </c>
      <c r="G62" s="43">
        <f>SUM(G55:G61)</f>
        <v>233826.75</v>
      </c>
      <c r="H62" s="43">
        <f>SUM(H55:H61)</f>
        <v>234213.75</v>
      </c>
      <c r="I62" s="43">
        <f>SUM(I55:I61)</f>
        <v>234573.75</v>
      </c>
    </row>
    <row r="63" spans="3:9" ht="15.75" thickBot="1" x14ac:dyDescent="0.3"/>
    <row r="64" spans="3:9" ht="15.75" thickBot="1" x14ac:dyDescent="0.3">
      <c r="C64" s="12" t="s">
        <v>18</v>
      </c>
      <c r="D64" s="13" t="s">
        <v>22</v>
      </c>
      <c r="E64" s="13"/>
      <c r="F64" s="14"/>
    </row>
    <row r="65" spans="3:9" ht="30" x14ac:dyDescent="0.25">
      <c r="C65" s="11" t="s">
        <v>19</v>
      </c>
      <c r="D65" s="45" t="s">
        <v>23</v>
      </c>
      <c r="E65" s="44" t="s">
        <v>20</v>
      </c>
      <c r="F65" s="46" t="s">
        <v>21</v>
      </c>
    </row>
    <row r="66" spans="3:9" x14ac:dyDescent="0.25">
      <c r="C66" t="s">
        <v>6</v>
      </c>
      <c r="D66" s="39">
        <f>F15</f>
        <v>24500</v>
      </c>
      <c r="E66" s="40">
        <v>4</v>
      </c>
      <c r="F66" s="40">
        <f>D66/E66</f>
        <v>6125</v>
      </c>
    </row>
    <row r="67" spans="3:9" x14ac:dyDescent="0.25">
      <c r="C67" s="5" t="s">
        <v>51</v>
      </c>
      <c r="D67" s="39">
        <f>F16</f>
        <v>5000</v>
      </c>
      <c r="E67" s="40">
        <v>4</v>
      </c>
      <c r="F67" s="40">
        <f t="shared" ref="F67:F68" si="19">D67/E67</f>
        <v>1250</v>
      </c>
    </row>
    <row r="68" spans="3:9" x14ac:dyDescent="0.25">
      <c r="C68" s="5" t="s">
        <v>50</v>
      </c>
      <c r="D68" s="5">
        <f>F17</f>
        <v>17600</v>
      </c>
      <c r="E68" s="5">
        <v>4</v>
      </c>
      <c r="F68" s="40">
        <f t="shared" si="19"/>
        <v>4400</v>
      </c>
    </row>
    <row r="69" spans="3:9" x14ac:dyDescent="0.25">
      <c r="E69" s="41" t="s">
        <v>56</v>
      </c>
      <c r="F69" s="15">
        <f>SUM(F66:F68)</f>
        <v>11775</v>
      </c>
    </row>
    <row r="71" spans="3:9" x14ac:dyDescent="0.25">
      <c r="C71" s="78" t="s">
        <v>92</v>
      </c>
      <c r="D71" s="78"/>
      <c r="E71" s="67" t="str">
        <f>E54</f>
        <v>Anul 1</v>
      </c>
      <c r="F71" s="67" t="str">
        <f>F54</f>
        <v>Anul 2</v>
      </c>
      <c r="G71" s="67" t="str">
        <f>G54</f>
        <v>Anul 3</v>
      </c>
      <c r="H71" s="67" t="str">
        <f>H54</f>
        <v>Anul 4</v>
      </c>
      <c r="I71" s="67" t="str">
        <f>I54</f>
        <v>Anul 5</v>
      </c>
    </row>
    <row r="72" spans="3:9" x14ac:dyDescent="0.25">
      <c r="C72" s="78"/>
      <c r="D72" s="78"/>
      <c r="E72" s="18">
        <f>E51-E62</f>
        <v>-51258.75</v>
      </c>
      <c r="F72" s="17">
        <f>F51-F62</f>
        <v>1607.25</v>
      </c>
      <c r="G72" s="17">
        <f>G51-G62</f>
        <v>54473.25</v>
      </c>
      <c r="H72" s="17">
        <f>H51-H62</f>
        <v>92786.25</v>
      </c>
      <c r="I72" s="17">
        <f>I51-I62</f>
        <v>128426.25</v>
      </c>
    </row>
    <row r="73" spans="3:9" ht="30.75" x14ac:dyDescent="0.25">
      <c r="C73" s="66" t="s">
        <v>91</v>
      </c>
      <c r="D73" s="69" t="s">
        <v>97</v>
      </c>
      <c r="E73" s="63" t="str">
        <f>E71</f>
        <v>Anul 1</v>
      </c>
      <c r="F73" s="63" t="str">
        <f t="shared" ref="F73:I73" si="20">F71</f>
        <v>Anul 2</v>
      </c>
      <c r="G73" s="63" t="str">
        <f t="shared" si="20"/>
        <v>Anul 3</v>
      </c>
      <c r="H73" s="63" t="str">
        <f t="shared" si="20"/>
        <v>Anul 4</v>
      </c>
      <c r="I73" s="63" t="str">
        <f t="shared" si="20"/>
        <v>Anul 5</v>
      </c>
    </row>
    <row r="74" spans="3:9" ht="60" x14ac:dyDescent="0.25">
      <c r="C74" s="59" t="s">
        <v>74</v>
      </c>
      <c r="D74" s="58" t="s">
        <v>100</v>
      </c>
      <c r="E74" s="5">
        <f>E51-(E62-E60)</f>
        <v>-48315</v>
      </c>
      <c r="F74" s="5">
        <f t="shared" ref="F74:I74" si="21">F51-(F62-F60)</f>
        <v>4551</v>
      </c>
      <c r="G74" s="5">
        <f t="shared" si="21"/>
        <v>57417</v>
      </c>
      <c r="H74" s="5">
        <f t="shared" si="21"/>
        <v>95730</v>
      </c>
      <c r="I74" s="5">
        <f t="shared" si="21"/>
        <v>131370</v>
      </c>
    </row>
    <row r="75" spans="3:9" ht="30" x14ac:dyDescent="0.25">
      <c r="C75" s="19" t="s">
        <v>99</v>
      </c>
      <c r="D75" s="57" t="s">
        <v>98</v>
      </c>
      <c r="E75" s="5"/>
      <c r="F75" s="5"/>
      <c r="G75" s="5"/>
      <c r="H75" s="5"/>
      <c r="I75" s="5"/>
    </row>
    <row r="76" spans="3:9" ht="60.6" customHeight="1" x14ac:dyDescent="0.25">
      <c r="C76" s="60" t="s">
        <v>70</v>
      </c>
      <c r="D76" s="5"/>
      <c r="E76" s="8">
        <f>E74/(1+0.05)^1</f>
        <v>-46014.28571428571</v>
      </c>
      <c r="F76" s="8">
        <f>F74/(1+0.05)^2</f>
        <v>4127.8911564625851</v>
      </c>
      <c r="G76" s="8">
        <f>G74/(1+0.05)^3</f>
        <v>49598.963394881757</v>
      </c>
      <c r="H76" s="8">
        <f>H74/(1+0.05)^4</f>
        <v>78757.307911826865</v>
      </c>
      <c r="I76" s="8">
        <f>I74/(1+0.05)^5</f>
        <v>102931.83248896145</v>
      </c>
    </row>
    <row r="77" spans="3:9" ht="15.75" x14ac:dyDescent="0.25">
      <c r="C77" s="16" t="s">
        <v>95</v>
      </c>
      <c r="D77" s="5">
        <f>F29</f>
        <v>101650</v>
      </c>
    </row>
    <row r="78" spans="3:9" ht="62.45" customHeight="1" x14ac:dyDescent="0.25">
      <c r="C78" s="68" t="s">
        <v>73</v>
      </c>
      <c r="D78" s="22">
        <f>SUM(E76:I76)-D77</f>
        <v>87751.709237846953</v>
      </c>
      <c r="G78" s="71" t="s">
        <v>25</v>
      </c>
      <c r="H78" s="71"/>
      <c r="I78" s="71"/>
    </row>
    <row r="79" spans="3:9" x14ac:dyDescent="0.25">
      <c r="C79" s="16" t="s">
        <v>101</v>
      </c>
      <c r="D79" s="5">
        <f>D77*(-1)</f>
        <v>-101650</v>
      </c>
      <c r="E79" s="8">
        <f>E76</f>
        <v>-46014.28571428571</v>
      </c>
      <c r="F79" s="8">
        <f t="shared" ref="F79:I79" si="22">F76</f>
        <v>4127.8911564625851</v>
      </c>
      <c r="G79" s="8">
        <f t="shared" si="22"/>
        <v>49598.963394881757</v>
      </c>
      <c r="H79" s="8">
        <f t="shared" si="22"/>
        <v>78757.307911826865</v>
      </c>
      <c r="I79" s="8">
        <f t="shared" si="22"/>
        <v>102931.83248896145</v>
      </c>
    </row>
    <row r="80" spans="3:9" x14ac:dyDescent="0.25">
      <c r="C80" s="20" t="s">
        <v>26</v>
      </c>
      <c r="D80" s="21">
        <f>IRR(D79:I79)</f>
        <v>0.12876672670414169</v>
      </c>
    </row>
    <row r="82" spans="3:4" ht="15.75" x14ac:dyDescent="0.25">
      <c r="C82" s="61" t="s">
        <v>104</v>
      </c>
    </row>
    <row r="83" spans="3:4" x14ac:dyDescent="0.25">
      <c r="C83" s="72" t="s">
        <v>71</v>
      </c>
      <c r="D83" s="73"/>
    </row>
    <row r="84" spans="3:4" x14ac:dyDescent="0.25">
      <c r="C84" s="74"/>
      <c r="D84" s="75"/>
    </row>
    <row r="85" spans="3:4" x14ac:dyDescent="0.25">
      <c r="C85" s="76"/>
      <c r="D85" s="77"/>
    </row>
    <row r="86" spans="3:4" x14ac:dyDescent="0.25">
      <c r="C86" s="65"/>
      <c r="D86" s="65"/>
    </row>
    <row r="87" spans="3:4" x14ac:dyDescent="0.25">
      <c r="C87" s="107" t="s">
        <v>115</v>
      </c>
    </row>
    <row r="88" spans="3:4" x14ac:dyDescent="0.25">
      <c r="C88" s="64" t="s">
        <v>105</v>
      </c>
      <c r="D88" s="54"/>
    </row>
    <row r="89" spans="3:4" ht="47.25" customHeight="1" x14ac:dyDescent="0.25">
      <c r="C89" s="81" t="s">
        <v>75</v>
      </c>
      <c r="D89" s="82"/>
    </row>
    <row r="90" spans="3:4" ht="43.5" customHeight="1" x14ac:dyDescent="0.25">
      <c r="C90" s="81" t="s">
        <v>76</v>
      </c>
      <c r="D90" s="82"/>
    </row>
    <row r="91" spans="3:4" ht="69" customHeight="1" x14ac:dyDescent="0.25">
      <c r="C91" s="81" t="s">
        <v>77</v>
      </c>
      <c r="D91" s="82"/>
    </row>
    <row r="92" spans="3:4" ht="32.25" customHeight="1" x14ac:dyDescent="0.25">
      <c r="C92" s="81" t="s">
        <v>96</v>
      </c>
      <c r="D92" s="83"/>
    </row>
    <row r="93" spans="3:4" ht="36" customHeight="1" x14ac:dyDescent="0.25">
      <c r="C93" s="81" t="s">
        <v>93</v>
      </c>
      <c r="D93" s="82"/>
    </row>
    <row r="94" spans="3:4" ht="93" customHeight="1" x14ac:dyDescent="0.25">
      <c r="C94" s="81" t="s">
        <v>94</v>
      </c>
      <c r="D94" s="83"/>
    </row>
    <row r="95" spans="3:4" ht="29.25" customHeight="1" x14ac:dyDescent="0.25">
      <c r="C95" s="79" t="s">
        <v>85</v>
      </c>
      <c r="D95" s="80"/>
    </row>
  </sheetData>
  <mergeCells count="14">
    <mergeCell ref="D3:F3"/>
    <mergeCell ref="C10:D10"/>
    <mergeCell ref="C11:D11"/>
    <mergeCell ref="C89:D89"/>
    <mergeCell ref="C90:D90"/>
    <mergeCell ref="C4:F4"/>
    <mergeCell ref="G78:I78"/>
    <mergeCell ref="C83:D85"/>
    <mergeCell ref="C71:D72"/>
    <mergeCell ref="C95:D95"/>
    <mergeCell ref="C93:D93"/>
    <mergeCell ref="C92:D92"/>
    <mergeCell ref="C94:D94"/>
    <mergeCell ref="C91:D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Medeea Katerina Petrovan</dc:creator>
  <cp:lastModifiedBy>George</cp:lastModifiedBy>
  <dcterms:created xsi:type="dcterms:W3CDTF">2020-12-09T12:25:11Z</dcterms:created>
  <dcterms:modified xsi:type="dcterms:W3CDTF">2022-01-24T16:11:01Z</dcterms:modified>
</cp:coreProperties>
</file>