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drawings/drawing4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egan\Desktop\"/>
    </mc:Choice>
  </mc:AlternateContent>
  <xr:revisionPtr revIDLastSave="0" documentId="13_ncr:1_{950EBF72-32A0-4EF0-8FB1-83E0E716F64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Gradient Boosting" sheetId="1" r:id="rId1"/>
    <sheet name="Num of Trees" sheetId="2" r:id="rId2"/>
    <sheet name="Learning Rate" sheetId="3" r:id="rId3"/>
    <sheet name="Limit Depth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4" i="4" l="1"/>
  <c r="T23" i="4"/>
  <c r="T22" i="4"/>
  <c r="T21" i="4"/>
  <c r="T20" i="4"/>
  <c r="T19" i="4"/>
  <c r="T16" i="4"/>
  <c r="T15" i="4"/>
  <c r="T14" i="4"/>
  <c r="T13" i="4"/>
  <c r="T12" i="4"/>
  <c r="T11" i="4"/>
  <c r="T8" i="4"/>
  <c r="T7" i="4"/>
  <c r="T6" i="4"/>
  <c r="T5" i="4"/>
  <c r="T4" i="4"/>
  <c r="T3" i="4"/>
  <c r="AD35" i="3"/>
  <c r="AD34" i="3"/>
  <c r="AD33" i="3"/>
  <c r="AD32" i="3"/>
  <c r="AD31" i="3"/>
  <c r="AD30" i="3"/>
  <c r="AD27" i="3"/>
  <c r="AD26" i="3"/>
  <c r="AD25" i="3"/>
  <c r="AD22" i="3"/>
  <c r="AD21" i="3"/>
  <c r="AD20" i="3"/>
  <c r="AD19" i="3"/>
  <c r="AD18" i="3"/>
  <c r="AD15" i="3"/>
  <c r="AD14" i="3"/>
  <c r="AD13" i="3"/>
  <c r="AD12" i="3"/>
  <c r="AD11" i="3"/>
  <c r="AD10" i="3"/>
  <c r="AD7" i="3"/>
  <c r="AD5" i="3"/>
  <c r="AD6" i="3"/>
  <c r="AD4" i="3"/>
  <c r="AD3" i="3"/>
  <c r="Y29" i="2"/>
  <c r="Y28" i="2"/>
  <c r="Y27" i="2"/>
  <c r="Y26" i="2"/>
  <c r="Y25" i="2"/>
  <c r="Y22" i="2"/>
  <c r="Y21" i="2"/>
  <c r="Y20" i="2"/>
  <c r="Y19" i="2"/>
  <c r="Y18" i="2"/>
  <c r="Y8" i="2"/>
  <c r="Y15" i="2"/>
  <c r="Y14" i="2"/>
  <c r="Y13" i="2"/>
  <c r="Y12" i="2"/>
  <c r="Y11" i="2"/>
  <c r="Y4" i="2"/>
  <c r="Y7" i="2"/>
  <c r="Y6" i="2"/>
  <c r="Y5" i="2"/>
</calcChain>
</file>

<file path=xl/sharedStrings.xml><?xml version="1.0" encoding="utf-8"?>
<sst xmlns="http://schemas.openxmlformats.org/spreadsheetml/2006/main" count="951" uniqueCount="90">
  <si>
    <t>Gradient Boosting -Test Cases</t>
  </si>
  <si>
    <t>1. Method</t>
  </si>
  <si>
    <t>2.Number of Trees</t>
  </si>
  <si>
    <t>Graph-Error against Number of Trees</t>
  </si>
  <si>
    <t>3.Learning Rate</t>
  </si>
  <si>
    <t>Link</t>
  </si>
  <si>
    <t>4. Growth Control</t>
  </si>
  <si>
    <t>b. Number of subsets.</t>
  </si>
  <si>
    <t>5.Subsampling</t>
  </si>
  <si>
    <t>a. Limit Depth (commonly used 3)</t>
  </si>
  <si>
    <t>a.Random Sampling</t>
  </si>
  <si>
    <r>
      <t xml:space="preserve">Method : </t>
    </r>
    <r>
      <rPr>
        <b/>
        <sz val="11"/>
        <color theme="1"/>
        <rFont val="Calibri"/>
        <family val="2"/>
        <scheme val="minor"/>
      </rPr>
      <t>scikit-learn</t>
    </r>
  </si>
  <si>
    <r>
      <t>Num of trees :</t>
    </r>
    <r>
      <rPr>
        <b/>
        <sz val="11"/>
        <color theme="1"/>
        <rFont val="Calibri"/>
        <family val="2"/>
        <scheme val="minor"/>
      </rPr>
      <t>100</t>
    </r>
  </si>
  <si>
    <r>
      <t xml:space="preserve">Learning Rate : </t>
    </r>
    <r>
      <rPr>
        <b/>
        <sz val="11"/>
        <color theme="1"/>
        <rFont val="Calibri"/>
        <family val="2"/>
        <scheme val="minor"/>
      </rPr>
      <t>0.1</t>
    </r>
  </si>
  <si>
    <r>
      <t xml:space="preserve">Limit Depth : </t>
    </r>
    <r>
      <rPr>
        <b/>
        <sz val="11"/>
        <color theme="1"/>
        <rFont val="Calibri"/>
        <family val="2"/>
        <scheme val="minor"/>
      </rPr>
      <t>3</t>
    </r>
  </si>
  <si>
    <r>
      <t>Subset :</t>
    </r>
    <r>
      <rPr>
        <b/>
        <sz val="11"/>
        <color theme="1"/>
        <rFont val="Calibri"/>
        <family val="2"/>
        <scheme val="minor"/>
      </rPr>
      <t>2</t>
    </r>
  </si>
  <si>
    <r>
      <t>Subsample :</t>
    </r>
    <r>
      <rPr>
        <b/>
        <sz val="11"/>
        <color theme="1"/>
        <rFont val="Calibri"/>
        <family val="2"/>
        <scheme val="minor"/>
      </rPr>
      <t>1</t>
    </r>
  </si>
  <si>
    <t>Test case 3</t>
  </si>
  <si>
    <t>Test case 4</t>
  </si>
  <si>
    <t xml:space="preserve">Results </t>
  </si>
  <si>
    <t>MSE</t>
  </si>
  <si>
    <t>RMSE</t>
  </si>
  <si>
    <t>MAE</t>
  </si>
  <si>
    <t>MAPE</t>
  </si>
  <si>
    <t>R2</t>
  </si>
  <si>
    <r>
      <t xml:space="preserve">Method : </t>
    </r>
    <r>
      <rPr>
        <b/>
        <sz val="11"/>
        <color theme="1"/>
        <rFont val="Calibri"/>
        <family val="2"/>
        <scheme val="minor"/>
      </rPr>
      <t>xgboost</t>
    </r>
  </si>
  <si>
    <r>
      <t xml:space="preserve">Method : </t>
    </r>
    <r>
      <rPr>
        <b/>
        <sz val="11"/>
        <color theme="1"/>
        <rFont val="Calibri"/>
        <family val="2"/>
        <scheme val="minor"/>
      </rPr>
      <t>xgboost (Forest)</t>
    </r>
  </si>
  <si>
    <r>
      <t xml:space="preserve">Method : </t>
    </r>
    <r>
      <rPr>
        <b/>
        <sz val="11"/>
        <color theme="1"/>
        <rFont val="Calibri"/>
        <family val="2"/>
        <scheme val="minor"/>
      </rPr>
      <t>xgboost (catboost)</t>
    </r>
  </si>
  <si>
    <r>
      <t>Num of trees :</t>
    </r>
    <r>
      <rPr>
        <b/>
        <sz val="11"/>
        <color theme="1"/>
        <rFont val="Calibri"/>
        <family val="2"/>
        <scheme val="minor"/>
      </rPr>
      <t>50</t>
    </r>
  </si>
  <si>
    <r>
      <t>Num of trees :</t>
    </r>
    <r>
      <rPr>
        <b/>
        <sz val="11"/>
        <color theme="1"/>
        <rFont val="Calibri"/>
        <family val="2"/>
        <scheme val="minor"/>
      </rPr>
      <t>150</t>
    </r>
  </si>
  <si>
    <t>Test case 1.2</t>
  </si>
  <si>
    <r>
      <t>Num of trees :</t>
    </r>
    <r>
      <rPr>
        <b/>
        <sz val="11"/>
        <color theme="1"/>
        <rFont val="Calibri"/>
        <family val="2"/>
        <scheme val="minor"/>
      </rPr>
      <t>200</t>
    </r>
  </si>
  <si>
    <r>
      <t>Num of trees :</t>
    </r>
    <r>
      <rPr>
        <b/>
        <sz val="11"/>
        <color theme="1"/>
        <rFont val="Calibri"/>
        <family val="2"/>
        <scheme val="minor"/>
      </rPr>
      <t>250</t>
    </r>
  </si>
  <si>
    <t>Test case 1.3</t>
  </si>
  <si>
    <t>Recommended Range 0.1 -0.3</t>
  </si>
  <si>
    <t>Test case 2.1</t>
  </si>
  <si>
    <t>Test case 2.0</t>
  </si>
  <si>
    <t>Test case 1.4</t>
  </si>
  <si>
    <t>Time (s)</t>
  </si>
  <si>
    <t>Test case 2.2</t>
  </si>
  <si>
    <t>Test case 2.3</t>
  </si>
  <si>
    <r>
      <t>Num of trees :2</t>
    </r>
    <r>
      <rPr>
        <b/>
        <sz val="11"/>
        <color theme="1"/>
        <rFont val="Calibri"/>
        <family val="2"/>
        <scheme val="minor"/>
      </rPr>
      <t>00</t>
    </r>
  </si>
  <si>
    <t>Column1</t>
  </si>
  <si>
    <t>Test case 3.0</t>
  </si>
  <si>
    <t>Test case 3.1</t>
  </si>
  <si>
    <t>Test Case</t>
  </si>
  <si>
    <t>Accuracy (%)</t>
  </si>
  <si>
    <t>Test case 1.0</t>
  </si>
  <si>
    <t>Test case 1.1</t>
  </si>
  <si>
    <t>Test case 2.4</t>
  </si>
  <si>
    <t>Performance (1/t)</t>
  </si>
  <si>
    <t>Time taken (t) / s</t>
  </si>
  <si>
    <t>Peformance (1/t)</t>
  </si>
  <si>
    <t xml:space="preserve">Accuracy (%) </t>
  </si>
  <si>
    <r>
      <t xml:space="preserve">Learning Rate : </t>
    </r>
    <r>
      <rPr>
        <b/>
        <sz val="11"/>
        <color theme="1"/>
        <rFont val="Calibri"/>
        <family val="2"/>
        <scheme val="minor"/>
      </rPr>
      <t>0.2</t>
    </r>
  </si>
  <si>
    <r>
      <t xml:space="preserve">Learning Rate : </t>
    </r>
    <r>
      <rPr>
        <b/>
        <sz val="11"/>
        <color theme="1"/>
        <rFont val="Calibri"/>
        <family val="2"/>
        <scheme val="minor"/>
      </rPr>
      <t>0.3</t>
    </r>
  </si>
  <si>
    <r>
      <t xml:space="preserve">Learning Rate : </t>
    </r>
    <r>
      <rPr>
        <b/>
        <sz val="11"/>
        <color theme="1"/>
        <rFont val="Calibri"/>
        <family val="2"/>
        <scheme val="minor"/>
      </rPr>
      <t>0.4</t>
    </r>
  </si>
  <si>
    <r>
      <t xml:space="preserve">Learning Rate : </t>
    </r>
    <r>
      <rPr>
        <b/>
        <sz val="11"/>
        <color theme="1"/>
        <rFont val="Calibri"/>
        <family val="2"/>
        <scheme val="minor"/>
      </rPr>
      <t>0.5</t>
    </r>
  </si>
  <si>
    <r>
      <t xml:space="preserve">Learning Rate : </t>
    </r>
    <r>
      <rPr>
        <b/>
        <sz val="11"/>
        <color theme="1"/>
        <rFont val="Calibri"/>
        <family val="2"/>
        <scheme val="minor"/>
      </rPr>
      <t>0.6</t>
    </r>
  </si>
  <si>
    <t>Test case 2.5</t>
  </si>
  <si>
    <t>Test case 3.0.1</t>
  </si>
  <si>
    <t>Test case 3.0.2</t>
  </si>
  <si>
    <t>Test case 3.0.3</t>
  </si>
  <si>
    <t>Test case 3.0.4</t>
  </si>
  <si>
    <t>Test case 3.1.0</t>
  </si>
  <si>
    <t>Test case 3.0.0</t>
  </si>
  <si>
    <t>Test case 3.1.1</t>
  </si>
  <si>
    <t>Test case 3.1.2</t>
  </si>
  <si>
    <t>3.0.0</t>
  </si>
  <si>
    <t>3.0.1</t>
  </si>
  <si>
    <t>3.0.2</t>
  </si>
  <si>
    <t>3.0.3</t>
  </si>
  <si>
    <t>3.0.4</t>
  </si>
  <si>
    <t>3.1.0</t>
  </si>
  <si>
    <t>3.1.1</t>
  </si>
  <si>
    <t>3.1.2</t>
  </si>
  <si>
    <t>Test case 4.1</t>
  </si>
  <si>
    <t>Test case 4.2</t>
  </si>
  <si>
    <t>Test case 4.3</t>
  </si>
  <si>
    <t>Test case 4.4</t>
  </si>
  <si>
    <t>Test case 4.5</t>
  </si>
  <si>
    <t>Test case 1</t>
  </si>
  <si>
    <r>
      <t xml:space="preserve">Limit Depth : </t>
    </r>
    <r>
      <rPr>
        <b/>
        <sz val="11"/>
        <color theme="1"/>
        <rFont val="Calibri"/>
        <family val="2"/>
        <scheme val="minor"/>
      </rPr>
      <t>1</t>
    </r>
  </si>
  <si>
    <r>
      <t xml:space="preserve">Limit Depth : </t>
    </r>
    <r>
      <rPr>
        <b/>
        <sz val="11"/>
        <color theme="1"/>
        <rFont val="Calibri"/>
        <family val="2"/>
        <scheme val="minor"/>
      </rPr>
      <t>2</t>
    </r>
  </si>
  <si>
    <r>
      <t xml:space="preserve">Limit Depth : </t>
    </r>
    <r>
      <rPr>
        <b/>
        <sz val="11"/>
        <color theme="1"/>
        <rFont val="Calibri"/>
        <family val="2"/>
        <scheme val="minor"/>
      </rPr>
      <t>4</t>
    </r>
  </si>
  <si>
    <r>
      <t xml:space="preserve">Limit Depth : </t>
    </r>
    <r>
      <rPr>
        <b/>
        <sz val="11"/>
        <color theme="1"/>
        <rFont val="Calibri"/>
        <family val="2"/>
        <scheme val="minor"/>
      </rPr>
      <t>5</t>
    </r>
  </si>
  <si>
    <r>
      <t xml:space="preserve">Limit Depth : </t>
    </r>
    <r>
      <rPr>
        <b/>
        <sz val="11"/>
        <color theme="1"/>
        <rFont val="Calibri"/>
        <family val="2"/>
        <scheme val="minor"/>
      </rPr>
      <t>6</t>
    </r>
  </si>
  <si>
    <t>Test case 2</t>
  </si>
  <si>
    <t>Test case 1.5</t>
  </si>
  <si>
    <t>Tree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</si>
</sst>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24"/>
      <color theme="1"/>
      <name val="Times New Roman"/>
      <family val="1"/>
    </font>
    <font>
      <sz val="11"/>
      <color theme="1"/>
      <name val="Calibri 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Segoe U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4" fillId="0" borderId="0" xfId="0" applyFont="1"/>
    <xf numFmtId="0" fontId="5" fillId="0" borderId="0" xfId="1" applyAlignment="1">
      <alignment wrapText="1"/>
    </xf>
    <xf numFmtId="0" fontId="0" fillId="0" borderId="0" xfId="0" applyAlignment="1">
      <alignment horizontal="left"/>
    </xf>
    <xf numFmtId="0" fontId="0" fillId="2" borderId="1" xfId="0" applyFill="1" applyBorder="1"/>
    <xf numFmtId="0" fontId="0" fillId="2" borderId="2" xfId="0" applyFill="1" applyBorder="1"/>
    <xf numFmtId="0" fontId="0" fillId="6" borderId="0" xfId="0" applyFill="1"/>
    <xf numFmtId="0" fontId="0" fillId="0" borderId="0" xfId="0" applyAlignment="1">
      <alignment horizontal="center"/>
    </xf>
    <xf numFmtId="0" fontId="10" fillId="5" borderId="0" xfId="0" applyFont="1" applyFill="1"/>
    <xf numFmtId="0" fontId="0" fillId="7" borderId="3" xfId="0" applyFill="1" applyBorder="1" applyAlignment="1">
      <alignment horizontal="center"/>
    </xf>
    <xf numFmtId="0" fontId="0" fillId="7" borderId="4" xfId="0" applyFill="1" applyBorder="1"/>
    <xf numFmtId="0" fontId="0" fillId="7" borderId="5" xfId="0" applyFill="1" applyBorder="1"/>
    <xf numFmtId="0" fontId="9" fillId="4" borderId="0" xfId="3"/>
    <xf numFmtId="0" fontId="9" fillId="4" borderId="1" xfId="3" applyBorder="1"/>
    <xf numFmtId="0" fontId="8" fillId="3" borderId="1" xfId="2" applyBorder="1"/>
    <xf numFmtId="0" fontId="8" fillId="3" borderId="2" xfId="2" applyBorder="1"/>
    <xf numFmtId="0" fontId="0" fillId="5" borderId="0" xfId="0" applyFill="1"/>
    <xf numFmtId="0" fontId="0" fillId="2" borderId="6" xfId="0" applyFill="1" applyBorder="1"/>
    <xf numFmtId="0" fontId="0" fillId="0" borderId="0" xfId="0" applyAlignment="1">
      <alignment horizontal="center" vertical="center"/>
    </xf>
    <xf numFmtId="0" fontId="0" fillId="7" borderId="4" xfId="0" applyFill="1" applyBorder="1" applyAlignment="1">
      <alignment horizontal="center" vertical="center"/>
    </xf>
  </cellXfs>
  <cellStyles count="4">
    <cellStyle name="Bad" xfId="3" builtinId="27"/>
    <cellStyle name="Good" xfId="2" builtinId="26"/>
    <cellStyle name="Hyperlink" xfId="1" builtinId="8"/>
    <cellStyle name="Normal" xfId="0" builtinId="0"/>
  </cellStyles>
  <dxfs count="159"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0000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C000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"/>
        <scheme val="none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machinelearningmastery.com/gradient-boosting-machine-ensemble-in-python/" TargetMode="External"/><Relationship Id="rId4" Type="http://schemas.openxmlformats.org/officeDocument/2006/relationships/hyperlink" Target="https://neptune.ai/blog/gradient-boosted-decision-trees-guide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600075</xdr:colOff>
          <xdr:row>3</xdr:row>
          <xdr:rowOff>171450</xdr:rowOff>
        </xdr:from>
        <xdr:to>
          <xdr:col>1</xdr:col>
          <xdr:colOff>800100</xdr:colOff>
          <xdr:row>5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MY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scikit-learn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600075</xdr:colOff>
          <xdr:row>4</xdr:row>
          <xdr:rowOff>180975</xdr:rowOff>
        </xdr:from>
        <xdr:to>
          <xdr:col>1</xdr:col>
          <xdr:colOff>800100</xdr:colOff>
          <xdr:row>6</xdr:row>
          <xdr:rowOff>9525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MY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xgboost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600075</xdr:colOff>
          <xdr:row>6</xdr:row>
          <xdr:rowOff>0</xdr:rowOff>
        </xdr:from>
        <xdr:to>
          <xdr:col>1</xdr:col>
          <xdr:colOff>1247775</xdr:colOff>
          <xdr:row>7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MY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xgbooost (Random Forest)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600075</xdr:colOff>
          <xdr:row>6</xdr:row>
          <xdr:rowOff>180975</xdr:rowOff>
        </xdr:from>
        <xdr:to>
          <xdr:col>1</xdr:col>
          <xdr:colOff>1247775</xdr:colOff>
          <xdr:row>7</xdr:row>
          <xdr:rowOff>180975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MY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xgbooost (catboost)</a:t>
              </a:r>
            </a:p>
          </xdr:txBody>
        </xdr:sp>
        <xdr:clientData/>
      </xdr:twoCellAnchor>
    </mc:Choice>
    <mc:Fallback/>
  </mc:AlternateContent>
  <xdr:twoCellAnchor editAs="oneCell">
    <xdr:from>
      <xdr:col>2</xdr:col>
      <xdr:colOff>28575</xdr:colOff>
      <xdr:row>16</xdr:row>
      <xdr:rowOff>161925</xdr:rowOff>
    </xdr:from>
    <xdr:to>
      <xdr:col>2</xdr:col>
      <xdr:colOff>352425</xdr:colOff>
      <xdr:row>17</xdr:row>
      <xdr:rowOff>299416</xdr:rowOff>
    </xdr:to>
    <xdr:pic>
      <xdr:nvPicPr>
        <xdr:cNvPr id="3" name="Graphic 2" descr="Paperclip">
          <a:hlinkClick xmlns:r="http://schemas.openxmlformats.org/officeDocument/2006/relationships" r:id="rId1" tooltip="Reference link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rot="5400000">
          <a:off x="2628900" y="3600450"/>
          <a:ext cx="323850" cy="32385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38096</xdr:colOff>
      <xdr:row>17</xdr:row>
      <xdr:rowOff>266699</xdr:rowOff>
    </xdr:from>
    <xdr:to>
      <xdr:col>2</xdr:col>
      <xdr:colOff>361947</xdr:colOff>
      <xdr:row>18</xdr:row>
      <xdr:rowOff>176419</xdr:rowOff>
    </xdr:to>
    <xdr:pic>
      <xdr:nvPicPr>
        <xdr:cNvPr id="7" name="Graphic 6" descr="Paperclip">
          <a:hlinkClick xmlns:r="http://schemas.openxmlformats.org/officeDocument/2006/relationships" r:id="rId4" tooltip="Reference link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rot="5400000">
          <a:off x="2638421" y="3895724"/>
          <a:ext cx="323851" cy="3238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13</xdr:row>
      <xdr:rowOff>0</xdr:rowOff>
    </xdr:from>
    <xdr:to>
      <xdr:col>2</xdr:col>
      <xdr:colOff>590550</xdr:colOff>
      <xdr:row>13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>
          <a:off x="5648325" y="3057525"/>
          <a:ext cx="58102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13</xdr:row>
      <xdr:rowOff>0</xdr:rowOff>
    </xdr:from>
    <xdr:to>
      <xdr:col>7</xdr:col>
      <xdr:colOff>600807</xdr:colOff>
      <xdr:row>13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9963150" y="3057525"/>
          <a:ext cx="58175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</xdr:row>
      <xdr:rowOff>175846</xdr:rowOff>
    </xdr:from>
    <xdr:to>
      <xdr:col>13</xdr:col>
      <xdr:colOff>7327</xdr:colOff>
      <xdr:row>4</xdr:row>
      <xdr:rowOff>176698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 flipV="1">
          <a:off x="14344650" y="1328371"/>
          <a:ext cx="616927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4</xdr:row>
      <xdr:rowOff>175846</xdr:rowOff>
    </xdr:from>
    <xdr:to>
      <xdr:col>18</xdr:col>
      <xdr:colOff>7327</xdr:colOff>
      <xdr:row>4</xdr:row>
      <xdr:rowOff>176698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 flipV="1">
          <a:off x="18764250" y="1328371"/>
          <a:ext cx="616927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5</xdr:row>
      <xdr:rowOff>0</xdr:rowOff>
    </xdr:from>
    <xdr:to>
      <xdr:col>2</xdr:col>
      <xdr:colOff>590550</xdr:colOff>
      <xdr:row>5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>
          <a:off x="5648325" y="1343025"/>
          <a:ext cx="58102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21</xdr:row>
      <xdr:rowOff>0</xdr:rowOff>
    </xdr:from>
    <xdr:to>
      <xdr:col>2</xdr:col>
      <xdr:colOff>590550</xdr:colOff>
      <xdr:row>21</xdr:row>
      <xdr:rowOff>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5648325" y="4772025"/>
          <a:ext cx="58102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29</xdr:row>
      <xdr:rowOff>0</xdr:rowOff>
    </xdr:from>
    <xdr:to>
      <xdr:col>2</xdr:col>
      <xdr:colOff>590550</xdr:colOff>
      <xdr:row>29</xdr:row>
      <xdr:rowOff>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5648325" y="6524625"/>
          <a:ext cx="58102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37</xdr:row>
      <xdr:rowOff>0</xdr:rowOff>
    </xdr:from>
    <xdr:to>
      <xdr:col>2</xdr:col>
      <xdr:colOff>590550</xdr:colOff>
      <xdr:row>37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5648325" y="8201025"/>
          <a:ext cx="58102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5</xdr:row>
      <xdr:rowOff>0</xdr:rowOff>
    </xdr:from>
    <xdr:to>
      <xdr:col>7</xdr:col>
      <xdr:colOff>600807</xdr:colOff>
      <xdr:row>5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>
          <a:off x="9963150" y="1343025"/>
          <a:ext cx="58175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21</xdr:row>
      <xdr:rowOff>0</xdr:rowOff>
    </xdr:from>
    <xdr:to>
      <xdr:col>7</xdr:col>
      <xdr:colOff>600807</xdr:colOff>
      <xdr:row>21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9963150" y="4772025"/>
          <a:ext cx="58175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29</xdr:row>
      <xdr:rowOff>0</xdr:rowOff>
    </xdr:from>
    <xdr:to>
      <xdr:col>7</xdr:col>
      <xdr:colOff>600807</xdr:colOff>
      <xdr:row>29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9963150" y="6524625"/>
          <a:ext cx="58175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37</xdr:row>
      <xdr:rowOff>0</xdr:rowOff>
    </xdr:from>
    <xdr:to>
      <xdr:col>7</xdr:col>
      <xdr:colOff>600807</xdr:colOff>
      <xdr:row>37</xdr:row>
      <xdr:rowOff>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>
          <a:off x="9963150" y="8201025"/>
          <a:ext cx="58175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12</xdr:row>
      <xdr:rowOff>175846</xdr:rowOff>
    </xdr:from>
    <xdr:to>
      <xdr:col>13</xdr:col>
      <xdr:colOff>7327</xdr:colOff>
      <xdr:row>12</xdr:row>
      <xdr:rowOff>176698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/>
      </xdr:nvCxnSpPr>
      <xdr:spPr>
        <a:xfrm flipV="1">
          <a:off x="14344650" y="3042871"/>
          <a:ext cx="616927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20</xdr:row>
      <xdr:rowOff>175846</xdr:rowOff>
    </xdr:from>
    <xdr:to>
      <xdr:col>13</xdr:col>
      <xdr:colOff>7327</xdr:colOff>
      <xdr:row>20</xdr:row>
      <xdr:rowOff>176698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 flipV="1">
          <a:off x="14344650" y="4757371"/>
          <a:ext cx="616927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28</xdr:row>
      <xdr:rowOff>175846</xdr:rowOff>
    </xdr:from>
    <xdr:to>
      <xdr:col>13</xdr:col>
      <xdr:colOff>7327</xdr:colOff>
      <xdr:row>28</xdr:row>
      <xdr:rowOff>176698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 flipV="1">
          <a:off x="14344650" y="6509971"/>
          <a:ext cx="616927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36</xdr:row>
      <xdr:rowOff>175846</xdr:rowOff>
    </xdr:from>
    <xdr:to>
      <xdr:col>13</xdr:col>
      <xdr:colOff>7327</xdr:colOff>
      <xdr:row>36</xdr:row>
      <xdr:rowOff>176698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14344650" y="8186371"/>
          <a:ext cx="616927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12</xdr:row>
      <xdr:rowOff>175846</xdr:rowOff>
    </xdr:from>
    <xdr:to>
      <xdr:col>18</xdr:col>
      <xdr:colOff>7327</xdr:colOff>
      <xdr:row>12</xdr:row>
      <xdr:rowOff>176698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CxnSpPr/>
      </xdr:nvCxnSpPr>
      <xdr:spPr>
        <a:xfrm flipV="1">
          <a:off x="18764250" y="3042871"/>
          <a:ext cx="616927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20</xdr:row>
      <xdr:rowOff>175846</xdr:rowOff>
    </xdr:from>
    <xdr:to>
      <xdr:col>18</xdr:col>
      <xdr:colOff>7327</xdr:colOff>
      <xdr:row>20</xdr:row>
      <xdr:rowOff>176698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/>
      </xdr:nvCxnSpPr>
      <xdr:spPr>
        <a:xfrm flipV="1">
          <a:off x="18764250" y="4757371"/>
          <a:ext cx="616927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28</xdr:row>
      <xdr:rowOff>175846</xdr:rowOff>
    </xdr:from>
    <xdr:to>
      <xdr:col>18</xdr:col>
      <xdr:colOff>7327</xdr:colOff>
      <xdr:row>28</xdr:row>
      <xdr:rowOff>176698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 flipV="1">
          <a:off x="18764250" y="6509971"/>
          <a:ext cx="616927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175846</xdr:rowOff>
    </xdr:from>
    <xdr:to>
      <xdr:col>18</xdr:col>
      <xdr:colOff>7327</xdr:colOff>
      <xdr:row>36</xdr:row>
      <xdr:rowOff>176698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 flipV="1">
          <a:off x="18764250" y="8186371"/>
          <a:ext cx="616927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392206</xdr:colOff>
      <xdr:row>1</xdr:row>
      <xdr:rowOff>67235</xdr:rowOff>
    </xdr:from>
    <xdr:to>
      <xdr:col>15</xdr:col>
      <xdr:colOff>268941</xdr:colOff>
      <xdr:row>42</xdr:row>
      <xdr:rowOff>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8314765" y="257735"/>
          <a:ext cx="3955676" cy="7788089"/>
        </a:xfrm>
        <a:prstGeom prst="rect">
          <a:avLst/>
        </a:prstGeom>
        <a:noFill/>
        <a:ln w="19050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0</xdr:rowOff>
    </xdr:from>
    <xdr:to>
      <xdr:col>2</xdr:col>
      <xdr:colOff>590550</xdr:colOff>
      <xdr:row>12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2009775" y="2495550"/>
          <a:ext cx="5810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4</xdr:row>
      <xdr:rowOff>0</xdr:rowOff>
    </xdr:from>
    <xdr:to>
      <xdr:col>2</xdr:col>
      <xdr:colOff>590550</xdr:colOff>
      <xdr:row>4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2009775" y="971550"/>
          <a:ext cx="5810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20</xdr:row>
      <xdr:rowOff>0</xdr:rowOff>
    </xdr:from>
    <xdr:to>
      <xdr:col>2</xdr:col>
      <xdr:colOff>590550</xdr:colOff>
      <xdr:row>20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>
          <a:off x="2009775" y="4019550"/>
          <a:ext cx="5810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28</xdr:row>
      <xdr:rowOff>0</xdr:rowOff>
    </xdr:from>
    <xdr:to>
      <xdr:col>2</xdr:col>
      <xdr:colOff>590550</xdr:colOff>
      <xdr:row>28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314575" y="3810000"/>
          <a:ext cx="5810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36</xdr:row>
      <xdr:rowOff>0</xdr:rowOff>
    </xdr:from>
    <xdr:to>
      <xdr:col>2</xdr:col>
      <xdr:colOff>590550</xdr:colOff>
      <xdr:row>36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2314575" y="3810000"/>
          <a:ext cx="5810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4</xdr:row>
      <xdr:rowOff>0</xdr:rowOff>
    </xdr:from>
    <xdr:to>
      <xdr:col>7</xdr:col>
      <xdr:colOff>600807</xdr:colOff>
      <xdr:row>4</xdr:row>
      <xdr:rowOff>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>
          <a:off x="6019800" y="2495550"/>
          <a:ext cx="58175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12</xdr:row>
      <xdr:rowOff>0</xdr:rowOff>
    </xdr:from>
    <xdr:to>
      <xdr:col>7</xdr:col>
      <xdr:colOff>600807</xdr:colOff>
      <xdr:row>12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>
          <a:off x="6007376" y="762000"/>
          <a:ext cx="58175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20</xdr:row>
      <xdr:rowOff>0</xdr:rowOff>
    </xdr:from>
    <xdr:to>
      <xdr:col>7</xdr:col>
      <xdr:colOff>600807</xdr:colOff>
      <xdr:row>20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>
          <a:off x="6007376" y="762000"/>
          <a:ext cx="58175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28</xdr:row>
      <xdr:rowOff>0</xdr:rowOff>
    </xdr:from>
    <xdr:to>
      <xdr:col>7</xdr:col>
      <xdr:colOff>600807</xdr:colOff>
      <xdr:row>28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/>
      </xdr:nvCxnSpPr>
      <xdr:spPr>
        <a:xfrm>
          <a:off x="6007376" y="762000"/>
          <a:ext cx="58175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36</xdr:row>
      <xdr:rowOff>0</xdr:rowOff>
    </xdr:from>
    <xdr:to>
      <xdr:col>7</xdr:col>
      <xdr:colOff>600807</xdr:colOff>
      <xdr:row>36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/>
      </xdr:nvCxnSpPr>
      <xdr:spPr>
        <a:xfrm>
          <a:off x="6007376" y="762000"/>
          <a:ext cx="58175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44</xdr:row>
      <xdr:rowOff>0</xdr:rowOff>
    </xdr:from>
    <xdr:to>
      <xdr:col>7</xdr:col>
      <xdr:colOff>600807</xdr:colOff>
      <xdr:row>44</xdr:row>
      <xdr:rowOff>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/>
      </xdr:nvCxnSpPr>
      <xdr:spPr>
        <a:xfrm>
          <a:off x="6007376" y="6858000"/>
          <a:ext cx="58175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</xdr:row>
      <xdr:rowOff>175846</xdr:rowOff>
    </xdr:from>
    <xdr:to>
      <xdr:col>13</xdr:col>
      <xdr:colOff>7327</xdr:colOff>
      <xdr:row>3</xdr:row>
      <xdr:rowOff>176698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CxnSpPr/>
      </xdr:nvCxnSpPr>
      <xdr:spPr>
        <a:xfrm flipV="1">
          <a:off x="10210800" y="947371"/>
          <a:ext cx="616927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11</xdr:row>
      <xdr:rowOff>175846</xdr:rowOff>
    </xdr:from>
    <xdr:to>
      <xdr:col>13</xdr:col>
      <xdr:colOff>7327</xdr:colOff>
      <xdr:row>11</xdr:row>
      <xdr:rowOff>176698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 flipV="1">
          <a:off x="10030239" y="747346"/>
          <a:ext cx="620240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19</xdr:row>
      <xdr:rowOff>175846</xdr:rowOff>
    </xdr:from>
    <xdr:to>
      <xdr:col>13</xdr:col>
      <xdr:colOff>7327</xdr:colOff>
      <xdr:row>19</xdr:row>
      <xdr:rowOff>176698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CxnSpPr/>
      </xdr:nvCxnSpPr>
      <xdr:spPr>
        <a:xfrm flipV="1">
          <a:off x="10030239" y="747346"/>
          <a:ext cx="620240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27</xdr:row>
      <xdr:rowOff>175846</xdr:rowOff>
    </xdr:from>
    <xdr:to>
      <xdr:col>13</xdr:col>
      <xdr:colOff>7327</xdr:colOff>
      <xdr:row>27</xdr:row>
      <xdr:rowOff>176698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CxnSpPr/>
      </xdr:nvCxnSpPr>
      <xdr:spPr>
        <a:xfrm flipV="1">
          <a:off x="10030239" y="747346"/>
          <a:ext cx="620240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35</xdr:row>
      <xdr:rowOff>175846</xdr:rowOff>
    </xdr:from>
    <xdr:to>
      <xdr:col>13</xdr:col>
      <xdr:colOff>7327</xdr:colOff>
      <xdr:row>35</xdr:row>
      <xdr:rowOff>176698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CxnSpPr/>
      </xdr:nvCxnSpPr>
      <xdr:spPr>
        <a:xfrm flipV="1">
          <a:off x="10030239" y="747346"/>
          <a:ext cx="620240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</xdr:row>
      <xdr:rowOff>175846</xdr:rowOff>
    </xdr:from>
    <xdr:to>
      <xdr:col>18</xdr:col>
      <xdr:colOff>7327</xdr:colOff>
      <xdr:row>3</xdr:row>
      <xdr:rowOff>176698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CxnSpPr/>
      </xdr:nvCxnSpPr>
      <xdr:spPr>
        <a:xfrm flipV="1">
          <a:off x="10210800" y="2480896"/>
          <a:ext cx="616927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11</xdr:row>
      <xdr:rowOff>175846</xdr:rowOff>
    </xdr:from>
    <xdr:to>
      <xdr:col>18</xdr:col>
      <xdr:colOff>7327</xdr:colOff>
      <xdr:row>11</xdr:row>
      <xdr:rowOff>176698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/>
      </xdr:nvCxnSpPr>
      <xdr:spPr>
        <a:xfrm flipV="1">
          <a:off x="14130130" y="747346"/>
          <a:ext cx="620240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19</xdr:row>
      <xdr:rowOff>175846</xdr:rowOff>
    </xdr:from>
    <xdr:to>
      <xdr:col>18</xdr:col>
      <xdr:colOff>7327</xdr:colOff>
      <xdr:row>19</xdr:row>
      <xdr:rowOff>176698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CxnSpPr/>
      </xdr:nvCxnSpPr>
      <xdr:spPr>
        <a:xfrm flipV="1">
          <a:off x="14130130" y="2271346"/>
          <a:ext cx="620240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3</xdr:row>
      <xdr:rowOff>175846</xdr:rowOff>
    </xdr:from>
    <xdr:to>
      <xdr:col>23</xdr:col>
      <xdr:colOff>7327</xdr:colOff>
      <xdr:row>3</xdr:row>
      <xdr:rowOff>176698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CxnSpPr/>
      </xdr:nvCxnSpPr>
      <xdr:spPr>
        <a:xfrm flipV="1">
          <a:off x="14439900" y="4004896"/>
          <a:ext cx="616927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11</xdr:row>
      <xdr:rowOff>175846</xdr:rowOff>
    </xdr:from>
    <xdr:to>
      <xdr:col>23</xdr:col>
      <xdr:colOff>7327</xdr:colOff>
      <xdr:row>11</xdr:row>
      <xdr:rowOff>176698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CxnSpPr/>
      </xdr:nvCxnSpPr>
      <xdr:spPr>
        <a:xfrm flipV="1">
          <a:off x="18119912" y="747346"/>
          <a:ext cx="612444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19</xdr:row>
      <xdr:rowOff>175846</xdr:rowOff>
    </xdr:from>
    <xdr:to>
      <xdr:col>23</xdr:col>
      <xdr:colOff>7327</xdr:colOff>
      <xdr:row>19</xdr:row>
      <xdr:rowOff>176698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CxnSpPr/>
      </xdr:nvCxnSpPr>
      <xdr:spPr>
        <a:xfrm flipV="1">
          <a:off x="18119912" y="2271346"/>
          <a:ext cx="612444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27</xdr:row>
      <xdr:rowOff>175846</xdr:rowOff>
    </xdr:from>
    <xdr:to>
      <xdr:col>23</xdr:col>
      <xdr:colOff>7327</xdr:colOff>
      <xdr:row>27</xdr:row>
      <xdr:rowOff>176698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 flipV="1">
          <a:off x="18119912" y="3795346"/>
          <a:ext cx="612444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35</xdr:row>
      <xdr:rowOff>175846</xdr:rowOff>
    </xdr:from>
    <xdr:to>
      <xdr:col>23</xdr:col>
      <xdr:colOff>7327</xdr:colOff>
      <xdr:row>35</xdr:row>
      <xdr:rowOff>176698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 flipV="1">
          <a:off x="18119912" y="5319346"/>
          <a:ext cx="612444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43</xdr:row>
      <xdr:rowOff>175846</xdr:rowOff>
    </xdr:from>
    <xdr:to>
      <xdr:col>23</xdr:col>
      <xdr:colOff>7327</xdr:colOff>
      <xdr:row>43</xdr:row>
      <xdr:rowOff>176698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CxnSpPr/>
      </xdr:nvCxnSpPr>
      <xdr:spPr>
        <a:xfrm flipV="1">
          <a:off x="18119912" y="6843346"/>
          <a:ext cx="612444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971550</xdr:colOff>
          <xdr:row>25</xdr:row>
          <xdr:rowOff>190500</xdr:rowOff>
        </xdr:from>
        <xdr:to>
          <xdr:col>18</xdr:col>
          <xdr:colOff>342900</xdr:colOff>
          <xdr:row>27</xdr:row>
          <xdr:rowOff>142875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MY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Data Processing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962025</xdr:colOff>
          <xdr:row>28</xdr:row>
          <xdr:rowOff>19050</xdr:rowOff>
        </xdr:from>
        <xdr:to>
          <xdr:col>18</xdr:col>
          <xdr:colOff>371475</xdr:colOff>
          <xdr:row>30</xdr:row>
          <xdr:rowOff>19050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MY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Average Calculator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0</xdr:rowOff>
    </xdr:from>
    <xdr:to>
      <xdr:col>2</xdr:col>
      <xdr:colOff>590550</xdr:colOff>
      <xdr:row>4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>
          <a:off x="2314575" y="5372100"/>
          <a:ext cx="5810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12</xdr:row>
      <xdr:rowOff>0</xdr:rowOff>
    </xdr:from>
    <xdr:to>
      <xdr:col>2</xdr:col>
      <xdr:colOff>590550</xdr:colOff>
      <xdr:row>12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1933575" y="762000"/>
          <a:ext cx="5810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20</xdr:row>
      <xdr:rowOff>0</xdr:rowOff>
    </xdr:from>
    <xdr:to>
      <xdr:col>2</xdr:col>
      <xdr:colOff>590550</xdr:colOff>
      <xdr:row>20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>
          <a:off x="1933575" y="762000"/>
          <a:ext cx="5810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28</xdr:row>
      <xdr:rowOff>0</xdr:rowOff>
    </xdr:from>
    <xdr:to>
      <xdr:col>2</xdr:col>
      <xdr:colOff>590550</xdr:colOff>
      <xdr:row>28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>
          <a:off x="1933575" y="762000"/>
          <a:ext cx="5810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36</xdr:row>
      <xdr:rowOff>0</xdr:rowOff>
    </xdr:from>
    <xdr:to>
      <xdr:col>2</xdr:col>
      <xdr:colOff>590550</xdr:colOff>
      <xdr:row>36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>
          <a:off x="1933575" y="762000"/>
          <a:ext cx="5810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44</xdr:row>
      <xdr:rowOff>0</xdr:rowOff>
    </xdr:from>
    <xdr:to>
      <xdr:col>2</xdr:col>
      <xdr:colOff>590550</xdr:colOff>
      <xdr:row>44</xdr:row>
      <xdr:rowOff>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1933575" y="762000"/>
          <a:ext cx="5810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600075</xdr:colOff>
          <xdr:row>30</xdr:row>
          <xdr:rowOff>0</xdr:rowOff>
        </xdr:from>
        <xdr:to>
          <xdr:col>19</xdr:col>
          <xdr:colOff>190500</xdr:colOff>
          <xdr:row>31</xdr:row>
          <xdr:rowOff>142875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MY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Data Processing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609600</xdr:colOff>
          <xdr:row>32</xdr:row>
          <xdr:rowOff>104775</xdr:rowOff>
        </xdr:from>
        <xdr:to>
          <xdr:col>19</xdr:col>
          <xdr:colOff>219075</xdr:colOff>
          <xdr:row>34</xdr:row>
          <xdr:rowOff>104775</xdr:rowOff>
        </xdr:to>
        <xdr:sp macro="" textlink="">
          <xdr:nvSpPr>
            <xdr:cNvPr id="4098" name="Butto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MY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Average Calculator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19050</xdr:colOff>
      <xdr:row>4</xdr:row>
      <xdr:rowOff>0</xdr:rowOff>
    </xdr:from>
    <xdr:to>
      <xdr:col>7</xdr:col>
      <xdr:colOff>600807</xdr:colOff>
      <xdr:row>4</xdr:row>
      <xdr:rowOff>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5991225" y="6915150"/>
          <a:ext cx="58175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12</xdr:row>
      <xdr:rowOff>0</xdr:rowOff>
    </xdr:from>
    <xdr:to>
      <xdr:col>7</xdr:col>
      <xdr:colOff>600807</xdr:colOff>
      <xdr:row>12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5648325" y="762000"/>
          <a:ext cx="58175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20</xdr:row>
      <xdr:rowOff>0</xdr:rowOff>
    </xdr:from>
    <xdr:to>
      <xdr:col>7</xdr:col>
      <xdr:colOff>600807</xdr:colOff>
      <xdr:row>20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5648325" y="762000"/>
          <a:ext cx="58175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28</xdr:row>
      <xdr:rowOff>0</xdr:rowOff>
    </xdr:from>
    <xdr:to>
      <xdr:col>7</xdr:col>
      <xdr:colOff>600807</xdr:colOff>
      <xdr:row>28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5648325" y="762000"/>
          <a:ext cx="58175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36</xdr:row>
      <xdr:rowOff>0</xdr:rowOff>
    </xdr:from>
    <xdr:to>
      <xdr:col>7</xdr:col>
      <xdr:colOff>600807</xdr:colOff>
      <xdr:row>36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5648325" y="762000"/>
          <a:ext cx="58175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44</xdr:row>
      <xdr:rowOff>0</xdr:rowOff>
    </xdr:from>
    <xdr:to>
      <xdr:col>7</xdr:col>
      <xdr:colOff>600807</xdr:colOff>
      <xdr:row>44</xdr:row>
      <xdr:rowOff>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>
          <a:off x="5648325" y="762000"/>
          <a:ext cx="58175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</xdr:row>
      <xdr:rowOff>175846</xdr:rowOff>
    </xdr:from>
    <xdr:to>
      <xdr:col>13</xdr:col>
      <xdr:colOff>7327</xdr:colOff>
      <xdr:row>3</xdr:row>
      <xdr:rowOff>176698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8640425" y="5357446"/>
          <a:ext cx="616927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11</xdr:row>
      <xdr:rowOff>175846</xdr:rowOff>
    </xdr:from>
    <xdr:to>
      <xdr:col>13</xdr:col>
      <xdr:colOff>7327</xdr:colOff>
      <xdr:row>11</xdr:row>
      <xdr:rowOff>176698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V="1">
          <a:off x="10219765" y="747346"/>
          <a:ext cx="601238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19</xdr:row>
      <xdr:rowOff>175846</xdr:rowOff>
    </xdr:from>
    <xdr:to>
      <xdr:col>13</xdr:col>
      <xdr:colOff>7327</xdr:colOff>
      <xdr:row>19</xdr:row>
      <xdr:rowOff>176698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V="1">
          <a:off x="10219765" y="747346"/>
          <a:ext cx="601238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27</xdr:row>
      <xdr:rowOff>175846</xdr:rowOff>
    </xdr:from>
    <xdr:to>
      <xdr:col>13</xdr:col>
      <xdr:colOff>7327</xdr:colOff>
      <xdr:row>27</xdr:row>
      <xdr:rowOff>176698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0219765" y="747346"/>
          <a:ext cx="601238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35</xdr:row>
      <xdr:rowOff>175846</xdr:rowOff>
    </xdr:from>
    <xdr:to>
      <xdr:col>13</xdr:col>
      <xdr:colOff>7327</xdr:colOff>
      <xdr:row>35</xdr:row>
      <xdr:rowOff>176698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/>
      </xdr:nvCxnSpPr>
      <xdr:spPr>
        <a:xfrm flipV="1">
          <a:off x="10219765" y="747346"/>
          <a:ext cx="601238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43</xdr:row>
      <xdr:rowOff>175846</xdr:rowOff>
    </xdr:from>
    <xdr:to>
      <xdr:col>13</xdr:col>
      <xdr:colOff>7327</xdr:colOff>
      <xdr:row>43</xdr:row>
      <xdr:rowOff>176698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0219765" y="747346"/>
          <a:ext cx="601238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483CEC-4D3F-4BD2-BF52-3FF1A21FAE5A}" name="Table1" displayName="Table1" ref="B4:B8" totalsRowShown="0">
  <autoFilter ref="B4:B8" xr:uid="{84483CEC-4D3F-4BD2-BF52-3FF1A21FAE5A}"/>
  <tableColumns count="1">
    <tableColumn id="1" xr3:uid="{3781D8D6-54CA-4639-8B5F-CB21E216DAFB}" name="1. Method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9172835-8CA5-4901-BCA2-895A1DA6BEB5}" name="Table61416" displayName="Table61416" ref="L3:L9" totalsRowShown="0" dataDxfId="149">
  <autoFilter ref="L3:L9" xr:uid="{59172835-8CA5-4901-BCA2-895A1DA6BEB5}"/>
  <tableColumns count="1">
    <tableColumn id="1" xr3:uid="{A4840CD7-E54F-41C8-956A-FC230548500C}" name="Test case 3.0" dataDxfId="148"/>
  </tableColumns>
  <tableStyleInfo name="TableStyleMedium2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9CA3FB1E-7229-46C3-BE28-83316CD0954C}" name="Table46101" displayName="Table46101" ref="AA2:AD7" totalsRowShown="0">
  <autoFilter ref="AA2:AD7" xr:uid="{9CA3FB1E-7229-46C3-BE28-83316CD0954C}"/>
  <tableColumns count="4">
    <tableColumn id="1" xr3:uid="{48782EC5-B6BC-4172-BCFE-3B03F99008E2}" name="Test Case" dataDxfId="53"/>
    <tableColumn id="2" xr3:uid="{F62DD3F1-A65D-4C5B-B898-038E46B04FC0}" name="Accuracy (%)"/>
    <tableColumn id="3" xr3:uid="{0D89BCDA-A441-4225-8230-EC5806DEF5D0}" name="Time taken (t) / s"/>
    <tableColumn id="5" xr3:uid="{9592F870-91A3-4CB6-A2E6-BD4CB042ADD5}" name="Performance (1/t)" dataDxfId="52">
      <calculatedColumnFormula>ROUND(1/2.3,2)</calculatedColumnFormula>
    </tableColumn>
  </tableColumns>
  <tableStyleInfo name="TableStyleMedium2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6C93EA6F-3F07-4081-8987-9ED4F9BF145C}" name="Table46101102" displayName="Table46101102" ref="AA9:AD15" totalsRowShown="0">
  <autoFilter ref="AA9:AD15" xr:uid="{6C93EA6F-3F07-4081-8987-9ED4F9BF145C}"/>
  <tableColumns count="4">
    <tableColumn id="1" xr3:uid="{72EE2CEE-D088-4634-8D50-29C4B65DE73E}" name="Test Case" dataDxfId="51"/>
    <tableColumn id="2" xr3:uid="{DF559B4F-CF86-480D-99DD-B2A582619FB9}" name="Accuracy (%)"/>
    <tableColumn id="3" xr3:uid="{540E0A0A-6ED8-42EC-B885-A3A4A512BB4B}" name="Time taken (t) / s"/>
    <tableColumn id="5" xr3:uid="{AB9C597A-071E-4B23-BED7-8976AE5D7DD9}" name="Performance (1/t)" dataDxfId="50">
      <calculatedColumnFormula>ROUND(1/2.3,2)</calculatedColumnFormula>
    </tableColumn>
  </tableColumns>
  <tableStyleInfo name="TableStyleMedium2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F54C9B5D-592F-4CBB-834F-6A92A325C14D}" name="Table46101102103" displayName="Table46101102103" ref="AA17:AD22" totalsRowShown="0">
  <autoFilter ref="AA17:AD22" xr:uid="{F54C9B5D-592F-4CBB-834F-6A92A325C14D}"/>
  <tableColumns count="4">
    <tableColumn id="1" xr3:uid="{01410A28-FB7D-4198-A62A-CEAB871CB685}" name="Test Case" dataDxfId="49"/>
    <tableColumn id="2" xr3:uid="{7FC01D60-0F47-4A5D-B47E-B17EB0A9A933}" name="Accuracy (%)" dataDxfId="48"/>
    <tableColumn id="3" xr3:uid="{75699D07-6285-47F4-8DD9-88FF1EE9EA00}" name="Time taken (t) / s"/>
    <tableColumn id="5" xr3:uid="{72695C17-863E-43C1-B959-B555C7F2B147}" name="Performance (1/t)" dataDxfId="47">
      <calculatedColumnFormula>ROUND(1/2.3,2)</calculatedColumnFormula>
    </tableColumn>
  </tableColumns>
  <tableStyleInfo name="TableStyleMedium2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9C86AE01-EA5A-44DC-A0AA-056F2E80B2C8}" name="Table46101102103104" displayName="Table46101102103104" ref="AA24:AD27" totalsRowShown="0">
  <autoFilter ref="AA24:AD27" xr:uid="{9C86AE01-EA5A-44DC-A0AA-056F2E80B2C8}"/>
  <tableColumns count="4">
    <tableColumn id="1" xr3:uid="{41A6A485-BA9C-4532-AFD3-D7FB6775F4C2}" name="Test Case" dataDxfId="46"/>
    <tableColumn id="2" xr3:uid="{0E5CDBDF-214C-4463-BC24-DA52E43DFBE2}" name="Accuracy (%)" dataDxfId="45"/>
    <tableColumn id="3" xr3:uid="{50535391-8966-47C9-91BF-EC078D95E63E}" name="Time taken (t) / s"/>
    <tableColumn id="5" xr3:uid="{B9906F87-AA4B-4011-AC2C-E552E3772A65}" name="Performance (1/t)" dataDxfId="44">
      <calculatedColumnFormula>ROUND(1/2.3,2)</calculatedColumnFormula>
    </tableColumn>
  </tableColumns>
  <tableStyleInfo name="TableStyleMedium2"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DE366A92-2401-4F08-BF31-533A3585C7F1}" name="Table46101102105" displayName="Table46101102105" ref="AA29:AD35" totalsRowShown="0">
  <autoFilter ref="AA29:AD35" xr:uid="{DE366A92-2401-4F08-BF31-533A3585C7F1}"/>
  <tableColumns count="4">
    <tableColumn id="1" xr3:uid="{3C413FC6-04A7-488C-B7D6-5A6227AC46B6}" name="Test Case" dataDxfId="43"/>
    <tableColumn id="2" xr3:uid="{0C8A7705-DA45-4ACC-BB41-DDF42EDFAC30}" name="Accuracy (%)"/>
    <tableColumn id="3" xr3:uid="{808BC85F-160E-466B-9901-8BE4D38AFDB6}" name="Time taken (t) / s"/>
    <tableColumn id="5" xr3:uid="{3BD61BE3-1F8A-4C5C-A725-B5A2F9DC3D40}" name="Performance (1/t)" dataDxfId="42">
      <calculatedColumnFormula>ROUND(1/2.3,2)</calculatedColumnFormula>
    </tableColumn>
  </tableColumns>
  <tableStyleInfo name="TableStyleMedium2"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A4EB08EB-8776-4A9C-A08E-1389C583F580}" name="Table622245557106" displayName="Table622245557106" ref="B2:B8" totalsRowShown="0" dataDxfId="41" headerRowCellStyle="Good" dataCellStyle="Good">
  <autoFilter ref="B2:B8" xr:uid="{A4EB08EB-8776-4A9C-A08E-1389C583F580}"/>
  <tableColumns count="1">
    <tableColumn id="1" xr3:uid="{98FA3D0D-5BA1-4BB2-A4D9-1E839BD0A7B7}" name="Test case 1" dataDxfId="40"/>
  </tableColumns>
  <tableStyleInfo name="TableStyleMedium9"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9DFC91DA-27AE-4526-88D6-1ED85A07A68A}" name="Table1223255658107" displayName="Table1223255658107" ref="D2:D8" totalsRowShown="0">
  <autoFilter ref="D2:D8" xr:uid="{9DFC91DA-27AE-4526-88D6-1ED85A07A68A}"/>
  <tableColumns count="1">
    <tableColumn id="1" xr3:uid="{AD0A96DB-6A55-4177-BE8A-57A68431FE4B}" name="Results "/>
  </tableColumns>
  <tableStyleInfo name="TableStyleMedium9"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2B8D65F3-C5BA-43DD-BF2B-AE9BF6303F69}" name="Table622245557106108" displayName="Table622245557106108" ref="B10:B16" totalsRowShown="0" dataDxfId="39" headerRowCellStyle="Good" dataCellStyle="Good">
  <autoFilter ref="B10:B16" xr:uid="{2B8D65F3-C5BA-43DD-BF2B-AE9BF6303F69}"/>
  <tableColumns count="1">
    <tableColumn id="1" xr3:uid="{DBCFBB3B-254B-4E6B-95BB-3D75CBAA679B}" name="Test case 1.1" dataDxfId="38"/>
  </tableColumns>
  <tableStyleInfo name="TableStyleMedium9"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54F52E04-B9CA-4CC8-8A21-C522017EFF78}" name="Table1223255658107109" displayName="Table1223255658107109" ref="D10:D16" totalsRowShown="0">
  <autoFilter ref="D10:D16" xr:uid="{54F52E04-B9CA-4CC8-8A21-C522017EFF78}"/>
  <tableColumns count="1">
    <tableColumn id="1" xr3:uid="{8126C447-76B0-4BAF-B560-9C2CED30075F}" name="Results "/>
  </tableColumns>
  <tableStyleInfo name="TableStyleMedium9"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DCE6B4B2-0099-48FF-8A7D-2975959FAC5C}" name="Table622245557106110" displayName="Table622245557106110" ref="B18:B24" totalsRowShown="0" dataDxfId="37" headerRowCellStyle="Good" dataCellStyle="Good">
  <autoFilter ref="B18:B24" xr:uid="{DCE6B4B2-0099-48FF-8A7D-2975959FAC5C}"/>
  <tableColumns count="1">
    <tableColumn id="1" xr3:uid="{E6AA18FD-139D-4E09-B23D-D2F01E06F288}" name="Test case 1.2" dataDxfId="36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1EFE8DE-F286-4A58-B709-F0422BEFF756}" name="Table121517" displayName="Table121517" ref="N3:N9" totalsRowShown="0">
  <autoFilter ref="N3:N9" xr:uid="{E1EFE8DE-F286-4A58-B709-F0422BEFF756}"/>
  <tableColumns count="1">
    <tableColumn id="1" xr3:uid="{23E5D0E7-3081-4620-9DEA-B1EA5C860649}" name="Results "/>
  </tableColumns>
  <tableStyleInfo name="TableStyleMedium2"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18C8969B-D4F3-41E4-9D77-1F803C46F2A3}" name="Table622245557106112" displayName="Table622245557106112" ref="B26:B32" totalsRowShown="0" dataDxfId="35" headerRowCellStyle="Good" dataCellStyle="Good">
  <autoFilter ref="B26:B32" xr:uid="{18C8969B-D4F3-41E4-9D77-1F803C46F2A3}"/>
  <tableColumns count="1">
    <tableColumn id="1" xr3:uid="{80F7A63A-8381-4386-81C6-74FACDF29B95}" name="Test case 1.3" dataDxfId="34"/>
  </tableColumns>
  <tableStyleInfo name="TableStyleMedium9" showFirstColumn="0" showLastColumn="0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2C4BB3F5-431E-41AE-AE29-3CF37F203337}" name="Table1223255658107113" displayName="Table1223255658107113" ref="D26:D32" totalsRowShown="0">
  <autoFilter ref="D26:D32" xr:uid="{2C4BB3F5-431E-41AE-AE29-3CF37F203337}"/>
  <tableColumns count="1">
    <tableColumn id="1" xr3:uid="{DFEFDB7A-A067-4F7D-A7CA-93CEEA87DD36}" name="Results "/>
  </tableColumns>
  <tableStyleInfo name="TableStyleMedium9"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D342F533-9815-47AE-BC05-74CA0E04C7AD}" name="Table622245557106114" displayName="Table622245557106114" ref="B34:B40" totalsRowShown="0" dataDxfId="33" headerRowCellStyle="Good" dataCellStyle="Good">
  <autoFilter ref="B34:B40" xr:uid="{D342F533-9815-47AE-BC05-74CA0E04C7AD}"/>
  <tableColumns count="1">
    <tableColumn id="1" xr3:uid="{5CDE2951-3CB5-445B-B0EE-0E920ADC8B82}" name="Test case 1.4" dataDxfId="32"/>
  </tableColumns>
  <tableStyleInfo name="TableStyleMedium9" showFirstColumn="0" showLastColumn="0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92BF164C-E5C5-4280-9CA1-D7F4F6EAE8BF}" name="Table1223255658107115" displayName="Table1223255658107115" ref="D34:D40" totalsRowShown="0">
  <autoFilter ref="D34:D40" xr:uid="{92BF164C-E5C5-4280-9CA1-D7F4F6EAE8BF}"/>
  <tableColumns count="1">
    <tableColumn id="1" xr3:uid="{7190B029-62CB-47BA-B1C5-D832FF8ECD8B}" name="Results "/>
  </tableColumns>
  <tableStyleInfo name="TableStyleMedium9" showFirstColumn="0" showLastColumn="0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74B4A4C5-EF17-4362-9DF2-6354A1080E36}" name="Table622245557106116" displayName="Table622245557106116" ref="B42:B48" totalsRowShown="0" dataDxfId="31" headerRowCellStyle="Good" dataCellStyle="Good">
  <autoFilter ref="B42:B48" xr:uid="{74B4A4C5-EF17-4362-9DF2-6354A1080E36}"/>
  <tableColumns count="1">
    <tableColumn id="1" xr3:uid="{7E753E3C-5F24-4673-A032-B6D25EF00996}" name="Test case 1.5" dataDxfId="30"/>
  </tableColumns>
  <tableStyleInfo name="TableStyleMedium9" showFirstColumn="0" showLastColumn="0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65A2494D-1D6F-4900-AC98-2F39C1C3DABA}" name="Table1223255658107117" displayName="Table1223255658107117" ref="D42:D48" totalsRowShown="0">
  <autoFilter ref="D42:D48" xr:uid="{65A2494D-1D6F-4900-AC98-2F39C1C3DABA}"/>
  <tableColumns count="1">
    <tableColumn id="1" xr3:uid="{96C257B4-466A-47D0-B6B1-1FD23823FDEB}" name="Results "/>
  </tableColumns>
  <tableStyleInfo name="TableStyleMedium9" showFirstColumn="0" showLastColumn="0" showRowStripes="1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417E2210-805B-4204-AD4E-546C34D6EE0D}" name="Table1223255658107111" displayName="Table1223255658107111" ref="D18:D24" totalsRowShown="0">
  <autoFilter ref="D18:D24" xr:uid="{417E2210-805B-4204-AD4E-546C34D6EE0D}"/>
  <tableColumns count="1">
    <tableColumn id="1" xr3:uid="{16953B2C-555F-46BB-B9C1-4B6701863FFA}" name="Results "/>
  </tableColumns>
  <tableStyleInfo name="TableStyleMedium9" showFirstColumn="0" showLastColumn="0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C960533F-06F5-4F06-92F6-2E1110F19BF5}" name="Table6146371118" displayName="Table6146371118" ref="G2:G8" totalsRowShown="0" dataDxfId="29">
  <autoFilter ref="G2:G8" xr:uid="{C960533F-06F5-4F06-92F6-2E1110F19BF5}"/>
  <tableColumns count="1">
    <tableColumn id="1" xr3:uid="{A33C79F6-F0AD-4CD1-B702-AF5247863C11}" name="Test case 2" dataDxfId="28"/>
  </tableColumns>
  <tableStyleInfo name="TableStyleMedium9" showFirstColumn="0" showLastColumn="0" showRowStripes="1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5F1D7E1A-AC7D-4BEA-9C9A-8D6ABD00B010}" name="Table12156472119" displayName="Table12156472119" ref="I2:I8" totalsRowShown="0">
  <autoFilter ref="I2:I8" xr:uid="{5F1D7E1A-AC7D-4BEA-9C9A-8D6ABD00B010}"/>
  <tableColumns count="1">
    <tableColumn id="1" xr3:uid="{64391D86-74EC-42A4-A0FD-EDBC7F8D415D}" name="Results "/>
  </tableColumns>
  <tableStyleInfo name="TableStyleMedium2" showFirstColumn="0" showLastColumn="0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67859F81-B3B5-491D-8358-B156924943F4}" name="Table6146371118120" displayName="Table6146371118120" ref="G10:G16" totalsRowShown="0" dataDxfId="27">
  <autoFilter ref="G10:G16" xr:uid="{67859F81-B3B5-491D-8358-B156924943F4}"/>
  <tableColumns count="1">
    <tableColumn id="1" xr3:uid="{C949DD98-CDE5-4485-981C-4D8A07C026BD}" name="Test case 2.1" dataDxfId="26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E470563-6736-406F-860D-8CB7784EECEE}" name="Table6141618" displayName="Table6141618" ref="Q3:Q9" totalsRowShown="0" dataDxfId="147">
  <autoFilter ref="Q3:Q9" xr:uid="{4E470563-6736-406F-860D-8CB7784EECEE}"/>
  <tableColumns count="1">
    <tableColumn id="1" xr3:uid="{D5D452C4-B2C4-40C2-AE19-2BA5290F26E4}" name="Test case 4" dataDxfId="146"/>
  </tableColumns>
  <tableStyleInfo name="TableStyleMedium2" showFirstColumn="0" showLastColumn="0" showRowStripes="1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CAE9DEF7-0E82-4F69-B8CD-26D300116335}" name="Table12156472119121" displayName="Table12156472119121" ref="I10:I16" totalsRowShown="0">
  <autoFilter ref="I10:I16" xr:uid="{CAE9DEF7-0E82-4F69-B8CD-26D300116335}"/>
  <tableColumns count="1">
    <tableColumn id="1" xr3:uid="{CE8153C0-D069-4758-9DBA-275D1E9F8728}" name="Results "/>
  </tableColumns>
  <tableStyleInfo name="TableStyleMedium2" showFirstColumn="0" showLastColumn="0" showRowStripes="1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BB6F4BBB-117F-4C87-B33B-C3AD80E591BD}" name="Table6146371118122" displayName="Table6146371118122" ref="G18:G24" totalsRowShown="0" dataDxfId="25">
  <autoFilter ref="G18:G24" xr:uid="{BB6F4BBB-117F-4C87-B33B-C3AD80E591BD}"/>
  <tableColumns count="1">
    <tableColumn id="1" xr3:uid="{92AFEC4C-D4D0-414C-A1CA-565D21FFF92F}" name="Test case 2.2" dataDxfId="24"/>
  </tableColumns>
  <tableStyleInfo name="TableStyleMedium9" showFirstColumn="0" showLastColumn="0" showRowStripes="1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D1380056-850B-4EED-A7D0-EFDEC7E781B4}" name="Table12156472119123" displayName="Table12156472119123" ref="I18:I24" totalsRowShown="0">
  <autoFilter ref="I18:I24" xr:uid="{D1380056-850B-4EED-A7D0-EFDEC7E781B4}"/>
  <tableColumns count="1">
    <tableColumn id="1" xr3:uid="{F61B090C-F1E4-4BEA-8A03-D1862F61961E}" name="Results "/>
  </tableColumns>
  <tableStyleInfo name="TableStyleMedium2" showFirstColumn="0" showLastColumn="0" showRowStripes="1" showColumnStripes="0"/>
</table>
</file>

<file path=xl/tables/table1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CA429CE4-50DF-43AC-83CC-727E1BB110A8}" name="Table6146371118124" displayName="Table6146371118124" ref="G26:G32" totalsRowShown="0" dataDxfId="23">
  <autoFilter ref="G26:G32" xr:uid="{CA429CE4-50DF-43AC-83CC-727E1BB110A8}"/>
  <tableColumns count="1">
    <tableColumn id="1" xr3:uid="{B65DC0AF-D6F8-4942-985C-37D4FA00F911}" name="Test case 2.3" dataDxfId="22"/>
  </tableColumns>
  <tableStyleInfo name="TableStyleMedium9" showFirstColumn="0" showLastColumn="0" showRowStripes="1" showColumnStripes="0"/>
</table>
</file>

<file path=xl/tables/table1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422BD5EA-39E3-478E-A00E-138C5E476A53}" name="Table12156472119125" displayName="Table12156472119125" ref="I26:I32" totalsRowShown="0">
  <autoFilter ref="I26:I32" xr:uid="{422BD5EA-39E3-478E-A00E-138C5E476A53}"/>
  <tableColumns count="1">
    <tableColumn id="1" xr3:uid="{4DDAEE1D-CA8D-4F0A-BD02-826201AC8BBE}" name="Results "/>
  </tableColumns>
  <tableStyleInfo name="TableStyleMedium2" showFirstColumn="0" showLastColumn="0" showRowStripes="1" showColumnStripes="0"/>
</table>
</file>

<file path=xl/tables/table1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5642D21F-8C18-45D3-B63F-41405D1C6AF6}" name="Table6146371118126" displayName="Table6146371118126" ref="G34:G40" totalsRowShown="0" dataDxfId="21">
  <autoFilter ref="G34:G40" xr:uid="{5642D21F-8C18-45D3-B63F-41405D1C6AF6}"/>
  <tableColumns count="1">
    <tableColumn id="1" xr3:uid="{814E46E3-666B-4FF3-86BB-714E61ECF4A2}" name="Test case 2.4" dataDxfId="20"/>
  </tableColumns>
  <tableStyleInfo name="TableStyleMedium9" showFirstColumn="0" showLastColumn="0" showRowStripes="1" showColumnStripes="0"/>
</table>
</file>

<file path=xl/tables/table1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DF23430B-6871-4F3D-BA50-DFCE0EA44703}" name="Table12156472119127" displayName="Table12156472119127" ref="I34:I40" totalsRowShown="0">
  <autoFilter ref="I34:I40" xr:uid="{DF23430B-6871-4F3D-BA50-DFCE0EA44703}"/>
  <tableColumns count="1">
    <tableColumn id="1" xr3:uid="{7B2A1ED4-A19E-4DAD-9A92-6CBD6AC717E8}" name="Results "/>
  </tableColumns>
  <tableStyleInfo name="TableStyleMedium2" showFirstColumn="0" showLastColumn="0" showRowStripes="1" showColumnStripes="0"/>
</table>
</file>

<file path=xl/tables/table1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7" xr:uid="{4F687BC0-7BD1-43DE-B00A-B1F3735BE678}" name="Table6146371118128" displayName="Table6146371118128" ref="G42:G48" totalsRowShown="0" dataDxfId="19">
  <autoFilter ref="G42:G48" xr:uid="{4F687BC0-7BD1-43DE-B00A-B1F3735BE678}"/>
  <tableColumns count="1">
    <tableColumn id="1" xr3:uid="{21D395B7-6D79-404B-9916-D924A766EDE7}" name="Test case 2.5" dataDxfId="18"/>
  </tableColumns>
  <tableStyleInfo name="TableStyleMedium9" showFirstColumn="0" showLastColumn="0" showRowStripes="1" showColumnStripes="0"/>
</table>
</file>

<file path=xl/tables/table1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8" xr:uid="{AA96733E-2B21-46B7-84B9-935CD977710D}" name="Table12156472119129" displayName="Table12156472119129" ref="I42:I48" totalsRowShown="0">
  <autoFilter ref="I42:I48" xr:uid="{AA96733E-2B21-46B7-84B9-935CD977710D}"/>
  <tableColumns count="1">
    <tableColumn id="1" xr3:uid="{5E2770A7-DE2E-4362-877C-8347B0A4C073}" name="Results "/>
  </tableColumns>
  <tableStyleInfo name="TableStyleMedium2" showFirstColumn="0" showLastColumn="0" showRowStripes="1" showColumnStripes="0"/>
</table>
</file>

<file path=xl/tables/table1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9" xr:uid="{97475C1F-246B-4A94-B4A6-A1D1E2FA9982}" name="Table61416184195979961130" displayName="Table61416184195979961130" ref="L2:L8" totalsRowShown="0" dataDxfId="17">
  <autoFilter ref="L2:L8" xr:uid="{97475C1F-246B-4A94-B4A6-A1D1E2FA9982}"/>
  <tableColumns count="1">
    <tableColumn id="1" xr3:uid="{826B8F78-FB23-4EEE-A325-3BC757EB94D4}" name="Test case 4.3" dataDxfId="16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5609371-4588-4EAB-925B-24011267093F}" name="Table12151719" displayName="Table12151719" ref="S3:S9" totalsRowShown="0">
  <autoFilter ref="S3:S9" xr:uid="{85609371-4588-4EAB-925B-24011267093F}"/>
  <tableColumns count="1">
    <tableColumn id="1" xr3:uid="{87DFC00F-3763-4E3E-8D61-260D8BEA7E76}" name="Results "/>
  </tableColumns>
  <tableStyleInfo name="TableStyleMedium2" showFirstColumn="0" showLastColumn="0" showRowStripes="1" showColumnStripes="0"/>
</table>
</file>

<file path=xl/tables/table1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D31DA220-4CAF-4D41-8A4A-B8332DD48A6D}" name="Table1215171942969810062131" displayName="Table1215171942969810062131" ref="N2:N8" totalsRowShown="0">
  <autoFilter ref="N2:N8" xr:uid="{D31DA220-4CAF-4D41-8A4A-B8332DD48A6D}"/>
  <tableColumns count="1">
    <tableColumn id="1" xr3:uid="{46F30CEB-25C3-46F6-AAC0-50EE8C8849B9}" name="Results "/>
  </tableColumns>
  <tableStyleInfo name="TableStyleMedium9" showFirstColumn="0" showLastColumn="0" showRowStripes="1" showColumnStripes="0"/>
</table>
</file>

<file path=xl/tables/table1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1" xr:uid="{2EBF709B-289C-404F-836E-BA114B75A557}" name="Table61416184195979961130132" displayName="Table61416184195979961130132" ref="L10:L16" totalsRowShown="0" dataDxfId="15">
  <autoFilter ref="L10:L16" xr:uid="{2EBF709B-289C-404F-836E-BA114B75A557}"/>
  <tableColumns count="1">
    <tableColumn id="1" xr3:uid="{5BE3580C-A395-46CD-887C-056F550DC82A}" name="Test case 4.3" dataDxfId="14"/>
  </tableColumns>
  <tableStyleInfo name="TableStyleMedium9" showFirstColumn="0" showLastColumn="0" showRowStripes="1" showColumnStripes="0"/>
</table>
</file>

<file path=xl/tables/table1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2" xr:uid="{5E190322-B818-4FB9-ADEF-709E53EB8739}" name="Table1215171942969810062131133" displayName="Table1215171942969810062131133" ref="N10:N16" totalsRowShown="0">
  <autoFilter ref="N10:N16" xr:uid="{5E190322-B818-4FB9-ADEF-709E53EB8739}"/>
  <tableColumns count="1">
    <tableColumn id="1" xr3:uid="{1A54107C-C615-4D3B-B08E-70730A33E8AF}" name="Results "/>
  </tableColumns>
  <tableStyleInfo name="TableStyleMedium9" showFirstColumn="0" showLastColumn="0" showRowStripes="1" showColumnStripes="0"/>
</table>
</file>

<file path=xl/tables/table1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3" xr:uid="{C82CBBBE-1C21-487A-A466-63FBC8908034}" name="Table61416184195979961130134" displayName="Table61416184195979961130134" ref="L18:L24" totalsRowShown="0" dataDxfId="13">
  <autoFilter ref="L18:L24" xr:uid="{C82CBBBE-1C21-487A-A466-63FBC8908034}"/>
  <tableColumns count="1">
    <tableColumn id="1" xr3:uid="{530B3B0D-9F3C-4F57-A5C8-09F70D233E5C}" name="Test case 4.3" dataDxfId="12"/>
  </tableColumns>
  <tableStyleInfo name="TableStyleMedium9" showFirstColumn="0" showLastColumn="0" showRowStripes="1" showColumnStripes="0"/>
</table>
</file>

<file path=xl/tables/table1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4" xr:uid="{40199DBD-804F-4B9B-A657-C65236068FEF}" name="Table1215171942969810062131135" displayName="Table1215171942969810062131135" ref="N18:N24" totalsRowShown="0">
  <autoFilter ref="N18:N24" xr:uid="{40199DBD-804F-4B9B-A657-C65236068FEF}"/>
  <tableColumns count="1">
    <tableColumn id="1" xr3:uid="{C238A211-335C-4343-873F-F52C4F53455B}" name="Results "/>
  </tableColumns>
  <tableStyleInfo name="TableStyleMedium9" showFirstColumn="0" showLastColumn="0" showRowStripes="1" showColumnStripes="0"/>
</table>
</file>

<file path=xl/tables/table1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5" xr:uid="{5A48E4B0-766C-4EA2-97A0-64E1E32BA59A}" name="Table61416184195979961130136" displayName="Table61416184195979961130136" ref="L26:L32" totalsRowShown="0" dataDxfId="11">
  <autoFilter ref="L26:L32" xr:uid="{5A48E4B0-766C-4EA2-97A0-64E1E32BA59A}"/>
  <tableColumns count="1">
    <tableColumn id="1" xr3:uid="{316C38EE-10DE-4D40-9F28-BC7235BEF5B4}" name="Test case 4.3" dataDxfId="10"/>
  </tableColumns>
  <tableStyleInfo name="TableStyleMedium9" showFirstColumn="0" showLastColumn="0" showRowStripes="1" showColumnStripes="0"/>
</table>
</file>

<file path=xl/tables/table1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6" xr:uid="{6CFE03C7-EA84-4E98-B006-F4F75BE5EA87}" name="Table1215171942969810062131137" displayName="Table1215171942969810062131137" ref="N26:N32" totalsRowShown="0">
  <autoFilter ref="N26:N32" xr:uid="{6CFE03C7-EA84-4E98-B006-F4F75BE5EA87}"/>
  <tableColumns count="1">
    <tableColumn id="1" xr3:uid="{B0540C77-9D30-415D-9AE1-0874CDCA8E23}" name="Results "/>
  </tableColumns>
  <tableStyleInfo name="TableStyleMedium9" showFirstColumn="0" showLastColumn="0" showRowStripes="1" showColumnStripes="0"/>
</table>
</file>

<file path=xl/tables/table1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7" xr:uid="{54582B2F-1302-44F0-B88B-BFF269655380}" name="Table61416184195979961130138" displayName="Table61416184195979961130138" ref="L34:L40" totalsRowShown="0" dataDxfId="9">
  <autoFilter ref="L34:L40" xr:uid="{54582B2F-1302-44F0-B88B-BFF269655380}"/>
  <tableColumns count="1">
    <tableColumn id="1" xr3:uid="{89C7CDF8-2E88-4777-9AB7-6EAAD66C9414}" name="Test case 4.3" dataDxfId="8"/>
  </tableColumns>
  <tableStyleInfo name="TableStyleMedium9" showFirstColumn="0" showLastColumn="0" showRowStripes="1" showColumnStripes="0"/>
</table>
</file>

<file path=xl/tables/table1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8" xr:uid="{C8E974BE-A5E6-43D0-927A-CF8408F455AC}" name="Table1215171942969810062131139" displayName="Table1215171942969810062131139" ref="N34:N40" totalsRowShown="0">
  <autoFilter ref="N34:N40" xr:uid="{C8E974BE-A5E6-43D0-927A-CF8408F455AC}"/>
  <tableColumns count="1">
    <tableColumn id="1" xr3:uid="{0783D0CE-3973-4DD7-A213-521FAC955C9D}" name="Results "/>
  </tableColumns>
  <tableStyleInfo name="TableStyleMedium9" showFirstColumn="0" showLastColumn="0" showRowStripes="1" showColumnStripes="0"/>
</table>
</file>

<file path=xl/tables/table1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9" xr:uid="{F5A6665B-34F4-4EE9-AD26-16E5CD58AFBC}" name="Table61416184195979961130140" displayName="Table61416184195979961130140" ref="L42:L48" totalsRowShown="0" dataDxfId="7">
  <autoFilter ref="L42:L48" xr:uid="{F5A6665B-34F4-4EE9-AD26-16E5CD58AFBC}"/>
  <tableColumns count="1">
    <tableColumn id="1" xr3:uid="{01CE4E2E-B832-4D28-90AD-B1E4FEF1F7EA}" name="Test case 4.3" dataDxfId="6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8AF42E9-62BE-466F-83C8-B1B63A6244B0}" name="Table622" displayName="Table622" ref="B3:B9" totalsRowShown="0" dataDxfId="145">
  <autoFilter ref="B3:B9" xr:uid="{98AF42E9-62BE-466F-83C8-B1B63A6244B0}"/>
  <tableColumns count="1">
    <tableColumn id="1" xr3:uid="{B298CB57-5EC8-48CE-B950-F0CDAAA4F9EB}" name="Test case 1.0" dataDxfId="144"/>
  </tableColumns>
  <tableStyleInfo name="TableStyleMedium2" showFirstColumn="0" showLastColumn="0" showRowStripes="1" showColumnStripes="0"/>
</table>
</file>

<file path=xl/tables/table1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0" xr:uid="{3ADDA676-3C5A-4849-99A3-2FAFF3B890F3}" name="Table1215171942969810062131141" displayName="Table1215171942969810062131141" ref="N42:N48" totalsRowShown="0">
  <autoFilter ref="N42:N48" xr:uid="{3ADDA676-3C5A-4849-99A3-2FAFF3B890F3}"/>
  <tableColumns count="1">
    <tableColumn id="1" xr3:uid="{C57E61CE-F716-4C78-9F79-744C9B22E573}" name="Results "/>
  </tableColumns>
  <tableStyleInfo name="TableStyleMedium9" showFirstColumn="0" showLastColumn="0" showRowStripes="1" showColumnStripes="0"/>
</table>
</file>

<file path=xl/tables/table1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1" xr:uid="{99A101FD-6666-4F72-AA3D-0647D80FFEAB}" name="Table46101142" displayName="Table46101142" ref="Q2:T8" totalsRowShown="0">
  <autoFilter ref="Q2:T8" xr:uid="{99A101FD-6666-4F72-AA3D-0647D80FFEAB}"/>
  <tableColumns count="4">
    <tableColumn id="1" xr3:uid="{A6BBC0DA-552C-42CC-B65C-88C78F3DCC79}" name="Tree Depth" dataDxfId="0"/>
    <tableColumn id="2" xr3:uid="{EC679116-6D23-477A-896B-743833E495C2}" name="Accuracy (%)"/>
    <tableColumn id="3" xr3:uid="{CC978236-1A8B-41F5-9ACD-000EA6782AD6}" name="Time taken (t) / s"/>
    <tableColumn id="5" xr3:uid="{C0AC7BA8-1540-42A4-ACCC-CAFD3A5AFD30}" name="Performance (1/t)" dataDxfId="5">
      <calculatedColumnFormula>ROUND(1/2.3,2)</calculatedColumnFormula>
    </tableColumn>
  </tableColumns>
  <tableStyleInfo name="TableStyleMedium2" showFirstColumn="0" showLastColumn="0" showRowStripes="1" showColumnStripes="0"/>
</table>
</file>

<file path=xl/tables/table1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2" xr:uid="{2825A8ED-FF1D-4BA1-AEE4-F47BFF801102}" name="Table46101102143" displayName="Table46101102143" ref="Q10:T16" totalsRowShown="0">
  <autoFilter ref="Q10:T16" xr:uid="{2825A8ED-FF1D-4BA1-AEE4-F47BFF801102}"/>
  <tableColumns count="4">
    <tableColumn id="1" xr3:uid="{F25D1794-70BC-44A2-80DD-D1EDE15D3526}" name="Tree Depth" dataDxfId="1"/>
    <tableColumn id="2" xr3:uid="{C50FD03C-617F-4F37-AA88-05A12F07D01A}" name="Accuracy (%)"/>
    <tableColumn id="3" xr3:uid="{C098F27C-4533-4864-9ECE-AFB641917DDA}" name="Time taken (t) / s"/>
    <tableColumn id="5" xr3:uid="{E909AA1B-B450-43CE-84D5-D621E3475175}" name="Performance (1/t)" dataDxfId="4">
      <calculatedColumnFormula>ROUND(1/2.3,2)</calculatedColumnFormula>
    </tableColumn>
  </tableColumns>
  <tableStyleInfo name="TableStyleMedium2" showFirstColumn="0" showLastColumn="0" showRowStripes="1" showColumnStripes="0"/>
</table>
</file>

<file path=xl/tables/table1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3" xr:uid="{1249AC35-B53F-46EB-B7DE-3B093C29B9DD}" name="Table46101102143144" displayName="Table46101102143144" ref="Q18:T24" totalsRowShown="0">
  <autoFilter ref="Q18:T24" xr:uid="{1249AC35-B53F-46EB-B7DE-3B093C29B9DD}"/>
  <tableColumns count="4">
    <tableColumn id="1" xr3:uid="{A2DA0416-AB4F-49BA-8024-F4E9C59D2060}" name="Tree Depth" dataDxfId="3"/>
    <tableColumn id="2" xr3:uid="{C6A421E9-031C-4391-9F26-E60EF68AD62F}" name="Accuracy (%)"/>
    <tableColumn id="3" xr3:uid="{11B59F46-2832-488A-8862-C9B734AC61DF}" name="Time taken (t) / s"/>
    <tableColumn id="5" xr3:uid="{78429CD8-D7C6-4D88-84E2-912D9A9B5718}" name="Performance (1/t)" dataDxfId="2">
      <calculatedColumnFormula>ROUND(1/2.3,2)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E818C42-3394-4CED-9786-0D897939C01D}" name="Table1223" displayName="Table1223" ref="D3:D9" totalsRowShown="0">
  <autoFilter ref="D3:D9" xr:uid="{3E818C42-3394-4CED-9786-0D897939C01D}"/>
  <tableColumns count="1">
    <tableColumn id="1" xr3:uid="{6B96F53A-D7DF-4FA6-998F-DCF881C85C7A}" name="Results 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10719095-D610-47C3-8A41-446DB8893B3A}" name="Table62224" displayName="Table62224" ref="B19:B25" totalsRowShown="0" dataDxfId="143">
  <autoFilter ref="B19:B25" xr:uid="{10719095-D610-47C3-8A41-446DB8893B3A}"/>
  <tableColumns count="1">
    <tableColumn id="1" xr3:uid="{B9966BB1-85DB-4DB7-B999-64E4F4DAFB90}" name="Test case 1.2" dataDxfId="14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CE99BAF-6F62-42C9-BDA7-E071C81A05CB}" name="Table122325" displayName="Table122325" ref="D19:D25" totalsRowShown="0">
  <autoFilter ref="D19:D25" xr:uid="{BCE99BAF-6F62-42C9-BDA7-E071C81A05CB}"/>
  <tableColumns count="1">
    <tableColumn id="1" xr3:uid="{32C962CC-6F5A-46E2-97D0-50E685363854}" name="Results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0122B12-85F4-4EC7-B5E8-10829C4D9F79}" name="Table6222426" displayName="Table6222426" ref="B27:B33" totalsRowShown="0" dataDxfId="141">
  <autoFilter ref="B27:B33" xr:uid="{50122B12-85F4-4EC7-B5E8-10829C4D9F79}"/>
  <tableColumns count="1">
    <tableColumn id="1" xr3:uid="{D93A5190-9A98-42FC-BF4D-9B47C699CB1C}" name="Test case 1.3" dataDxfId="14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FFFE645-1859-430D-BE16-CF3703B9D035}" name="Table12232527" displayName="Table12232527" ref="D27:D33" totalsRowShown="0">
  <autoFilter ref="D27:D33" xr:uid="{BFFFE645-1859-430D-BE16-CF3703B9D035}"/>
  <tableColumns count="1">
    <tableColumn id="1" xr3:uid="{BCB25DD7-CACF-483D-BA92-1B275932934D}" name="Results 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7CB61-68E5-4C1B-82FD-B18579656A0C}" name="Table2" displayName="Table2" ref="B10:B11" totalsRowShown="0" dataDxfId="158">
  <autoFilter ref="B10:B11" xr:uid="{E327CB61-68E5-4C1B-82FD-B18579656A0C}"/>
  <tableColumns count="1">
    <tableColumn id="1" xr3:uid="{989D1204-D4AE-48BA-B9AD-6F69869EA689}" name="2.Number of Trees" dataDxfId="15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E54F072-3CD2-4D02-B838-4FCFD5371453}" name="Table622242628" displayName="Table622242628" ref="B35:B41" totalsRowShown="0" dataDxfId="139">
  <autoFilter ref="B35:B41" xr:uid="{BE54F072-3CD2-4D02-B838-4FCFD5371453}"/>
  <tableColumns count="1">
    <tableColumn id="1" xr3:uid="{BF44ED8D-8134-427C-8441-3AFF6A4CF027}" name="Test case 1.4" dataDxfId="13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3CAB600-617A-4A2F-A876-6FAB7BA4B717}" name="Table1223252729" displayName="Table1223252729" ref="D35:D41" totalsRowShown="0">
  <autoFilter ref="D35:D41" xr:uid="{F3CAB600-617A-4A2F-A876-6FAB7BA4B717}"/>
  <tableColumns count="1">
    <tableColumn id="1" xr3:uid="{8004F3BA-F611-4BB9-8FE6-777A6305339F}" name="Results 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71A23BF3-82D7-4F26-AF8C-5675543C2760}" name="Table121531" displayName="Table121531" ref="I3:I9" totalsRowShown="0">
  <autoFilter ref="I3:I9" xr:uid="{71A23BF3-82D7-4F26-AF8C-5675543C2760}"/>
  <tableColumns count="1">
    <tableColumn id="1" xr3:uid="{368E557F-B8BC-4841-91AB-8363DBFDDC54}" name="Results 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20377698-5392-4C97-BFE3-63AF5396D1AD}" name="Table61432" displayName="Table61432" ref="G19:G25" totalsRowShown="0" dataDxfId="137">
  <autoFilter ref="G19:G25" xr:uid="{20377698-5392-4C97-BFE3-63AF5396D1AD}"/>
  <tableColumns count="1">
    <tableColumn id="1" xr3:uid="{09892055-1EE9-410A-9721-2362B8D8A1CE}" name="Test case 2.2" dataDxfId="136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B49DCB32-7836-440F-B558-A17467E8040E}" name="Table121533" displayName="Table121533" ref="I19:I25" totalsRowShown="0">
  <autoFilter ref="I19:I25" xr:uid="{B49DCB32-7836-440F-B558-A17467E8040E}"/>
  <tableColumns count="1">
    <tableColumn id="1" xr3:uid="{B91E6805-48FA-4A71-AEEA-2269269A5B5D}" name="Results 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40D3C093-0657-4302-B539-11D05DBE67AD}" name="Table61434" displayName="Table61434" ref="G27:G33" totalsRowShown="0" dataDxfId="135">
  <autoFilter ref="G27:G33" xr:uid="{40D3C093-0657-4302-B539-11D05DBE67AD}"/>
  <tableColumns count="1">
    <tableColumn id="1" xr3:uid="{51B6FFB9-013A-4D4F-AA50-BA9A286762D1}" name="Test case 2.3" dataDxfId="134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5190C34F-5E46-4826-AE52-E2E4A0088138}" name="Table121535" displayName="Table121535" ref="I27:I33" totalsRowShown="0">
  <autoFilter ref="I27:I33" xr:uid="{5190C34F-5E46-4826-AE52-E2E4A0088138}"/>
  <tableColumns count="1">
    <tableColumn id="1" xr3:uid="{C44A249A-8C47-4CA3-BFEA-7981553263C2}" name="Results 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680099D7-D332-433D-A1A7-A64695907CED}" name="Table61430" displayName="Table61430" ref="G3:G9" totalsRowShown="0" dataDxfId="133">
  <autoFilter ref="G3:G9" xr:uid="{680099D7-D332-433D-A1A7-A64695907CED}"/>
  <tableColumns count="1">
    <tableColumn id="1" xr3:uid="{3EB26894-844E-44B5-8E71-8F7FF61CAEC8}" name="Test case 2.0" dataDxfId="132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79014818-0325-4046-9F7C-642637F8360C}" name="Table6143438" displayName="Table6143438" ref="G35:G41" totalsRowShown="0" dataDxfId="131">
  <autoFilter ref="G35:G41" xr:uid="{79014818-0325-4046-9F7C-642637F8360C}"/>
  <tableColumns count="1">
    <tableColumn id="1" xr3:uid="{F995F16A-CC04-4EA8-8937-47B17DF0BF44}" name="Test case 2.4" dataDxfId="130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F9533353-9051-4C76-ABC7-E64189D96B18}" name="Table12153539" displayName="Table12153539" ref="I35:I41" totalsRowShown="0">
  <autoFilter ref="I35:I41" xr:uid="{F9533353-9051-4C76-ABC7-E64189D96B18}"/>
  <tableColumns count="1">
    <tableColumn id="1" xr3:uid="{940E12A0-446C-420F-B83C-05B4BDE42A51}" name="Results 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DF51A6-6F52-4D29-B24C-D0212FF356ED}" name="Table3" displayName="Table3" ref="B13:B15" totalsRowShown="0" headerRowDxfId="156" dataDxfId="155">
  <autoFilter ref="B13:B15" xr:uid="{C8DF51A6-6F52-4D29-B24C-D0212FF356ED}"/>
  <tableColumns count="1">
    <tableColumn id="1" xr3:uid="{DD177A92-8A2C-4B93-B911-D19418AA5516}" name="3.Learning Rate" dataDxfId="154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5DEA20F-72BF-4B73-9A99-48BDFDE4FE8E}" name="Table614168" displayName="Table614168" ref="L11:L17" totalsRowShown="0" dataDxfId="129">
  <autoFilter ref="L11:L17" xr:uid="{55DEA20F-72BF-4B73-9A99-48BDFDE4FE8E}"/>
  <tableColumns count="1">
    <tableColumn id="1" xr3:uid="{E5C590EC-CFAB-4894-958A-CF81F5A595A8}" name="Test case 3.1" dataDxfId="128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4B726-99E4-40B1-AF12-CE476EB8EC09}" name="Table1215179" displayName="Table1215179" ref="N11:N17" totalsRowShown="0">
  <autoFilter ref="N11:N17" xr:uid="{9984B726-99E4-40B1-AF12-CE476EB8EC09}"/>
  <tableColumns count="1">
    <tableColumn id="1" xr3:uid="{E5D62925-B517-400D-9FA7-50277A5BF981}" name="Results 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87AB45D-66F1-4823-B7E2-EA687FCEEAC8}" name="Table6141610" displayName="Table6141610" ref="L19:L25" totalsRowShown="0" dataDxfId="127">
  <autoFilter ref="L19:L25" xr:uid="{987AB45D-66F1-4823-B7E2-EA687FCEEAC8}"/>
  <tableColumns count="1">
    <tableColumn id="1" xr3:uid="{C2525101-CC1D-498A-950B-DBBFF3636C87}" name="Test case 3" dataDxfId="126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C5F989A-0EF3-4E9C-9BD7-64FE92DA59F9}" name="Table12151711" displayName="Table12151711" ref="N19:N25" totalsRowShown="0">
  <autoFilter ref="N19:N25" xr:uid="{DC5F989A-0EF3-4E9C-9BD7-64FE92DA59F9}"/>
  <tableColumns count="1">
    <tableColumn id="1" xr3:uid="{70322264-2F22-4770-B7D0-C94625D63B83}" name="Results 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BBE6077-710F-4DD5-9EDC-6491BD8003FF}" name="Table6141612" displayName="Table6141612" ref="L27:L33" totalsRowShown="0" dataDxfId="125">
  <autoFilter ref="L27:L33" xr:uid="{6BBE6077-710F-4DD5-9EDC-6491BD8003FF}"/>
  <tableColumns count="1">
    <tableColumn id="1" xr3:uid="{B6301974-3F61-4DB2-AF4C-B87CF4E47A5E}" name="Test case 3" dataDxfId="124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07F5DC8-4148-43EC-80BF-5DD9A96A3B2C}" name="Table12151720" displayName="Table12151720" ref="N27:N33" totalsRowShown="0">
  <autoFilter ref="N27:N33" xr:uid="{407F5DC8-4148-43EC-80BF-5DD9A96A3B2C}"/>
  <tableColumns count="1">
    <tableColumn id="1" xr3:uid="{A712B7BB-CF7B-4C61-A205-5302EF8991FF}" name="Results 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5950E5-1974-41C0-8943-D06EF0AEF528}" name="Table6141621" displayName="Table6141621" ref="L35:L41" totalsRowShown="0" dataDxfId="123">
  <autoFilter ref="L35:L41" xr:uid="{085950E5-1974-41C0-8943-D06EF0AEF528}"/>
  <tableColumns count="1">
    <tableColumn id="1" xr3:uid="{1FCE26AC-44FF-4048-BE8E-C1382781799F}" name="Test case 3" dataDxfId="122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1683A261-A4EA-4A46-BBEE-815BD91CE11B}" name="Table12151736" displayName="Table12151736" ref="N35:N41" totalsRowShown="0">
  <autoFilter ref="N35:N41" xr:uid="{1683A261-A4EA-4A46-BBEE-815BD91CE11B}"/>
  <tableColumns count="1">
    <tableColumn id="1" xr3:uid="{BD95B0A5-A40E-4744-9503-7ED96557465E}" name="Results 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5F923A8D-C6B2-4616-9211-56FFBA410F58}" name="Table614161837" displayName="Table614161837" ref="Q11:Q17" totalsRowShown="0" dataDxfId="121">
  <autoFilter ref="Q11:Q17" xr:uid="{5F923A8D-C6B2-4616-9211-56FFBA410F58}"/>
  <tableColumns count="1">
    <tableColumn id="1" xr3:uid="{6625D0E8-B4B0-4574-9F49-A48D4A25C55E}" name="Test case 4" dataDxfId="120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E23A9E86-4554-4FFA-A357-4829B073DDD9}" name="Table1215171940" displayName="Table1215171940" ref="S11:S17" totalsRowShown="0">
  <autoFilter ref="S11:S17" xr:uid="{E23A9E86-4554-4FFA-A357-4829B073DDD9}"/>
  <tableColumns count="1">
    <tableColumn id="1" xr3:uid="{D7156E6D-9CAF-4DB1-A2DB-49B1688DF3EC}" name="Results 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DD934A-D6AB-4FAA-AC21-662C184B4A82}" name="Table4" displayName="Table4" ref="B17:B19" totalsRowShown="0">
  <autoFilter ref="B17:B19" xr:uid="{BCDD934A-D6AB-4FAA-AC21-662C184B4A82}"/>
  <tableColumns count="1">
    <tableColumn id="1" xr3:uid="{D58319C0-2E39-435F-9BE6-1A5E5F72DF1D}" name="4. Growth Control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2B6EE3E9-3472-494B-AECF-6E02C62450B9}" name="Table614161841" displayName="Table614161841" ref="Q19:Q25" totalsRowShown="0" dataDxfId="119">
  <autoFilter ref="Q19:Q25" xr:uid="{2B6EE3E9-3472-494B-AECF-6E02C62450B9}"/>
  <tableColumns count="1">
    <tableColumn id="1" xr3:uid="{D925425E-A137-4BCB-88C6-AC187BAA9628}" name="Test case 4" dataDxfId="118"/>
  </tableColumns>
  <tableStyleInfo name="TableStyleMedium14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95CEB77A-A5DA-4967-9F54-73A9A756EB12}" name="Table1215171942" displayName="Table1215171942" ref="S19:S25" totalsRowShown="0">
  <autoFilter ref="S19:S25" xr:uid="{95CEB77A-A5DA-4967-9F54-73A9A756EB12}"/>
  <tableColumns count="1">
    <tableColumn id="1" xr3:uid="{135F7327-84FA-4168-BEC9-8F009401D44D}" name="Results "/>
  </tableColumns>
  <tableStyleInfo name="TableStyleMedium14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989941D6-7F19-4B14-9618-EEB90DDDFCD6}" name="Table614161843" displayName="Table614161843" ref="Q27:Q33" totalsRowShown="0" dataDxfId="117">
  <autoFilter ref="Q27:Q33" xr:uid="{989941D6-7F19-4B14-9618-EEB90DDDFCD6}"/>
  <tableColumns count="1">
    <tableColumn id="1" xr3:uid="{40F1C129-337B-403F-9692-B2641BA3F3D4}" name="Test case 4" dataDxfId="116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C61E2841-8847-4580-86C9-5934ECC05853}" name="Table1215171944" displayName="Table1215171944" ref="S27:S33" totalsRowShown="0">
  <autoFilter ref="S27:S33" xr:uid="{C61E2841-8847-4580-86C9-5934ECC05853}"/>
  <tableColumns count="1">
    <tableColumn id="1" xr3:uid="{D15EB18F-CC18-46B7-8AD9-2A9DA101D5B8}" name="Results 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245A6614-8922-4938-9745-86E1A35EB9AE}" name="Table614161845" displayName="Table614161845" ref="Q35:Q41" totalsRowShown="0" dataDxfId="115">
  <autoFilter ref="Q35:Q41" xr:uid="{245A6614-8922-4938-9745-86E1A35EB9AE}"/>
  <tableColumns count="1">
    <tableColumn id="1" xr3:uid="{C8123F23-32E3-418F-A677-3216C4C4EFC4}" name="Test case 4" dataDxfId="114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233D7796-EFBA-4435-9AB4-0741FAE6C467}" name="Table1215171946" displayName="Table1215171946" ref="S35:S41" totalsRowShown="0">
  <autoFilter ref="S35:S41" xr:uid="{233D7796-EFBA-4435-9AB4-0741FAE6C467}"/>
  <tableColumns count="1">
    <tableColumn id="1" xr3:uid="{CB112B34-2284-45C7-8255-37EAE01ACB5C}" name="Results 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5B4F8565-3976-454F-BB48-C6185E6358CF}" name="Table46" displayName="Table46" ref="V3:Y8" totalsRowShown="0">
  <autoFilter ref="V3:Y8" xr:uid="{5B4F8565-3976-454F-BB48-C6185E6358CF}"/>
  <tableColumns count="4">
    <tableColumn id="1" xr3:uid="{06AA368C-CC0F-49E1-B5BE-28D83DDB9A66}" name="Test Case" dataDxfId="113"/>
    <tableColumn id="2" xr3:uid="{41E0CB00-68CD-48B6-973E-93577CFD57FF}" name="Accuracy (%)"/>
    <tableColumn id="3" xr3:uid="{536333C5-2807-474D-80DD-A85FBD8E7D8B}" name="Time taken (t) / s"/>
    <tableColumn id="5" xr3:uid="{EB33F860-94EF-432B-9B2C-B14A173CB583}" name="Performance (1/t)" dataDxfId="112">
      <calculatedColumnFormula>ROUND(1/2.3,2)</calculatedColumnFormula>
    </tableColumn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48DC5F12-A847-492F-9F68-02D8B7442C7E}" name="Table4648" displayName="Table4648" ref="V10:Y15" totalsRowShown="0">
  <autoFilter ref="V10:Y15" xr:uid="{48DC5F12-A847-492F-9F68-02D8B7442C7E}"/>
  <tableColumns count="4">
    <tableColumn id="1" xr3:uid="{78A72A06-816E-4545-9C5C-DF931B744C42}" name="Test Case" dataDxfId="111"/>
    <tableColumn id="2" xr3:uid="{9587ED8E-48F0-459F-9C8B-1CD7EF76FD70}" name="Accuracy (%)"/>
    <tableColumn id="3" xr3:uid="{F15AC4F8-9C71-48DD-82A9-87ADC7CDF894}" name="Time taken (t) / s"/>
    <tableColumn id="5" xr3:uid="{BE57A6C3-7B6B-4A6F-9366-ACF5AE57B98A}" name="Peformance (1/t)" dataDxfId="110">
      <calculatedColumnFormula>ROUND(1/2,2)</calculatedColumnFormula>
    </tableColumn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3182A866-B3CD-4602-88DA-F13A7CC8EFC9}" name="Table4649" displayName="Table4649" ref="V17:Y22" totalsRowShown="0">
  <autoFilter ref="V17:Y22" xr:uid="{3182A866-B3CD-4602-88DA-F13A7CC8EFC9}"/>
  <tableColumns count="4">
    <tableColumn id="1" xr3:uid="{A7D23BEE-FD3B-4144-BF52-E38B899F7FB8}" name="Test Case" dataDxfId="109"/>
    <tableColumn id="2" xr3:uid="{DCCE3EC2-A319-4931-A83E-BF1E764DF068}" name="Accuracy (%) " dataDxfId="108"/>
    <tableColumn id="3" xr3:uid="{6836E4CD-871F-4FFC-8F10-1E60B2479B10}" name="Time taken (t) / s"/>
    <tableColumn id="5" xr3:uid="{1B4CB6DD-5619-4C18-A548-AE1FFB7DCC46}" name="Performance (1/t)" dataDxfId="107">
      <calculatedColumnFormula>ROUND(1/2,2)</calculatedColumnFormula>
    </tableColumn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F5B4374B-3535-4289-872F-9069542B6AFC}" name="Table4650" displayName="Table4650" ref="V24:Y29" totalsRowShown="0">
  <autoFilter ref="V24:Y29" xr:uid="{F5B4374B-3535-4289-872F-9069542B6AFC}"/>
  <tableColumns count="4">
    <tableColumn id="1" xr3:uid="{CD4DDB54-4E2B-41DB-A5C5-9DC6EF0722AF}" name="Test Case" dataDxfId="106"/>
    <tableColumn id="2" xr3:uid="{EF025C8B-764D-4555-BAF2-823EEFC246AD}" name="Accuracy (%)"/>
    <tableColumn id="3" xr3:uid="{DB4DEA4E-01D9-4FC7-B119-1CAF8C027F31}" name="Time taken (t) / s"/>
    <tableColumn id="5" xr3:uid="{8EA75FB0-D2E6-4B23-AAB1-A38114011A03}" name="Peformance (1/t)" dataDxfId="105">
      <calculatedColumnFormula>ROUND(1/8.8,2)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832D35-FAE8-43F4-A309-27C615F23C1F}" name="Table5" displayName="Table5" ref="B21:B22" totalsRowShown="0">
  <autoFilter ref="B21:B22" xr:uid="{A1832D35-FAE8-43F4-A309-27C615F23C1F}"/>
  <tableColumns count="1">
    <tableColumn id="1" xr3:uid="{C557CA98-01B4-4C30-8394-1F73C810C0F5}" name="5.Subsampling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C213463B-62B4-44BA-9DAA-F67B783BB511}" name="Table651" displayName="Table651" ref="B10:B16" totalsRowShown="0" dataDxfId="104">
  <autoFilter ref="B10:B16" xr:uid="{C213463B-62B4-44BA-9DAA-F67B783BB511}"/>
  <tableColumns count="1">
    <tableColumn id="1" xr3:uid="{93FC11BE-D18E-401F-A733-3503F28FA0CB}" name="Test case 1.1" dataDxfId="103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F46BC9F7-B40B-48F2-8FC1-8739C37F1399}" name="Table1252" displayName="Table1252" ref="D10:D16" totalsRowShown="0">
  <autoFilter ref="D10:D16" xr:uid="{F46BC9F7-B40B-48F2-8FC1-8739C37F1399}"/>
  <tableColumns count="1">
    <tableColumn id="1" xr3:uid="{C63EEE9F-1511-46B1-8226-5D099C9031C5}" name="Results "/>
  </tableColumns>
  <tableStyleInfo name="TableStyleMedium9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A61322D7-8C4B-4823-971A-40379AE6B81D}" name="Table62253" displayName="Table62253" ref="B2:B8" totalsRowShown="0" dataDxfId="102">
  <autoFilter ref="B2:B8" xr:uid="{A61322D7-8C4B-4823-971A-40379AE6B81D}"/>
  <tableColumns count="1">
    <tableColumn id="1" xr3:uid="{30E08E97-4A5B-4669-80EE-388EDE46E8C6}" name="Test case 1.0" dataDxfId="101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7C98FF98-458A-4547-AA0C-95B3D080F5A9}" name="Table122354" displayName="Table122354" ref="D2:D8" totalsRowShown="0">
  <autoFilter ref="D2:D8" xr:uid="{7C98FF98-458A-4547-AA0C-95B3D080F5A9}"/>
  <tableColumns count="1">
    <tableColumn id="1" xr3:uid="{3EF2AF05-33C8-4B6A-8BB8-31169DF0F17E}" name="Results 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9F4F53F7-84DF-409F-B24A-45DC4CAB8F38}" name="Table6222455" displayName="Table6222455" ref="B18:B24" totalsRowShown="0" dataDxfId="100">
  <autoFilter ref="B18:B24" xr:uid="{9F4F53F7-84DF-409F-B24A-45DC4CAB8F38}"/>
  <tableColumns count="1">
    <tableColumn id="1" xr3:uid="{BC480597-DB85-4B0B-8399-4EA4833A4899}" name="Test case 1.2" dataDxfId="99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3074E3AF-5001-4B5E-A5EE-EBB7C298E79A}" name="Table12232556" displayName="Table12232556" ref="D18:D24" totalsRowShown="0">
  <autoFilter ref="D18:D24" xr:uid="{3074E3AF-5001-4B5E-A5EE-EBB7C298E79A}"/>
  <tableColumns count="1">
    <tableColumn id="1" xr3:uid="{2A398562-4A36-4DA1-BE3A-446E7EAF0E13}" name="Results 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1F09EF6-5837-4155-9EC8-730432BB99FC}" name="Table622245557" displayName="Table622245557" ref="B26:B32" totalsRowShown="0" dataDxfId="98" headerRowCellStyle="Good" dataCellStyle="Good">
  <autoFilter ref="B26:B32" xr:uid="{01F09EF6-5837-4155-9EC8-730432BB99FC}"/>
  <tableColumns count="1">
    <tableColumn id="1" xr3:uid="{2EE3C7CA-C173-407B-AAE7-264002AE23EB}" name="Test case 1.3" dataDxfId="97"/>
  </tableColumns>
  <tableStyleInfo name="TableStyleMedium14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F8B53B28-B0C6-40D4-B814-F82A132DB090}" name="Table1223255658" displayName="Table1223255658" ref="D26:D32" totalsRowShown="0">
  <autoFilter ref="D26:D32" xr:uid="{F8B53B28-B0C6-40D4-B814-F82A132DB090}"/>
  <tableColumns count="1">
    <tableColumn id="1" xr3:uid="{7A59A6BF-373D-4207-A9E0-5CAF2AAF613E}" name="Results "/>
  </tableColumns>
  <tableStyleInfo name="TableStyleMedium14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6394B0B7-D791-4076-A0E8-AE260737AF34}" name="Table622245559" displayName="Table622245559" ref="B34:B40" totalsRowShown="0" dataDxfId="96">
  <autoFilter ref="B34:B40" xr:uid="{6394B0B7-D791-4076-A0E8-AE260737AF34}"/>
  <tableColumns count="1">
    <tableColumn id="1" xr3:uid="{A74583AA-662C-452C-A02F-B47C5C76CC9E}" name="Test case 1.4" dataDxfId="95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E070A6F2-DBCE-4406-BFEE-6B3BA936F3E4}" name="Table1223255660" displayName="Table1223255660" ref="D34:D40" totalsRowShown="0">
  <autoFilter ref="D34:D40" xr:uid="{E070A6F2-DBCE-4406-BFEE-6B3BA936F3E4}"/>
  <tableColumns count="1">
    <tableColumn id="1" xr3:uid="{F55CA36C-2E9B-4E7D-A53D-C5758D090D86}" name="Results 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9F279F8-EA83-410B-A2A3-94F10A77AE95}" name="Table6" displayName="Table6" ref="B11:B17" totalsRowShown="0" dataDxfId="153">
  <autoFilter ref="B11:B17" xr:uid="{D9F279F8-EA83-410B-A2A3-94F10A77AE95}"/>
  <tableColumns count="1">
    <tableColumn id="1" xr3:uid="{887B0203-4A77-4EC9-9590-D47DD57CEE09}" name="Test case 1.1" dataDxfId="152"/>
  </tableColumns>
  <tableStyleInfo name="TableStyleMedium14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FE1FAEC8-BFCE-4CBA-952F-C7C97B40839A}" name="Table61463" displayName="Table61463" ref="G2:G8" totalsRowShown="0" dataDxfId="94">
  <autoFilter ref="G2:G8" xr:uid="{FE1FAEC8-BFCE-4CBA-952F-C7C97B40839A}"/>
  <tableColumns count="1">
    <tableColumn id="1" xr3:uid="{E715A345-B4C8-4A1A-B30A-196C86199B10}" name="Test case 2.0" dataDxfId="93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78EF68AD-8A1C-4DC8-9BDA-F920521DE866}" name="Table121564" displayName="Table121564" ref="I2:I8" totalsRowShown="0">
  <autoFilter ref="I2:I8" xr:uid="{78EF68AD-8A1C-4DC8-9BDA-F920521DE866}"/>
  <tableColumns count="1">
    <tableColumn id="1" xr3:uid="{98878DF9-70C3-4DB2-A503-C5F8CE243C83}" name="Results 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FE5F3815-582E-4FA9-89F0-FB72AA39C1F3}" name="Table6146365" displayName="Table6146365" ref="G10:G16" totalsRowShown="0" dataDxfId="92">
  <autoFilter ref="G10:G16" xr:uid="{FE5F3815-582E-4FA9-89F0-FB72AA39C1F3}"/>
  <tableColumns count="1">
    <tableColumn id="1" xr3:uid="{B7208465-D331-484D-A818-ABD5CB1964DA}" name="Test case 2.1" dataDxfId="91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B3B99120-2D11-47C4-B681-FE598C572921}" name="Table12156466" displayName="Table12156466" ref="I10:I16" totalsRowShown="0">
  <autoFilter ref="I10:I16" xr:uid="{B3B99120-2D11-47C4-B681-FE598C572921}"/>
  <tableColumns count="1">
    <tableColumn id="1" xr3:uid="{B7495AA2-5412-4AA0-A786-D4EF0C29716B}" name="Results 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E007C985-170F-48A9-91E3-5B1DC841409A}" name="Table6146367" displayName="Table6146367" ref="G18:G24" totalsRowShown="0" dataDxfId="90">
  <autoFilter ref="G18:G24" xr:uid="{E007C985-170F-48A9-91E3-5B1DC841409A}"/>
  <tableColumns count="1">
    <tableColumn id="1" xr3:uid="{2C45AA0E-D4E4-4890-B5C7-06281DE2CE40}" name="Test case 2.2" dataDxfId="89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6A7E0FE3-741A-4096-8C8B-5263B6D78ABD}" name="Table12156468" displayName="Table12156468" ref="I18:I24" totalsRowShown="0">
  <autoFilter ref="I18:I24" xr:uid="{6A7E0FE3-741A-4096-8C8B-5263B6D78ABD}"/>
  <tableColumns count="1">
    <tableColumn id="1" xr3:uid="{61BFC56A-D2E8-4D61-BCF2-3798649801DA}" name="Results 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F94E8711-B090-4D1C-967F-B0C77F5830A3}" name="Table6146369" displayName="Table6146369" ref="G26:G32" totalsRowShown="0" dataDxfId="88">
  <autoFilter ref="G26:G32" xr:uid="{F94E8711-B090-4D1C-967F-B0C77F5830A3}"/>
  <tableColumns count="1">
    <tableColumn id="1" xr3:uid="{2EABB598-EE1D-4E53-8EC8-0F6224B8EABE}" name="Test case 2.3" dataDxfId="87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D058EA00-F304-45CB-8B0F-5B2CA7AF1C22}" name="Table12156470" displayName="Table12156470" ref="I26:I32" totalsRowShown="0">
  <autoFilter ref="I26:I32" xr:uid="{D058EA00-F304-45CB-8B0F-5B2CA7AF1C22}"/>
  <tableColumns count="1">
    <tableColumn id="1" xr3:uid="{F4A1B237-B159-44E9-8C32-BE5900DF6A0D}" name="Results 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95E01781-6E98-4571-A778-1B66617D15AC}" name="Table6146371" displayName="Table6146371" ref="G34:G40" totalsRowShown="0" dataDxfId="86">
  <autoFilter ref="G34:G40" xr:uid="{95E01781-6E98-4571-A778-1B66617D15AC}"/>
  <tableColumns count="1">
    <tableColumn id="1" xr3:uid="{13A0D282-BDFB-42B4-ACD2-B0220BE4D822}" name="Test case 2.4" dataDxfId="85"/>
  </tableColumns>
  <tableStyleInfo name="TableStyleMedium14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50784322-A271-411C-B3D4-B9C2D729A044}" name="Table12156472" displayName="Table12156472" ref="I34:I40" totalsRowShown="0">
  <autoFilter ref="I34:I40" xr:uid="{50784322-A271-411C-B3D4-B9C2D729A044}"/>
  <tableColumns count="1">
    <tableColumn id="1" xr3:uid="{2CF722E2-7E2E-497D-A1AA-BCF22D30DBD0}" name="Results 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B834739-C390-40A4-B4A4-45D55B9255D0}" name="Table12" displayName="Table12" ref="D11:D17" totalsRowShown="0">
  <autoFilter ref="D11:D17" xr:uid="{FB834739-C390-40A4-B4A4-45D55B9255D0}"/>
  <tableColumns count="1">
    <tableColumn id="1" xr3:uid="{6ED97153-71FC-4464-8E81-0FF0030D9AF2}" name="Results "/>
  </tableColumns>
  <tableStyleInfo name="TableStyleMedium7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40709BAD-7E55-40A0-AEEE-8D55E9E4BD3E}" name="Table614637173" displayName="Table614637173" ref="G42:G48" totalsRowShown="0" dataDxfId="84">
  <autoFilter ref="G42:G48" xr:uid="{40709BAD-7E55-40A0-AEEE-8D55E9E4BD3E}"/>
  <tableColumns count="1">
    <tableColumn id="1" xr3:uid="{5ABF6B1D-FCD8-4D37-AD63-291983D6F83C}" name="Test case 2.5" dataDxfId="83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3ACCD703-D15F-4EE6-A764-0CCF0D074E60}" name="Table1215647274" displayName="Table1215647274" ref="I42:I48" totalsRowShown="0">
  <autoFilter ref="I42:I48" xr:uid="{3ACCD703-D15F-4EE6-A764-0CCF0D074E60}"/>
  <tableColumns count="1">
    <tableColumn id="1" xr3:uid="{94C3F8A4-2BF8-4306-98EB-7F6FF708D179}" name="Results 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31C76E84-4F4D-4E43-B640-C49141C97BC6}" name="Table6141675" displayName="Table6141675" ref="L2:L8" totalsRowShown="0" dataDxfId="82">
  <autoFilter ref="L2:L8" xr:uid="{31C76E84-4F4D-4E43-B640-C49141C97BC6}"/>
  <tableColumns count="1">
    <tableColumn id="1" xr3:uid="{BE07116B-D2DA-4E53-A11F-3EFA575405EA}" name="Test case 3.0.0" dataDxfId="81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209C22FC-7ECB-4A21-A4F2-C8920653B821}" name="Table12151776" displayName="Table12151776" ref="N2:N8" totalsRowShown="0">
  <autoFilter ref="N2:N8" xr:uid="{209C22FC-7ECB-4A21-A4F2-C8920653B821}"/>
  <tableColumns count="1">
    <tableColumn id="1" xr3:uid="{74F9D6FE-0DF2-468E-8FE6-D005275DAEA5}" name="Results 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E49B1298-90A5-4673-944E-28448F5AFDC7}" name="Table614167577" displayName="Table614167577" ref="L10:L16" totalsRowShown="0" dataDxfId="80">
  <autoFilter ref="L10:L16" xr:uid="{E49B1298-90A5-4673-944E-28448F5AFDC7}"/>
  <tableColumns count="1">
    <tableColumn id="1" xr3:uid="{0DC3EC41-41DB-439A-90BB-7E815F54AAF6}" name="Test case 3.0.1" dataDxfId="79"/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8333D9DA-093A-496D-BB43-6DC79B00DB2C}" name="Table1215177678" displayName="Table1215177678" ref="N10:O16" totalsRowShown="0">
  <autoFilter ref="N10:O16" xr:uid="{8333D9DA-093A-496D-BB43-6DC79B00DB2C}"/>
  <tableColumns count="2">
    <tableColumn id="1" xr3:uid="{2514BE37-02DB-4B79-85A8-20A73CB14AAE}" name="Results "/>
    <tableColumn id="3" xr3:uid="{E98007C2-FDD0-4678-A32A-850C98D85787}" name="Column1" dataDxfId="78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2D809994-DB62-4CF2-A543-EA36280023FB}" name="Table614167579" displayName="Table614167579" ref="L18:L24" totalsRowShown="0" dataDxfId="77">
  <autoFilter ref="L18:L24" xr:uid="{2D809994-DB62-4CF2-A543-EA36280023FB}"/>
  <tableColumns count="1">
    <tableColumn id="1" xr3:uid="{50F9FC3B-99E7-4093-ACFD-633F3C8249CA}" name="Test case 3.0.2" dataDxfId="76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492C8745-D363-407E-A394-69C17D854679}" name="Table1215177680" displayName="Table1215177680" ref="N18:N24" totalsRowShown="0">
  <autoFilter ref="N18:N24" xr:uid="{492C8745-D363-407E-A394-69C17D854679}"/>
  <tableColumns count="1">
    <tableColumn id="1" xr3:uid="{EC27B8F1-568F-4896-8DF3-F09510948B60}" name="Results "/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956F1139-7DE2-4DE3-BD69-80E3C686792D}" name="Table614167581" displayName="Table614167581" ref="L26:L32" totalsRowShown="0" dataDxfId="75">
  <autoFilter ref="L26:L32" xr:uid="{956F1139-7DE2-4DE3-BD69-80E3C686792D}"/>
  <tableColumns count="1">
    <tableColumn id="1" xr3:uid="{E7A6DCE6-1FCB-4C58-B076-1CF0FB68D1AE}" name="Test case 3.0.3" dataDxfId="74"/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3382C190-520F-4382-AD09-CAD20CB7E76E}" name="Table1215177682" displayName="Table1215177682" ref="N26:N32" totalsRowShown="0">
  <autoFilter ref="N26:N32" xr:uid="{3382C190-520F-4382-AD09-CAD20CB7E76E}"/>
  <tableColumns count="1">
    <tableColumn id="1" xr3:uid="{88F938B0-7693-40FD-B08F-B402E1558612}" name="Results 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6D1170F-46DF-403A-BDA5-A7F369BC6A27}" name="Table614" displayName="Table614" ref="G11:G17" totalsRowShown="0" dataDxfId="151">
  <autoFilter ref="G11:G17" xr:uid="{16D1170F-46DF-403A-BDA5-A7F369BC6A27}"/>
  <tableColumns count="1">
    <tableColumn id="1" xr3:uid="{B18CDA0E-2455-43A8-B327-690DCD4462B1}" name="Test case 2.1" dataDxfId="150"/>
  </tableColumns>
  <tableStyleInfo name="TableStyleMedium14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FBF0D207-44DD-4351-B755-1A5175A2CB03}" name="Table614167583" displayName="Table614167583" ref="L34:L40" totalsRowShown="0" dataDxfId="73">
  <autoFilter ref="L34:L40" xr:uid="{FBF0D207-44DD-4351-B755-1A5175A2CB03}"/>
  <tableColumns count="1">
    <tableColumn id="1" xr3:uid="{B1BE015F-B6D6-4364-9A7B-03BC3CB262AD}" name="Test case 3.0.4" dataDxfId="72"/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8DE4AC46-FC62-4E50-9410-28732D62B128}" name="Table1215177684" displayName="Table1215177684" ref="N34:N40" totalsRowShown="0">
  <autoFilter ref="N34:N40" xr:uid="{8DE4AC46-FC62-4E50-9410-28732D62B128}"/>
  <tableColumns count="1">
    <tableColumn id="1" xr3:uid="{63148145-468F-4C03-95D9-178C4ED7AD52}" name="Results "/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A179E447-4836-4456-8237-49134D0C5AB1}" name="Table61416887" displayName="Table61416887" ref="Q2:Q8" totalsRowShown="0" dataDxfId="71">
  <autoFilter ref="Q2:Q8" xr:uid="{A179E447-4836-4456-8237-49134D0C5AB1}"/>
  <tableColumns count="1">
    <tableColumn id="1" xr3:uid="{3AC72BC0-4EFE-4477-A722-FCAF5DE98629}" name="Test case 3.1.0" dataDxfId="70"/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C5263E8D-5ED3-4424-BB3C-F6F15A90D0CD}" name="Table121517988" displayName="Table121517988" ref="S2:S8" totalsRowShown="0">
  <autoFilter ref="S2:S8" xr:uid="{C5263E8D-5ED3-4424-BB3C-F6F15A90D0CD}"/>
  <tableColumns count="1">
    <tableColumn id="1" xr3:uid="{854BE22A-5492-464E-959C-CA659AD14A27}" name="Results "/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ED4A661A-49C2-48DA-96A7-01349958B69A}" name="Table6141688789" displayName="Table6141688789" ref="Q10:Q16" totalsRowShown="0" dataDxfId="69">
  <autoFilter ref="Q10:Q16" xr:uid="{ED4A661A-49C2-48DA-96A7-01349958B69A}"/>
  <tableColumns count="1">
    <tableColumn id="1" xr3:uid="{C4D482EE-56D5-477C-968D-0FC234B9532F}" name="Test case 3.1.1" dataDxfId="68"/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DADC7837-8AF8-4701-8B52-2A89F2948FC0}" name="Table12151798890" displayName="Table12151798890" ref="S10:S16" totalsRowShown="0">
  <autoFilter ref="S10:S16" xr:uid="{DADC7837-8AF8-4701-8B52-2A89F2948FC0}"/>
  <tableColumns count="1">
    <tableColumn id="1" xr3:uid="{C455FACF-5DBC-4B13-927E-98BC48CBA2BE}" name="Results "/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AD56A7BE-2009-4A28-9059-C855A0B8ADDF}" name="Table614168878993" displayName="Table614168878993" ref="Q18:Q24" totalsRowShown="0" dataDxfId="67">
  <autoFilter ref="Q18:Q24" xr:uid="{AD56A7BE-2009-4A28-9059-C855A0B8ADDF}"/>
  <tableColumns count="1">
    <tableColumn id="1" xr3:uid="{1D209EEC-571C-45BE-8AFC-4665C274EAA9}" name="Test case 3.1.2" dataDxfId="66"/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B5328417-14B6-44F1-BF55-BA7C7DE961DD}" name="Table1215179889094" displayName="Table1215179889094" ref="S18:S24" totalsRowShown="0">
  <autoFilter ref="S18:S24" xr:uid="{B5328417-14B6-44F1-BF55-BA7C7DE961DD}"/>
  <tableColumns count="1">
    <tableColumn id="1" xr3:uid="{C8C9F519-A67A-4C42-BD47-CD64FAFA17A6}" name="Results "/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69255ABD-32CD-44A2-8D21-16C1467815E2}" name="Table61416184195" displayName="Table61416184195" ref="V2:V8" totalsRowShown="0" dataDxfId="65">
  <autoFilter ref="V2:V8" xr:uid="{69255ABD-32CD-44A2-8D21-16C1467815E2}"/>
  <tableColumns count="1">
    <tableColumn id="1" xr3:uid="{486FE4AA-332B-44D8-BE13-D1DDBE285583}" name="Test case 4" dataDxfId="64"/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8980784B-D9D1-49DD-8F33-457EED4F1783}" name="Table121517194296" displayName="Table121517194296" ref="X2:X8" totalsRowShown="0">
  <autoFilter ref="X2:X8" xr:uid="{8980784B-D9D1-49DD-8F33-457EED4F1783}"/>
  <tableColumns count="1">
    <tableColumn id="1" xr3:uid="{C602613F-67FD-4CF8-A8DB-CE1C49DE5F0C}" name="Results 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0F71C12-512C-405F-804F-A072CF72BDA6}" name="Table1215" displayName="Table1215" ref="I11:I17" totalsRowShown="0">
  <autoFilter ref="I11:I17" xr:uid="{90F71C12-512C-405F-804F-A072CF72BDA6}"/>
  <tableColumns count="1">
    <tableColumn id="1" xr3:uid="{88D87533-1340-4405-927D-0E8047CB6903}" name="Results "/>
  </tableColumns>
  <tableStyleInfo name="TableStyleMedium14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CF64DBCF-74FF-4CAE-A344-CD484EB270EA}" name="Table6141618419597" displayName="Table6141618419597" ref="V10:V16" totalsRowShown="0" dataDxfId="63">
  <autoFilter ref="V10:V16" xr:uid="{CF64DBCF-74FF-4CAE-A344-CD484EB270EA}"/>
  <tableColumns count="1">
    <tableColumn id="1" xr3:uid="{CEB3598B-DF87-4F29-8D63-7D942728A389}" name="Test case 4.1" dataDxfId="62"/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EFAD9CE0-1E02-4CA5-9F6E-941A264BF7ED}" name="Table12151719429698" displayName="Table12151719429698" ref="X10:X16" totalsRowShown="0">
  <autoFilter ref="X10:X16" xr:uid="{EFAD9CE0-1E02-4CA5-9F6E-941A264BF7ED}"/>
  <tableColumns count="1">
    <tableColumn id="1" xr3:uid="{2A06C3AC-596C-4292-9E85-84F6E6AEA4D9}" name="Results "/>
  </tableColumns>
  <tableStyleInfo name="TableStyleMedium2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8E57DA44-9CFA-4675-8450-A36A7DBFB3C5}" name="Table614161841959799" displayName="Table614161841959799" ref="V18:V24" totalsRowShown="0" dataDxfId="61">
  <autoFilter ref="V18:V24" xr:uid="{8E57DA44-9CFA-4675-8450-A36A7DBFB3C5}"/>
  <tableColumns count="1">
    <tableColumn id="1" xr3:uid="{FCBC0CE6-80F1-488E-B0E2-2F51EB855348}" name="Test case 4.2" dataDxfId="60"/>
  </tableColumns>
  <tableStyleInfo name="TableStyleMedium2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69C0DFBB-951D-4B72-B1EE-EE7D382B0132}" name="Table12151719429698100" displayName="Table12151719429698100" ref="X18:X24" totalsRowShown="0">
  <autoFilter ref="X18:X24" xr:uid="{69C0DFBB-951D-4B72-B1EE-EE7D382B0132}"/>
  <tableColumns count="1">
    <tableColumn id="1" xr3:uid="{708C122C-8F7A-483D-B596-93061077A487}" name="Results "/>
  </tableColumns>
  <tableStyleInfo name="TableStyleMedium2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3628D8D0-624C-409C-BBA7-6A610FF516B4}" name="Table61416184195979961" displayName="Table61416184195979961" ref="V26:V32" totalsRowShown="0" dataDxfId="59">
  <autoFilter ref="V26:V32" xr:uid="{3628D8D0-624C-409C-BBA7-6A610FF516B4}"/>
  <tableColumns count="1">
    <tableColumn id="1" xr3:uid="{CF1A969B-5902-4A2B-90E7-0C4EDF46CF05}" name="Test case 4.3" dataDxfId="58"/>
  </tableColumns>
  <tableStyleInfo name="TableStyleMedium14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2F2906BC-A0CC-4C0F-9546-110F8343E07C}" name="Table1215171942969810062" displayName="Table1215171942969810062" ref="X26:X32" totalsRowShown="0">
  <autoFilter ref="X26:X32" xr:uid="{2F2906BC-A0CC-4C0F-9546-110F8343E07C}"/>
  <tableColumns count="1">
    <tableColumn id="1" xr3:uid="{884C4753-DCDA-4594-8C38-1FD61B86143D}" name="Results "/>
  </tableColumns>
  <tableStyleInfo name="TableStyleMedium14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3B8AEC20-A150-4AB2-BB93-2A9266035C55}" name="Table6141618419597996185" displayName="Table6141618419597996185" ref="V34:V40" totalsRowShown="0" dataDxfId="57">
  <autoFilter ref="V34:V40" xr:uid="{3B8AEC20-A150-4AB2-BB93-2A9266035C55}"/>
  <tableColumns count="1">
    <tableColumn id="1" xr3:uid="{12ED3CDC-BBD5-4F0B-B225-FE3D63F9C015}" name="Test case 4.4" dataDxfId="56"/>
  </tableColumns>
  <tableStyleInfo name="TableStyleMedium2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DDBD95E2-B582-444A-8D05-F58CD9D0611B}" name="Table121517194296981006286" displayName="Table121517194296981006286" ref="X34:X40" totalsRowShown="0">
  <autoFilter ref="X34:X40" xr:uid="{DDBD95E2-B582-444A-8D05-F58CD9D0611B}"/>
  <tableColumns count="1">
    <tableColumn id="1" xr3:uid="{671A55CC-8124-4AFC-AC07-7F4D0221AA19}" name="Results "/>
  </tableColumns>
  <tableStyleInfo name="TableStyleMedium2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25F5B199-0C62-42D5-8071-AA9EB936AED1}" name="Table614161841959799618591" displayName="Table614161841959799618591" ref="V42:V48" totalsRowShown="0" dataDxfId="55">
  <autoFilter ref="V42:V48" xr:uid="{25F5B199-0C62-42D5-8071-AA9EB936AED1}"/>
  <tableColumns count="1">
    <tableColumn id="1" xr3:uid="{E30A2319-8B7F-4B08-B06B-71E0EA399D89}" name="Test case 4.5" dataDxfId="54"/>
  </tableColumns>
  <tableStyleInfo name="TableStyleMedium2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1365C318-DBF4-43BC-AF9F-A8635E05705C}" name="Table12151719429698100628692" displayName="Table12151719429698100628692" ref="X42:X48" totalsRowShown="0">
  <autoFilter ref="X42:X48" xr:uid="{1365C318-DBF4-43BC-AF9F-A8635E05705C}"/>
  <tableColumns count="1">
    <tableColumn id="1" xr3:uid="{57489390-AFE4-42A7-AEB4-89A44540E86D}" name="Results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hyperlink" Target="https://machinelearningmastery.com/configure-gradient-boosting-algorithm/" TargetMode="External"/><Relationship Id="rId6" Type="http://schemas.openxmlformats.org/officeDocument/2006/relationships/ctrlProp" Target="../ctrlProps/ctrlProp3.xml"/><Relationship Id="rId11" Type="http://schemas.openxmlformats.org/officeDocument/2006/relationships/table" Target="../tables/table4.xml"/><Relationship Id="rId5" Type="http://schemas.openxmlformats.org/officeDocument/2006/relationships/ctrlProp" Target="../ctrlProps/ctrlProp2.xml"/><Relationship Id="rId10" Type="http://schemas.openxmlformats.org/officeDocument/2006/relationships/table" Target="../tables/table3.xml"/><Relationship Id="rId4" Type="http://schemas.openxmlformats.org/officeDocument/2006/relationships/ctrlProp" Target="../ctrlProps/ctrlProp1.xml"/><Relationship Id="rId9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7.xml"/><Relationship Id="rId18" Type="http://schemas.openxmlformats.org/officeDocument/2006/relationships/table" Target="../tables/table22.xml"/><Relationship Id="rId26" Type="http://schemas.openxmlformats.org/officeDocument/2006/relationships/table" Target="../tables/table30.xml"/><Relationship Id="rId39" Type="http://schemas.openxmlformats.org/officeDocument/2006/relationships/table" Target="../tables/table43.xml"/><Relationship Id="rId21" Type="http://schemas.openxmlformats.org/officeDocument/2006/relationships/table" Target="../tables/table25.xml"/><Relationship Id="rId34" Type="http://schemas.openxmlformats.org/officeDocument/2006/relationships/table" Target="../tables/table38.xml"/><Relationship Id="rId42" Type="http://schemas.openxmlformats.org/officeDocument/2006/relationships/table" Target="../tables/table46.xml"/><Relationship Id="rId7" Type="http://schemas.openxmlformats.org/officeDocument/2006/relationships/table" Target="../tables/table11.xml"/><Relationship Id="rId2" Type="http://schemas.openxmlformats.org/officeDocument/2006/relationships/table" Target="../tables/table6.xml"/><Relationship Id="rId16" Type="http://schemas.openxmlformats.org/officeDocument/2006/relationships/table" Target="../tables/table20.xml"/><Relationship Id="rId29" Type="http://schemas.openxmlformats.org/officeDocument/2006/relationships/table" Target="../tables/table33.xml"/><Relationship Id="rId1" Type="http://schemas.openxmlformats.org/officeDocument/2006/relationships/drawing" Target="../drawings/drawing2.xml"/><Relationship Id="rId6" Type="http://schemas.openxmlformats.org/officeDocument/2006/relationships/table" Target="../tables/table10.xml"/><Relationship Id="rId11" Type="http://schemas.openxmlformats.org/officeDocument/2006/relationships/table" Target="../tables/table15.xml"/><Relationship Id="rId24" Type="http://schemas.openxmlformats.org/officeDocument/2006/relationships/table" Target="../tables/table28.xml"/><Relationship Id="rId32" Type="http://schemas.openxmlformats.org/officeDocument/2006/relationships/table" Target="../tables/table36.xml"/><Relationship Id="rId37" Type="http://schemas.openxmlformats.org/officeDocument/2006/relationships/table" Target="../tables/table41.xml"/><Relationship Id="rId40" Type="http://schemas.openxmlformats.org/officeDocument/2006/relationships/table" Target="../tables/table44.xml"/><Relationship Id="rId45" Type="http://schemas.openxmlformats.org/officeDocument/2006/relationships/table" Target="../tables/table49.xml"/><Relationship Id="rId5" Type="http://schemas.openxmlformats.org/officeDocument/2006/relationships/table" Target="../tables/table9.xml"/><Relationship Id="rId15" Type="http://schemas.openxmlformats.org/officeDocument/2006/relationships/table" Target="../tables/table19.xml"/><Relationship Id="rId23" Type="http://schemas.openxmlformats.org/officeDocument/2006/relationships/table" Target="../tables/table27.xml"/><Relationship Id="rId28" Type="http://schemas.openxmlformats.org/officeDocument/2006/relationships/table" Target="../tables/table32.xml"/><Relationship Id="rId36" Type="http://schemas.openxmlformats.org/officeDocument/2006/relationships/table" Target="../tables/table40.xml"/><Relationship Id="rId10" Type="http://schemas.openxmlformats.org/officeDocument/2006/relationships/table" Target="../tables/table14.xml"/><Relationship Id="rId19" Type="http://schemas.openxmlformats.org/officeDocument/2006/relationships/table" Target="../tables/table23.xml"/><Relationship Id="rId31" Type="http://schemas.openxmlformats.org/officeDocument/2006/relationships/table" Target="../tables/table35.xml"/><Relationship Id="rId44" Type="http://schemas.openxmlformats.org/officeDocument/2006/relationships/table" Target="../tables/table48.xml"/><Relationship Id="rId4" Type="http://schemas.openxmlformats.org/officeDocument/2006/relationships/table" Target="../tables/table8.xml"/><Relationship Id="rId9" Type="http://schemas.openxmlformats.org/officeDocument/2006/relationships/table" Target="../tables/table13.xml"/><Relationship Id="rId14" Type="http://schemas.openxmlformats.org/officeDocument/2006/relationships/table" Target="../tables/table18.xml"/><Relationship Id="rId22" Type="http://schemas.openxmlformats.org/officeDocument/2006/relationships/table" Target="../tables/table26.xml"/><Relationship Id="rId27" Type="http://schemas.openxmlformats.org/officeDocument/2006/relationships/table" Target="../tables/table31.xml"/><Relationship Id="rId30" Type="http://schemas.openxmlformats.org/officeDocument/2006/relationships/table" Target="../tables/table34.xml"/><Relationship Id="rId35" Type="http://schemas.openxmlformats.org/officeDocument/2006/relationships/table" Target="../tables/table39.xml"/><Relationship Id="rId43" Type="http://schemas.openxmlformats.org/officeDocument/2006/relationships/table" Target="../tables/table47.xml"/><Relationship Id="rId8" Type="http://schemas.openxmlformats.org/officeDocument/2006/relationships/table" Target="../tables/table12.xml"/><Relationship Id="rId3" Type="http://schemas.openxmlformats.org/officeDocument/2006/relationships/table" Target="../tables/table7.xml"/><Relationship Id="rId12" Type="http://schemas.openxmlformats.org/officeDocument/2006/relationships/table" Target="../tables/table16.xml"/><Relationship Id="rId17" Type="http://schemas.openxmlformats.org/officeDocument/2006/relationships/table" Target="../tables/table21.xml"/><Relationship Id="rId25" Type="http://schemas.openxmlformats.org/officeDocument/2006/relationships/table" Target="../tables/table29.xml"/><Relationship Id="rId33" Type="http://schemas.openxmlformats.org/officeDocument/2006/relationships/table" Target="../tables/table37.xml"/><Relationship Id="rId38" Type="http://schemas.openxmlformats.org/officeDocument/2006/relationships/table" Target="../tables/table42.xml"/><Relationship Id="rId20" Type="http://schemas.openxmlformats.org/officeDocument/2006/relationships/table" Target="../tables/table24.xml"/><Relationship Id="rId41" Type="http://schemas.openxmlformats.org/officeDocument/2006/relationships/table" Target="../tables/table45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58.xml"/><Relationship Id="rId18" Type="http://schemas.openxmlformats.org/officeDocument/2006/relationships/table" Target="../tables/table63.xml"/><Relationship Id="rId26" Type="http://schemas.openxmlformats.org/officeDocument/2006/relationships/table" Target="../tables/table71.xml"/><Relationship Id="rId39" Type="http://schemas.openxmlformats.org/officeDocument/2006/relationships/table" Target="../tables/table84.xml"/><Relationship Id="rId21" Type="http://schemas.openxmlformats.org/officeDocument/2006/relationships/table" Target="../tables/table66.xml"/><Relationship Id="rId34" Type="http://schemas.openxmlformats.org/officeDocument/2006/relationships/table" Target="../tables/table79.xml"/><Relationship Id="rId42" Type="http://schemas.openxmlformats.org/officeDocument/2006/relationships/table" Target="../tables/table87.xml"/><Relationship Id="rId47" Type="http://schemas.openxmlformats.org/officeDocument/2006/relationships/table" Target="../tables/table92.xml"/><Relationship Id="rId50" Type="http://schemas.openxmlformats.org/officeDocument/2006/relationships/table" Target="../tables/table95.xml"/><Relationship Id="rId55" Type="http://schemas.openxmlformats.org/officeDocument/2006/relationships/table" Target="../tables/table100.xml"/><Relationship Id="rId7" Type="http://schemas.openxmlformats.org/officeDocument/2006/relationships/table" Target="../tables/table52.xml"/><Relationship Id="rId2" Type="http://schemas.openxmlformats.org/officeDocument/2006/relationships/vmlDrawing" Target="../drawings/vmlDrawing2.vml"/><Relationship Id="rId16" Type="http://schemas.openxmlformats.org/officeDocument/2006/relationships/table" Target="../tables/table61.xml"/><Relationship Id="rId29" Type="http://schemas.openxmlformats.org/officeDocument/2006/relationships/table" Target="../tables/table74.xml"/><Relationship Id="rId11" Type="http://schemas.openxmlformats.org/officeDocument/2006/relationships/table" Target="../tables/table56.xml"/><Relationship Id="rId24" Type="http://schemas.openxmlformats.org/officeDocument/2006/relationships/table" Target="../tables/table69.xml"/><Relationship Id="rId32" Type="http://schemas.openxmlformats.org/officeDocument/2006/relationships/table" Target="../tables/table77.xml"/><Relationship Id="rId37" Type="http://schemas.openxmlformats.org/officeDocument/2006/relationships/table" Target="../tables/table82.xml"/><Relationship Id="rId40" Type="http://schemas.openxmlformats.org/officeDocument/2006/relationships/table" Target="../tables/table85.xml"/><Relationship Id="rId45" Type="http://schemas.openxmlformats.org/officeDocument/2006/relationships/table" Target="../tables/table90.xml"/><Relationship Id="rId53" Type="http://schemas.openxmlformats.org/officeDocument/2006/relationships/table" Target="../tables/table98.xml"/><Relationship Id="rId58" Type="http://schemas.openxmlformats.org/officeDocument/2006/relationships/table" Target="../tables/table103.xml"/><Relationship Id="rId5" Type="http://schemas.openxmlformats.org/officeDocument/2006/relationships/table" Target="../tables/table50.xml"/><Relationship Id="rId19" Type="http://schemas.openxmlformats.org/officeDocument/2006/relationships/table" Target="../tables/table64.xml"/><Relationship Id="rId4" Type="http://schemas.openxmlformats.org/officeDocument/2006/relationships/ctrlProp" Target="../ctrlProps/ctrlProp6.xml"/><Relationship Id="rId9" Type="http://schemas.openxmlformats.org/officeDocument/2006/relationships/table" Target="../tables/table54.xml"/><Relationship Id="rId14" Type="http://schemas.openxmlformats.org/officeDocument/2006/relationships/table" Target="../tables/table59.xml"/><Relationship Id="rId22" Type="http://schemas.openxmlformats.org/officeDocument/2006/relationships/table" Target="../tables/table67.xml"/><Relationship Id="rId27" Type="http://schemas.openxmlformats.org/officeDocument/2006/relationships/table" Target="../tables/table72.xml"/><Relationship Id="rId30" Type="http://schemas.openxmlformats.org/officeDocument/2006/relationships/table" Target="../tables/table75.xml"/><Relationship Id="rId35" Type="http://schemas.openxmlformats.org/officeDocument/2006/relationships/table" Target="../tables/table80.xml"/><Relationship Id="rId43" Type="http://schemas.openxmlformats.org/officeDocument/2006/relationships/table" Target="../tables/table88.xml"/><Relationship Id="rId48" Type="http://schemas.openxmlformats.org/officeDocument/2006/relationships/table" Target="../tables/table93.xml"/><Relationship Id="rId56" Type="http://schemas.openxmlformats.org/officeDocument/2006/relationships/table" Target="../tables/table101.xml"/><Relationship Id="rId8" Type="http://schemas.openxmlformats.org/officeDocument/2006/relationships/table" Target="../tables/table53.xml"/><Relationship Id="rId51" Type="http://schemas.openxmlformats.org/officeDocument/2006/relationships/table" Target="../tables/table96.xml"/><Relationship Id="rId3" Type="http://schemas.openxmlformats.org/officeDocument/2006/relationships/ctrlProp" Target="../ctrlProps/ctrlProp5.xml"/><Relationship Id="rId12" Type="http://schemas.openxmlformats.org/officeDocument/2006/relationships/table" Target="../tables/table57.xml"/><Relationship Id="rId17" Type="http://schemas.openxmlformats.org/officeDocument/2006/relationships/table" Target="../tables/table62.xml"/><Relationship Id="rId25" Type="http://schemas.openxmlformats.org/officeDocument/2006/relationships/table" Target="../tables/table70.xml"/><Relationship Id="rId33" Type="http://schemas.openxmlformats.org/officeDocument/2006/relationships/table" Target="../tables/table78.xml"/><Relationship Id="rId38" Type="http://schemas.openxmlformats.org/officeDocument/2006/relationships/table" Target="../tables/table83.xml"/><Relationship Id="rId46" Type="http://schemas.openxmlformats.org/officeDocument/2006/relationships/table" Target="../tables/table91.xml"/><Relationship Id="rId59" Type="http://schemas.openxmlformats.org/officeDocument/2006/relationships/table" Target="../tables/table104.xml"/><Relationship Id="rId20" Type="http://schemas.openxmlformats.org/officeDocument/2006/relationships/table" Target="../tables/table65.xml"/><Relationship Id="rId41" Type="http://schemas.openxmlformats.org/officeDocument/2006/relationships/table" Target="../tables/table86.xml"/><Relationship Id="rId54" Type="http://schemas.openxmlformats.org/officeDocument/2006/relationships/table" Target="../tables/table99.xml"/><Relationship Id="rId1" Type="http://schemas.openxmlformats.org/officeDocument/2006/relationships/drawing" Target="../drawings/drawing3.xml"/><Relationship Id="rId6" Type="http://schemas.openxmlformats.org/officeDocument/2006/relationships/table" Target="../tables/table51.xml"/><Relationship Id="rId15" Type="http://schemas.openxmlformats.org/officeDocument/2006/relationships/table" Target="../tables/table60.xml"/><Relationship Id="rId23" Type="http://schemas.openxmlformats.org/officeDocument/2006/relationships/table" Target="../tables/table68.xml"/><Relationship Id="rId28" Type="http://schemas.openxmlformats.org/officeDocument/2006/relationships/table" Target="../tables/table73.xml"/><Relationship Id="rId36" Type="http://schemas.openxmlformats.org/officeDocument/2006/relationships/table" Target="../tables/table81.xml"/><Relationship Id="rId49" Type="http://schemas.openxmlformats.org/officeDocument/2006/relationships/table" Target="../tables/table94.xml"/><Relationship Id="rId57" Type="http://schemas.openxmlformats.org/officeDocument/2006/relationships/table" Target="../tables/table102.xml"/><Relationship Id="rId10" Type="http://schemas.openxmlformats.org/officeDocument/2006/relationships/table" Target="../tables/table55.xml"/><Relationship Id="rId31" Type="http://schemas.openxmlformats.org/officeDocument/2006/relationships/table" Target="../tables/table76.xml"/><Relationship Id="rId44" Type="http://schemas.openxmlformats.org/officeDocument/2006/relationships/table" Target="../tables/table89.xml"/><Relationship Id="rId52" Type="http://schemas.openxmlformats.org/officeDocument/2006/relationships/table" Target="../tables/table97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13.xml"/><Relationship Id="rId18" Type="http://schemas.openxmlformats.org/officeDocument/2006/relationships/table" Target="../tables/table118.xml"/><Relationship Id="rId26" Type="http://schemas.openxmlformats.org/officeDocument/2006/relationships/table" Target="../tables/table126.xml"/><Relationship Id="rId39" Type="http://schemas.openxmlformats.org/officeDocument/2006/relationships/table" Target="../tables/table139.xml"/><Relationship Id="rId21" Type="http://schemas.openxmlformats.org/officeDocument/2006/relationships/table" Target="../tables/table121.xml"/><Relationship Id="rId34" Type="http://schemas.openxmlformats.org/officeDocument/2006/relationships/table" Target="../tables/table134.xml"/><Relationship Id="rId42" Type="http://schemas.openxmlformats.org/officeDocument/2006/relationships/table" Target="../tables/table142.xml"/><Relationship Id="rId7" Type="http://schemas.openxmlformats.org/officeDocument/2006/relationships/table" Target="../tables/table107.xml"/><Relationship Id="rId2" Type="http://schemas.openxmlformats.org/officeDocument/2006/relationships/vmlDrawing" Target="../drawings/vmlDrawing3.vml"/><Relationship Id="rId16" Type="http://schemas.openxmlformats.org/officeDocument/2006/relationships/table" Target="../tables/table116.xml"/><Relationship Id="rId20" Type="http://schemas.openxmlformats.org/officeDocument/2006/relationships/table" Target="../tables/table120.xml"/><Relationship Id="rId29" Type="http://schemas.openxmlformats.org/officeDocument/2006/relationships/table" Target="../tables/table129.xml"/><Relationship Id="rId41" Type="http://schemas.openxmlformats.org/officeDocument/2006/relationships/table" Target="../tables/table141.xml"/><Relationship Id="rId1" Type="http://schemas.openxmlformats.org/officeDocument/2006/relationships/drawing" Target="../drawings/drawing4.xml"/><Relationship Id="rId6" Type="http://schemas.openxmlformats.org/officeDocument/2006/relationships/table" Target="../tables/table106.xml"/><Relationship Id="rId11" Type="http://schemas.openxmlformats.org/officeDocument/2006/relationships/table" Target="../tables/table111.xml"/><Relationship Id="rId24" Type="http://schemas.openxmlformats.org/officeDocument/2006/relationships/table" Target="../tables/table124.xml"/><Relationship Id="rId32" Type="http://schemas.openxmlformats.org/officeDocument/2006/relationships/table" Target="../tables/table132.xml"/><Relationship Id="rId37" Type="http://schemas.openxmlformats.org/officeDocument/2006/relationships/table" Target="../tables/table137.xml"/><Relationship Id="rId40" Type="http://schemas.openxmlformats.org/officeDocument/2006/relationships/table" Target="../tables/table140.xml"/><Relationship Id="rId5" Type="http://schemas.openxmlformats.org/officeDocument/2006/relationships/table" Target="../tables/table105.xml"/><Relationship Id="rId15" Type="http://schemas.openxmlformats.org/officeDocument/2006/relationships/table" Target="../tables/table115.xml"/><Relationship Id="rId23" Type="http://schemas.openxmlformats.org/officeDocument/2006/relationships/table" Target="../tables/table123.xml"/><Relationship Id="rId28" Type="http://schemas.openxmlformats.org/officeDocument/2006/relationships/table" Target="../tables/table128.xml"/><Relationship Id="rId36" Type="http://schemas.openxmlformats.org/officeDocument/2006/relationships/table" Target="../tables/table136.xml"/><Relationship Id="rId10" Type="http://schemas.openxmlformats.org/officeDocument/2006/relationships/table" Target="../tables/table110.xml"/><Relationship Id="rId19" Type="http://schemas.openxmlformats.org/officeDocument/2006/relationships/table" Target="../tables/table119.xml"/><Relationship Id="rId31" Type="http://schemas.openxmlformats.org/officeDocument/2006/relationships/table" Target="../tables/table131.xml"/><Relationship Id="rId4" Type="http://schemas.openxmlformats.org/officeDocument/2006/relationships/ctrlProp" Target="../ctrlProps/ctrlProp8.xml"/><Relationship Id="rId9" Type="http://schemas.openxmlformats.org/officeDocument/2006/relationships/table" Target="../tables/table109.xml"/><Relationship Id="rId14" Type="http://schemas.openxmlformats.org/officeDocument/2006/relationships/table" Target="../tables/table114.xml"/><Relationship Id="rId22" Type="http://schemas.openxmlformats.org/officeDocument/2006/relationships/table" Target="../tables/table122.xml"/><Relationship Id="rId27" Type="http://schemas.openxmlformats.org/officeDocument/2006/relationships/table" Target="../tables/table127.xml"/><Relationship Id="rId30" Type="http://schemas.openxmlformats.org/officeDocument/2006/relationships/table" Target="../tables/table130.xml"/><Relationship Id="rId35" Type="http://schemas.openxmlformats.org/officeDocument/2006/relationships/table" Target="../tables/table135.xml"/><Relationship Id="rId43" Type="http://schemas.openxmlformats.org/officeDocument/2006/relationships/table" Target="../tables/table143.xml"/><Relationship Id="rId8" Type="http://schemas.openxmlformats.org/officeDocument/2006/relationships/table" Target="../tables/table108.xml"/><Relationship Id="rId3" Type="http://schemas.openxmlformats.org/officeDocument/2006/relationships/ctrlProp" Target="../ctrlProps/ctrlProp7.xml"/><Relationship Id="rId12" Type="http://schemas.openxmlformats.org/officeDocument/2006/relationships/table" Target="../tables/table112.xml"/><Relationship Id="rId17" Type="http://schemas.openxmlformats.org/officeDocument/2006/relationships/table" Target="../tables/table117.xml"/><Relationship Id="rId25" Type="http://schemas.openxmlformats.org/officeDocument/2006/relationships/table" Target="../tables/table125.xml"/><Relationship Id="rId33" Type="http://schemas.openxmlformats.org/officeDocument/2006/relationships/table" Target="../tables/table133.xml"/><Relationship Id="rId38" Type="http://schemas.openxmlformats.org/officeDocument/2006/relationships/table" Target="../tables/table13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C35"/>
  <sheetViews>
    <sheetView zoomScale="115" zoomScaleNormal="115" workbookViewId="0">
      <selection activeCell="A32" sqref="A32"/>
    </sheetView>
  </sheetViews>
  <sheetFormatPr defaultRowHeight="15"/>
  <cols>
    <col min="2" max="2" width="35.140625" customWidth="1"/>
    <col min="3" max="3" width="11" customWidth="1"/>
    <col min="5" max="5" width="25.42578125" customWidth="1"/>
    <col min="6" max="6" width="9.140625" customWidth="1"/>
    <col min="7" max="7" width="10" customWidth="1"/>
    <col min="8" max="8" width="9.140625" customWidth="1"/>
    <col min="10" max="10" width="27.140625" customWidth="1"/>
    <col min="12" max="12" width="10.28515625" customWidth="1"/>
    <col min="15" max="15" width="28.28515625" customWidth="1"/>
    <col min="17" max="17" width="10.85546875" customWidth="1"/>
    <col min="18" max="18" width="11.85546875" customWidth="1"/>
    <col min="20" max="20" width="25.28515625" customWidth="1"/>
    <col min="22" max="22" width="10.7109375" customWidth="1"/>
  </cols>
  <sheetData>
    <row r="2" spans="2:2" ht="30.75">
      <c r="B2" s="2" t="s">
        <v>0</v>
      </c>
    </row>
    <row r="4" spans="2:2">
      <c r="B4" t="s">
        <v>1</v>
      </c>
    </row>
    <row r="10" spans="2:2">
      <c r="B10" t="s">
        <v>2</v>
      </c>
    </row>
    <row r="11" spans="2:2">
      <c r="B11" s="3" t="s">
        <v>3</v>
      </c>
    </row>
    <row r="13" spans="2:2">
      <c r="B13" s="4" t="s">
        <v>4</v>
      </c>
    </row>
    <row r="14" spans="2:2">
      <c r="B14" s="3" t="s">
        <v>34</v>
      </c>
    </row>
    <row r="15" spans="2:2">
      <c r="B15" s="5" t="s">
        <v>5</v>
      </c>
    </row>
    <row r="17" spans="2:3">
      <c r="B17" t="s">
        <v>6</v>
      </c>
    </row>
    <row r="18" spans="2:3" ht="33" customHeight="1">
      <c r="B18" s="3" t="s">
        <v>9</v>
      </c>
      <c r="C18" s="5"/>
    </row>
    <row r="19" spans="2:3" ht="22.5" customHeight="1">
      <c r="B19" s="1" t="s">
        <v>7</v>
      </c>
      <c r="C19" s="5"/>
    </row>
    <row r="21" spans="2:3">
      <c r="B21" t="s">
        <v>8</v>
      </c>
    </row>
    <row r="22" spans="2:3">
      <c r="B22" t="s">
        <v>10</v>
      </c>
    </row>
    <row r="27" spans="2:3" ht="33" customHeight="1"/>
    <row r="35" ht="27" customHeight="1"/>
  </sheetData>
  <phoneticPr fontId="6" type="noConversion"/>
  <hyperlinks>
    <hyperlink ref="B15" r:id="rId1" xr:uid="{7E9AA89D-771C-40F3-A650-B045AE55C768}"/>
  </hyperlinks>
  <pageMargins left="0.7" right="0.7" top="0.75" bottom="0.75" header="0.3" footer="0.3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0</xdr:col>
                    <xdr:colOff>600075</xdr:colOff>
                    <xdr:row>3</xdr:row>
                    <xdr:rowOff>171450</xdr:rowOff>
                  </from>
                  <to>
                    <xdr:col>1</xdr:col>
                    <xdr:colOff>800100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0</xdr:col>
                    <xdr:colOff>600075</xdr:colOff>
                    <xdr:row>4</xdr:row>
                    <xdr:rowOff>180975</xdr:rowOff>
                  </from>
                  <to>
                    <xdr:col>1</xdr:col>
                    <xdr:colOff>800100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0</xdr:col>
                    <xdr:colOff>600075</xdr:colOff>
                    <xdr:row>6</xdr:row>
                    <xdr:rowOff>0</xdr:rowOff>
                  </from>
                  <to>
                    <xdr:col>1</xdr:col>
                    <xdr:colOff>1247775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0</xdr:col>
                    <xdr:colOff>600075</xdr:colOff>
                    <xdr:row>6</xdr:row>
                    <xdr:rowOff>180975</xdr:rowOff>
                  </from>
                  <to>
                    <xdr:col>1</xdr:col>
                    <xdr:colOff>1247775</xdr:colOff>
                    <xdr:row>7</xdr:row>
                    <xdr:rowOff>180975</xdr:rowOff>
                  </to>
                </anchor>
              </controlPr>
            </control>
          </mc:Choice>
        </mc:AlternateContent>
      </controls>
    </mc:Choice>
  </mc:AlternateContent>
  <tableParts count="5">
    <tablePart r:id="rId8"/>
    <tablePart r:id="rId9"/>
    <tablePart r:id="rId10"/>
    <tablePart r:id="rId11"/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A34A8-B14D-4397-8E12-6D9029D23CEA}">
  <sheetPr codeName="Sheet2">
    <tabColor theme="9" tint="-0.249977111117893"/>
  </sheetPr>
  <dimension ref="B3:Y41"/>
  <sheetViews>
    <sheetView tabSelected="1" zoomScale="44" zoomScaleNormal="44" workbookViewId="0">
      <selection activeCell="A32" sqref="A32"/>
    </sheetView>
  </sheetViews>
  <sheetFormatPr defaultRowHeight="15"/>
  <cols>
    <col min="2" max="2" width="20.85546875" customWidth="1"/>
    <col min="3" max="3" width="9.140625" customWidth="1"/>
    <col min="4" max="4" width="14" customWidth="1"/>
    <col min="7" max="7" width="18.5703125" customWidth="1"/>
    <col min="9" max="9" width="10.85546875" customWidth="1"/>
    <col min="12" max="12" width="24.85546875" customWidth="1"/>
    <col min="17" max="17" width="26.85546875" customWidth="1"/>
    <col min="19" max="19" width="11" customWidth="1"/>
    <col min="22" max="22" width="16.140625" customWidth="1"/>
    <col min="23" max="23" width="17.5703125" customWidth="1"/>
    <col min="24" max="25" width="19.28515625" customWidth="1"/>
    <col min="27" max="27" width="20" customWidth="1"/>
    <col min="28" max="28" width="20.7109375" customWidth="1"/>
    <col min="29" max="29" width="23.140625" customWidth="1"/>
    <col min="30" max="30" width="19.7109375" customWidth="1"/>
  </cols>
  <sheetData>
    <row r="3" spans="2:25">
      <c r="B3" t="s">
        <v>47</v>
      </c>
      <c r="D3" t="s">
        <v>19</v>
      </c>
      <c r="G3" t="s">
        <v>36</v>
      </c>
      <c r="I3" t="s">
        <v>19</v>
      </c>
      <c r="L3" t="s">
        <v>43</v>
      </c>
      <c r="N3" t="s">
        <v>19</v>
      </c>
      <c r="Q3" t="s">
        <v>18</v>
      </c>
      <c r="S3" t="s">
        <v>19</v>
      </c>
      <c r="V3" t="s">
        <v>45</v>
      </c>
      <c r="W3" t="s">
        <v>46</v>
      </c>
      <c r="X3" t="s">
        <v>51</v>
      </c>
      <c r="Y3" t="s">
        <v>50</v>
      </c>
    </row>
    <row r="4" spans="2:25" ht="15.75" thickBot="1">
      <c r="B4" s="6" t="s">
        <v>11</v>
      </c>
      <c r="D4" t="s">
        <v>20</v>
      </c>
      <c r="E4" s="7">
        <v>12933.722110791099</v>
      </c>
      <c r="G4" s="6" t="s">
        <v>25</v>
      </c>
      <c r="I4" t="s">
        <v>20</v>
      </c>
      <c r="J4" s="7">
        <v>15893.9867297542</v>
      </c>
      <c r="L4" s="6" t="s">
        <v>26</v>
      </c>
      <c r="N4" t="s">
        <v>20</v>
      </c>
      <c r="O4" s="7">
        <v>282439.04622646602</v>
      </c>
      <c r="Q4" s="6" t="s">
        <v>27</v>
      </c>
      <c r="S4" t="s">
        <v>20</v>
      </c>
      <c r="T4" s="7">
        <v>12768.6901565349</v>
      </c>
      <c r="V4" s="10">
        <v>1</v>
      </c>
      <c r="W4">
        <v>94</v>
      </c>
      <c r="X4">
        <v>2.2999999999999998</v>
      </c>
      <c r="Y4">
        <f>ROUND(1/2.3,2)</f>
        <v>0.43</v>
      </c>
    </row>
    <row r="5" spans="2:25" ht="15.75" thickBot="1">
      <c r="B5" s="6" t="s">
        <v>28</v>
      </c>
      <c r="D5" t="s">
        <v>21</v>
      </c>
      <c r="E5" s="7">
        <v>113.72652333906601</v>
      </c>
      <c r="G5" s="6" t="s">
        <v>28</v>
      </c>
      <c r="I5" t="s">
        <v>21</v>
      </c>
      <c r="J5" s="7">
        <v>126.071355706815</v>
      </c>
      <c r="L5" s="6" t="s">
        <v>28</v>
      </c>
      <c r="N5" t="s">
        <v>21</v>
      </c>
      <c r="O5" s="7">
        <v>531.44994705660304</v>
      </c>
      <c r="Q5" s="6" t="s">
        <v>28</v>
      </c>
      <c r="S5" t="s">
        <v>21</v>
      </c>
      <c r="T5" s="7">
        <v>112.99862900289899</v>
      </c>
      <c r="V5" s="12">
        <v>1.1000000000000001</v>
      </c>
      <c r="W5" s="13">
        <v>97</v>
      </c>
      <c r="X5" s="13">
        <v>3.1</v>
      </c>
      <c r="Y5" s="14">
        <f>ROUND(1/3.1,2)</f>
        <v>0.32</v>
      </c>
    </row>
    <row r="6" spans="2:25">
      <c r="B6" s="6" t="s">
        <v>13</v>
      </c>
      <c r="D6" t="s">
        <v>22</v>
      </c>
      <c r="E6" s="7">
        <v>58.102979042604801</v>
      </c>
      <c r="G6" s="6" t="s">
        <v>13</v>
      </c>
      <c r="I6" t="s">
        <v>22</v>
      </c>
      <c r="J6" s="7">
        <v>62.031815417706902</v>
      </c>
      <c r="L6" s="6" t="s">
        <v>13</v>
      </c>
      <c r="N6" t="s">
        <v>22</v>
      </c>
      <c r="O6" s="7">
        <v>268.23323563194202</v>
      </c>
      <c r="Q6" s="6" t="s">
        <v>13</v>
      </c>
      <c r="S6" t="s">
        <v>22</v>
      </c>
      <c r="T6" s="7">
        <v>58.074218371518299</v>
      </c>
      <c r="V6" s="10">
        <v>1.2</v>
      </c>
      <c r="W6">
        <v>98</v>
      </c>
      <c r="X6">
        <v>3.6</v>
      </c>
      <c r="Y6">
        <f>ROUND(1/3.6,2)</f>
        <v>0.28000000000000003</v>
      </c>
    </row>
    <row r="7" spans="2:25">
      <c r="B7" s="6" t="s">
        <v>14</v>
      </c>
      <c r="D7" t="s">
        <v>23</v>
      </c>
      <c r="E7" s="7">
        <v>0.398167023913232</v>
      </c>
      <c r="G7" s="6" t="s">
        <v>14</v>
      </c>
      <c r="I7" t="s">
        <v>23</v>
      </c>
      <c r="J7" s="7">
        <v>0.42671236153376702</v>
      </c>
      <c r="L7" s="6" t="s">
        <v>14</v>
      </c>
      <c r="N7" t="s">
        <v>23</v>
      </c>
      <c r="O7" s="7">
        <v>0.79286796800025305</v>
      </c>
      <c r="Q7" s="6" t="s">
        <v>14</v>
      </c>
      <c r="S7" t="s">
        <v>23</v>
      </c>
      <c r="T7" s="7">
        <v>0.50464613546282899</v>
      </c>
      <c r="V7" s="10">
        <v>1.3</v>
      </c>
      <c r="W7">
        <v>98</v>
      </c>
      <c r="X7">
        <v>4.3</v>
      </c>
      <c r="Y7">
        <f>ROUND(1/4.3,2)</f>
        <v>0.23</v>
      </c>
    </row>
    <row r="8" spans="2:25">
      <c r="B8" s="6" t="s">
        <v>15</v>
      </c>
      <c r="D8" t="s">
        <v>24</v>
      </c>
      <c r="E8" s="7">
        <v>0.94393809656678795</v>
      </c>
      <c r="G8" s="6" t="s">
        <v>15</v>
      </c>
      <c r="I8" t="s">
        <v>24</v>
      </c>
      <c r="J8" s="7">
        <v>0.93100000000000005</v>
      </c>
      <c r="L8" s="6" t="s">
        <v>15</v>
      </c>
      <c r="N8" s="15" t="s">
        <v>24</v>
      </c>
      <c r="O8" s="16">
        <v>-0.22424700327413699</v>
      </c>
      <c r="Q8" s="6" t="s">
        <v>15</v>
      </c>
      <c r="S8" t="s">
        <v>24</v>
      </c>
      <c r="T8" s="7">
        <v>0.94465343631227305</v>
      </c>
      <c r="V8" s="10">
        <v>1.4</v>
      </c>
      <c r="W8">
        <v>98</v>
      </c>
      <c r="X8">
        <v>5.0999999999999996</v>
      </c>
      <c r="Y8">
        <f>ROUND(1/5.1,2)</f>
        <v>0.2</v>
      </c>
    </row>
    <row r="9" spans="2:25">
      <c r="B9" s="6" t="s">
        <v>16</v>
      </c>
      <c r="D9" t="s">
        <v>38</v>
      </c>
      <c r="E9" s="8">
        <v>2.2999999999999998</v>
      </c>
      <c r="G9" s="6" t="s">
        <v>16</v>
      </c>
      <c r="I9" t="s">
        <v>38</v>
      </c>
      <c r="J9" s="8">
        <v>2</v>
      </c>
      <c r="L9" s="6" t="s">
        <v>16</v>
      </c>
      <c r="N9" t="s">
        <v>38</v>
      </c>
      <c r="O9" s="7">
        <v>2</v>
      </c>
      <c r="Q9" s="6" t="s">
        <v>16</v>
      </c>
      <c r="S9" s="15" t="s">
        <v>38</v>
      </c>
      <c r="T9" s="16">
        <v>8.8000000000000007</v>
      </c>
      <c r="V9" s="10"/>
    </row>
    <row r="10" spans="2:25">
      <c r="V10" s="10" t="s">
        <v>45</v>
      </c>
      <c r="W10" t="s">
        <v>46</v>
      </c>
      <c r="X10" t="s">
        <v>51</v>
      </c>
      <c r="Y10" t="s">
        <v>52</v>
      </c>
    </row>
    <row r="11" spans="2:25" ht="15.75" thickBot="1">
      <c r="B11" t="s">
        <v>48</v>
      </c>
      <c r="D11" t="s">
        <v>19</v>
      </c>
      <c r="G11" t="s">
        <v>35</v>
      </c>
      <c r="I11" t="s">
        <v>19</v>
      </c>
      <c r="L11" t="s">
        <v>44</v>
      </c>
      <c r="N11" t="s">
        <v>19</v>
      </c>
      <c r="Q11" t="s">
        <v>18</v>
      </c>
      <c r="S11" t="s">
        <v>19</v>
      </c>
      <c r="V11" s="10">
        <v>2</v>
      </c>
      <c r="W11">
        <v>93</v>
      </c>
      <c r="X11">
        <v>2</v>
      </c>
      <c r="Y11">
        <f t="shared" ref="Y11" si="0">ROUND(1/2,2)</f>
        <v>0.5</v>
      </c>
    </row>
    <row r="12" spans="2:25" ht="15.75" thickBot="1">
      <c r="B12" s="6" t="s">
        <v>11</v>
      </c>
      <c r="D12" t="s">
        <v>20</v>
      </c>
      <c r="E12" s="17">
        <v>6680.91</v>
      </c>
      <c r="G12" s="6" t="s">
        <v>25</v>
      </c>
      <c r="I12" t="s">
        <v>20</v>
      </c>
      <c r="J12" s="17">
        <v>9557.1229944185106</v>
      </c>
      <c r="L12" s="6" t="s">
        <v>26</v>
      </c>
      <c r="N12" t="s">
        <v>20</v>
      </c>
      <c r="O12" s="7">
        <v>282439.05337969202</v>
      </c>
      <c r="Q12" s="6" t="s">
        <v>27</v>
      </c>
      <c r="S12" t="s">
        <v>20</v>
      </c>
      <c r="T12" s="7">
        <v>12768.6901565349</v>
      </c>
      <c r="V12" s="12">
        <v>2.1</v>
      </c>
      <c r="W12" s="13">
        <v>96</v>
      </c>
      <c r="X12" s="13">
        <v>2.5</v>
      </c>
      <c r="Y12" s="14">
        <f>ROUND(1/2.5,2)</f>
        <v>0.4</v>
      </c>
    </row>
    <row r="13" spans="2:25">
      <c r="B13" s="6" t="s">
        <v>12</v>
      </c>
      <c r="D13" t="s">
        <v>21</v>
      </c>
      <c r="E13" s="17">
        <v>81.736999999999995</v>
      </c>
      <c r="G13" s="6" t="s">
        <v>12</v>
      </c>
      <c r="I13" t="s">
        <v>21</v>
      </c>
      <c r="J13" s="17">
        <v>97.760539045253296</v>
      </c>
      <c r="L13" s="6" t="s">
        <v>12</v>
      </c>
      <c r="N13" t="s">
        <v>21</v>
      </c>
      <c r="O13" s="7">
        <v>531.44995378651799</v>
      </c>
      <c r="Q13" s="6" t="s">
        <v>12</v>
      </c>
      <c r="S13" t="s">
        <v>21</v>
      </c>
      <c r="T13" s="7">
        <v>112.99862900289899</v>
      </c>
      <c r="V13" s="10">
        <v>2.2000000000000002</v>
      </c>
      <c r="W13">
        <v>97</v>
      </c>
      <c r="X13">
        <v>2.8</v>
      </c>
      <c r="Y13">
        <f>ROUND(1/2.8,2)</f>
        <v>0.36</v>
      </c>
    </row>
    <row r="14" spans="2:25">
      <c r="B14" s="6" t="s">
        <v>13</v>
      </c>
      <c r="D14" t="s">
        <v>22</v>
      </c>
      <c r="E14" s="17">
        <v>39.326000000000001</v>
      </c>
      <c r="G14" s="6" t="s">
        <v>13</v>
      </c>
      <c r="I14" t="s">
        <v>22</v>
      </c>
      <c r="J14" s="17">
        <v>43.867895317494799</v>
      </c>
      <c r="L14" s="6" t="s">
        <v>13</v>
      </c>
      <c r="N14" t="s">
        <v>22</v>
      </c>
      <c r="O14" s="7">
        <v>268.23324667739797</v>
      </c>
      <c r="Q14" s="6" t="s">
        <v>13</v>
      </c>
      <c r="S14" t="s">
        <v>22</v>
      </c>
      <c r="T14" s="7">
        <v>58.074218371518299</v>
      </c>
      <c r="V14" s="10">
        <v>2.2999999999999998</v>
      </c>
      <c r="W14">
        <v>97</v>
      </c>
      <c r="X14">
        <v>3.3</v>
      </c>
      <c r="Y14">
        <f>ROUND(1/3.3,2)</f>
        <v>0.3</v>
      </c>
    </row>
    <row r="15" spans="2:25">
      <c r="B15" s="6" t="s">
        <v>14</v>
      </c>
      <c r="D15" t="s">
        <v>23</v>
      </c>
      <c r="E15" s="17">
        <v>0.25800000000000001</v>
      </c>
      <c r="G15" s="6" t="s">
        <v>14</v>
      </c>
      <c r="I15" t="s">
        <v>23</v>
      </c>
      <c r="J15" s="17">
        <v>0.29403942636080099</v>
      </c>
      <c r="L15" s="6" t="s">
        <v>14</v>
      </c>
      <c r="N15" t="s">
        <v>23</v>
      </c>
      <c r="O15" s="7">
        <v>0.79286800127060297</v>
      </c>
      <c r="Q15" s="6" t="s">
        <v>14</v>
      </c>
      <c r="S15" t="s">
        <v>23</v>
      </c>
      <c r="T15" s="7">
        <v>0.50464613546282899</v>
      </c>
      <c r="V15" s="10">
        <v>2.4</v>
      </c>
      <c r="W15">
        <v>98</v>
      </c>
      <c r="X15">
        <v>3.6</v>
      </c>
      <c r="Y15">
        <f>ROUND(1/3.6,2)</f>
        <v>0.28000000000000003</v>
      </c>
    </row>
    <row r="16" spans="2:25">
      <c r="B16" s="6" t="s">
        <v>15</v>
      </c>
      <c r="D16" t="s">
        <v>24</v>
      </c>
      <c r="E16" s="17">
        <v>0.97099999999999997</v>
      </c>
      <c r="G16" s="6" t="s">
        <v>15</v>
      </c>
      <c r="I16" t="s">
        <v>24</v>
      </c>
      <c r="J16" s="17">
        <v>0.95857414425462295</v>
      </c>
      <c r="L16" s="6" t="s">
        <v>15</v>
      </c>
      <c r="N16" s="15" t="s">
        <v>24</v>
      </c>
      <c r="O16" s="16">
        <v>-0.22424703428017301</v>
      </c>
      <c r="Q16" s="6" t="s">
        <v>15</v>
      </c>
      <c r="S16" t="s">
        <v>24</v>
      </c>
      <c r="T16" s="7">
        <v>0.94465343631227305</v>
      </c>
    </row>
    <row r="17" spans="2:25">
      <c r="B17" s="6" t="s">
        <v>16</v>
      </c>
      <c r="D17" t="s">
        <v>38</v>
      </c>
      <c r="E17" s="18">
        <v>3.1</v>
      </c>
      <c r="G17" s="6" t="s">
        <v>16</v>
      </c>
      <c r="I17" t="s">
        <v>38</v>
      </c>
      <c r="J17" s="18">
        <v>2.5</v>
      </c>
      <c r="L17" s="6" t="s">
        <v>16</v>
      </c>
      <c r="N17" t="s">
        <v>38</v>
      </c>
      <c r="O17" s="7">
        <v>2.2000000000000002</v>
      </c>
      <c r="Q17" s="6" t="s">
        <v>16</v>
      </c>
      <c r="S17" s="15" t="s">
        <v>38</v>
      </c>
      <c r="T17" s="16">
        <v>15.6</v>
      </c>
      <c r="V17" s="10" t="s">
        <v>45</v>
      </c>
      <c r="W17" t="s">
        <v>53</v>
      </c>
      <c r="X17" t="s">
        <v>51</v>
      </c>
      <c r="Y17" t="s">
        <v>50</v>
      </c>
    </row>
    <row r="18" spans="2:25">
      <c r="V18" s="10">
        <v>3</v>
      </c>
      <c r="W18" s="11">
        <v>-0.2</v>
      </c>
      <c r="X18">
        <v>2</v>
      </c>
      <c r="Y18">
        <f t="shared" ref="Y18" si="1">ROUND(1/2,2)</f>
        <v>0.5</v>
      </c>
    </row>
    <row r="19" spans="2:25">
      <c r="B19" t="s">
        <v>30</v>
      </c>
      <c r="D19" t="s">
        <v>19</v>
      </c>
      <c r="G19" t="s">
        <v>39</v>
      </c>
      <c r="I19" t="s">
        <v>19</v>
      </c>
      <c r="L19" t="s">
        <v>17</v>
      </c>
      <c r="N19" t="s">
        <v>19</v>
      </c>
      <c r="Q19" t="s">
        <v>18</v>
      </c>
      <c r="S19" t="s">
        <v>19</v>
      </c>
      <c r="V19" s="10">
        <v>3.1</v>
      </c>
      <c r="W19" s="11">
        <v>-0.2</v>
      </c>
      <c r="X19">
        <v>2.2000000000000002</v>
      </c>
      <c r="Y19">
        <f>ROUND(1/2.2,2)</f>
        <v>0.45</v>
      </c>
    </row>
    <row r="20" spans="2:25">
      <c r="B20" s="6" t="s">
        <v>11</v>
      </c>
      <c r="D20" t="s">
        <v>20</v>
      </c>
      <c r="E20" s="7">
        <v>5165.8364817564798</v>
      </c>
      <c r="G20" s="6" t="s">
        <v>25</v>
      </c>
      <c r="I20" t="s">
        <v>20</v>
      </c>
      <c r="J20" s="7">
        <v>7159.9710071897698</v>
      </c>
      <c r="L20" s="6" t="s">
        <v>26</v>
      </c>
      <c r="N20" t="s">
        <v>20</v>
      </c>
      <c r="O20" s="7">
        <v>282439.04558419099</v>
      </c>
      <c r="Q20" s="6" t="s">
        <v>27</v>
      </c>
      <c r="S20" t="s">
        <v>20</v>
      </c>
      <c r="T20" s="17">
        <v>8229.2994916500102</v>
      </c>
      <c r="V20" s="10">
        <v>3.2</v>
      </c>
      <c r="W20" s="11">
        <v>-0.2</v>
      </c>
      <c r="X20">
        <v>2.4</v>
      </c>
      <c r="Y20">
        <f>ROUND(1/2.4,2)</f>
        <v>0.42</v>
      </c>
    </row>
    <row r="21" spans="2:25">
      <c r="B21" s="6" t="s">
        <v>29</v>
      </c>
      <c r="D21" t="s">
        <v>21</v>
      </c>
      <c r="E21" s="7">
        <v>71.873753775327998</v>
      </c>
      <c r="G21" s="6" t="s">
        <v>29</v>
      </c>
      <c r="I21" t="s">
        <v>21</v>
      </c>
      <c r="J21" s="7">
        <v>84.616611886731604</v>
      </c>
      <c r="L21" s="6" t="s">
        <v>29</v>
      </c>
      <c r="N21" t="s">
        <v>21</v>
      </c>
      <c r="O21" s="7">
        <v>531.44994645233601</v>
      </c>
      <c r="Q21" s="6" t="s">
        <v>29</v>
      </c>
      <c r="S21" t="s">
        <v>21</v>
      </c>
      <c r="T21" s="17">
        <v>90.715486503959198</v>
      </c>
      <c r="V21" s="10">
        <v>3.3</v>
      </c>
      <c r="W21" s="11">
        <v>-0.2</v>
      </c>
      <c r="X21">
        <v>2.7</v>
      </c>
      <c r="Y21">
        <f>ROUND(1/2.7,2)</f>
        <v>0.37</v>
      </c>
    </row>
    <row r="22" spans="2:25">
      <c r="B22" s="6" t="s">
        <v>13</v>
      </c>
      <c r="D22" t="s">
        <v>22</v>
      </c>
      <c r="E22" s="7">
        <v>34.0889754117417</v>
      </c>
      <c r="G22" s="6" t="s">
        <v>13</v>
      </c>
      <c r="I22" t="s">
        <v>22</v>
      </c>
      <c r="J22" s="7">
        <v>37.002044549703598</v>
      </c>
      <c r="L22" s="6" t="s">
        <v>13</v>
      </c>
      <c r="N22" t="s">
        <v>22</v>
      </c>
      <c r="O22" s="7">
        <v>268.23323439407301</v>
      </c>
      <c r="Q22" s="6" t="s">
        <v>13</v>
      </c>
      <c r="S22" t="s">
        <v>22</v>
      </c>
      <c r="T22" s="17">
        <v>45.415053024014597</v>
      </c>
      <c r="V22" s="10">
        <v>3.4</v>
      </c>
      <c r="W22" s="11">
        <v>-0.2</v>
      </c>
      <c r="X22">
        <v>2.9</v>
      </c>
      <c r="Y22">
        <f>ROUND(1/2.9,2)</f>
        <v>0.34</v>
      </c>
    </row>
    <row r="23" spans="2:25">
      <c r="B23" s="6" t="s">
        <v>14</v>
      </c>
      <c r="D23" t="s">
        <v>23</v>
      </c>
      <c r="E23" s="7">
        <v>0.222314398015097</v>
      </c>
      <c r="G23" s="6" t="s">
        <v>14</v>
      </c>
      <c r="I23" t="s">
        <v>23</v>
      </c>
      <c r="J23" s="7">
        <v>0.25072351661082198</v>
      </c>
      <c r="L23" s="6" t="s">
        <v>14</v>
      </c>
      <c r="N23" t="s">
        <v>23</v>
      </c>
      <c r="O23" s="7">
        <v>0.79286794750275702</v>
      </c>
      <c r="Q23" s="6" t="s">
        <v>14</v>
      </c>
      <c r="S23" t="s">
        <v>23</v>
      </c>
      <c r="T23" s="17">
        <v>0.40764766301183403</v>
      </c>
    </row>
    <row r="24" spans="2:25">
      <c r="B24" s="6" t="s">
        <v>15</v>
      </c>
      <c r="D24" t="s">
        <v>24</v>
      </c>
      <c r="E24" s="7">
        <v>0.97760840819748496</v>
      </c>
      <c r="G24" s="6" t="s">
        <v>15</v>
      </c>
      <c r="I24" t="s">
        <v>24</v>
      </c>
      <c r="J24" s="7">
        <v>0.96896472649162901</v>
      </c>
      <c r="L24" s="6" t="s">
        <v>15</v>
      </c>
      <c r="N24" s="15" t="s">
        <v>24</v>
      </c>
      <c r="O24" s="16">
        <v>-0.224247000490162</v>
      </c>
      <c r="Q24" s="6" t="s">
        <v>15</v>
      </c>
      <c r="S24" t="s">
        <v>24</v>
      </c>
      <c r="T24" s="17">
        <v>0.964329665546244</v>
      </c>
      <c r="V24" s="10" t="s">
        <v>45</v>
      </c>
      <c r="W24" t="s">
        <v>46</v>
      </c>
      <c r="X24" t="s">
        <v>51</v>
      </c>
      <c r="Y24" t="s">
        <v>52</v>
      </c>
    </row>
    <row r="25" spans="2:25">
      <c r="B25" s="6" t="s">
        <v>16</v>
      </c>
      <c r="D25" t="s">
        <v>38</v>
      </c>
      <c r="E25" s="8">
        <v>3.6</v>
      </c>
      <c r="G25" s="6" t="s">
        <v>16</v>
      </c>
      <c r="I25" t="s">
        <v>38</v>
      </c>
      <c r="J25" s="8">
        <v>2.8</v>
      </c>
      <c r="L25" s="6" t="s">
        <v>16</v>
      </c>
      <c r="N25" t="s">
        <v>38</v>
      </c>
      <c r="O25" s="7">
        <v>2.4</v>
      </c>
      <c r="Q25" s="6" t="s">
        <v>16</v>
      </c>
      <c r="S25" s="15" t="s">
        <v>38</v>
      </c>
      <c r="T25" s="16">
        <v>22</v>
      </c>
      <c r="V25" s="10">
        <v>4</v>
      </c>
      <c r="W25">
        <v>94</v>
      </c>
      <c r="X25">
        <v>8.8000000000000007</v>
      </c>
      <c r="Y25" s="9">
        <f t="shared" ref="Y25" si="2">ROUND(1/8.8,2)</f>
        <v>0.11</v>
      </c>
    </row>
    <row r="26" spans="2:25" ht="15.75" thickBot="1">
      <c r="V26" s="10">
        <v>4.0999999999999996</v>
      </c>
      <c r="W26">
        <v>94</v>
      </c>
      <c r="X26">
        <v>15.6</v>
      </c>
      <c r="Y26" s="9">
        <f>ROUND(1/15.6,2)</f>
        <v>0.06</v>
      </c>
    </row>
    <row r="27" spans="2:25" ht="15.75" thickBot="1">
      <c r="B27" t="s">
        <v>33</v>
      </c>
      <c r="D27" t="s">
        <v>19</v>
      </c>
      <c r="G27" t="s">
        <v>40</v>
      </c>
      <c r="I27" t="s">
        <v>19</v>
      </c>
      <c r="L27" t="s">
        <v>17</v>
      </c>
      <c r="N27" t="s">
        <v>19</v>
      </c>
      <c r="Q27" t="s">
        <v>18</v>
      </c>
      <c r="S27" t="s">
        <v>19</v>
      </c>
      <c r="V27" s="12">
        <v>4.2</v>
      </c>
      <c r="W27" s="13">
        <v>96</v>
      </c>
      <c r="X27" s="13">
        <v>22</v>
      </c>
      <c r="Y27" s="13">
        <f>ROUND(1/22,2)</f>
        <v>0.05</v>
      </c>
    </row>
    <row r="28" spans="2:25">
      <c r="B28" s="6" t="s">
        <v>11</v>
      </c>
      <c r="D28" t="s">
        <v>20</v>
      </c>
      <c r="E28" s="7">
        <v>4642.0276686612597</v>
      </c>
      <c r="G28" s="6" t="s">
        <v>25</v>
      </c>
      <c r="I28" t="s">
        <v>20</v>
      </c>
      <c r="J28" s="7">
        <v>6162.95785818084</v>
      </c>
      <c r="L28" s="6" t="s">
        <v>26</v>
      </c>
      <c r="N28" t="s">
        <v>20</v>
      </c>
      <c r="O28" s="7">
        <v>282439.02250662301</v>
      </c>
      <c r="Q28" s="6" t="s">
        <v>27</v>
      </c>
      <c r="S28" t="s">
        <v>20</v>
      </c>
      <c r="T28" s="7">
        <v>6397.8670741624801</v>
      </c>
      <c r="V28" s="10">
        <v>4.3</v>
      </c>
      <c r="W28">
        <v>97</v>
      </c>
      <c r="X28">
        <v>29</v>
      </c>
      <c r="Y28" s="9">
        <f>ROUND(1/29,2)</f>
        <v>0.03</v>
      </c>
    </row>
    <row r="29" spans="2:25">
      <c r="B29" s="6" t="s">
        <v>31</v>
      </c>
      <c r="D29" t="s">
        <v>21</v>
      </c>
      <c r="E29" s="7">
        <v>68.132427438491106</v>
      </c>
      <c r="G29" s="6" t="s">
        <v>31</v>
      </c>
      <c r="I29" t="s">
        <v>21</v>
      </c>
      <c r="J29" s="7">
        <v>78.504508521363505</v>
      </c>
      <c r="L29" s="6" t="s">
        <v>41</v>
      </c>
      <c r="N29" t="s">
        <v>21</v>
      </c>
      <c r="O29" s="7">
        <v>531.44992474044398</v>
      </c>
      <c r="Q29" s="6" t="s">
        <v>31</v>
      </c>
      <c r="S29" t="s">
        <v>21</v>
      </c>
      <c r="T29" s="7">
        <v>79.986668102643705</v>
      </c>
      <c r="V29" s="10">
        <v>4.4000000000000004</v>
      </c>
      <c r="W29">
        <v>98</v>
      </c>
      <c r="X29">
        <v>50</v>
      </c>
      <c r="Y29" s="9">
        <f>ROUND(1/50,2)</f>
        <v>0.02</v>
      </c>
    </row>
    <row r="30" spans="2:25">
      <c r="B30" s="6" t="s">
        <v>13</v>
      </c>
      <c r="D30" t="s">
        <v>22</v>
      </c>
      <c r="E30" s="7">
        <v>31.769813452095899</v>
      </c>
      <c r="G30" s="6" t="s">
        <v>13</v>
      </c>
      <c r="I30" t="s">
        <v>22</v>
      </c>
      <c r="J30" s="7">
        <v>33.910726359873998</v>
      </c>
      <c r="L30" s="6" t="s">
        <v>13</v>
      </c>
      <c r="N30" t="s">
        <v>22</v>
      </c>
      <c r="O30" s="7">
        <v>268.23322312736502</v>
      </c>
      <c r="Q30" s="6" t="s">
        <v>13</v>
      </c>
      <c r="S30" t="s">
        <v>22</v>
      </c>
      <c r="T30" s="7">
        <v>39.340431837441102</v>
      </c>
    </row>
    <row r="31" spans="2:25">
      <c r="B31" s="6" t="s">
        <v>14</v>
      </c>
      <c r="D31" t="s">
        <v>23</v>
      </c>
      <c r="E31" s="7">
        <v>0.207274463556023</v>
      </c>
      <c r="G31" s="6" t="s">
        <v>14</v>
      </c>
      <c r="I31" t="s">
        <v>23</v>
      </c>
      <c r="J31" s="7">
        <v>0.225762743423118</v>
      </c>
      <c r="L31" s="6" t="s">
        <v>14</v>
      </c>
      <c r="N31" t="s">
        <v>23</v>
      </c>
      <c r="O31" s="7">
        <v>0.79286791872174001</v>
      </c>
      <c r="Q31" s="6" t="s">
        <v>14</v>
      </c>
      <c r="S31" t="s">
        <v>23</v>
      </c>
      <c r="T31" s="7">
        <v>0.362879096644458</v>
      </c>
    </row>
    <row r="32" spans="2:25">
      <c r="B32" s="6" t="s">
        <v>15</v>
      </c>
      <c r="D32" t="s">
        <v>24</v>
      </c>
      <c r="E32" s="7">
        <v>0.97987888523771005</v>
      </c>
      <c r="G32" s="6" t="s">
        <v>15</v>
      </c>
      <c r="I32" t="s">
        <v>24</v>
      </c>
      <c r="J32" s="7">
        <v>0.97328633278582499</v>
      </c>
      <c r="L32" s="6" t="s">
        <v>15</v>
      </c>
      <c r="N32" s="15" t="s">
        <v>24</v>
      </c>
      <c r="O32" s="16">
        <v>-0.22424690045922299</v>
      </c>
      <c r="Q32" s="6" t="s">
        <v>15</v>
      </c>
      <c r="S32" t="s">
        <v>24</v>
      </c>
      <c r="T32" s="7">
        <v>0.97226810634883198</v>
      </c>
    </row>
    <row r="33" spans="2:20">
      <c r="B33" s="6" t="s">
        <v>16</v>
      </c>
      <c r="D33" t="s">
        <v>38</v>
      </c>
      <c r="E33" s="8">
        <v>4.3</v>
      </c>
      <c r="G33" s="6" t="s">
        <v>16</v>
      </c>
      <c r="I33" t="s">
        <v>38</v>
      </c>
      <c r="J33" s="8">
        <v>3.3</v>
      </c>
      <c r="L33" s="6" t="s">
        <v>16</v>
      </c>
      <c r="N33" t="s">
        <v>38</v>
      </c>
      <c r="O33" s="7">
        <v>2.7</v>
      </c>
      <c r="Q33" s="6" t="s">
        <v>16</v>
      </c>
      <c r="S33" s="15" t="s">
        <v>38</v>
      </c>
      <c r="T33" s="16">
        <v>29</v>
      </c>
    </row>
    <row r="34" spans="2:20">
      <c r="G34" s="6"/>
    </row>
    <row r="35" spans="2:20">
      <c r="B35" t="s">
        <v>37</v>
      </c>
      <c r="D35" t="s">
        <v>19</v>
      </c>
      <c r="G35" t="s">
        <v>49</v>
      </c>
      <c r="I35" t="s">
        <v>19</v>
      </c>
      <c r="L35" t="s">
        <v>17</v>
      </c>
      <c r="N35" t="s">
        <v>19</v>
      </c>
      <c r="Q35" t="s">
        <v>18</v>
      </c>
      <c r="S35" t="s">
        <v>19</v>
      </c>
    </row>
    <row r="36" spans="2:20">
      <c r="B36" s="6" t="s">
        <v>11</v>
      </c>
      <c r="D36" t="s">
        <v>20</v>
      </c>
      <c r="E36" s="7">
        <v>4642.0276686612597</v>
      </c>
      <c r="G36" s="6" t="s">
        <v>25</v>
      </c>
      <c r="I36" t="s">
        <v>20</v>
      </c>
      <c r="J36" s="7">
        <v>5702.1715698345297</v>
      </c>
      <c r="L36" s="6" t="s">
        <v>26</v>
      </c>
      <c r="N36" t="s">
        <v>20</v>
      </c>
      <c r="O36" s="7">
        <v>282439.03310589999</v>
      </c>
      <c r="Q36" s="6" t="s">
        <v>27</v>
      </c>
      <c r="S36" t="s">
        <v>20</v>
      </c>
      <c r="T36" s="7">
        <v>5242.5565755764301</v>
      </c>
    </row>
    <row r="37" spans="2:20">
      <c r="B37" s="6" t="s">
        <v>32</v>
      </c>
      <c r="D37" t="s">
        <v>21</v>
      </c>
      <c r="E37" s="7">
        <v>68.132427438491106</v>
      </c>
      <c r="G37" s="6" t="s">
        <v>32</v>
      </c>
      <c r="I37" t="s">
        <v>21</v>
      </c>
      <c r="J37" s="7">
        <v>75.512724555763</v>
      </c>
      <c r="L37" s="6" t="s">
        <v>32</v>
      </c>
      <c r="N37" t="s">
        <v>21</v>
      </c>
      <c r="O37" s="7">
        <v>531.44993471248097</v>
      </c>
      <c r="Q37" s="6" t="s">
        <v>32</v>
      </c>
      <c r="S37" t="s">
        <v>21</v>
      </c>
      <c r="T37" s="7">
        <v>72.405501003559294</v>
      </c>
    </row>
    <row r="38" spans="2:20">
      <c r="B38" s="6" t="s">
        <v>13</v>
      </c>
      <c r="D38" t="s">
        <v>22</v>
      </c>
      <c r="E38" s="7">
        <v>31.769813452095899</v>
      </c>
      <c r="G38" s="6" t="s">
        <v>13</v>
      </c>
      <c r="I38" t="s">
        <v>22</v>
      </c>
      <c r="J38" s="7">
        <v>32.240588019102802</v>
      </c>
      <c r="L38" s="6" t="s">
        <v>13</v>
      </c>
      <c r="N38" t="s">
        <v>22</v>
      </c>
      <c r="O38" s="7">
        <v>268.233234905242</v>
      </c>
      <c r="Q38" s="6" t="s">
        <v>13</v>
      </c>
      <c r="S38" t="s">
        <v>22</v>
      </c>
      <c r="T38" s="7">
        <v>35.049127378807697</v>
      </c>
    </row>
    <row r="39" spans="2:20">
      <c r="B39" s="6" t="s">
        <v>14</v>
      </c>
      <c r="D39" t="s">
        <v>23</v>
      </c>
      <c r="E39" s="7">
        <v>0.207274463556023</v>
      </c>
      <c r="G39" s="6" t="s">
        <v>14</v>
      </c>
      <c r="I39" t="s">
        <v>23</v>
      </c>
      <c r="J39" s="7">
        <v>0.21003395585510701</v>
      </c>
      <c r="L39" s="6" t="s">
        <v>14</v>
      </c>
      <c r="N39" t="s">
        <v>23</v>
      </c>
      <c r="O39" s="7">
        <v>0.79286795277817601</v>
      </c>
      <c r="Q39" s="6" t="s">
        <v>14</v>
      </c>
      <c r="S39" t="s">
        <v>23</v>
      </c>
      <c r="T39" s="7">
        <v>0.30754636884021502</v>
      </c>
    </row>
    <row r="40" spans="2:20">
      <c r="B40" s="6" t="s">
        <v>15</v>
      </c>
      <c r="D40" t="s">
        <v>24</v>
      </c>
      <c r="E40" s="7">
        <v>0.98099999999999998</v>
      </c>
      <c r="G40" s="6" t="s">
        <v>15</v>
      </c>
      <c r="I40" t="s">
        <v>24</v>
      </c>
      <c r="J40" s="7">
        <v>0.97528363535497997</v>
      </c>
      <c r="L40" s="6" t="s">
        <v>15</v>
      </c>
      <c r="N40" s="15" t="s">
        <v>24</v>
      </c>
      <c r="O40" s="16">
        <v>-0.22424694640234899</v>
      </c>
      <c r="Q40" s="6" t="s">
        <v>15</v>
      </c>
      <c r="S40" t="s">
        <v>24</v>
      </c>
      <c r="T40" s="7">
        <v>0.97727586088787999</v>
      </c>
    </row>
    <row r="41" spans="2:20">
      <c r="B41" s="6" t="s">
        <v>16</v>
      </c>
      <c r="D41" t="s">
        <v>38</v>
      </c>
      <c r="E41" s="8">
        <v>5.0999999999999996</v>
      </c>
      <c r="G41" s="6" t="s">
        <v>16</v>
      </c>
      <c r="I41" t="s">
        <v>38</v>
      </c>
      <c r="J41" s="8">
        <v>3.6</v>
      </c>
      <c r="L41" s="6" t="s">
        <v>16</v>
      </c>
      <c r="N41" t="s">
        <v>38</v>
      </c>
      <c r="O41" s="7">
        <v>2.9</v>
      </c>
      <c r="Q41" s="6" t="s">
        <v>16</v>
      </c>
      <c r="S41" s="15" t="s">
        <v>38</v>
      </c>
      <c r="T41" s="16">
        <v>50</v>
      </c>
    </row>
  </sheetData>
  <pageMargins left="0.7" right="0.7" top="0.75" bottom="0.75" header="0.3" footer="0.3"/>
  <ignoredErrors>
    <ignoredError sqref="Y5:Y8" calculatedColumn="1"/>
  </ignoredErrors>
  <drawing r:id="rId1"/>
  <tableParts count="4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8ECCB-8A09-44EC-AB46-519C3D12A472}">
  <sheetPr codeName="Sheet3">
    <tabColor theme="9" tint="-0.249977111117893"/>
  </sheetPr>
  <dimension ref="B2:AD48"/>
  <sheetViews>
    <sheetView topLeftCell="C1" zoomScale="70" zoomScaleNormal="70" workbookViewId="0">
      <selection activeCell="A32" sqref="A32"/>
    </sheetView>
  </sheetViews>
  <sheetFormatPr defaultRowHeight="15"/>
  <cols>
    <col min="2" max="2" width="25.42578125" customWidth="1"/>
    <col min="4" max="4" width="9.5703125" customWidth="1"/>
    <col min="7" max="7" width="18" customWidth="1"/>
    <col min="12" max="12" width="23.85546875" customWidth="1"/>
    <col min="17" max="17" width="24.7109375" customWidth="1"/>
    <col min="22" max="22" width="31.7109375" customWidth="1"/>
    <col min="24" max="24" width="11" customWidth="1"/>
    <col min="27" max="30" width="20.7109375" customWidth="1"/>
  </cols>
  <sheetData>
    <row r="2" spans="2:30">
      <c r="B2" t="s">
        <v>47</v>
      </c>
      <c r="D2" t="s">
        <v>19</v>
      </c>
      <c r="G2" t="s">
        <v>36</v>
      </c>
      <c r="I2" t="s">
        <v>19</v>
      </c>
      <c r="L2" t="s">
        <v>65</v>
      </c>
      <c r="N2" t="s">
        <v>19</v>
      </c>
      <c r="Q2" t="s">
        <v>64</v>
      </c>
      <c r="S2" t="s">
        <v>19</v>
      </c>
      <c r="V2" t="s">
        <v>18</v>
      </c>
      <c r="X2" t="s">
        <v>19</v>
      </c>
      <c r="AA2" t="s">
        <v>45</v>
      </c>
      <c r="AB2" t="s">
        <v>46</v>
      </c>
      <c r="AC2" t="s">
        <v>51</v>
      </c>
      <c r="AD2" t="s">
        <v>50</v>
      </c>
    </row>
    <row r="3" spans="2:30">
      <c r="B3" s="6" t="s">
        <v>11</v>
      </c>
      <c r="D3" t="s">
        <v>20</v>
      </c>
      <c r="E3" s="7">
        <v>12933.722110791099</v>
      </c>
      <c r="G3" s="6" t="s">
        <v>25</v>
      </c>
      <c r="I3" t="s">
        <v>20</v>
      </c>
      <c r="J3" s="7">
        <v>9557.1229944185106</v>
      </c>
      <c r="L3" s="6" t="s">
        <v>26</v>
      </c>
      <c r="N3" t="s">
        <v>20</v>
      </c>
      <c r="O3" s="7">
        <v>282439.04622646602</v>
      </c>
      <c r="Q3" s="6" t="s">
        <v>26</v>
      </c>
      <c r="S3" t="s">
        <v>20</v>
      </c>
      <c r="T3" s="7">
        <v>282439.05337969202</v>
      </c>
      <c r="V3" s="6" t="s">
        <v>27</v>
      </c>
      <c r="X3" t="s">
        <v>20</v>
      </c>
      <c r="Y3" s="7">
        <v>8229.2994916500102</v>
      </c>
      <c r="AA3" s="10">
        <v>1</v>
      </c>
      <c r="AB3">
        <v>94</v>
      </c>
      <c r="AC3">
        <v>2.2999999999999998</v>
      </c>
      <c r="AD3">
        <f>ROUND(1/2.3,2)</f>
        <v>0.43</v>
      </c>
    </row>
    <row r="4" spans="2:30">
      <c r="B4" s="6" t="s">
        <v>12</v>
      </c>
      <c r="D4" t="s">
        <v>21</v>
      </c>
      <c r="E4" s="7">
        <v>113.72652333906601</v>
      </c>
      <c r="G4" s="6" t="s">
        <v>12</v>
      </c>
      <c r="I4" t="s">
        <v>21</v>
      </c>
      <c r="J4" s="7">
        <v>97.760539045253296</v>
      </c>
      <c r="L4" s="6" t="s">
        <v>28</v>
      </c>
      <c r="N4" t="s">
        <v>21</v>
      </c>
      <c r="O4" s="7">
        <v>531.44994705660304</v>
      </c>
      <c r="Q4" s="6" t="s">
        <v>12</v>
      </c>
      <c r="S4" t="s">
        <v>21</v>
      </c>
      <c r="T4" s="7">
        <v>531.44995378651799</v>
      </c>
      <c r="V4" s="6" t="s">
        <v>29</v>
      </c>
      <c r="X4" t="s">
        <v>21</v>
      </c>
      <c r="Y4" s="7">
        <v>90.715486503959198</v>
      </c>
      <c r="AA4" s="10">
        <v>1.1000000000000001</v>
      </c>
      <c r="AB4">
        <v>98</v>
      </c>
      <c r="AC4">
        <v>3.5</v>
      </c>
      <c r="AD4">
        <f>ROUND(1/3.5,2)</f>
        <v>0.28999999999999998</v>
      </c>
    </row>
    <row r="5" spans="2:30" ht="15.75" thickBot="1">
      <c r="B5" s="6" t="s">
        <v>13</v>
      </c>
      <c r="D5" t="s">
        <v>22</v>
      </c>
      <c r="E5" s="7">
        <v>58.102979042604801</v>
      </c>
      <c r="G5" s="6" t="s">
        <v>13</v>
      </c>
      <c r="I5" t="s">
        <v>22</v>
      </c>
      <c r="J5" s="7">
        <v>43.867895317494799</v>
      </c>
      <c r="L5" s="6" t="s">
        <v>13</v>
      </c>
      <c r="N5" t="s">
        <v>22</v>
      </c>
      <c r="O5" s="7">
        <v>268.23323563194202</v>
      </c>
      <c r="Q5" s="6" t="s">
        <v>13</v>
      </c>
      <c r="S5" t="s">
        <v>22</v>
      </c>
      <c r="T5" s="7">
        <v>268.23324667739797</v>
      </c>
      <c r="V5" s="6" t="s">
        <v>13</v>
      </c>
      <c r="X5" t="s">
        <v>22</v>
      </c>
      <c r="Y5" s="7">
        <v>45.415053024014597</v>
      </c>
      <c r="AA5" s="10">
        <v>1.2</v>
      </c>
      <c r="AB5">
        <v>98</v>
      </c>
      <c r="AC5">
        <v>3.5</v>
      </c>
      <c r="AD5">
        <f>ROUND(1/3.5,2)</f>
        <v>0.28999999999999998</v>
      </c>
    </row>
    <row r="6" spans="2:30" ht="15.75" thickBot="1">
      <c r="B6" s="6" t="s">
        <v>14</v>
      </c>
      <c r="D6" t="s">
        <v>23</v>
      </c>
      <c r="E6" s="7">
        <v>0.398167023913232</v>
      </c>
      <c r="G6" s="6" t="s">
        <v>14</v>
      </c>
      <c r="I6" t="s">
        <v>23</v>
      </c>
      <c r="J6" s="7">
        <v>0.29403942636080099</v>
      </c>
      <c r="L6" s="6" t="s">
        <v>14</v>
      </c>
      <c r="N6" t="s">
        <v>23</v>
      </c>
      <c r="O6" s="7">
        <v>0.79286796800025305</v>
      </c>
      <c r="Q6" s="6" t="s">
        <v>14</v>
      </c>
      <c r="S6" t="s">
        <v>23</v>
      </c>
      <c r="T6" s="7">
        <v>0.79286800127060297</v>
      </c>
      <c r="V6" s="6" t="s">
        <v>14</v>
      </c>
      <c r="X6" t="s">
        <v>23</v>
      </c>
      <c r="Y6" s="7">
        <v>0.40764766301183403</v>
      </c>
      <c r="AA6" s="12">
        <v>1.3</v>
      </c>
      <c r="AB6" s="13">
        <v>98</v>
      </c>
      <c r="AC6" s="13">
        <v>3.4</v>
      </c>
      <c r="AD6" s="14">
        <f>ROUND(1/3.4,2)</f>
        <v>0.28999999999999998</v>
      </c>
    </row>
    <row r="7" spans="2:30">
      <c r="B7" s="6" t="s">
        <v>15</v>
      </c>
      <c r="D7" t="s">
        <v>24</v>
      </c>
      <c r="E7" s="7">
        <v>0.94393809656678795</v>
      </c>
      <c r="G7" s="6" t="s">
        <v>15</v>
      </c>
      <c r="I7" t="s">
        <v>24</v>
      </c>
      <c r="J7" s="7">
        <v>0.95857414425462295</v>
      </c>
      <c r="L7" s="6" t="s">
        <v>15</v>
      </c>
      <c r="N7" s="15" t="s">
        <v>24</v>
      </c>
      <c r="O7" s="16">
        <v>-0.22424700327413699</v>
      </c>
      <c r="Q7" s="6" t="s">
        <v>15</v>
      </c>
      <c r="S7" s="15" t="s">
        <v>24</v>
      </c>
      <c r="T7" s="16">
        <v>-0.22424703428017301</v>
      </c>
      <c r="V7" s="6" t="s">
        <v>15</v>
      </c>
      <c r="X7" t="s">
        <v>24</v>
      </c>
      <c r="Y7" s="7">
        <v>0.964329665546244</v>
      </c>
      <c r="AA7" s="10">
        <v>1.4</v>
      </c>
      <c r="AB7">
        <v>98</v>
      </c>
      <c r="AC7">
        <v>3.8</v>
      </c>
      <c r="AD7">
        <f>ROUND(1/3.8,2)</f>
        <v>0.26</v>
      </c>
    </row>
    <row r="8" spans="2:30">
      <c r="B8" s="6" t="s">
        <v>16</v>
      </c>
      <c r="D8" t="s">
        <v>38</v>
      </c>
      <c r="E8" s="8">
        <v>2.2999999999999998</v>
      </c>
      <c r="G8" s="6" t="s">
        <v>16</v>
      </c>
      <c r="I8" t="s">
        <v>38</v>
      </c>
      <c r="J8" s="7">
        <v>2.5</v>
      </c>
      <c r="L8" s="6" t="s">
        <v>16</v>
      </c>
      <c r="N8" t="s">
        <v>38</v>
      </c>
      <c r="O8" s="7">
        <v>2</v>
      </c>
      <c r="Q8" s="6" t="s">
        <v>16</v>
      </c>
      <c r="S8" t="s">
        <v>38</v>
      </c>
      <c r="T8" s="7">
        <v>2.2000000000000002</v>
      </c>
      <c r="V8" s="6" t="s">
        <v>16</v>
      </c>
      <c r="X8" s="15" t="s">
        <v>38</v>
      </c>
      <c r="Y8" s="16">
        <v>22</v>
      </c>
    </row>
    <row r="9" spans="2:30">
      <c r="AA9" t="s">
        <v>45</v>
      </c>
      <c r="AB9" t="s">
        <v>46</v>
      </c>
      <c r="AC9" t="s">
        <v>51</v>
      </c>
      <c r="AD9" t="s">
        <v>50</v>
      </c>
    </row>
    <row r="10" spans="2:30">
      <c r="B10" t="s">
        <v>48</v>
      </c>
      <c r="D10" t="s">
        <v>19</v>
      </c>
      <c r="G10" t="s">
        <v>35</v>
      </c>
      <c r="I10" t="s">
        <v>19</v>
      </c>
      <c r="L10" t="s">
        <v>60</v>
      </c>
      <c r="N10" t="s">
        <v>19</v>
      </c>
      <c r="O10" t="s">
        <v>42</v>
      </c>
      <c r="Q10" t="s">
        <v>66</v>
      </c>
      <c r="S10" t="s">
        <v>19</v>
      </c>
      <c r="V10" t="s">
        <v>76</v>
      </c>
      <c r="X10" t="s">
        <v>19</v>
      </c>
      <c r="AA10" s="10">
        <v>2</v>
      </c>
      <c r="AB10">
        <v>96</v>
      </c>
      <c r="AC10">
        <v>2.5</v>
      </c>
      <c r="AD10">
        <f>ROUND(1/2.5,2)</f>
        <v>0.4</v>
      </c>
    </row>
    <row r="11" spans="2:30">
      <c r="B11" s="6" t="s">
        <v>11</v>
      </c>
      <c r="D11" t="s">
        <v>20</v>
      </c>
      <c r="E11" s="7">
        <v>5068.9253724651999</v>
      </c>
      <c r="G11" s="6" t="s">
        <v>25</v>
      </c>
      <c r="I11" t="s">
        <v>20</v>
      </c>
      <c r="J11" s="7">
        <v>6108.8819294935101</v>
      </c>
      <c r="L11" s="6" t="s">
        <v>26</v>
      </c>
      <c r="N11" t="s">
        <v>20</v>
      </c>
      <c r="O11" s="7">
        <v>250374.36231508001</v>
      </c>
      <c r="Q11" s="6" t="s">
        <v>26</v>
      </c>
      <c r="S11" t="s">
        <v>20</v>
      </c>
      <c r="T11" s="7">
        <v>250374.37523229001</v>
      </c>
      <c r="V11" s="6" t="s">
        <v>27</v>
      </c>
      <c r="X11" t="s">
        <v>20</v>
      </c>
      <c r="Y11" s="7">
        <v>4816.0112047098301</v>
      </c>
      <c r="AA11" s="10">
        <v>2.1</v>
      </c>
      <c r="AB11">
        <v>97</v>
      </c>
      <c r="AC11">
        <v>2.8</v>
      </c>
      <c r="AD11">
        <f>ROUND(1/2.8,2)</f>
        <v>0.36</v>
      </c>
    </row>
    <row r="12" spans="2:30">
      <c r="B12" s="6" t="s">
        <v>12</v>
      </c>
      <c r="D12" t="s">
        <v>21</v>
      </c>
      <c r="E12" s="7">
        <v>71.196385950869697</v>
      </c>
      <c r="G12" s="6" t="s">
        <v>12</v>
      </c>
      <c r="I12" t="s">
        <v>21</v>
      </c>
      <c r="J12" s="7">
        <v>78.159336803055794</v>
      </c>
      <c r="L12" s="6" t="s">
        <v>28</v>
      </c>
      <c r="N12" t="s">
        <v>21</v>
      </c>
      <c r="O12" s="7">
        <v>500.37422227277</v>
      </c>
      <c r="Q12" s="6" t="s">
        <v>12</v>
      </c>
      <c r="S12" t="s">
        <v>21</v>
      </c>
      <c r="T12" s="7">
        <v>500.37423518032</v>
      </c>
      <c r="V12" s="6" t="s">
        <v>29</v>
      </c>
      <c r="X12" t="s">
        <v>21</v>
      </c>
      <c r="Y12" s="7">
        <v>69.397487020135202</v>
      </c>
      <c r="AA12" s="10">
        <v>2.2000000000000002</v>
      </c>
      <c r="AB12">
        <v>98</v>
      </c>
      <c r="AC12">
        <v>2.9</v>
      </c>
      <c r="AD12">
        <f>ROUND(1/2.9,2)</f>
        <v>0.34</v>
      </c>
    </row>
    <row r="13" spans="2:30" ht="15.75" thickBot="1">
      <c r="B13" s="6" t="s">
        <v>54</v>
      </c>
      <c r="D13" t="s">
        <v>22</v>
      </c>
      <c r="E13" s="7">
        <v>33.264314645031199</v>
      </c>
      <c r="G13" s="6" t="s">
        <v>54</v>
      </c>
      <c r="I13" t="s">
        <v>22</v>
      </c>
      <c r="J13" s="7">
        <v>35.1996051287651</v>
      </c>
      <c r="L13" s="6" t="s">
        <v>54</v>
      </c>
      <c r="N13" t="s">
        <v>22</v>
      </c>
      <c r="O13" s="7">
        <v>244.727096954345</v>
      </c>
      <c r="Q13" s="6" t="s">
        <v>54</v>
      </c>
      <c r="S13" t="s">
        <v>22</v>
      </c>
      <c r="T13" s="7">
        <v>244.727114253997</v>
      </c>
      <c r="V13" s="6" t="s">
        <v>54</v>
      </c>
      <c r="X13" t="s">
        <v>22</v>
      </c>
      <c r="Y13" s="7">
        <v>34.421194313140496</v>
      </c>
      <c r="AA13" s="10">
        <v>2.2999999999999998</v>
      </c>
      <c r="AB13">
        <v>98</v>
      </c>
      <c r="AC13">
        <v>3.1</v>
      </c>
      <c r="AD13">
        <f>ROUND(1/3.1,2)</f>
        <v>0.32</v>
      </c>
    </row>
    <row r="14" spans="2:30" ht="15.75" thickBot="1">
      <c r="B14" s="6" t="s">
        <v>14</v>
      </c>
      <c r="D14" t="s">
        <v>23</v>
      </c>
      <c r="E14" s="7">
        <v>0.22389321843659701</v>
      </c>
      <c r="G14" s="6" t="s">
        <v>14</v>
      </c>
      <c r="I14" t="s">
        <v>23</v>
      </c>
      <c r="J14" s="7">
        <v>0.21725983013845299</v>
      </c>
      <c r="L14" s="6" t="s">
        <v>14</v>
      </c>
      <c r="N14" t="s">
        <v>23</v>
      </c>
      <c r="O14" s="7">
        <v>0.77520813040362702</v>
      </c>
      <c r="Q14" s="6" t="s">
        <v>14</v>
      </c>
      <c r="S14" t="s">
        <v>23</v>
      </c>
      <c r="T14" s="7">
        <v>0.77520805382413305</v>
      </c>
      <c r="V14" s="6" t="s">
        <v>14</v>
      </c>
      <c r="X14" t="s">
        <v>23</v>
      </c>
      <c r="Y14" s="7">
        <v>0.24811616493552099</v>
      </c>
      <c r="AA14" s="12">
        <v>2.4</v>
      </c>
      <c r="AB14" s="13">
        <v>98</v>
      </c>
      <c r="AC14" s="13">
        <v>2.8</v>
      </c>
      <c r="AD14" s="14">
        <f>ROUND(1/2.8,2)</f>
        <v>0.36</v>
      </c>
    </row>
    <row r="15" spans="2:30">
      <c r="B15" s="6" t="s">
        <v>15</v>
      </c>
      <c r="D15" t="s">
        <v>24</v>
      </c>
      <c r="E15" s="7">
        <v>0.97802847453292596</v>
      </c>
      <c r="G15" s="6" t="s">
        <v>15</v>
      </c>
      <c r="I15" t="s">
        <v>24</v>
      </c>
      <c r="J15" s="7">
        <v>0.973520727762473</v>
      </c>
      <c r="L15" s="6" t="s">
        <v>15</v>
      </c>
      <c r="N15" s="15" t="s">
        <v>24</v>
      </c>
      <c r="O15" s="16">
        <v>-8.5260932778872395E-2</v>
      </c>
      <c r="Q15" s="6" t="s">
        <v>15</v>
      </c>
      <c r="S15" s="15" t="s">
        <v>24</v>
      </c>
      <c r="T15" s="16">
        <v>-8.5260988769203502E-2</v>
      </c>
      <c r="V15" s="6" t="s">
        <v>15</v>
      </c>
      <c r="X15" t="s">
        <v>24</v>
      </c>
      <c r="Y15" s="7">
        <v>0.97912474438688901</v>
      </c>
      <c r="AA15" s="10">
        <v>2.5</v>
      </c>
      <c r="AB15">
        <v>98</v>
      </c>
      <c r="AC15">
        <v>2.9</v>
      </c>
      <c r="AD15">
        <f>ROUND(1/2.9,2)</f>
        <v>0.34</v>
      </c>
    </row>
    <row r="16" spans="2:30">
      <c r="B16" s="6" t="s">
        <v>16</v>
      </c>
      <c r="D16" t="s">
        <v>38</v>
      </c>
      <c r="E16" s="8">
        <v>3.5</v>
      </c>
      <c r="G16" s="6" t="s">
        <v>16</v>
      </c>
      <c r="I16" t="s">
        <v>38</v>
      </c>
      <c r="J16" s="7">
        <v>2.8</v>
      </c>
      <c r="L16" s="6" t="s">
        <v>16</v>
      </c>
      <c r="N16" t="s">
        <v>38</v>
      </c>
      <c r="O16" s="7">
        <v>2</v>
      </c>
      <c r="Q16" s="6" t="s">
        <v>16</v>
      </c>
      <c r="S16" t="s">
        <v>38</v>
      </c>
      <c r="T16" s="7">
        <v>2.2000000000000002</v>
      </c>
      <c r="V16" s="6" t="s">
        <v>16</v>
      </c>
      <c r="X16" s="15" t="s">
        <v>38</v>
      </c>
      <c r="Y16" s="16">
        <v>22.3</v>
      </c>
    </row>
    <row r="17" spans="2:30">
      <c r="AA17" t="s">
        <v>45</v>
      </c>
      <c r="AB17" t="s">
        <v>46</v>
      </c>
      <c r="AC17" t="s">
        <v>51</v>
      </c>
      <c r="AD17" t="s">
        <v>50</v>
      </c>
    </row>
    <row r="18" spans="2:30">
      <c r="B18" t="s">
        <v>30</v>
      </c>
      <c r="D18" t="s">
        <v>19</v>
      </c>
      <c r="G18" t="s">
        <v>39</v>
      </c>
      <c r="I18" t="s">
        <v>19</v>
      </c>
      <c r="L18" t="s">
        <v>61</v>
      </c>
      <c r="N18" t="s">
        <v>19</v>
      </c>
      <c r="Q18" t="s">
        <v>67</v>
      </c>
      <c r="S18" t="s">
        <v>19</v>
      </c>
      <c r="V18" t="s">
        <v>77</v>
      </c>
      <c r="X18" t="s">
        <v>19</v>
      </c>
      <c r="AA18" s="10" t="s">
        <v>68</v>
      </c>
      <c r="AB18" s="19">
        <v>-0.2</v>
      </c>
      <c r="AC18">
        <v>2</v>
      </c>
      <c r="AD18">
        <f>ROUND(1/2,2)</f>
        <v>0.5</v>
      </c>
    </row>
    <row r="19" spans="2:30">
      <c r="B19" s="6" t="s">
        <v>11</v>
      </c>
      <c r="D19" t="s">
        <v>20</v>
      </c>
      <c r="E19" s="7">
        <v>4561.4090984811601</v>
      </c>
      <c r="G19" s="6" t="s">
        <v>25</v>
      </c>
      <c r="I19" t="s">
        <v>20</v>
      </c>
      <c r="J19" s="7">
        <v>5440.1697889909001</v>
      </c>
      <c r="L19" s="6" t="s">
        <v>26</v>
      </c>
      <c r="N19" t="s">
        <v>20</v>
      </c>
      <c r="O19" s="7">
        <v>222068.53551617899</v>
      </c>
      <c r="Q19" s="6" t="s">
        <v>26</v>
      </c>
      <c r="S19" t="s">
        <v>20</v>
      </c>
      <c r="T19" s="7">
        <v>250374.37523229001</v>
      </c>
      <c r="V19" s="6" t="s">
        <v>27</v>
      </c>
      <c r="X19" t="s">
        <v>20</v>
      </c>
      <c r="Y19" s="7">
        <v>4192.6496664170199</v>
      </c>
      <c r="AA19" s="10" t="s">
        <v>69</v>
      </c>
      <c r="AB19" s="19">
        <v>-0.1</v>
      </c>
      <c r="AC19">
        <v>2</v>
      </c>
      <c r="AD19">
        <f>ROUND(1/2,2)</f>
        <v>0.5</v>
      </c>
    </row>
    <row r="20" spans="2:30">
      <c r="B20" s="6" t="s">
        <v>12</v>
      </c>
      <c r="D20" t="s">
        <v>21</v>
      </c>
      <c r="E20" s="7">
        <v>67.5382047324414</v>
      </c>
      <c r="G20" s="6" t="s">
        <v>12</v>
      </c>
      <c r="I20" t="s">
        <v>21</v>
      </c>
      <c r="J20" s="7">
        <v>73.7575066619724</v>
      </c>
      <c r="L20" s="6" t="s">
        <v>28</v>
      </c>
      <c r="N20" t="s">
        <v>21</v>
      </c>
      <c r="O20" s="7">
        <v>471.24148322933002</v>
      </c>
      <c r="Q20" s="6" t="s">
        <v>12</v>
      </c>
      <c r="S20" t="s">
        <v>21</v>
      </c>
      <c r="T20" s="7">
        <v>500.37423518032</v>
      </c>
      <c r="V20" s="6" t="s">
        <v>29</v>
      </c>
      <c r="X20" t="s">
        <v>21</v>
      </c>
      <c r="Y20" s="7">
        <v>64.7506730962468</v>
      </c>
      <c r="AA20" s="10" t="s">
        <v>70</v>
      </c>
      <c r="AB20" s="19">
        <v>0.03</v>
      </c>
      <c r="AC20">
        <v>2</v>
      </c>
      <c r="AD20">
        <f>ROUND(1/2,2)</f>
        <v>0.5</v>
      </c>
    </row>
    <row r="21" spans="2:30">
      <c r="B21" s="6" t="s">
        <v>55</v>
      </c>
      <c r="D21" t="s">
        <v>22</v>
      </c>
      <c r="E21" s="7">
        <v>31.378240883276199</v>
      </c>
      <c r="G21" s="6" t="s">
        <v>55</v>
      </c>
      <c r="I21" t="s">
        <v>22</v>
      </c>
      <c r="J21" s="7">
        <v>33.494326075121698</v>
      </c>
      <c r="L21" s="6" t="s">
        <v>55</v>
      </c>
      <c r="N21" t="s">
        <v>22</v>
      </c>
      <c r="O21" s="7">
        <v>226.05067837524399</v>
      </c>
      <c r="Q21" s="6" t="s">
        <v>55</v>
      </c>
      <c r="S21" t="s">
        <v>22</v>
      </c>
      <c r="T21" s="7">
        <v>244.727114253997</v>
      </c>
      <c r="V21" s="6" t="s">
        <v>55</v>
      </c>
      <c r="X21" t="s">
        <v>22</v>
      </c>
      <c r="Y21" s="7">
        <v>33.545578867809702</v>
      </c>
      <c r="AA21" s="10" t="s">
        <v>71</v>
      </c>
      <c r="AB21" s="19">
        <v>0.14000000000000001</v>
      </c>
      <c r="AC21">
        <v>2</v>
      </c>
      <c r="AD21">
        <f>ROUND(1/2,2)</f>
        <v>0.5</v>
      </c>
    </row>
    <row r="22" spans="2:30">
      <c r="B22" s="6" t="s">
        <v>14</v>
      </c>
      <c r="D22" t="s">
        <v>23</v>
      </c>
      <c r="E22" s="7">
        <v>0.20115329336122501</v>
      </c>
      <c r="G22" s="6" t="s">
        <v>14</v>
      </c>
      <c r="I22" t="s">
        <v>23</v>
      </c>
      <c r="J22" s="7">
        <v>0.20380845329241501</v>
      </c>
      <c r="L22" s="6" t="s">
        <v>14</v>
      </c>
      <c r="N22" t="s">
        <v>23</v>
      </c>
      <c r="O22" s="7">
        <v>0.85582288366816905</v>
      </c>
      <c r="Q22" s="6" t="s">
        <v>14</v>
      </c>
      <c r="S22" t="s">
        <v>23</v>
      </c>
      <c r="T22" s="7">
        <v>0.77520805382413305</v>
      </c>
      <c r="V22" s="6" t="s">
        <v>14</v>
      </c>
      <c r="X22" t="s">
        <v>23</v>
      </c>
      <c r="Y22" s="7">
        <v>0.243073881493933</v>
      </c>
      <c r="AA22" s="10" t="s">
        <v>72</v>
      </c>
      <c r="AB22" s="19">
        <v>0.23</v>
      </c>
      <c r="AC22">
        <v>2.2000000000000002</v>
      </c>
      <c r="AD22">
        <f>ROUND(1/2.2,2)</f>
        <v>0.45</v>
      </c>
    </row>
    <row r="23" spans="2:30">
      <c r="B23" s="6" t="s">
        <v>15</v>
      </c>
      <c r="D23" t="s">
        <v>24</v>
      </c>
      <c r="E23" s="7">
        <v>0.98022833069955395</v>
      </c>
      <c r="G23" s="6" t="s">
        <v>15</v>
      </c>
      <c r="I23" t="s">
        <v>24</v>
      </c>
      <c r="J23" s="7">
        <v>0.97641929594913501</v>
      </c>
      <c r="L23" s="6" t="s">
        <v>15</v>
      </c>
      <c r="N23" s="15" t="s">
        <v>24</v>
      </c>
      <c r="O23" s="16">
        <v>3.7432172500790499E-2</v>
      </c>
      <c r="Q23" s="6" t="s">
        <v>15</v>
      </c>
      <c r="S23" s="15" t="s">
        <v>24</v>
      </c>
      <c r="T23" s="16">
        <v>-8.5260988769203502E-2</v>
      </c>
      <c r="V23" s="6" t="s">
        <v>15</v>
      </c>
      <c r="X23" t="s">
        <v>24</v>
      </c>
      <c r="Y23" s="7">
        <v>0.98182673798659603</v>
      </c>
    </row>
    <row r="24" spans="2:30">
      <c r="B24" s="6" t="s">
        <v>16</v>
      </c>
      <c r="D24" t="s">
        <v>38</v>
      </c>
      <c r="E24" s="8">
        <v>3.5</v>
      </c>
      <c r="G24" s="6" t="s">
        <v>16</v>
      </c>
      <c r="I24" t="s">
        <v>38</v>
      </c>
      <c r="J24" s="7">
        <v>2.9</v>
      </c>
      <c r="L24" s="6" t="s">
        <v>16</v>
      </c>
      <c r="N24" t="s">
        <v>38</v>
      </c>
      <c r="O24" s="7">
        <v>2</v>
      </c>
      <c r="Q24" s="6" t="s">
        <v>16</v>
      </c>
      <c r="S24" t="s">
        <v>38</v>
      </c>
      <c r="T24" s="7">
        <v>2.2000000000000002</v>
      </c>
      <c r="V24" s="6" t="s">
        <v>16</v>
      </c>
      <c r="X24" s="15" t="s">
        <v>38</v>
      </c>
      <c r="Y24" s="16">
        <v>32.799999999999997</v>
      </c>
      <c r="AA24" t="s">
        <v>45</v>
      </c>
      <c r="AB24" t="s">
        <v>46</v>
      </c>
      <c r="AC24" t="s">
        <v>51</v>
      </c>
      <c r="AD24" t="s">
        <v>50</v>
      </c>
    </row>
    <row r="25" spans="2:30">
      <c r="AA25" s="10" t="s">
        <v>73</v>
      </c>
      <c r="AB25" s="19">
        <v>-0.2</v>
      </c>
      <c r="AC25">
        <v>2.2000000000000002</v>
      </c>
      <c r="AD25">
        <f>ROUND(1/2.2,2)</f>
        <v>0.45</v>
      </c>
    </row>
    <row r="26" spans="2:30">
      <c r="B26" t="s">
        <v>33</v>
      </c>
      <c r="D26" t="s">
        <v>19</v>
      </c>
      <c r="G26" t="s">
        <v>40</v>
      </c>
      <c r="I26" t="s">
        <v>19</v>
      </c>
      <c r="L26" t="s">
        <v>62</v>
      </c>
      <c r="N26" t="s">
        <v>19</v>
      </c>
      <c r="V26" t="s">
        <v>78</v>
      </c>
      <c r="X26" t="s">
        <v>19</v>
      </c>
      <c r="AA26" s="10" t="s">
        <v>74</v>
      </c>
      <c r="AB26" s="19">
        <v>-0.1</v>
      </c>
      <c r="AC26">
        <v>2.2000000000000002</v>
      </c>
      <c r="AD26">
        <f>ROUND(1/2.2,2)</f>
        <v>0.45</v>
      </c>
    </row>
    <row r="27" spans="2:30">
      <c r="B27" s="6" t="s">
        <v>11</v>
      </c>
      <c r="D27" t="s">
        <v>20</v>
      </c>
      <c r="E27" s="17">
        <v>5151.44247417527</v>
      </c>
      <c r="G27" s="6" t="s">
        <v>25</v>
      </c>
      <c r="I27" t="s">
        <v>20</v>
      </c>
      <c r="J27" s="7">
        <v>5434.5106131183102</v>
      </c>
      <c r="L27" s="6" t="s">
        <v>26</v>
      </c>
      <c r="N27" t="s">
        <v>20</v>
      </c>
      <c r="O27" s="7">
        <v>197521.568445524</v>
      </c>
      <c r="V27" s="6" t="s">
        <v>27</v>
      </c>
      <c r="X27" t="s">
        <v>20</v>
      </c>
      <c r="Y27" s="17">
        <v>4674.3466439106696</v>
      </c>
      <c r="AA27" s="10" t="s">
        <v>75</v>
      </c>
      <c r="AB27" s="19">
        <v>-0.1</v>
      </c>
      <c r="AC27">
        <v>2.2000000000000002</v>
      </c>
      <c r="AD27">
        <f>ROUND(1/2.2,2)</f>
        <v>0.45</v>
      </c>
    </row>
    <row r="28" spans="2:30">
      <c r="B28" s="6" t="s">
        <v>12</v>
      </c>
      <c r="D28" t="s">
        <v>21</v>
      </c>
      <c r="E28" s="17">
        <v>71.773549962192007</v>
      </c>
      <c r="G28" s="6" t="s">
        <v>12</v>
      </c>
      <c r="I28" t="s">
        <v>21</v>
      </c>
      <c r="J28" s="7">
        <v>73.719133290607203</v>
      </c>
      <c r="L28" s="6" t="s">
        <v>28</v>
      </c>
      <c r="N28" t="s">
        <v>21</v>
      </c>
      <c r="O28" s="7">
        <v>444.43398660039901</v>
      </c>
      <c r="V28" s="6" t="s">
        <v>29</v>
      </c>
      <c r="X28" t="s">
        <v>21</v>
      </c>
      <c r="Y28" s="17">
        <v>68.369193676031202</v>
      </c>
    </row>
    <row r="29" spans="2:30">
      <c r="B29" s="6" t="s">
        <v>56</v>
      </c>
      <c r="D29" t="s">
        <v>22</v>
      </c>
      <c r="E29" s="17">
        <v>33.435957839053202</v>
      </c>
      <c r="G29" s="6" t="s">
        <v>56</v>
      </c>
      <c r="I29" t="s">
        <v>22</v>
      </c>
      <c r="J29" s="7">
        <v>33.669847922623099</v>
      </c>
      <c r="L29" s="6" t="s">
        <v>56</v>
      </c>
      <c r="N29" t="s">
        <v>22</v>
      </c>
      <c r="O29" s="7">
        <v>211.689742294311</v>
      </c>
      <c r="V29" s="6" t="s">
        <v>56</v>
      </c>
      <c r="X29" t="s">
        <v>22</v>
      </c>
      <c r="Y29" s="17">
        <v>32.186460741875898</v>
      </c>
      <c r="AA29" t="s">
        <v>45</v>
      </c>
      <c r="AB29" t="s">
        <v>46</v>
      </c>
      <c r="AC29" t="s">
        <v>51</v>
      </c>
      <c r="AD29" t="s">
        <v>50</v>
      </c>
    </row>
    <row r="30" spans="2:30">
      <c r="B30" s="6" t="s">
        <v>14</v>
      </c>
      <c r="D30" t="s">
        <v>23</v>
      </c>
      <c r="E30" s="17">
        <v>0.203455332890637</v>
      </c>
      <c r="G30" s="6" t="s">
        <v>14</v>
      </c>
      <c r="I30" t="s">
        <v>23</v>
      </c>
      <c r="J30" s="7">
        <v>0.20195957561883501</v>
      </c>
      <c r="L30" s="6" t="s">
        <v>14</v>
      </c>
      <c r="N30" t="s">
        <v>23</v>
      </c>
      <c r="O30" s="7">
        <v>0.99409821634078999</v>
      </c>
      <c r="V30" s="6" t="s">
        <v>14</v>
      </c>
      <c r="X30" t="s">
        <v>23</v>
      </c>
      <c r="Y30" s="17">
        <v>0.21401878211497599</v>
      </c>
      <c r="AA30" s="10">
        <v>4</v>
      </c>
      <c r="AB30">
        <v>96</v>
      </c>
      <c r="AC30">
        <v>22</v>
      </c>
      <c r="AD30">
        <f>ROUND(1/22,2)</f>
        <v>0.05</v>
      </c>
    </row>
    <row r="31" spans="2:30">
      <c r="B31" s="6" t="s">
        <v>15</v>
      </c>
      <c r="D31" t="s">
        <v>24</v>
      </c>
      <c r="E31" s="17">
        <v>0.97767079978562299</v>
      </c>
      <c r="G31" s="6" t="s">
        <v>15</v>
      </c>
      <c r="I31" t="s">
        <v>24</v>
      </c>
      <c r="J31" s="7">
        <v>0.97644382594665402</v>
      </c>
      <c r="L31" s="6" t="s">
        <v>15</v>
      </c>
      <c r="N31" s="15" t="s">
        <v>24</v>
      </c>
      <c r="O31" s="16">
        <v>0.14383230122669599</v>
      </c>
      <c r="V31" s="6" t="s">
        <v>15</v>
      </c>
      <c r="X31" t="s">
        <v>24</v>
      </c>
      <c r="Y31" s="17">
        <v>0.97973879692794397</v>
      </c>
      <c r="AA31" s="10">
        <v>4.0999999999999996</v>
      </c>
      <c r="AB31">
        <v>98</v>
      </c>
      <c r="AC31">
        <v>22.3</v>
      </c>
      <c r="AD31">
        <f>ROUND(1/22.3,2)</f>
        <v>0.04</v>
      </c>
    </row>
    <row r="32" spans="2:30" ht="15.75" thickBot="1">
      <c r="B32" s="6" t="s">
        <v>16</v>
      </c>
      <c r="D32" t="s">
        <v>38</v>
      </c>
      <c r="E32" s="18">
        <v>3.4</v>
      </c>
      <c r="G32" s="6" t="s">
        <v>16</v>
      </c>
      <c r="I32" t="s">
        <v>38</v>
      </c>
      <c r="J32" s="7">
        <v>3.1</v>
      </c>
      <c r="L32" s="6" t="s">
        <v>16</v>
      </c>
      <c r="N32" t="s">
        <v>38</v>
      </c>
      <c r="O32" s="7">
        <v>2</v>
      </c>
      <c r="V32" s="6" t="s">
        <v>16</v>
      </c>
      <c r="X32" s="15" t="s">
        <v>38</v>
      </c>
      <c r="Y32" s="16">
        <v>22</v>
      </c>
      <c r="AA32" s="10">
        <v>4.2</v>
      </c>
      <c r="AB32">
        <v>98</v>
      </c>
      <c r="AC32">
        <v>32.799999999999997</v>
      </c>
      <c r="AD32">
        <f>ROUND(1/32.8,2)</f>
        <v>0.03</v>
      </c>
    </row>
    <row r="33" spans="2:30" ht="15.75" thickBot="1">
      <c r="AA33" s="12">
        <v>4.3</v>
      </c>
      <c r="AB33" s="13">
        <v>98</v>
      </c>
      <c r="AC33" s="13">
        <v>22</v>
      </c>
      <c r="AD33" s="14">
        <f>ROUND(1/22,2)</f>
        <v>0.05</v>
      </c>
    </row>
    <row r="34" spans="2:30">
      <c r="B34" t="s">
        <v>37</v>
      </c>
      <c r="D34" t="s">
        <v>19</v>
      </c>
      <c r="G34" t="s">
        <v>49</v>
      </c>
      <c r="I34" t="s">
        <v>19</v>
      </c>
      <c r="L34" t="s">
        <v>63</v>
      </c>
      <c r="N34" t="s">
        <v>19</v>
      </c>
      <c r="V34" t="s">
        <v>79</v>
      </c>
      <c r="X34" t="s">
        <v>19</v>
      </c>
      <c r="AA34" s="10">
        <v>4.4000000000000004</v>
      </c>
      <c r="AB34">
        <v>98</v>
      </c>
      <c r="AC34">
        <v>34</v>
      </c>
      <c r="AD34">
        <f>ROUND(1/34,2)</f>
        <v>0.03</v>
      </c>
    </row>
    <row r="35" spans="2:30">
      <c r="B35" s="6" t="s">
        <v>11</v>
      </c>
      <c r="D35" t="s">
        <v>20</v>
      </c>
      <c r="E35" s="7">
        <v>5051.3508608101602</v>
      </c>
      <c r="G35" s="6" t="s">
        <v>25</v>
      </c>
      <c r="I35" t="s">
        <v>20</v>
      </c>
      <c r="J35" s="17">
        <v>5028.0327969233103</v>
      </c>
      <c r="L35" s="6" t="s">
        <v>26</v>
      </c>
      <c r="N35" t="s">
        <v>20</v>
      </c>
      <c r="O35" s="7">
        <v>176733.441396621</v>
      </c>
      <c r="V35" s="6" t="s">
        <v>27</v>
      </c>
      <c r="X35" t="s">
        <v>20</v>
      </c>
      <c r="Y35" s="7">
        <v>4108.4399148917901</v>
      </c>
      <c r="AA35" s="10">
        <v>4.5</v>
      </c>
      <c r="AB35">
        <v>98</v>
      </c>
      <c r="AC35">
        <v>31.1</v>
      </c>
      <c r="AD35">
        <f>ROUND(1/31.1,2)</f>
        <v>0.03</v>
      </c>
    </row>
    <row r="36" spans="2:30">
      <c r="B36" s="6" t="s">
        <v>12</v>
      </c>
      <c r="D36" t="s">
        <v>21</v>
      </c>
      <c r="E36" s="7">
        <v>71.0728560057225</v>
      </c>
      <c r="G36" s="6" t="s">
        <v>12</v>
      </c>
      <c r="I36" t="s">
        <v>21</v>
      </c>
      <c r="J36" s="17">
        <v>70.908622867203604</v>
      </c>
      <c r="L36" s="6" t="s">
        <v>28</v>
      </c>
      <c r="N36" t="s">
        <v>21</v>
      </c>
      <c r="O36" s="7">
        <v>420.39676663435603</v>
      </c>
      <c r="V36" s="6" t="s">
        <v>29</v>
      </c>
      <c r="X36" t="s">
        <v>21</v>
      </c>
      <c r="Y36" s="7">
        <v>64.097113155678002</v>
      </c>
    </row>
    <row r="37" spans="2:30">
      <c r="B37" s="6" t="s">
        <v>57</v>
      </c>
      <c r="D37" t="s">
        <v>22</v>
      </c>
      <c r="E37" s="7">
        <v>32.316536344024797</v>
      </c>
      <c r="G37" s="6" t="s">
        <v>57</v>
      </c>
      <c r="I37" t="s">
        <v>22</v>
      </c>
      <c r="J37" s="17">
        <v>31.930257438063599</v>
      </c>
      <c r="L37" s="6" t="s">
        <v>57</v>
      </c>
      <c r="N37" t="s">
        <v>22</v>
      </c>
      <c r="O37" s="7">
        <v>202.08229846954299</v>
      </c>
      <c r="V37" s="6" t="s">
        <v>57</v>
      </c>
      <c r="X37" t="s">
        <v>22</v>
      </c>
      <c r="Y37" s="7">
        <v>30.451703796025502</v>
      </c>
    </row>
    <row r="38" spans="2:30">
      <c r="B38" s="6" t="s">
        <v>14</v>
      </c>
      <c r="D38" t="s">
        <v>23</v>
      </c>
      <c r="E38" s="7">
        <v>0.192485479038948</v>
      </c>
      <c r="G38" s="6" t="s">
        <v>14</v>
      </c>
      <c r="I38" t="s">
        <v>23</v>
      </c>
      <c r="J38" s="17">
        <v>0.18938819332582499</v>
      </c>
      <c r="L38" s="6" t="s">
        <v>14</v>
      </c>
      <c r="N38" t="s">
        <v>23</v>
      </c>
      <c r="O38" s="7">
        <v>1.17469840524194</v>
      </c>
      <c r="V38" s="6" t="s">
        <v>14</v>
      </c>
      <c r="X38" t="s">
        <v>23</v>
      </c>
      <c r="Y38" s="7">
        <v>0.20862809460717399</v>
      </c>
    </row>
    <row r="39" spans="2:30">
      <c r="B39" s="6" t="s">
        <v>15</v>
      </c>
      <c r="D39" t="s">
        <v>24</v>
      </c>
      <c r="E39" s="7">
        <v>0.97810465218440601</v>
      </c>
      <c r="G39" s="6" t="s">
        <v>15</v>
      </c>
      <c r="I39" t="s">
        <v>24</v>
      </c>
      <c r="J39" s="17">
        <v>0.97820572556720098</v>
      </c>
      <c r="L39" s="6" t="s">
        <v>15</v>
      </c>
      <c r="N39" s="15" t="s">
        <v>24</v>
      </c>
      <c r="O39" s="16">
        <v>0.233939538817687</v>
      </c>
      <c r="V39" s="6" t="s">
        <v>15</v>
      </c>
      <c r="X39" t="s">
        <v>24</v>
      </c>
      <c r="Y39" s="7">
        <v>0.982191749614162</v>
      </c>
    </row>
    <row r="40" spans="2:30">
      <c r="B40" s="6" t="s">
        <v>16</v>
      </c>
      <c r="D40" t="s">
        <v>38</v>
      </c>
      <c r="E40" s="8">
        <v>3.8</v>
      </c>
      <c r="G40" s="6" t="s">
        <v>16</v>
      </c>
      <c r="I40" t="s">
        <v>38</v>
      </c>
      <c r="J40" s="17">
        <v>2.8</v>
      </c>
      <c r="L40" s="6" t="s">
        <v>16</v>
      </c>
      <c r="N40" t="s">
        <v>38</v>
      </c>
      <c r="O40" s="7">
        <v>2.2000000000000002</v>
      </c>
      <c r="V40" s="6" t="s">
        <v>16</v>
      </c>
      <c r="X40" s="15" t="s">
        <v>38</v>
      </c>
      <c r="Y40" s="16">
        <v>34</v>
      </c>
    </row>
    <row r="42" spans="2:30">
      <c r="G42" t="s">
        <v>59</v>
      </c>
      <c r="I42" t="s">
        <v>19</v>
      </c>
      <c r="V42" t="s">
        <v>80</v>
      </c>
      <c r="X42" t="s">
        <v>19</v>
      </c>
    </row>
    <row r="43" spans="2:30">
      <c r="G43" s="6" t="s">
        <v>25</v>
      </c>
      <c r="I43" t="s">
        <v>20</v>
      </c>
      <c r="J43" s="7">
        <v>5375.0728846893198</v>
      </c>
      <c r="L43" s="6"/>
      <c r="V43" s="6" t="s">
        <v>27</v>
      </c>
      <c r="X43" t="s">
        <v>20</v>
      </c>
      <c r="Y43" s="7">
        <v>5121.4147784461902</v>
      </c>
    </row>
    <row r="44" spans="2:30">
      <c r="G44" s="6" t="s">
        <v>12</v>
      </c>
      <c r="I44" t="s">
        <v>21</v>
      </c>
      <c r="J44" s="7">
        <v>73.314888560846398</v>
      </c>
      <c r="L44" s="6"/>
      <c r="V44" s="6" t="s">
        <v>29</v>
      </c>
      <c r="X44" t="s">
        <v>21</v>
      </c>
      <c r="Y44" s="7">
        <v>71.564060662082298</v>
      </c>
    </row>
    <row r="45" spans="2:30">
      <c r="G45" s="6" t="s">
        <v>58</v>
      </c>
      <c r="I45" t="s">
        <v>22</v>
      </c>
      <c r="J45" s="7">
        <v>33.085286134846498</v>
      </c>
      <c r="L45" s="6"/>
      <c r="V45" s="6" t="s">
        <v>58</v>
      </c>
      <c r="X45" t="s">
        <v>22</v>
      </c>
      <c r="Y45" s="7">
        <v>33.093381712878497</v>
      </c>
    </row>
    <row r="46" spans="2:30">
      <c r="G46" s="6" t="s">
        <v>14</v>
      </c>
      <c r="I46" t="s">
        <v>23</v>
      </c>
      <c r="J46" s="7">
        <v>0.22196637286089399</v>
      </c>
      <c r="L46" s="6"/>
      <c r="V46" s="6" t="s">
        <v>14</v>
      </c>
      <c r="X46" t="s">
        <v>23</v>
      </c>
      <c r="Y46" s="7">
        <v>0.21754797392153499</v>
      </c>
    </row>
    <row r="47" spans="2:30">
      <c r="G47" s="6" t="s">
        <v>15</v>
      </c>
      <c r="I47" t="s">
        <v>24</v>
      </c>
      <c r="J47" s="7">
        <v>0.97670146192823204</v>
      </c>
      <c r="L47" s="6"/>
      <c r="V47" s="6" t="s">
        <v>15</v>
      </c>
      <c r="X47" t="s">
        <v>24</v>
      </c>
      <c r="Y47" s="7">
        <v>0.97780095642296805</v>
      </c>
    </row>
    <row r="48" spans="2:30">
      <c r="G48" s="6" t="s">
        <v>16</v>
      </c>
      <c r="I48" t="s">
        <v>38</v>
      </c>
      <c r="J48" s="7">
        <v>2.9</v>
      </c>
      <c r="L48" s="6"/>
      <c r="V48" s="6" t="s">
        <v>16</v>
      </c>
      <c r="X48" s="15" t="s">
        <v>38</v>
      </c>
      <c r="Y48" s="16">
        <v>31.1</v>
      </c>
    </row>
  </sheetData>
  <phoneticPr fontId="6" type="noConversion"/>
  <pageMargins left="0.7" right="0.7" top="0.75" bottom="0.75" header="0.3" footer="0.3"/>
  <ignoredErrors>
    <ignoredError sqref="AD4 AD5:AD7 AD10:AD15 AD18:AD22 AD25:AD27 AD30:AD35" calculatedColumn="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utton 1">
              <controlPr defaultSize="0" print="0" autoFill="0" autoPict="0" macro="[0]!ProcessData">
                <anchor moveWithCells="1" sizeWithCells="1">
                  <from>
                    <xdr:col>16</xdr:col>
                    <xdr:colOff>971550</xdr:colOff>
                    <xdr:row>25</xdr:row>
                    <xdr:rowOff>190500</xdr:rowOff>
                  </from>
                  <to>
                    <xdr:col>18</xdr:col>
                    <xdr:colOff>342900</xdr:colOff>
                    <xdr:row>27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Button 2">
              <controlPr defaultSize="0" print="0" autoFill="0" autoPict="0" macro="[0]!CalculateAverage">
                <anchor moveWithCells="1" sizeWithCells="1">
                  <from>
                    <xdr:col>16</xdr:col>
                    <xdr:colOff>962025</xdr:colOff>
                    <xdr:row>28</xdr:row>
                    <xdr:rowOff>19050</xdr:rowOff>
                  </from>
                  <to>
                    <xdr:col>18</xdr:col>
                    <xdr:colOff>371475</xdr:colOff>
                    <xdr:row>30</xdr:row>
                    <xdr:rowOff>19050</xdr:rowOff>
                  </to>
                </anchor>
              </controlPr>
            </control>
          </mc:Choice>
        </mc:AlternateContent>
      </controls>
    </mc:Choice>
  </mc:AlternateContent>
  <tableParts count="55"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AE52-0DDF-465C-A2DB-1AD0E34C4CA5}">
  <sheetPr codeName="Sheet4">
    <tabColor theme="9" tint="-0.249977111117893"/>
  </sheetPr>
  <dimension ref="B2:T48"/>
  <sheetViews>
    <sheetView topLeftCell="C1" zoomScale="85" zoomScaleNormal="85" workbookViewId="0">
      <selection activeCell="A32" sqref="A32"/>
    </sheetView>
  </sheetViews>
  <sheetFormatPr defaultRowHeight="15"/>
  <cols>
    <col min="2" max="2" width="23.85546875" customWidth="1"/>
    <col min="4" max="4" width="9.85546875" customWidth="1"/>
    <col min="5" max="5" width="9.28515625" customWidth="1"/>
    <col min="7" max="7" width="20.42578125" customWidth="1"/>
    <col min="12" max="12" width="26.28515625" customWidth="1"/>
    <col min="13" max="13" width="8.85546875" customWidth="1"/>
    <col min="14" max="14" width="10.85546875" customWidth="1"/>
    <col min="17" max="17" width="13" customWidth="1"/>
    <col min="18" max="18" width="14.5703125" bestFit="1" customWidth="1"/>
    <col min="19" max="19" width="18.5703125" bestFit="1" customWidth="1"/>
    <col min="20" max="20" width="19.28515625" bestFit="1" customWidth="1"/>
  </cols>
  <sheetData>
    <row r="2" spans="2:20">
      <c r="B2" t="s">
        <v>81</v>
      </c>
      <c r="D2" t="s">
        <v>19</v>
      </c>
      <c r="G2" t="s">
        <v>87</v>
      </c>
      <c r="I2" t="s">
        <v>19</v>
      </c>
      <c r="L2" t="s">
        <v>78</v>
      </c>
      <c r="N2" t="s">
        <v>19</v>
      </c>
      <c r="Q2" t="s">
        <v>89</v>
      </c>
      <c r="R2" t="s">
        <v>46</v>
      </c>
      <c r="S2" t="s">
        <v>51</v>
      </c>
      <c r="T2" t="s">
        <v>50</v>
      </c>
    </row>
    <row r="3" spans="2:20">
      <c r="B3" s="6" t="s">
        <v>11</v>
      </c>
      <c r="D3" t="s">
        <v>20</v>
      </c>
      <c r="E3" s="7">
        <v>56346.786939625803</v>
      </c>
      <c r="G3" s="6" t="s">
        <v>25</v>
      </c>
      <c r="I3" t="s">
        <v>20</v>
      </c>
      <c r="J3" s="7">
        <v>54567.172920214798</v>
      </c>
      <c r="L3" s="6" t="s">
        <v>27</v>
      </c>
      <c r="N3" t="s">
        <v>20</v>
      </c>
      <c r="O3" s="7">
        <v>108732.1372085</v>
      </c>
      <c r="Q3" s="21">
        <v>1</v>
      </c>
      <c r="R3">
        <v>76</v>
      </c>
      <c r="S3">
        <v>2.5</v>
      </c>
      <c r="T3">
        <f>ROUND(1/2.5,2)</f>
        <v>0.4</v>
      </c>
    </row>
    <row r="4" spans="2:20" ht="15.75" thickBot="1">
      <c r="B4" s="6" t="s">
        <v>12</v>
      </c>
      <c r="D4" t="s">
        <v>21</v>
      </c>
      <c r="E4" s="7">
        <v>237.374781599953</v>
      </c>
      <c r="G4" s="6" t="s">
        <v>12</v>
      </c>
      <c r="I4" t="s">
        <v>21</v>
      </c>
      <c r="J4" s="7">
        <v>233.59617488352501</v>
      </c>
      <c r="L4" s="6" t="s">
        <v>29</v>
      </c>
      <c r="N4" t="s">
        <v>21</v>
      </c>
      <c r="O4" s="7">
        <v>329.74556435</v>
      </c>
      <c r="Q4" s="21">
        <v>2</v>
      </c>
      <c r="R4">
        <v>97</v>
      </c>
      <c r="S4">
        <v>3.3</v>
      </c>
      <c r="T4">
        <f>ROUND(1/3.3,2)</f>
        <v>0.3</v>
      </c>
    </row>
    <row r="5" spans="2:20" ht="15.75" thickBot="1">
      <c r="B5" s="6" t="s">
        <v>56</v>
      </c>
      <c r="D5" t="s">
        <v>22</v>
      </c>
      <c r="E5" s="7">
        <v>114.16561406592101</v>
      </c>
      <c r="G5" s="6" t="s">
        <v>57</v>
      </c>
      <c r="I5" t="s">
        <v>22</v>
      </c>
      <c r="J5" s="7">
        <v>114.52395806384</v>
      </c>
      <c r="L5" s="6" t="s">
        <v>56</v>
      </c>
      <c r="N5" t="s">
        <v>22</v>
      </c>
      <c r="O5" s="7">
        <v>173.58373931973301</v>
      </c>
      <c r="Q5" s="22">
        <v>3</v>
      </c>
      <c r="R5" s="13">
        <v>98</v>
      </c>
      <c r="S5" s="13">
        <v>3.4</v>
      </c>
      <c r="T5" s="13">
        <f>ROUND(1/3.4,2)</f>
        <v>0.28999999999999998</v>
      </c>
    </row>
    <row r="6" spans="2:20">
      <c r="B6" s="6" t="s">
        <v>82</v>
      </c>
      <c r="D6" t="s">
        <v>23</v>
      </c>
      <c r="E6" s="7">
        <v>1.4186052706804899</v>
      </c>
      <c r="G6" s="6" t="s">
        <v>82</v>
      </c>
      <c r="I6" t="s">
        <v>23</v>
      </c>
      <c r="J6" s="7">
        <v>1.45148851988563</v>
      </c>
      <c r="L6" s="6" t="s">
        <v>82</v>
      </c>
      <c r="N6" t="s">
        <v>23</v>
      </c>
      <c r="O6" s="7">
        <v>2.6170822222610299</v>
      </c>
      <c r="Q6" s="21">
        <v>4</v>
      </c>
      <c r="R6">
        <v>98</v>
      </c>
      <c r="S6">
        <v>5.0999999999999996</v>
      </c>
      <c r="T6">
        <f>ROUND(1/5.1,2)</f>
        <v>0.2</v>
      </c>
    </row>
    <row r="7" spans="2:20">
      <c r="B7" s="6" t="s">
        <v>15</v>
      </c>
      <c r="D7" t="s">
        <v>24</v>
      </c>
      <c r="E7" s="7">
        <v>0.75576186799734602</v>
      </c>
      <c r="G7" s="6" t="s">
        <v>15</v>
      </c>
      <c r="I7" t="s">
        <v>24</v>
      </c>
      <c r="J7" s="7">
        <v>0.76347569920927305</v>
      </c>
      <c r="L7" s="6" t="s">
        <v>15</v>
      </c>
      <c r="N7" t="s">
        <v>24</v>
      </c>
      <c r="O7" s="7">
        <v>0.52869479303380695</v>
      </c>
      <c r="Q7" s="21">
        <v>5</v>
      </c>
      <c r="R7">
        <v>98</v>
      </c>
      <c r="S7">
        <v>4.4000000000000004</v>
      </c>
      <c r="T7">
        <f>ROUND(1/4.4,2)</f>
        <v>0.23</v>
      </c>
    </row>
    <row r="8" spans="2:20">
      <c r="B8" s="6" t="s">
        <v>16</v>
      </c>
      <c r="D8" t="s">
        <v>38</v>
      </c>
      <c r="E8" s="8">
        <v>2.5</v>
      </c>
      <c r="G8" s="6" t="s">
        <v>16</v>
      </c>
      <c r="I8" t="s">
        <v>38</v>
      </c>
      <c r="J8" s="8">
        <v>2.2000000000000002</v>
      </c>
      <c r="L8" s="6" t="s">
        <v>16</v>
      </c>
      <c r="N8" t="s">
        <v>38</v>
      </c>
      <c r="O8" s="8">
        <v>9</v>
      </c>
      <c r="Q8" s="21">
        <v>6</v>
      </c>
      <c r="R8">
        <v>98</v>
      </c>
      <c r="S8">
        <v>4.8</v>
      </c>
      <c r="T8">
        <f>ROUND(1/4.8,2)</f>
        <v>0.21</v>
      </c>
    </row>
    <row r="10" spans="2:20">
      <c r="B10" t="s">
        <v>48</v>
      </c>
      <c r="D10" t="s">
        <v>19</v>
      </c>
      <c r="G10" t="s">
        <v>35</v>
      </c>
      <c r="I10" t="s">
        <v>19</v>
      </c>
      <c r="L10" t="s">
        <v>78</v>
      </c>
      <c r="N10" t="s">
        <v>19</v>
      </c>
      <c r="Q10" t="s">
        <v>89</v>
      </c>
      <c r="R10" t="s">
        <v>46</v>
      </c>
      <c r="S10" t="s">
        <v>51</v>
      </c>
      <c r="T10" t="s">
        <v>50</v>
      </c>
    </row>
    <row r="11" spans="2:20">
      <c r="B11" s="6" t="s">
        <v>11</v>
      </c>
      <c r="D11" t="s">
        <v>20</v>
      </c>
      <c r="E11" s="7">
        <v>6745.5861998682803</v>
      </c>
      <c r="G11" s="6" t="s">
        <v>25</v>
      </c>
      <c r="I11" t="s">
        <v>20</v>
      </c>
      <c r="J11" s="7">
        <v>7046.8108302031296</v>
      </c>
      <c r="L11" s="6" t="s">
        <v>27</v>
      </c>
      <c r="N11" t="s">
        <v>20</v>
      </c>
      <c r="O11" s="7">
        <v>5233.6080471770802</v>
      </c>
      <c r="Q11" s="10">
        <v>1</v>
      </c>
      <c r="R11">
        <v>76</v>
      </c>
      <c r="S11">
        <v>2.2000000000000002</v>
      </c>
      <c r="T11">
        <f>ROUND(1/2.2,2)</f>
        <v>0.45</v>
      </c>
    </row>
    <row r="12" spans="2:20">
      <c r="B12" s="6" t="s">
        <v>12</v>
      </c>
      <c r="D12" t="s">
        <v>21</v>
      </c>
      <c r="E12" s="7">
        <v>82.131517700991495</v>
      </c>
      <c r="G12" s="6" t="s">
        <v>12</v>
      </c>
      <c r="I12" t="s">
        <v>21</v>
      </c>
      <c r="J12" s="7">
        <v>83.945284740735303</v>
      </c>
      <c r="L12" s="6" t="s">
        <v>29</v>
      </c>
      <c r="N12" t="s">
        <v>21</v>
      </c>
      <c r="O12" s="7">
        <v>72.343680077648003</v>
      </c>
      <c r="Q12" s="10">
        <v>2</v>
      </c>
      <c r="R12">
        <v>97</v>
      </c>
      <c r="S12">
        <v>2.2000000000000002</v>
      </c>
      <c r="T12">
        <f>ROUND(1/2.2,2)</f>
        <v>0.45</v>
      </c>
    </row>
    <row r="13" spans="2:20">
      <c r="B13" s="6" t="s">
        <v>56</v>
      </c>
      <c r="D13" t="s">
        <v>22</v>
      </c>
      <c r="E13" s="7">
        <v>40.828739369861097</v>
      </c>
      <c r="G13" s="6" t="s">
        <v>57</v>
      </c>
      <c r="I13" t="s">
        <v>22</v>
      </c>
      <c r="J13" s="7">
        <v>42.066102972805503</v>
      </c>
      <c r="L13" s="6" t="s">
        <v>56</v>
      </c>
      <c r="N13" t="s">
        <v>22</v>
      </c>
      <c r="O13" s="7">
        <v>39.196584652351497</v>
      </c>
      <c r="Q13" s="10">
        <v>3</v>
      </c>
      <c r="R13">
        <v>98</v>
      </c>
      <c r="S13">
        <v>2.2000000000000002</v>
      </c>
      <c r="T13">
        <f>ROUND(1/2.2,2)</f>
        <v>0.45</v>
      </c>
    </row>
    <row r="14" spans="2:20" ht="15.75" thickBot="1">
      <c r="B14" s="6" t="s">
        <v>83</v>
      </c>
      <c r="D14" t="s">
        <v>23</v>
      </c>
      <c r="E14" s="7">
        <v>0.33612759710997497</v>
      </c>
      <c r="G14" s="6" t="s">
        <v>83</v>
      </c>
      <c r="I14" t="s">
        <v>23</v>
      </c>
      <c r="J14" s="7">
        <v>0.30568105780729299</v>
      </c>
      <c r="L14" s="6" t="s">
        <v>83</v>
      </c>
      <c r="N14" t="s">
        <v>23</v>
      </c>
      <c r="O14" s="7">
        <v>0.32338983592140802</v>
      </c>
      <c r="Q14" s="10">
        <v>4</v>
      </c>
      <c r="R14">
        <v>98</v>
      </c>
      <c r="S14">
        <v>2.5</v>
      </c>
      <c r="T14">
        <f>ROUND(1/2.5,2)</f>
        <v>0.4</v>
      </c>
    </row>
    <row r="15" spans="2:20" ht="15.75" thickBot="1">
      <c r="B15" s="6" t="s">
        <v>15</v>
      </c>
      <c r="D15" t="s">
        <v>24</v>
      </c>
      <c r="E15" s="7">
        <v>0.97076089938395205</v>
      </c>
      <c r="G15" s="6" t="s">
        <v>15</v>
      </c>
      <c r="I15" t="s">
        <v>24</v>
      </c>
      <c r="J15" s="7">
        <v>0.96945522527151295</v>
      </c>
      <c r="L15" s="6" t="s">
        <v>15</v>
      </c>
      <c r="N15" t="s">
        <v>24</v>
      </c>
      <c r="O15" s="7">
        <v>0.97731464875812302</v>
      </c>
      <c r="Q15" s="12">
        <v>5</v>
      </c>
      <c r="R15" s="13">
        <v>98</v>
      </c>
      <c r="S15" s="13">
        <v>2.7</v>
      </c>
      <c r="T15" s="14">
        <f>ROUND(1/2.7,2)</f>
        <v>0.37</v>
      </c>
    </row>
    <row r="16" spans="2:20">
      <c r="B16" s="6" t="s">
        <v>16</v>
      </c>
      <c r="D16" t="s">
        <v>38</v>
      </c>
      <c r="E16" s="8">
        <v>3.3</v>
      </c>
      <c r="G16" s="6" t="s">
        <v>16</v>
      </c>
      <c r="I16" t="s">
        <v>38</v>
      </c>
      <c r="J16" s="8">
        <v>2.2000000000000002</v>
      </c>
      <c r="L16" s="6" t="s">
        <v>16</v>
      </c>
      <c r="N16" t="s">
        <v>38</v>
      </c>
      <c r="O16" s="8">
        <v>13.8</v>
      </c>
      <c r="Q16" s="10">
        <v>6</v>
      </c>
      <c r="R16">
        <v>97</v>
      </c>
      <c r="S16">
        <v>2.9</v>
      </c>
      <c r="T16">
        <f>ROUND(1/2.9,2)</f>
        <v>0.34</v>
      </c>
    </row>
    <row r="18" spans="2:20">
      <c r="B18" t="s">
        <v>30</v>
      </c>
      <c r="D18" t="s">
        <v>19</v>
      </c>
      <c r="G18" t="s">
        <v>39</v>
      </c>
      <c r="I18" t="s">
        <v>19</v>
      </c>
      <c r="L18" t="s">
        <v>78</v>
      </c>
      <c r="N18" t="s">
        <v>19</v>
      </c>
      <c r="Q18" t="s">
        <v>89</v>
      </c>
      <c r="R18" t="s">
        <v>46</v>
      </c>
      <c r="S18" t="s">
        <v>51</v>
      </c>
      <c r="T18" t="s">
        <v>50</v>
      </c>
    </row>
    <row r="19" spans="2:20" ht="15.75" thickBot="1">
      <c r="B19" s="6" t="s">
        <v>11</v>
      </c>
      <c r="D19" t="s">
        <v>20</v>
      </c>
      <c r="E19" s="7">
        <v>5151.44247417527</v>
      </c>
      <c r="G19" s="6" t="s">
        <v>25</v>
      </c>
      <c r="I19" t="s">
        <v>20</v>
      </c>
      <c r="J19" s="7">
        <v>5028.0327969233103</v>
      </c>
      <c r="L19" s="6" t="s">
        <v>27</v>
      </c>
      <c r="N19" t="s">
        <v>20</v>
      </c>
      <c r="O19" s="7">
        <v>4674.3466439106696</v>
      </c>
      <c r="Q19" s="10">
        <v>1</v>
      </c>
      <c r="R19">
        <v>52</v>
      </c>
      <c r="S19">
        <v>9</v>
      </c>
      <c r="T19">
        <f>ROUND(1/9,2)</f>
        <v>0.11</v>
      </c>
    </row>
    <row r="20" spans="2:20" ht="15.75" thickBot="1">
      <c r="B20" s="6" t="s">
        <v>12</v>
      </c>
      <c r="D20" t="s">
        <v>21</v>
      </c>
      <c r="E20" s="7">
        <v>71.773549962192007</v>
      </c>
      <c r="G20" s="6" t="s">
        <v>12</v>
      </c>
      <c r="I20" t="s">
        <v>21</v>
      </c>
      <c r="J20" s="7">
        <v>70.908622867203604</v>
      </c>
      <c r="L20" s="6" t="s">
        <v>29</v>
      </c>
      <c r="N20" t="s">
        <v>21</v>
      </c>
      <c r="O20" s="7">
        <v>68.369193676031202</v>
      </c>
      <c r="Q20" s="12">
        <v>2</v>
      </c>
      <c r="R20" s="13">
        <v>98</v>
      </c>
      <c r="S20" s="13">
        <v>13.8</v>
      </c>
      <c r="T20" s="14">
        <f>ROUND(1/13.8,2)</f>
        <v>7.0000000000000007E-2</v>
      </c>
    </row>
    <row r="21" spans="2:20" ht="15.75" thickBot="1">
      <c r="B21" s="6" t="s">
        <v>56</v>
      </c>
      <c r="D21" t="s">
        <v>22</v>
      </c>
      <c r="E21" s="7">
        <v>33.435957839053202</v>
      </c>
      <c r="G21" s="6" t="s">
        <v>57</v>
      </c>
      <c r="I21" t="s">
        <v>22</v>
      </c>
      <c r="J21" s="7">
        <v>31.930257438063599</v>
      </c>
      <c r="L21" s="6" t="s">
        <v>56</v>
      </c>
      <c r="N21" t="s">
        <v>22</v>
      </c>
      <c r="O21" s="7">
        <v>32.186460741875898</v>
      </c>
      <c r="Q21" s="10">
        <v>3</v>
      </c>
      <c r="R21">
        <v>98</v>
      </c>
      <c r="S21">
        <v>19.100000000000001</v>
      </c>
      <c r="T21">
        <f>ROUND(1/19.1,2)</f>
        <v>0.05</v>
      </c>
    </row>
    <row r="22" spans="2:20" ht="15.75" thickBot="1">
      <c r="B22" s="6" t="s">
        <v>14</v>
      </c>
      <c r="D22" t="s">
        <v>23</v>
      </c>
      <c r="E22" s="7">
        <v>0.203455332890637</v>
      </c>
      <c r="G22" s="6" t="s">
        <v>14</v>
      </c>
      <c r="I22" t="s">
        <v>23</v>
      </c>
      <c r="J22" s="7">
        <v>0.18938819332582499</v>
      </c>
      <c r="L22" s="6" t="s">
        <v>14</v>
      </c>
      <c r="N22" t="s">
        <v>23</v>
      </c>
      <c r="O22" s="7">
        <v>0.21401878211497599</v>
      </c>
      <c r="Q22" s="12">
        <v>4</v>
      </c>
      <c r="R22" s="13">
        <v>99</v>
      </c>
      <c r="S22" s="13">
        <v>26</v>
      </c>
      <c r="T22" s="14">
        <f>ROUND(1/26,2)</f>
        <v>0.04</v>
      </c>
    </row>
    <row r="23" spans="2:20">
      <c r="B23" s="6" t="s">
        <v>15</v>
      </c>
      <c r="D23" t="s">
        <v>24</v>
      </c>
      <c r="E23" s="7">
        <v>0.97767079978562299</v>
      </c>
      <c r="G23" s="6" t="s">
        <v>15</v>
      </c>
      <c r="I23" t="s">
        <v>24</v>
      </c>
      <c r="J23" s="7">
        <v>0.97820572556720098</v>
      </c>
      <c r="L23" s="6" t="s">
        <v>15</v>
      </c>
      <c r="N23" t="s">
        <v>24</v>
      </c>
      <c r="O23" s="7">
        <v>0.97973879692794397</v>
      </c>
      <c r="Q23" s="10">
        <v>5</v>
      </c>
      <c r="R23">
        <v>98</v>
      </c>
      <c r="S23">
        <v>32.6</v>
      </c>
      <c r="T23">
        <f>ROUND(1/32.6,2)</f>
        <v>0.03</v>
      </c>
    </row>
    <row r="24" spans="2:20">
      <c r="B24" s="6" t="s">
        <v>16</v>
      </c>
      <c r="D24" t="s">
        <v>38</v>
      </c>
      <c r="E24" s="8">
        <v>3.4</v>
      </c>
      <c r="G24" s="6" t="s">
        <v>16</v>
      </c>
      <c r="I24" t="s">
        <v>38</v>
      </c>
      <c r="J24" s="8">
        <v>2.2000000000000002</v>
      </c>
      <c r="L24" s="6" t="s">
        <v>16</v>
      </c>
      <c r="N24" t="s">
        <v>38</v>
      </c>
      <c r="O24" s="8">
        <v>19.100000000000001</v>
      </c>
      <c r="Q24" s="10">
        <v>6</v>
      </c>
      <c r="R24">
        <v>98</v>
      </c>
      <c r="S24">
        <v>47.3</v>
      </c>
      <c r="T24">
        <f>ROUND(1/47.3,2)</f>
        <v>0.02</v>
      </c>
    </row>
    <row r="26" spans="2:20">
      <c r="B26" t="s">
        <v>33</v>
      </c>
      <c r="D26" t="s">
        <v>19</v>
      </c>
      <c r="G26" t="s">
        <v>40</v>
      </c>
      <c r="I26" t="s">
        <v>19</v>
      </c>
      <c r="L26" t="s">
        <v>78</v>
      </c>
      <c r="N26" t="s">
        <v>19</v>
      </c>
    </row>
    <row r="27" spans="2:20">
      <c r="B27" s="6" t="s">
        <v>11</v>
      </c>
      <c r="D27" t="s">
        <v>20</v>
      </c>
      <c r="E27" s="7">
        <v>4622.9016349682697</v>
      </c>
      <c r="G27" s="6" t="s">
        <v>25</v>
      </c>
      <c r="I27" t="s">
        <v>20</v>
      </c>
      <c r="J27" s="7">
        <v>4769.7600036284302</v>
      </c>
      <c r="L27" s="6" t="s">
        <v>27</v>
      </c>
      <c r="N27" t="s">
        <v>20</v>
      </c>
      <c r="O27" s="7">
        <v>3384.4118397150901</v>
      </c>
    </row>
    <row r="28" spans="2:20">
      <c r="B28" s="6" t="s">
        <v>12</v>
      </c>
      <c r="D28" t="s">
        <v>21</v>
      </c>
      <c r="E28" s="7">
        <v>67.991923306877197</v>
      </c>
      <c r="G28" s="6" t="s">
        <v>12</v>
      </c>
      <c r="I28" t="s">
        <v>21</v>
      </c>
      <c r="J28" s="7">
        <v>69.063449114769995</v>
      </c>
      <c r="L28" s="6" t="s">
        <v>29</v>
      </c>
      <c r="N28" t="s">
        <v>21</v>
      </c>
      <c r="O28" s="7">
        <v>58.175698016569498</v>
      </c>
    </row>
    <row r="29" spans="2:20">
      <c r="B29" s="6" t="s">
        <v>56</v>
      </c>
      <c r="D29" t="s">
        <v>22</v>
      </c>
      <c r="E29" s="7">
        <v>28.764607642357198</v>
      </c>
      <c r="G29" s="6" t="s">
        <v>57</v>
      </c>
      <c r="I29" t="s">
        <v>22</v>
      </c>
      <c r="J29" s="7">
        <v>27.7264649358391</v>
      </c>
      <c r="L29" s="6" t="s">
        <v>56</v>
      </c>
      <c r="N29" t="s">
        <v>22</v>
      </c>
      <c r="O29" s="7">
        <v>25.269864866188399</v>
      </c>
    </row>
    <row r="30" spans="2:20">
      <c r="B30" s="6" t="s">
        <v>84</v>
      </c>
      <c r="D30" t="s">
        <v>23</v>
      </c>
      <c r="E30" s="7">
        <v>0.15123667091207799</v>
      </c>
      <c r="G30" s="6" t="s">
        <v>84</v>
      </c>
      <c r="I30" t="s">
        <v>23</v>
      </c>
      <c r="J30" s="7">
        <v>0.146167673662533</v>
      </c>
      <c r="L30" s="6" t="s">
        <v>84</v>
      </c>
      <c r="N30" t="s">
        <v>23</v>
      </c>
      <c r="O30" s="7">
        <v>0.16794300123722</v>
      </c>
    </row>
    <row r="31" spans="2:20">
      <c r="B31" s="6" t="s">
        <v>15</v>
      </c>
      <c r="D31" t="s">
        <v>24</v>
      </c>
      <c r="E31" s="7">
        <v>0.97996178804362899</v>
      </c>
      <c r="G31" s="6" t="s">
        <v>15</v>
      </c>
      <c r="I31" t="s">
        <v>24</v>
      </c>
      <c r="J31" s="7">
        <v>0.97932522266734701</v>
      </c>
      <c r="L31" s="6" t="s">
        <v>15</v>
      </c>
      <c r="N31" t="s">
        <v>24</v>
      </c>
      <c r="O31" s="7">
        <v>0.98533008764909003</v>
      </c>
    </row>
    <row r="32" spans="2:20">
      <c r="B32" s="6" t="s">
        <v>16</v>
      </c>
      <c r="D32" t="s">
        <v>38</v>
      </c>
      <c r="E32" s="20">
        <v>5.0999999999999996</v>
      </c>
      <c r="G32" s="6" t="s">
        <v>16</v>
      </c>
      <c r="I32" t="s">
        <v>38</v>
      </c>
      <c r="J32" s="8">
        <v>2.5</v>
      </c>
      <c r="L32" s="6" t="s">
        <v>16</v>
      </c>
      <c r="N32" t="s">
        <v>38</v>
      </c>
      <c r="O32" s="8">
        <v>26</v>
      </c>
    </row>
    <row r="34" spans="2:15">
      <c r="B34" t="s">
        <v>37</v>
      </c>
      <c r="D34" t="s">
        <v>19</v>
      </c>
      <c r="G34" t="s">
        <v>49</v>
      </c>
      <c r="I34" t="s">
        <v>19</v>
      </c>
      <c r="L34" t="s">
        <v>78</v>
      </c>
      <c r="N34" t="s">
        <v>19</v>
      </c>
    </row>
    <row r="35" spans="2:15">
      <c r="B35" s="6" t="s">
        <v>11</v>
      </c>
      <c r="D35" t="s">
        <v>20</v>
      </c>
      <c r="E35" s="7">
        <v>5148.0233030466197</v>
      </c>
      <c r="G35" s="6" t="s">
        <v>25</v>
      </c>
      <c r="I35" t="s">
        <v>20</v>
      </c>
      <c r="J35" s="7">
        <v>5406.2381195755897</v>
      </c>
      <c r="L35" s="6" t="s">
        <v>27</v>
      </c>
      <c r="N35" t="s">
        <v>20</v>
      </c>
      <c r="O35" s="7">
        <v>4730.8043105123998</v>
      </c>
    </row>
    <row r="36" spans="2:15">
      <c r="B36" s="6" t="s">
        <v>12</v>
      </c>
      <c r="D36" t="s">
        <v>21</v>
      </c>
      <c r="E36" s="7">
        <v>71.749726849979098</v>
      </c>
      <c r="G36" s="6" t="s">
        <v>12</v>
      </c>
      <c r="I36" t="s">
        <v>21</v>
      </c>
      <c r="J36" s="7">
        <v>73.527125059909594</v>
      </c>
      <c r="L36" s="6" t="s">
        <v>29</v>
      </c>
      <c r="N36" t="s">
        <v>21</v>
      </c>
      <c r="O36" s="7">
        <v>68.780842612695594</v>
      </c>
    </row>
    <row r="37" spans="2:15">
      <c r="B37" s="6" t="s">
        <v>56</v>
      </c>
      <c r="D37" t="s">
        <v>22</v>
      </c>
      <c r="E37" s="7">
        <v>28.2359836740068</v>
      </c>
      <c r="G37" s="6" t="s">
        <v>57</v>
      </c>
      <c r="I37" t="s">
        <v>22</v>
      </c>
      <c r="J37" s="7">
        <v>27.821226521849599</v>
      </c>
      <c r="L37" s="6" t="s">
        <v>56</v>
      </c>
      <c r="N37" t="s">
        <v>22</v>
      </c>
      <c r="O37" s="7">
        <v>27.128568705020601</v>
      </c>
    </row>
    <row r="38" spans="2:15">
      <c r="B38" s="6" t="s">
        <v>85</v>
      </c>
      <c r="D38" t="s">
        <v>23</v>
      </c>
      <c r="E38" s="7">
        <v>0.120291584990181</v>
      </c>
      <c r="G38" s="6" t="s">
        <v>85</v>
      </c>
      <c r="I38" t="s">
        <v>23</v>
      </c>
      <c r="J38" s="7">
        <v>0.11986939659235001</v>
      </c>
      <c r="L38" s="6" t="s">
        <v>85</v>
      </c>
      <c r="N38" t="s">
        <v>23</v>
      </c>
      <c r="O38" s="7">
        <v>0.16117911319126799</v>
      </c>
    </row>
    <row r="39" spans="2:15">
      <c r="B39" s="6" t="s">
        <v>15</v>
      </c>
      <c r="D39" t="s">
        <v>24</v>
      </c>
      <c r="E39" s="7">
        <v>0.97768562036395301</v>
      </c>
      <c r="G39" s="6" t="s">
        <v>15</v>
      </c>
      <c r="I39" t="s">
        <v>24</v>
      </c>
      <c r="J39" s="7">
        <v>0.97656637456716899</v>
      </c>
      <c r="L39" s="6" t="s">
        <v>15</v>
      </c>
      <c r="N39" t="s">
        <v>24</v>
      </c>
      <c r="O39" s="7">
        <v>0.97949407818217404</v>
      </c>
    </row>
    <row r="40" spans="2:15">
      <c r="B40" s="6" t="s">
        <v>16</v>
      </c>
      <c r="D40" t="s">
        <v>38</v>
      </c>
      <c r="E40" s="20">
        <v>4.4000000000000004</v>
      </c>
      <c r="G40" s="6" t="s">
        <v>16</v>
      </c>
      <c r="I40" t="s">
        <v>38</v>
      </c>
      <c r="J40" s="8">
        <v>2.7</v>
      </c>
      <c r="L40" s="6" t="s">
        <v>16</v>
      </c>
      <c r="N40" t="s">
        <v>38</v>
      </c>
      <c r="O40" s="8">
        <v>32.6</v>
      </c>
    </row>
    <row r="42" spans="2:15">
      <c r="B42" t="s">
        <v>88</v>
      </c>
      <c r="D42" t="s">
        <v>19</v>
      </c>
      <c r="G42" t="s">
        <v>59</v>
      </c>
      <c r="I42" t="s">
        <v>19</v>
      </c>
      <c r="L42" t="s">
        <v>78</v>
      </c>
      <c r="N42" t="s">
        <v>19</v>
      </c>
    </row>
    <row r="43" spans="2:15">
      <c r="B43" s="6" t="s">
        <v>11</v>
      </c>
      <c r="D43" t="s">
        <v>20</v>
      </c>
      <c r="E43" s="7">
        <v>5052.5408364937903</v>
      </c>
      <c r="G43" s="6" t="s">
        <v>25</v>
      </c>
      <c r="I43" t="s">
        <v>20</v>
      </c>
      <c r="J43" s="7">
        <v>6229.4827264706701</v>
      </c>
      <c r="L43" s="6" t="s">
        <v>27</v>
      </c>
      <c r="N43" t="s">
        <v>20</v>
      </c>
      <c r="O43" s="7">
        <v>4025.6479855361999</v>
      </c>
    </row>
    <row r="44" spans="2:15">
      <c r="B44" s="6" t="s">
        <v>12</v>
      </c>
      <c r="D44" t="s">
        <v>21</v>
      </c>
      <c r="E44" s="7">
        <v>71.081227032837504</v>
      </c>
      <c r="G44" s="6" t="s">
        <v>12</v>
      </c>
      <c r="I44" t="s">
        <v>21</v>
      </c>
      <c r="J44" s="7">
        <v>78.927072202576099</v>
      </c>
      <c r="L44" s="6" t="s">
        <v>29</v>
      </c>
      <c r="N44" t="s">
        <v>21</v>
      </c>
      <c r="O44" s="7">
        <v>63.447994338168002</v>
      </c>
    </row>
    <row r="45" spans="2:15">
      <c r="B45" s="6" t="s">
        <v>56</v>
      </c>
      <c r="D45" t="s">
        <v>22</v>
      </c>
      <c r="E45" s="7">
        <v>25.828463612002501</v>
      </c>
      <c r="G45" s="6" t="s">
        <v>57</v>
      </c>
      <c r="I45" t="s">
        <v>22</v>
      </c>
      <c r="J45" s="7">
        <v>28.829616466998999</v>
      </c>
      <c r="L45" s="6" t="s">
        <v>56</v>
      </c>
      <c r="N45" t="s">
        <v>22</v>
      </c>
      <c r="O45" s="7">
        <v>25.9360198302121</v>
      </c>
    </row>
    <row r="46" spans="2:15">
      <c r="B46" s="6" t="s">
        <v>86</v>
      </c>
      <c r="D46" t="s">
        <v>23</v>
      </c>
      <c r="E46" s="7">
        <v>9.1511512979951207E-2</v>
      </c>
      <c r="G46" s="6" t="s">
        <v>86</v>
      </c>
      <c r="I46" t="s">
        <v>23</v>
      </c>
      <c r="J46" s="7">
        <v>0.114441943327555</v>
      </c>
      <c r="L46" s="6" t="s">
        <v>86</v>
      </c>
      <c r="N46" t="s">
        <v>23</v>
      </c>
      <c r="O46" s="7">
        <v>0.15135901079969899</v>
      </c>
    </row>
    <row r="47" spans="2:15">
      <c r="B47" s="6" t="s">
        <v>15</v>
      </c>
      <c r="D47" t="s">
        <v>24</v>
      </c>
      <c r="E47" s="7">
        <v>0.97809949417178599</v>
      </c>
      <c r="G47" s="6" t="s">
        <v>15</v>
      </c>
      <c r="I47" t="s">
        <v>24</v>
      </c>
      <c r="J47" s="7">
        <v>0.97299797722119896</v>
      </c>
      <c r="L47" s="6" t="s">
        <v>15</v>
      </c>
      <c r="N47" t="s">
        <v>24</v>
      </c>
      <c r="O47" s="7">
        <v>0.98255061561644796</v>
      </c>
    </row>
    <row r="48" spans="2:15">
      <c r="B48" s="6" t="s">
        <v>16</v>
      </c>
      <c r="D48" t="s">
        <v>38</v>
      </c>
      <c r="E48" s="20">
        <v>4.8</v>
      </c>
      <c r="G48" s="6" t="s">
        <v>16</v>
      </c>
      <c r="I48" t="s">
        <v>38</v>
      </c>
      <c r="J48" s="8">
        <v>2.9</v>
      </c>
      <c r="L48" s="6" t="s">
        <v>16</v>
      </c>
      <c r="N48" t="s">
        <v>38</v>
      </c>
      <c r="O48" s="8">
        <v>47.3</v>
      </c>
    </row>
  </sheetData>
  <pageMargins left="0.7" right="0.7" top="0.75" bottom="0.75" header="0.3" footer="0.3"/>
  <ignoredErrors>
    <ignoredError sqref="T11:T16 T3:T8 T19:T24" calculatedColumn="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Button 1">
              <controlPr defaultSize="0" print="0" autoFill="0" autoPict="0" macro="[0]!ProcessData">
                <anchor moveWithCells="1" sizeWithCells="1">
                  <from>
                    <xdr:col>16</xdr:col>
                    <xdr:colOff>600075</xdr:colOff>
                    <xdr:row>30</xdr:row>
                    <xdr:rowOff>0</xdr:rowOff>
                  </from>
                  <to>
                    <xdr:col>19</xdr:col>
                    <xdr:colOff>190500</xdr:colOff>
                    <xdr:row>31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4" name="Button 2">
              <controlPr defaultSize="0" print="0" autoFill="0" autoPict="0" macro="[0]!CalculateAverage">
                <anchor moveWithCells="1" sizeWithCells="1">
                  <from>
                    <xdr:col>16</xdr:col>
                    <xdr:colOff>609600</xdr:colOff>
                    <xdr:row>32</xdr:row>
                    <xdr:rowOff>104775</xdr:rowOff>
                  </from>
                  <to>
                    <xdr:col>19</xdr:col>
                    <xdr:colOff>219075</xdr:colOff>
                    <xdr:row>34</xdr:row>
                    <xdr:rowOff>104775</xdr:rowOff>
                  </to>
                </anchor>
              </controlPr>
            </control>
          </mc:Choice>
        </mc:AlternateContent>
      </controls>
    </mc:Choice>
  </mc:AlternateContent>
  <tableParts count="39"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Gradient Boosting</vt:lpstr>
      <vt:lpstr>Num of Trees</vt:lpstr>
      <vt:lpstr>Learning Rate</vt:lpstr>
      <vt:lpstr>Limit 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snegan</dc:creator>
  <cp:lastModifiedBy>SNEGANRAO RAMAN</cp:lastModifiedBy>
  <dcterms:created xsi:type="dcterms:W3CDTF">2015-06-05T18:17:20Z</dcterms:created>
  <dcterms:modified xsi:type="dcterms:W3CDTF">2024-06-07T02:08:00Z</dcterms:modified>
</cp:coreProperties>
</file>