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600" windowHeight="9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C107" i="1"/>
  <c r="C106" i="1"/>
  <c r="C104" i="1"/>
  <c r="C103" i="1"/>
  <c r="C102" i="1"/>
  <c r="C98" i="1"/>
  <c r="C97" i="1"/>
  <c r="C96" i="1"/>
  <c r="C91" i="1"/>
  <c r="C94" i="1"/>
  <c r="C93" i="1"/>
  <c r="C85" i="1"/>
  <c r="C84" i="1"/>
  <c r="E79" i="1"/>
  <c r="F75" i="1"/>
  <c r="C67" i="1"/>
  <c r="C62" i="1"/>
  <c r="C61" i="1"/>
  <c r="E59" i="1"/>
  <c r="C60" i="1"/>
  <c r="C59" i="1"/>
  <c r="O25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C56" i="1"/>
  <c r="C55" i="1"/>
  <c r="C29" i="1"/>
  <c r="C28" i="1"/>
  <c r="I3" i="1"/>
  <c r="C33" i="1"/>
  <c r="E24" i="1"/>
  <c r="G24" i="1"/>
  <c r="J24" i="1"/>
  <c r="K24" i="1"/>
  <c r="C24" i="1"/>
  <c r="D23" i="1"/>
  <c r="D24" i="1" s="1"/>
  <c r="E23" i="1"/>
  <c r="G23" i="1"/>
  <c r="J23" i="1"/>
  <c r="K23" i="1"/>
  <c r="C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3" i="1" s="1"/>
  <c r="I24" i="1" s="1"/>
  <c r="C27" i="1" s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3" i="1" s="1"/>
  <c r="H24" i="1" s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3" i="1" s="1"/>
  <c r="F24" i="1" s="1"/>
  <c r="F20" i="1"/>
  <c r="F21" i="1"/>
  <c r="F22" i="1"/>
  <c r="F3" i="1"/>
  <c r="C31" i="1" l="1"/>
  <c r="E31" i="1" s="1"/>
  <c r="C32" i="1"/>
  <c r="C36" i="1" l="1"/>
  <c r="E36" i="1" s="1"/>
  <c r="C35" i="1"/>
  <c r="E35" i="1" s="1"/>
  <c r="C37" i="1" l="1"/>
  <c r="W33" i="1" s="1"/>
  <c r="W42" i="1"/>
  <c r="W50" i="1"/>
  <c r="W37" i="1"/>
  <c r="W39" i="1"/>
  <c r="W36" i="1"/>
  <c r="W46" i="1"/>
  <c r="W43" i="1"/>
  <c r="W49" i="1"/>
  <c r="W35" i="1"/>
  <c r="W40" i="1"/>
  <c r="W44" i="1"/>
  <c r="W47" i="1"/>
  <c r="W34" i="1"/>
  <c r="W48" i="1"/>
  <c r="W38" i="1"/>
  <c r="W41" i="1"/>
  <c r="W45" i="1"/>
  <c r="W31" i="1"/>
  <c r="W32" i="1"/>
  <c r="Q41" i="1"/>
  <c r="Q37" i="1"/>
  <c r="Q36" i="1"/>
  <c r="Q38" i="1"/>
  <c r="Q42" i="1"/>
  <c r="Q32" i="1"/>
  <c r="Q48" i="1"/>
  <c r="Q45" i="1"/>
  <c r="Q40" i="1"/>
  <c r="Q49" i="1"/>
  <c r="Q33" i="1"/>
  <c r="Q47" i="1"/>
  <c r="Q46" i="1"/>
  <c r="Q35" i="1"/>
  <c r="Q43" i="1"/>
  <c r="Q34" i="1"/>
  <c r="Q50" i="1"/>
  <c r="Q44" i="1"/>
  <c r="Q31" i="1"/>
  <c r="Q39" i="1"/>
  <c r="K32" i="1"/>
  <c r="K44" i="1"/>
  <c r="K40" i="1"/>
  <c r="K35" i="1"/>
  <c r="K48" i="1"/>
  <c r="K49" i="1"/>
  <c r="K47" i="1"/>
  <c r="K33" i="1"/>
  <c r="K43" i="1"/>
  <c r="K36" i="1"/>
  <c r="K45" i="1"/>
  <c r="K39" i="1"/>
  <c r="K42" i="1"/>
  <c r="K37" i="1"/>
  <c r="K34" i="1"/>
  <c r="K41" i="1"/>
  <c r="K50" i="1"/>
  <c r="K46" i="1"/>
  <c r="K31" i="1"/>
  <c r="K38" i="1"/>
  <c r="X37" i="1"/>
  <c r="X38" i="1"/>
  <c r="X47" i="1"/>
  <c r="X32" i="1"/>
  <c r="X50" i="1"/>
  <c r="X44" i="1"/>
  <c r="X49" i="1"/>
  <c r="X46" i="1"/>
  <c r="X33" i="1"/>
  <c r="X41" i="1"/>
  <c r="X35" i="1"/>
  <c r="X36" i="1"/>
  <c r="X48" i="1"/>
  <c r="X34" i="1"/>
  <c r="X45" i="1"/>
  <c r="X42" i="1"/>
  <c r="X39" i="1"/>
  <c r="X43" i="1"/>
  <c r="X31" i="1"/>
  <c r="X40" i="1"/>
  <c r="R36" i="1"/>
  <c r="R46" i="1"/>
  <c r="R44" i="1"/>
  <c r="R39" i="1"/>
  <c r="R45" i="1"/>
  <c r="R42" i="1"/>
  <c r="R40" i="1"/>
  <c r="R50" i="1"/>
  <c r="R43" i="1"/>
  <c r="R32" i="1"/>
  <c r="R37" i="1"/>
  <c r="R41" i="1"/>
  <c r="R49" i="1"/>
  <c r="R35" i="1"/>
  <c r="R47" i="1"/>
  <c r="R33" i="1"/>
  <c r="R48" i="1"/>
  <c r="R34" i="1"/>
  <c r="R31" i="1"/>
  <c r="R38" i="1"/>
  <c r="P33" i="1"/>
  <c r="P47" i="1"/>
  <c r="P49" i="1"/>
  <c r="P37" i="1"/>
  <c r="P43" i="1"/>
  <c r="P44" i="1"/>
  <c r="P39" i="1"/>
  <c r="P48" i="1"/>
  <c r="P40" i="1"/>
  <c r="P45" i="1"/>
  <c r="P50" i="1"/>
  <c r="P32" i="1"/>
  <c r="P36" i="1"/>
  <c r="P38" i="1"/>
  <c r="P41" i="1"/>
  <c r="P42" i="1"/>
  <c r="P34" i="1"/>
  <c r="P35" i="1"/>
  <c r="P31" i="1"/>
  <c r="P46" i="1"/>
  <c r="L39" i="1"/>
  <c r="L49" i="1"/>
  <c r="L45" i="1"/>
  <c r="L38" i="1"/>
  <c r="L46" i="1"/>
  <c r="L40" i="1"/>
  <c r="L35" i="1"/>
  <c r="L32" i="1"/>
  <c r="L41" i="1"/>
  <c r="L50" i="1"/>
  <c r="L36" i="1"/>
  <c r="L44" i="1"/>
  <c r="L43" i="1"/>
  <c r="L33" i="1"/>
  <c r="L48" i="1"/>
  <c r="L37" i="1"/>
  <c r="L47" i="1"/>
  <c r="L34" i="1"/>
  <c r="L31" i="1"/>
  <c r="L42" i="1"/>
  <c r="Y36" i="1"/>
  <c r="Y46" i="1"/>
  <c r="Y33" i="1"/>
  <c r="Y42" i="1"/>
  <c r="Y50" i="1"/>
  <c r="Y43" i="1"/>
  <c r="Y34" i="1"/>
  <c r="Y35" i="1"/>
  <c r="Y39" i="1"/>
  <c r="Y49" i="1"/>
  <c r="Y38" i="1"/>
  <c r="Y48" i="1"/>
  <c r="Y40" i="1"/>
  <c r="Y45" i="1"/>
  <c r="Y47" i="1"/>
  <c r="Y32" i="1"/>
  <c r="Y44" i="1"/>
  <c r="Y41" i="1"/>
  <c r="Y31" i="1"/>
  <c r="Y37" i="1"/>
  <c r="N42" i="1"/>
  <c r="N43" i="1"/>
  <c r="N44" i="1"/>
  <c r="N34" i="1"/>
  <c r="N48" i="1"/>
  <c r="N35" i="1"/>
  <c r="N39" i="1"/>
  <c r="N38" i="1"/>
  <c r="N49" i="1"/>
  <c r="N46" i="1"/>
  <c r="N45" i="1"/>
  <c r="N32" i="1"/>
  <c r="N36" i="1"/>
  <c r="N40" i="1"/>
  <c r="N50" i="1"/>
  <c r="N41" i="1"/>
  <c r="N37" i="1"/>
  <c r="N33" i="1"/>
  <c r="N31" i="1"/>
  <c r="N47" i="1"/>
  <c r="AA32" i="1"/>
  <c r="AA44" i="1"/>
  <c r="AA35" i="1"/>
  <c r="AA50" i="1"/>
  <c r="AA39" i="1"/>
  <c r="AA46" i="1"/>
  <c r="AA42" i="1"/>
  <c r="AA48" i="1"/>
  <c r="AA37" i="1"/>
  <c r="AA38" i="1"/>
  <c r="AA40" i="1"/>
  <c r="AA45" i="1"/>
  <c r="AA36" i="1"/>
  <c r="AA47" i="1"/>
  <c r="AA43" i="1"/>
  <c r="AA41" i="1"/>
  <c r="AA33" i="1"/>
  <c r="AA34" i="1"/>
  <c r="AA49" i="1"/>
  <c r="AA31" i="1"/>
  <c r="U39" i="1"/>
  <c r="U47" i="1"/>
  <c r="U32" i="1"/>
  <c r="U38" i="1"/>
  <c r="U44" i="1"/>
  <c r="U49" i="1"/>
  <c r="U48" i="1"/>
  <c r="U33" i="1"/>
  <c r="U36" i="1"/>
  <c r="U34" i="1"/>
  <c r="U43" i="1"/>
  <c r="U46" i="1"/>
  <c r="U45" i="1"/>
  <c r="U50" i="1"/>
  <c r="U42" i="1"/>
  <c r="U35" i="1"/>
  <c r="U40" i="1"/>
  <c r="U37" i="1"/>
  <c r="U31" i="1"/>
  <c r="U41" i="1"/>
  <c r="S45" i="1"/>
  <c r="S50" i="1"/>
  <c r="S41" i="1"/>
  <c r="S49" i="1"/>
  <c r="S43" i="1"/>
  <c r="S36" i="1"/>
  <c r="S32" i="1"/>
  <c r="S46" i="1"/>
  <c r="S42" i="1"/>
  <c r="S33" i="1"/>
  <c r="S44" i="1"/>
  <c r="S48" i="1"/>
  <c r="S39" i="1"/>
  <c r="S38" i="1"/>
  <c r="S47" i="1"/>
  <c r="S34" i="1"/>
  <c r="S35" i="1"/>
  <c r="S40" i="1"/>
  <c r="S37" i="1"/>
  <c r="S31" i="1"/>
  <c r="M46" i="1"/>
  <c r="M49" i="1"/>
  <c r="M44" i="1"/>
  <c r="M39" i="1"/>
  <c r="M42" i="1"/>
  <c r="M40" i="1"/>
  <c r="M38" i="1"/>
  <c r="M36" i="1"/>
  <c r="M48" i="1"/>
  <c r="M47" i="1"/>
  <c r="M32" i="1"/>
  <c r="M33" i="1"/>
  <c r="M35" i="1"/>
  <c r="M50" i="1"/>
  <c r="M43" i="1"/>
  <c r="M45" i="1"/>
  <c r="M41" i="1"/>
  <c r="M34" i="1"/>
  <c r="M31" i="1"/>
  <c r="M37" i="1"/>
  <c r="J48" i="1"/>
  <c r="J42" i="1"/>
  <c r="J36" i="1"/>
  <c r="J34" i="1"/>
  <c r="J40" i="1"/>
  <c r="J45" i="1"/>
  <c r="J38" i="1"/>
  <c r="J50" i="1"/>
  <c r="J43" i="1"/>
  <c r="J35" i="1"/>
  <c r="J46" i="1"/>
  <c r="J32" i="1"/>
  <c r="J39" i="1"/>
  <c r="J41" i="1"/>
  <c r="J33" i="1"/>
  <c r="J37" i="1"/>
  <c r="J49" i="1"/>
  <c r="J44" i="1"/>
  <c r="J47" i="1"/>
  <c r="J31" i="1"/>
  <c r="Z48" i="1"/>
  <c r="Z37" i="1"/>
  <c r="Z32" i="1"/>
  <c r="Z40" i="1"/>
  <c r="Z45" i="1"/>
  <c r="Z36" i="1"/>
  <c r="Z39" i="1"/>
  <c r="Z50" i="1"/>
  <c r="Z43" i="1"/>
  <c r="Z35" i="1"/>
  <c r="Z46" i="1"/>
  <c r="Z44" i="1"/>
  <c r="Z47" i="1"/>
  <c r="Z38" i="1"/>
  <c r="Z33" i="1"/>
  <c r="Z42" i="1"/>
  <c r="Z41" i="1"/>
  <c r="Z34" i="1"/>
  <c r="Z31" i="1"/>
  <c r="Z49" i="1"/>
  <c r="T49" i="1"/>
  <c r="T40" i="1"/>
  <c r="T36" i="1"/>
  <c r="T47" i="1"/>
  <c r="T43" i="1"/>
  <c r="T46" i="1"/>
  <c r="T44" i="1"/>
  <c r="T39" i="1"/>
  <c r="T42" i="1"/>
  <c r="T37" i="1"/>
  <c r="T50" i="1"/>
  <c r="T41" i="1"/>
  <c r="T35" i="1"/>
  <c r="T38" i="1"/>
  <c r="T32" i="1"/>
  <c r="T33" i="1"/>
  <c r="T45" i="1"/>
  <c r="T34" i="1"/>
  <c r="T48" i="1"/>
  <c r="T31" i="1"/>
  <c r="V38" i="1"/>
  <c r="V48" i="1"/>
  <c r="V33" i="1"/>
  <c r="V35" i="1"/>
  <c r="V40" i="1"/>
  <c r="V50" i="1"/>
  <c r="V32" i="1"/>
  <c r="V37" i="1"/>
  <c r="V45" i="1"/>
  <c r="V39" i="1"/>
  <c r="V44" i="1"/>
  <c r="V46" i="1"/>
  <c r="V34" i="1"/>
  <c r="V41" i="1"/>
  <c r="V47" i="1"/>
  <c r="V42" i="1"/>
  <c r="V49" i="1"/>
  <c r="V43" i="1"/>
  <c r="V31" i="1"/>
  <c r="V36" i="1"/>
  <c r="I45" i="1"/>
  <c r="I48" i="1"/>
  <c r="I35" i="1"/>
  <c r="I34" i="1"/>
  <c r="I40" i="1"/>
  <c r="I49" i="1"/>
  <c r="I50" i="1"/>
  <c r="I33" i="1"/>
  <c r="I39" i="1"/>
  <c r="I47" i="1"/>
  <c r="I38" i="1"/>
  <c r="I42" i="1"/>
  <c r="I44" i="1"/>
  <c r="I37" i="1"/>
  <c r="I43" i="1"/>
  <c r="I46" i="1"/>
  <c r="I32" i="1"/>
  <c r="I41" i="1"/>
  <c r="I36" i="1"/>
  <c r="I31" i="1"/>
  <c r="O37" i="1"/>
  <c r="O50" i="1"/>
  <c r="O42" i="1"/>
  <c r="O36" i="1"/>
  <c r="O40" i="1"/>
  <c r="O47" i="1"/>
  <c r="O49" i="1"/>
  <c r="O44" i="1"/>
  <c r="O41" i="1"/>
  <c r="O35" i="1"/>
  <c r="O38" i="1"/>
  <c r="O45" i="1"/>
  <c r="O33" i="1"/>
  <c r="O43" i="1"/>
  <c r="O32" i="1"/>
  <c r="O48" i="1"/>
  <c r="O46" i="1"/>
  <c r="O39" i="1"/>
  <c r="O31" i="1"/>
  <c r="O34" i="1"/>
  <c r="AB50" i="1"/>
  <c r="AB47" i="1"/>
  <c r="AB40" i="1"/>
  <c r="AB36" i="1"/>
  <c r="AB41" i="1"/>
  <c r="AB48" i="1"/>
  <c r="AB42" i="1"/>
  <c r="AB35" i="1"/>
  <c r="AB44" i="1"/>
  <c r="AB32" i="1"/>
  <c r="AB39" i="1"/>
  <c r="AB45" i="1"/>
  <c r="AB38" i="1"/>
  <c r="AB46" i="1"/>
  <c r="AB43" i="1"/>
  <c r="AB34" i="1"/>
  <c r="AB37" i="1"/>
  <c r="AB49" i="1"/>
  <c r="AB33" i="1"/>
  <c r="AB31" i="1"/>
  <c r="L5" i="1" l="1"/>
  <c r="M5" i="1" s="1"/>
  <c r="N5" i="1" s="1"/>
  <c r="L7" i="1"/>
  <c r="M7" i="1" s="1"/>
  <c r="N7" i="1" s="1"/>
  <c r="L9" i="1"/>
  <c r="M9" i="1" s="1"/>
  <c r="N9" i="1" s="1"/>
  <c r="L11" i="1"/>
  <c r="M11" i="1" s="1"/>
  <c r="N11" i="1" s="1"/>
  <c r="L13" i="1"/>
  <c r="M13" i="1" s="1"/>
  <c r="N13" i="1" s="1"/>
  <c r="L15" i="1"/>
  <c r="M15" i="1" s="1"/>
  <c r="N15" i="1" s="1"/>
  <c r="L17" i="1"/>
  <c r="M17" i="1" s="1"/>
  <c r="N17" i="1" s="1"/>
  <c r="L19" i="1"/>
  <c r="M19" i="1" s="1"/>
  <c r="N19" i="1" s="1"/>
  <c r="L21" i="1"/>
  <c r="M21" i="1" s="1"/>
  <c r="N21" i="1" s="1"/>
  <c r="L3" i="1"/>
  <c r="M3" i="1" s="1"/>
  <c r="N3" i="1" s="1"/>
  <c r="L4" i="1"/>
  <c r="M4" i="1" s="1"/>
  <c r="N4" i="1" s="1"/>
  <c r="L6" i="1"/>
  <c r="M6" i="1" s="1"/>
  <c r="N6" i="1" s="1"/>
  <c r="L8" i="1"/>
  <c r="M8" i="1" s="1"/>
  <c r="N8" i="1" s="1"/>
  <c r="L10" i="1"/>
  <c r="M10" i="1" s="1"/>
  <c r="N10" i="1" s="1"/>
  <c r="L12" i="1"/>
  <c r="M12" i="1" s="1"/>
  <c r="N12" i="1" s="1"/>
  <c r="L14" i="1"/>
  <c r="M14" i="1" s="1"/>
  <c r="N14" i="1" s="1"/>
  <c r="L16" i="1"/>
  <c r="M16" i="1" s="1"/>
  <c r="N16" i="1" s="1"/>
  <c r="L18" i="1"/>
  <c r="M18" i="1" s="1"/>
  <c r="N18" i="1" s="1"/>
  <c r="L20" i="1"/>
  <c r="M20" i="1" s="1"/>
  <c r="N20" i="1" s="1"/>
  <c r="L22" i="1"/>
  <c r="M22" i="1" s="1"/>
  <c r="N22" i="1" s="1"/>
  <c r="N24" i="1" l="1"/>
</calcChain>
</file>

<file path=xl/sharedStrings.xml><?xml version="1.0" encoding="utf-8"?>
<sst xmlns="http://schemas.openxmlformats.org/spreadsheetml/2006/main" count="68" uniqueCount="63">
  <si>
    <t>Номер</t>
  </si>
  <si>
    <t>y</t>
  </si>
  <si>
    <t>x_1</t>
  </si>
  <si>
    <t>x_2</t>
  </si>
  <si>
    <t>yx_1</t>
  </si>
  <si>
    <t>yx_2</t>
  </si>
  <si>
    <t>x_1x_2</t>
  </si>
  <si>
    <t>x_1^2</t>
  </si>
  <si>
    <t>x_2^2</t>
  </si>
  <si>
    <t>y^2</t>
  </si>
  <si>
    <t>Сумма</t>
  </si>
  <si>
    <t>Среднее</t>
  </si>
  <si>
    <t>sx_1</t>
  </si>
  <si>
    <t>sx_2</t>
  </si>
  <si>
    <t>sy</t>
  </si>
  <si>
    <t>rx_1x_2</t>
  </si>
  <si>
    <t>ryx_1</t>
  </si>
  <si>
    <t>ryx_2</t>
  </si>
  <si>
    <t>его квадрат</t>
  </si>
  <si>
    <t>b_1</t>
  </si>
  <si>
    <t>b_2</t>
  </si>
  <si>
    <t>a</t>
  </si>
  <si>
    <t>вывод</t>
  </si>
  <si>
    <t>y ожидаемое</t>
  </si>
  <si>
    <t>При увеличении x_1 на 1 y увеличится в среднем 0.96</t>
  </si>
  <si>
    <t>разница</t>
  </si>
  <si>
    <t>разница^2</t>
  </si>
  <si>
    <t>Норма</t>
  </si>
  <si>
    <t>beta_1</t>
  </si>
  <si>
    <t>beta_2</t>
  </si>
  <si>
    <t>стандартизорованное у-е регрессии t_y=beta_1*t_{x_1}+beta_2*t_{x_2}</t>
  </si>
  <si>
    <t>Т к beta_1&gt;beta_2, то переменная x_1 оказывает большее влияние на y, чем x_2</t>
  </si>
  <si>
    <t>Э_1</t>
  </si>
  <si>
    <t>Э_2</t>
  </si>
  <si>
    <t>если x_1 увеличится на 1%, y увеличится в среднем на 0.61%</t>
  </si>
  <si>
    <t>Ошибка аппроксимации</t>
  </si>
  <si>
    <t>таблица для ошибки аппроксимации</t>
  </si>
  <si>
    <t>так как ошибка не больше 8-10%, качество модели хорошее</t>
  </si>
  <si>
    <t>r_{yx_1}x_2</t>
  </si>
  <si>
    <t>ry_{x_2}x_1</t>
  </si>
  <si>
    <t>Т. К. Ryx_1(x_2)&gt;0.7, то x_2 можно исключить</t>
  </si>
  <si>
    <t>ryx_1x_2</t>
  </si>
  <si>
    <t>Т. К. коэффициент множественной корреляции близок к единице, он указывает на близкую связь всего набора факторов с результатом (у)</t>
  </si>
  <si>
    <t>Нескорректированный коэффиент детерминации</t>
  </si>
  <si>
    <t xml:space="preserve"> '='</t>
  </si>
  <si>
    <t>Насколько вариация признака y объясняется вариацией x1, x2 (95%)</t>
  </si>
  <si>
    <t>Скорректированный коэффициент корреляции</t>
  </si>
  <si>
    <t>F стат</t>
  </si>
  <si>
    <t>F табл</t>
  </si>
  <si>
    <t>Попали в критическую область, уравнение регрессии статистически значимо</t>
  </si>
  <si>
    <t>tmp</t>
  </si>
  <si>
    <t>mb1</t>
  </si>
  <si>
    <t>mb2</t>
  </si>
  <si>
    <t>tb1</t>
  </si>
  <si>
    <t>tb2</t>
  </si>
  <si>
    <t>t табл</t>
  </si>
  <si>
    <t>b1 статистически значим, b2 имеет случайную природу</t>
  </si>
  <si>
    <t>ryx1^2</t>
  </si>
  <si>
    <t>ryx2^2</t>
  </si>
  <si>
    <t>ryx1x2^2</t>
  </si>
  <si>
    <t>Fx1</t>
  </si>
  <si>
    <t>Fx2</t>
  </si>
  <si>
    <t>включать x2 после x1 нецелесообразно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</si>
</sst>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2" xfId="0" applyFill="1" applyBorder="1" applyAlignment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35647816750179E-2"/>
          <c:y val="0.12665429178767104"/>
          <c:w val="0.90747469616151355"/>
          <c:h val="0.78919293833517956"/>
        </c:manualLayout>
      </c:layout>
      <c:surface3DChart>
        <c:wireframe val="0"/>
        <c:ser>
          <c:idx val="0"/>
          <c:order val="0"/>
          <c:tx>
            <c:strRef>
              <c:f>Лист1!$H$31</c:f>
              <c:strCache>
                <c:ptCount val="1"/>
                <c:pt idx="0">
                  <c:v>3,7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Лист1!$I$31:$AB$31</c:f>
              <c:numCache>
                <c:formatCode>General</c:formatCode>
                <c:ptCount val="20"/>
                <c:pt idx="0">
                  <c:v>6.1914913868850165</c:v>
                </c:pt>
                <c:pt idx="1">
                  <c:v>6.533962535965383</c:v>
                </c:pt>
                <c:pt idx="2">
                  <c:v>6.6195803232354749</c:v>
                </c:pt>
                <c:pt idx="3">
                  <c:v>6.7051981105055667</c:v>
                </c:pt>
                <c:pt idx="4">
                  <c:v>6.7908158977756585</c:v>
                </c:pt>
                <c:pt idx="5">
                  <c:v>6.9620514723158422</c:v>
                </c:pt>
                <c:pt idx="6">
                  <c:v>6.9620514723158422</c:v>
                </c:pt>
                <c:pt idx="7">
                  <c:v>7.0476692595859332</c:v>
                </c:pt>
                <c:pt idx="8">
                  <c:v>7.0476692595859332</c:v>
                </c:pt>
                <c:pt idx="9">
                  <c:v>7.0476692595859332</c:v>
                </c:pt>
                <c:pt idx="10">
                  <c:v>7.133287046856025</c:v>
                </c:pt>
                <c:pt idx="11">
                  <c:v>7.2189048341261168</c:v>
                </c:pt>
                <c:pt idx="12">
                  <c:v>7.2189048341261168</c:v>
                </c:pt>
                <c:pt idx="13">
                  <c:v>7.4757581959363915</c:v>
                </c:pt>
                <c:pt idx="14">
                  <c:v>7.732611557746667</c:v>
                </c:pt>
                <c:pt idx="15">
                  <c:v>7.8182293450167588</c:v>
                </c:pt>
                <c:pt idx="16">
                  <c:v>7.9038471322868507</c:v>
                </c:pt>
                <c:pt idx="17">
                  <c:v>7.9894649195569416</c:v>
                </c:pt>
                <c:pt idx="18">
                  <c:v>8.0750827068270326</c:v>
                </c:pt>
                <c:pt idx="19">
                  <c:v>8.4175538559073999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5-4B5A-80AA-A526BD3D4381}"/>
            </c:ext>
          </c:extLst>
        </c:ser>
        <c:ser>
          <c:idx val="1"/>
          <c:order val="1"/>
          <c:tx>
            <c:strRef>
              <c:f>Лист1!$H$32</c:f>
              <c:strCache>
                <c:ptCount val="1"/>
                <c:pt idx="0">
                  <c:v>3,8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Лист1!$I$32:$AB$32</c:f>
              <c:numCache>
                <c:formatCode>General</c:formatCode>
                <c:ptCount val="20"/>
                <c:pt idx="0">
                  <c:v>6.2860861591618375</c:v>
                </c:pt>
                <c:pt idx="1">
                  <c:v>6.628557308242204</c:v>
                </c:pt>
                <c:pt idx="2">
                  <c:v>6.7141750955122959</c:v>
                </c:pt>
                <c:pt idx="3">
                  <c:v>6.7997928827823877</c:v>
                </c:pt>
                <c:pt idx="4">
                  <c:v>6.8854106700524795</c:v>
                </c:pt>
                <c:pt idx="5">
                  <c:v>7.0566462445926632</c:v>
                </c:pt>
                <c:pt idx="6">
                  <c:v>7.0566462445926632</c:v>
                </c:pt>
                <c:pt idx="7">
                  <c:v>7.1422640318627542</c:v>
                </c:pt>
                <c:pt idx="8">
                  <c:v>7.1422640318627542</c:v>
                </c:pt>
                <c:pt idx="9">
                  <c:v>7.1422640318627542</c:v>
                </c:pt>
                <c:pt idx="10">
                  <c:v>7.227881819132846</c:v>
                </c:pt>
                <c:pt idx="11">
                  <c:v>7.3134996064029378</c:v>
                </c:pt>
                <c:pt idx="12">
                  <c:v>7.3134996064029378</c:v>
                </c:pt>
                <c:pt idx="13">
                  <c:v>7.5703529682132125</c:v>
                </c:pt>
                <c:pt idx="14">
                  <c:v>7.827206330023488</c:v>
                </c:pt>
                <c:pt idx="15">
                  <c:v>7.9128241172935798</c:v>
                </c:pt>
                <c:pt idx="16">
                  <c:v>7.9984419045636717</c:v>
                </c:pt>
                <c:pt idx="17">
                  <c:v>8.0840596918337617</c:v>
                </c:pt>
                <c:pt idx="18">
                  <c:v>8.1696774791038536</c:v>
                </c:pt>
                <c:pt idx="19">
                  <c:v>8.5121486281842209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5-4B5A-80AA-A526BD3D4381}"/>
            </c:ext>
          </c:extLst>
        </c:ser>
        <c:ser>
          <c:idx val="2"/>
          <c:order val="2"/>
          <c:tx>
            <c:strRef>
              <c:f>Лист1!$H$33</c:f>
              <c:strCache>
                <c:ptCount val="1"/>
                <c:pt idx="0">
                  <c:v>3,9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Лист1!$I$33:$AB$33</c:f>
              <c:numCache>
                <c:formatCode>General</c:formatCode>
                <c:ptCount val="20"/>
                <c:pt idx="0">
                  <c:v>6.3806809314386594</c:v>
                </c:pt>
                <c:pt idx="1">
                  <c:v>6.7231520805190268</c:v>
                </c:pt>
                <c:pt idx="2">
                  <c:v>6.8087698677891177</c:v>
                </c:pt>
                <c:pt idx="3">
                  <c:v>6.8943876550592096</c:v>
                </c:pt>
                <c:pt idx="4">
                  <c:v>6.9800054423293014</c:v>
                </c:pt>
                <c:pt idx="5">
                  <c:v>7.1512410168694842</c:v>
                </c:pt>
                <c:pt idx="6">
                  <c:v>7.1512410168694842</c:v>
                </c:pt>
                <c:pt idx="7">
                  <c:v>7.2368588041395761</c:v>
                </c:pt>
                <c:pt idx="8">
                  <c:v>7.2368588041395761</c:v>
                </c:pt>
                <c:pt idx="9">
                  <c:v>7.2368588041395761</c:v>
                </c:pt>
                <c:pt idx="10">
                  <c:v>7.3224765914096679</c:v>
                </c:pt>
                <c:pt idx="11">
                  <c:v>7.4080943786797597</c:v>
                </c:pt>
                <c:pt idx="12">
                  <c:v>7.4080943786797597</c:v>
                </c:pt>
                <c:pt idx="13">
                  <c:v>7.6649477404900352</c:v>
                </c:pt>
                <c:pt idx="14">
                  <c:v>7.9218011023003099</c:v>
                </c:pt>
                <c:pt idx="15">
                  <c:v>8.0074188895704008</c:v>
                </c:pt>
                <c:pt idx="16">
                  <c:v>8.0930366768404927</c:v>
                </c:pt>
                <c:pt idx="17">
                  <c:v>8.1786544641105845</c:v>
                </c:pt>
                <c:pt idx="18">
                  <c:v>8.2642722513806763</c:v>
                </c:pt>
                <c:pt idx="19">
                  <c:v>8.6067434004610419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5-4B5A-80AA-A526BD3D4381}"/>
            </c:ext>
          </c:extLst>
        </c:ser>
        <c:ser>
          <c:idx val="3"/>
          <c:order val="3"/>
          <c:tx>
            <c:strRef>
              <c:f>Лист1!$H$34</c:f>
              <c:strCache>
                <c:ptCount val="1"/>
                <c:pt idx="0">
                  <c:v>3,9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Лист1!$I$34:$AB$34</c:f>
              <c:numCache>
                <c:formatCode>General</c:formatCode>
                <c:ptCount val="20"/>
                <c:pt idx="0">
                  <c:v>6.3806809314386594</c:v>
                </c:pt>
                <c:pt idx="1">
                  <c:v>6.7231520805190268</c:v>
                </c:pt>
                <c:pt idx="2">
                  <c:v>6.8087698677891177</c:v>
                </c:pt>
                <c:pt idx="3">
                  <c:v>6.8943876550592096</c:v>
                </c:pt>
                <c:pt idx="4">
                  <c:v>6.9800054423293014</c:v>
                </c:pt>
                <c:pt idx="5">
                  <c:v>7.1512410168694842</c:v>
                </c:pt>
                <c:pt idx="6">
                  <c:v>7.1512410168694842</c:v>
                </c:pt>
                <c:pt idx="7">
                  <c:v>7.2368588041395761</c:v>
                </c:pt>
                <c:pt idx="8">
                  <c:v>7.2368588041395761</c:v>
                </c:pt>
                <c:pt idx="9">
                  <c:v>7.2368588041395761</c:v>
                </c:pt>
                <c:pt idx="10">
                  <c:v>7.3224765914096679</c:v>
                </c:pt>
                <c:pt idx="11">
                  <c:v>7.4080943786797597</c:v>
                </c:pt>
                <c:pt idx="12">
                  <c:v>7.4080943786797597</c:v>
                </c:pt>
                <c:pt idx="13">
                  <c:v>7.6649477404900352</c:v>
                </c:pt>
                <c:pt idx="14">
                  <c:v>7.9218011023003099</c:v>
                </c:pt>
                <c:pt idx="15">
                  <c:v>8.0074188895704008</c:v>
                </c:pt>
                <c:pt idx="16">
                  <c:v>8.0930366768404927</c:v>
                </c:pt>
                <c:pt idx="17">
                  <c:v>8.1786544641105845</c:v>
                </c:pt>
                <c:pt idx="18">
                  <c:v>8.2642722513806763</c:v>
                </c:pt>
                <c:pt idx="19">
                  <c:v>8.6067434004610419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5-4B5A-80AA-A526BD3D4381}"/>
            </c:ext>
          </c:extLst>
        </c:ser>
        <c:ser>
          <c:idx val="4"/>
          <c:order val="4"/>
          <c:tx>
            <c:strRef>
              <c:f>Лист1!$H$35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Лист1!$I$35:$AB$35</c:f>
              <c:numCache>
                <c:formatCode>General</c:formatCode>
                <c:ptCount val="20"/>
                <c:pt idx="0">
                  <c:v>6.4752757037154813</c:v>
                </c:pt>
                <c:pt idx="1">
                  <c:v>6.8177468527958478</c:v>
                </c:pt>
                <c:pt idx="2">
                  <c:v>6.9033646400659396</c:v>
                </c:pt>
                <c:pt idx="3">
                  <c:v>6.9889824273360315</c:v>
                </c:pt>
                <c:pt idx="4">
                  <c:v>7.0746002146061233</c:v>
                </c:pt>
                <c:pt idx="5">
                  <c:v>7.245835789146307</c:v>
                </c:pt>
                <c:pt idx="6">
                  <c:v>7.245835789146307</c:v>
                </c:pt>
                <c:pt idx="7">
                  <c:v>7.3314535764163979</c:v>
                </c:pt>
                <c:pt idx="8">
                  <c:v>7.3314535764163979</c:v>
                </c:pt>
                <c:pt idx="9">
                  <c:v>7.3314535764163979</c:v>
                </c:pt>
                <c:pt idx="10">
                  <c:v>7.4170713636864898</c:v>
                </c:pt>
                <c:pt idx="11">
                  <c:v>7.5026891509565816</c:v>
                </c:pt>
                <c:pt idx="12">
                  <c:v>7.5026891509565816</c:v>
                </c:pt>
                <c:pt idx="13">
                  <c:v>7.7595425127668562</c:v>
                </c:pt>
                <c:pt idx="14">
                  <c:v>8.0163958745771318</c:v>
                </c:pt>
                <c:pt idx="15">
                  <c:v>8.1020136618472236</c:v>
                </c:pt>
                <c:pt idx="16">
                  <c:v>8.1876314491173154</c:v>
                </c:pt>
                <c:pt idx="17">
                  <c:v>8.2732492363874073</c:v>
                </c:pt>
                <c:pt idx="18">
                  <c:v>8.3588670236574991</c:v>
                </c:pt>
                <c:pt idx="19">
                  <c:v>8.7013381727378647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5-4B5A-80AA-A526BD3D4381}"/>
            </c:ext>
          </c:extLst>
        </c:ser>
        <c:ser>
          <c:idx val="5"/>
          <c:order val="5"/>
          <c:tx>
            <c:strRef>
              <c:f>Лист1!$H$36</c:f>
              <c:strCache>
                <c:ptCount val="1"/>
                <c:pt idx="0">
                  <c:v>4,4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Лист1!$I$36:$AB$36</c:f>
              <c:numCache>
                <c:formatCode>General</c:formatCode>
                <c:ptCount val="20"/>
                <c:pt idx="0">
                  <c:v>6.853654792822768</c:v>
                </c:pt>
                <c:pt idx="1">
                  <c:v>7.1961259419031354</c:v>
                </c:pt>
                <c:pt idx="2">
                  <c:v>7.2817437291732263</c:v>
                </c:pt>
                <c:pt idx="3">
                  <c:v>7.3673615164433182</c:v>
                </c:pt>
                <c:pt idx="4">
                  <c:v>7.45297930371341</c:v>
                </c:pt>
                <c:pt idx="5">
                  <c:v>7.6242148782535928</c:v>
                </c:pt>
                <c:pt idx="6">
                  <c:v>7.6242148782535928</c:v>
                </c:pt>
                <c:pt idx="7">
                  <c:v>7.7098326655236846</c:v>
                </c:pt>
                <c:pt idx="8">
                  <c:v>7.7098326655236846</c:v>
                </c:pt>
                <c:pt idx="9">
                  <c:v>7.7098326655236846</c:v>
                </c:pt>
                <c:pt idx="10">
                  <c:v>7.7954504527937765</c:v>
                </c:pt>
                <c:pt idx="11">
                  <c:v>7.8810682400638683</c:v>
                </c:pt>
                <c:pt idx="12">
                  <c:v>7.8810682400638683</c:v>
                </c:pt>
                <c:pt idx="13">
                  <c:v>8.1379216018741438</c:v>
                </c:pt>
                <c:pt idx="14">
                  <c:v>8.3947749636844193</c:v>
                </c:pt>
                <c:pt idx="15">
                  <c:v>8.4803927509545094</c:v>
                </c:pt>
                <c:pt idx="16">
                  <c:v>8.5660105382246012</c:v>
                </c:pt>
                <c:pt idx="17">
                  <c:v>8.6516283254946931</c:v>
                </c:pt>
                <c:pt idx="18">
                  <c:v>8.7372461127647849</c:v>
                </c:pt>
                <c:pt idx="19">
                  <c:v>9.0797172618451505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B5-4B5A-80AA-A526BD3D4381}"/>
            </c:ext>
          </c:extLst>
        </c:ser>
        <c:ser>
          <c:idx val="6"/>
          <c:order val="6"/>
          <c:tx>
            <c:strRef>
              <c:f>Лист1!$H$37</c:f>
              <c:strCache>
                <c:ptCount val="1"/>
                <c:pt idx="0">
                  <c:v>4,8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Лист1!$I$37:$AB$37</c:f>
              <c:numCache>
                <c:formatCode>General</c:formatCode>
                <c:ptCount val="20"/>
                <c:pt idx="0">
                  <c:v>7.2320338819300538</c:v>
                </c:pt>
                <c:pt idx="1">
                  <c:v>7.5745050310104212</c:v>
                </c:pt>
                <c:pt idx="2">
                  <c:v>7.6601228182805121</c:v>
                </c:pt>
                <c:pt idx="3">
                  <c:v>7.745740605550604</c:v>
                </c:pt>
                <c:pt idx="4">
                  <c:v>7.8313583928206958</c:v>
                </c:pt>
                <c:pt idx="5">
                  <c:v>8.0025939673608786</c:v>
                </c:pt>
                <c:pt idx="6">
                  <c:v>8.0025939673608786</c:v>
                </c:pt>
                <c:pt idx="7">
                  <c:v>8.0882117546309704</c:v>
                </c:pt>
                <c:pt idx="8">
                  <c:v>8.0882117546309704</c:v>
                </c:pt>
                <c:pt idx="9">
                  <c:v>8.0882117546309704</c:v>
                </c:pt>
                <c:pt idx="10">
                  <c:v>8.1738295419010623</c:v>
                </c:pt>
                <c:pt idx="11">
                  <c:v>8.2594473291711541</c:v>
                </c:pt>
                <c:pt idx="12">
                  <c:v>8.2594473291711541</c:v>
                </c:pt>
                <c:pt idx="13">
                  <c:v>8.5163006909814296</c:v>
                </c:pt>
                <c:pt idx="14">
                  <c:v>8.7731540527917034</c:v>
                </c:pt>
                <c:pt idx="15">
                  <c:v>8.8587718400617952</c:v>
                </c:pt>
                <c:pt idx="16">
                  <c:v>8.944389627331887</c:v>
                </c:pt>
                <c:pt idx="17">
                  <c:v>9.0300074146019789</c:v>
                </c:pt>
                <c:pt idx="18">
                  <c:v>9.1156252018720707</c:v>
                </c:pt>
                <c:pt idx="19">
                  <c:v>9.4580963509524381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B5-4B5A-80AA-A526BD3D4381}"/>
            </c:ext>
          </c:extLst>
        </c:ser>
        <c:ser>
          <c:idx val="7"/>
          <c:order val="7"/>
          <c:tx>
            <c:strRef>
              <c:f>Лист1!$H$38</c:f>
              <c:strCache>
                <c:ptCount val="1"/>
                <c:pt idx="0">
                  <c:v>5,3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Лист1!$I$38:$AB$38</c:f>
              <c:numCache>
                <c:formatCode>General</c:formatCode>
                <c:ptCount val="20"/>
                <c:pt idx="0">
                  <c:v>7.7050077433141615</c:v>
                </c:pt>
                <c:pt idx="1">
                  <c:v>8.047478892394528</c:v>
                </c:pt>
                <c:pt idx="2">
                  <c:v>8.1330966796646198</c:v>
                </c:pt>
                <c:pt idx="3">
                  <c:v>8.2187144669347116</c:v>
                </c:pt>
                <c:pt idx="4">
                  <c:v>8.3043322542048035</c:v>
                </c:pt>
                <c:pt idx="5">
                  <c:v>8.4755678287449872</c:v>
                </c:pt>
                <c:pt idx="6">
                  <c:v>8.4755678287449872</c:v>
                </c:pt>
                <c:pt idx="7">
                  <c:v>8.561185616015079</c:v>
                </c:pt>
                <c:pt idx="8">
                  <c:v>8.561185616015079</c:v>
                </c:pt>
                <c:pt idx="9">
                  <c:v>8.561185616015079</c:v>
                </c:pt>
                <c:pt idx="10">
                  <c:v>8.6468034032851691</c:v>
                </c:pt>
                <c:pt idx="11">
                  <c:v>8.7324211905552609</c:v>
                </c:pt>
                <c:pt idx="12">
                  <c:v>8.7324211905552609</c:v>
                </c:pt>
                <c:pt idx="13">
                  <c:v>8.9892745523655364</c:v>
                </c:pt>
                <c:pt idx="14">
                  <c:v>9.2461279141758119</c:v>
                </c:pt>
                <c:pt idx="15">
                  <c:v>9.3317457014459038</c:v>
                </c:pt>
                <c:pt idx="16">
                  <c:v>9.4173634887159956</c:v>
                </c:pt>
                <c:pt idx="17">
                  <c:v>9.5029812759860874</c:v>
                </c:pt>
                <c:pt idx="18">
                  <c:v>9.5885990632561793</c:v>
                </c:pt>
                <c:pt idx="19">
                  <c:v>9.9310702123365449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B5-4B5A-80AA-A526BD3D4381}"/>
            </c:ext>
          </c:extLst>
        </c:ser>
        <c:ser>
          <c:idx val="8"/>
          <c:order val="8"/>
          <c:tx>
            <c:strRef>
              <c:f>Лист1!$H$39</c:f>
              <c:strCache>
                <c:ptCount val="1"/>
                <c:pt idx="0">
                  <c:v>5,4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Лист1!$I$39:$AB$39</c:f>
              <c:numCache>
                <c:formatCode>General</c:formatCode>
                <c:ptCount val="20"/>
                <c:pt idx="0">
                  <c:v>7.7996025155909834</c:v>
                </c:pt>
                <c:pt idx="1">
                  <c:v>8.1420736646713507</c:v>
                </c:pt>
                <c:pt idx="2">
                  <c:v>8.2276914519414426</c:v>
                </c:pt>
                <c:pt idx="3">
                  <c:v>8.3133092392115344</c:v>
                </c:pt>
                <c:pt idx="4">
                  <c:v>8.3989270264816245</c:v>
                </c:pt>
                <c:pt idx="5">
                  <c:v>8.5701626010218082</c:v>
                </c:pt>
                <c:pt idx="6">
                  <c:v>8.5701626010218082</c:v>
                </c:pt>
                <c:pt idx="7">
                  <c:v>8.6557803882919</c:v>
                </c:pt>
                <c:pt idx="8">
                  <c:v>8.6557803882919</c:v>
                </c:pt>
                <c:pt idx="9">
                  <c:v>8.6557803882919</c:v>
                </c:pt>
                <c:pt idx="10">
                  <c:v>8.7413981755619918</c:v>
                </c:pt>
                <c:pt idx="11">
                  <c:v>8.8270159628320837</c:v>
                </c:pt>
                <c:pt idx="12">
                  <c:v>8.8270159628320837</c:v>
                </c:pt>
                <c:pt idx="13">
                  <c:v>9.0838693246423592</c:v>
                </c:pt>
                <c:pt idx="14">
                  <c:v>9.3407226864526329</c:v>
                </c:pt>
                <c:pt idx="15">
                  <c:v>9.4263404737227248</c:v>
                </c:pt>
                <c:pt idx="16">
                  <c:v>9.5119582609928166</c:v>
                </c:pt>
                <c:pt idx="17">
                  <c:v>9.5975760482629084</c:v>
                </c:pt>
                <c:pt idx="18">
                  <c:v>9.6831938355330003</c:v>
                </c:pt>
                <c:pt idx="19">
                  <c:v>10.025664984613368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B5-4B5A-80AA-A526BD3D4381}"/>
            </c:ext>
          </c:extLst>
        </c:ser>
        <c:ser>
          <c:idx val="9"/>
          <c:order val="9"/>
          <c:tx>
            <c:strRef>
              <c:f>Лист1!$H$40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Лист1!$I$40:$AB$40</c:f>
              <c:numCache>
                <c:formatCode>General</c:formatCode>
                <c:ptCount val="20"/>
                <c:pt idx="0">
                  <c:v>8.367171149251913</c:v>
                </c:pt>
                <c:pt idx="1">
                  <c:v>8.7096422983322785</c:v>
                </c:pt>
                <c:pt idx="2">
                  <c:v>8.7952600856023704</c:v>
                </c:pt>
                <c:pt idx="3">
                  <c:v>8.8808778728724622</c:v>
                </c:pt>
                <c:pt idx="4">
                  <c:v>8.9664956601425541</c:v>
                </c:pt>
                <c:pt idx="5">
                  <c:v>9.1377312346827377</c:v>
                </c:pt>
                <c:pt idx="6">
                  <c:v>9.1377312346827377</c:v>
                </c:pt>
                <c:pt idx="7">
                  <c:v>9.2233490219528296</c:v>
                </c:pt>
                <c:pt idx="8">
                  <c:v>9.2233490219528296</c:v>
                </c:pt>
                <c:pt idx="9">
                  <c:v>9.2233490219528296</c:v>
                </c:pt>
                <c:pt idx="10">
                  <c:v>9.3089668092229196</c:v>
                </c:pt>
                <c:pt idx="11">
                  <c:v>9.3945845964930115</c:v>
                </c:pt>
                <c:pt idx="12">
                  <c:v>9.3945845964930115</c:v>
                </c:pt>
                <c:pt idx="13">
                  <c:v>9.651437958303287</c:v>
                </c:pt>
                <c:pt idx="14">
                  <c:v>9.9082913201135625</c:v>
                </c:pt>
                <c:pt idx="15">
                  <c:v>9.9939091073836543</c:v>
                </c:pt>
                <c:pt idx="16">
                  <c:v>10.079526894653746</c:v>
                </c:pt>
                <c:pt idx="17">
                  <c:v>10.165144681923838</c:v>
                </c:pt>
                <c:pt idx="18">
                  <c:v>10.25076246919393</c:v>
                </c:pt>
                <c:pt idx="19">
                  <c:v>10.593233618274295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B5-4B5A-80AA-A526BD3D4381}"/>
            </c:ext>
          </c:extLst>
        </c:ser>
        <c:ser>
          <c:idx val="10"/>
          <c:order val="10"/>
          <c:tx>
            <c:strRef>
              <c:f>Лист1!$H$41</c:f>
              <c:strCache>
                <c:ptCount val="1"/>
                <c:pt idx="0">
                  <c:v>6,4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Лист1!$I$41:$AB$41</c:f>
              <c:numCache>
                <c:formatCode>General</c:formatCode>
                <c:ptCount val="20"/>
                <c:pt idx="0">
                  <c:v>8.7455502383591988</c:v>
                </c:pt>
                <c:pt idx="1">
                  <c:v>9.0880213874395661</c:v>
                </c:pt>
                <c:pt idx="2">
                  <c:v>9.173639174709658</c:v>
                </c:pt>
                <c:pt idx="3">
                  <c:v>9.259256961979748</c:v>
                </c:pt>
                <c:pt idx="4">
                  <c:v>9.3448747492498399</c:v>
                </c:pt>
                <c:pt idx="5">
                  <c:v>9.5161103237900235</c:v>
                </c:pt>
                <c:pt idx="6">
                  <c:v>9.5161103237900235</c:v>
                </c:pt>
                <c:pt idx="7">
                  <c:v>9.6017281110601154</c:v>
                </c:pt>
                <c:pt idx="8">
                  <c:v>9.6017281110601154</c:v>
                </c:pt>
                <c:pt idx="9">
                  <c:v>9.6017281110601154</c:v>
                </c:pt>
                <c:pt idx="10">
                  <c:v>9.6873458983302072</c:v>
                </c:pt>
                <c:pt idx="11">
                  <c:v>9.772963685600299</c:v>
                </c:pt>
                <c:pt idx="12">
                  <c:v>9.772963685600299</c:v>
                </c:pt>
                <c:pt idx="13">
                  <c:v>10.029817047410575</c:v>
                </c:pt>
                <c:pt idx="14">
                  <c:v>10.28667040922085</c:v>
                </c:pt>
                <c:pt idx="15">
                  <c:v>10.37228819649094</c:v>
                </c:pt>
                <c:pt idx="16">
                  <c:v>10.457905983761032</c:v>
                </c:pt>
                <c:pt idx="17">
                  <c:v>10.543523771031124</c:v>
                </c:pt>
                <c:pt idx="18">
                  <c:v>10.629141558301216</c:v>
                </c:pt>
                <c:pt idx="19">
                  <c:v>10.971612707381581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B5-4B5A-80AA-A526BD3D4381}"/>
            </c:ext>
          </c:extLst>
        </c:ser>
        <c:ser>
          <c:idx val="11"/>
          <c:order val="11"/>
          <c:tx>
            <c:strRef>
              <c:f>Лист1!$H$42</c:f>
              <c:strCache>
                <c:ptCount val="1"/>
                <c:pt idx="0">
                  <c:v>6,8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Лист1!$I$42:$AB$42</c:f>
              <c:numCache>
                <c:formatCode>General</c:formatCode>
                <c:ptCount val="20"/>
                <c:pt idx="0">
                  <c:v>9.1239293274664846</c:v>
                </c:pt>
                <c:pt idx="1">
                  <c:v>9.4664004765468519</c:v>
                </c:pt>
                <c:pt idx="2">
                  <c:v>9.5520182638169437</c:v>
                </c:pt>
                <c:pt idx="3">
                  <c:v>9.6376360510870356</c:v>
                </c:pt>
                <c:pt idx="4">
                  <c:v>9.7232538383571256</c:v>
                </c:pt>
                <c:pt idx="5">
                  <c:v>9.8944894128973093</c:v>
                </c:pt>
                <c:pt idx="6">
                  <c:v>9.8944894128973093</c:v>
                </c:pt>
                <c:pt idx="7">
                  <c:v>9.9801072001674012</c:v>
                </c:pt>
                <c:pt idx="8">
                  <c:v>9.9801072001674012</c:v>
                </c:pt>
                <c:pt idx="9">
                  <c:v>9.9801072001674012</c:v>
                </c:pt>
                <c:pt idx="10">
                  <c:v>10.065724987437493</c:v>
                </c:pt>
                <c:pt idx="11">
                  <c:v>10.151342774707585</c:v>
                </c:pt>
                <c:pt idx="12">
                  <c:v>10.151342774707585</c:v>
                </c:pt>
                <c:pt idx="13">
                  <c:v>10.40819613651786</c:v>
                </c:pt>
                <c:pt idx="14">
                  <c:v>10.665049498328134</c:v>
                </c:pt>
                <c:pt idx="15">
                  <c:v>10.750667285598226</c:v>
                </c:pt>
                <c:pt idx="16">
                  <c:v>10.836285072868318</c:v>
                </c:pt>
                <c:pt idx="17">
                  <c:v>10.92190286013841</c:v>
                </c:pt>
                <c:pt idx="18">
                  <c:v>11.007520647408501</c:v>
                </c:pt>
                <c:pt idx="19">
                  <c:v>11.349991796488869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B5-4B5A-80AA-A526BD3D4381}"/>
            </c:ext>
          </c:extLst>
        </c:ser>
        <c:ser>
          <c:idx val="12"/>
          <c:order val="12"/>
          <c:tx>
            <c:strRef>
              <c:f>Лист1!$H$43</c:f>
              <c:strCache>
                <c:ptCount val="1"/>
                <c:pt idx="0">
                  <c:v>6,8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Лист1!$I$43:$AB$43</c:f>
              <c:numCache>
                <c:formatCode>General</c:formatCode>
                <c:ptCount val="20"/>
                <c:pt idx="0">
                  <c:v>9.1239293274664846</c:v>
                </c:pt>
                <c:pt idx="1">
                  <c:v>9.4664004765468519</c:v>
                </c:pt>
                <c:pt idx="2">
                  <c:v>9.5520182638169437</c:v>
                </c:pt>
                <c:pt idx="3">
                  <c:v>9.6376360510870356</c:v>
                </c:pt>
                <c:pt idx="4">
                  <c:v>9.7232538383571256</c:v>
                </c:pt>
                <c:pt idx="5">
                  <c:v>9.8944894128973093</c:v>
                </c:pt>
                <c:pt idx="6">
                  <c:v>9.8944894128973093</c:v>
                </c:pt>
                <c:pt idx="7">
                  <c:v>9.9801072001674012</c:v>
                </c:pt>
                <c:pt idx="8">
                  <c:v>9.9801072001674012</c:v>
                </c:pt>
                <c:pt idx="9">
                  <c:v>9.9801072001674012</c:v>
                </c:pt>
                <c:pt idx="10">
                  <c:v>10.065724987437493</c:v>
                </c:pt>
                <c:pt idx="11">
                  <c:v>10.151342774707585</c:v>
                </c:pt>
                <c:pt idx="12">
                  <c:v>10.151342774707585</c:v>
                </c:pt>
                <c:pt idx="13">
                  <c:v>10.40819613651786</c:v>
                </c:pt>
                <c:pt idx="14">
                  <c:v>10.665049498328134</c:v>
                </c:pt>
                <c:pt idx="15">
                  <c:v>10.750667285598226</c:v>
                </c:pt>
                <c:pt idx="16">
                  <c:v>10.836285072868318</c:v>
                </c:pt>
                <c:pt idx="17">
                  <c:v>10.92190286013841</c:v>
                </c:pt>
                <c:pt idx="18">
                  <c:v>11.007520647408501</c:v>
                </c:pt>
                <c:pt idx="19">
                  <c:v>11.349991796488869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B5-4B5A-80AA-A526BD3D4381}"/>
            </c:ext>
          </c:extLst>
        </c:ser>
        <c:ser>
          <c:idx val="13"/>
          <c:order val="13"/>
          <c:tx>
            <c:strRef>
              <c:f>Лист1!$H$44</c:f>
              <c:strCache>
                <c:ptCount val="1"/>
                <c:pt idx="0">
                  <c:v>7,2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Лист1!$I$44:$AB$44</c:f>
              <c:numCache>
                <c:formatCode>General</c:formatCode>
                <c:ptCount val="20"/>
                <c:pt idx="0">
                  <c:v>9.5023084165737703</c:v>
                </c:pt>
                <c:pt idx="1">
                  <c:v>9.8447795656541377</c:v>
                </c:pt>
                <c:pt idx="2">
                  <c:v>9.9303973529242295</c:v>
                </c:pt>
                <c:pt idx="3">
                  <c:v>10.01601514019432</c:v>
                </c:pt>
                <c:pt idx="4">
                  <c:v>10.101632927464411</c:v>
                </c:pt>
                <c:pt idx="5">
                  <c:v>10.272868502004595</c:v>
                </c:pt>
                <c:pt idx="6">
                  <c:v>10.272868502004595</c:v>
                </c:pt>
                <c:pt idx="7">
                  <c:v>10.358486289274687</c:v>
                </c:pt>
                <c:pt idx="8">
                  <c:v>10.358486289274687</c:v>
                </c:pt>
                <c:pt idx="9">
                  <c:v>10.358486289274687</c:v>
                </c:pt>
                <c:pt idx="10">
                  <c:v>10.444104076544779</c:v>
                </c:pt>
                <c:pt idx="11">
                  <c:v>10.529721863814871</c:v>
                </c:pt>
                <c:pt idx="12">
                  <c:v>10.529721863814871</c:v>
                </c:pt>
                <c:pt idx="13">
                  <c:v>10.786575225625146</c:v>
                </c:pt>
                <c:pt idx="14">
                  <c:v>11.043428587435422</c:v>
                </c:pt>
                <c:pt idx="15">
                  <c:v>11.129046374705512</c:v>
                </c:pt>
                <c:pt idx="16">
                  <c:v>11.214664161975604</c:v>
                </c:pt>
                <c:pt idx="17">
                  <c:v>11.300281949245695</c:v>
                </c:pt>
                <c:pt idx="18">
                  <c:v>11.385899736515787</c:v>
                </c:pt>
                <c:pt idx="19">
                  <c:v>11.728370885596153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B5-4B5A-80AA-A526BD3D4381}"/>
            </c:ext>
          </c:extLst>
        </c:ser>
        <c:ser>
          <c:idx val="14"/>
          <c:order val="14"/>
          <c:tx>
            <c:strRef>
              <c:f>Лист1!$H$45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Лист1!$I$45:$AB$45</c:f>
              <c:numCache>
                <c:formatCode>General</c:formatCode>
                <c:ptCount val="20"/>
                <c:pt idx="0">
                  <c:v>10.259066594788342</c:v>
                </c:pt>
                <c:pt idx="1">
                  <c:v>10.601537743868709</c:v>
                </c:pt>
                <c:pt idx="2">
                  <c:v>10.687155531138801</c:v>
                </c:pt>
                <c:pt idx="3">
                  <c:v>10.772773318408891</c:v>
                </c:pt>
                <c:pt idx="4">
                  <c:v>10.858391105678983</c:v>
                </c:pt>
                <c:pt idx="5">
                  <c:v>11.029626680219167</c:v>
                </c:pt>
                <c:pt idx="6">
                  <c:v>11.029626680219167</c:v>
                </c:pt>
                <c:pt idx="7">
                  <c:v>11.115244467489259</c:v>
                </c:pt>
                <c:pt idx="8">
                  <c:v>11.115244467489259</c:v>
                </c:pt>
                <c:pt idx="9">
                  <c:v>11.115244467489259</c:v>
                </c:pt>
                <c:pt idx="10">
                  <c:v>11.20086225475935</c:v>
                </c:pt>
                <c:pt idx="11">
                  <c:v>11.286480042029442</c:v>
                </c:pt>
                <c:pt idx="12">
                  <c:v>11.286480042029442</c:v>
                </c:pt>
                <c:pt idx="13">
                  <c:v>11.543333403839718</c:v>
                </c:pt>
                <c:pt idx="14">
                  <c:v>11.800186765649993</c:v>
                </c:pt>
                <c:pt idx="15">
                  <c:v>11.885804552920083</c:v>
                </c:pt>
                <c:pt idx="16">
                  <c:v>11.971422340190175</c:v>
                </c:pt>
                <c:pt idx="17">
                  <c:v>12.057040127460267</c:v>
                </c:pt>
                <c:pt idx="18">
                  <c:v>12.142657914730359</c:v>
                </c:pt>
                <c:pt idx="19">
                  <c:v>12.485129063810724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B5-4B5A-80AA-A526BD3D4381}"/>
            </c:ext>
          </c:extLst>
        </c:ser>
        <c:ser>
          <c:idx val="15"/>
          <c:order val="15"/>
          <c:tx>
            <c:strRef>
              <c:f>Лист1!$H$46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Лист1!$I$46:$AB$46</c:f>
              <c:numCache>
                <c:formatCode>General</c:formatCode>
                <c:ptCount val="20"/>
                <c:pt idx="0">
                  <c:v>10.259066594788342</c:v>
                </c:pt>
                <c:pt idx="1">
                  <c:v>10.601537743868709</c:v>
                </c:pt>
                <c:pt idx="2">
                  <c:v>10.687155531138801</c:v>
                </c:pt>
                <c:pt idx="3">
                  <c:v>10.772773318408891</c:v>
                </c:pt>
                <c:pt idx="4">
                  <c:v>10.858391105678983</c:v>
                </c:pt>
                <c:pt idx="5">
                  <c:v>11.029626680219167</c:v>
                </c:pt>
                <c:pt idx="6">
                  <c:v>11.029626680219167</c:v>
                </c:pt>
                <c:pt idx="7">
                  <c:v>11.115244467489259</c:v>
                </c:pt>
                <c:pt idx="8">
                  <c:v>11.115244467489259</c:v>
                </c:pt>
                <c:pt idx="9">
                  <c:v>11.115244467489259</c:v>
                </c:pt>
                <c:pt idx="10">
                  <c:v>11.20086225475935</c:v>
                </c:pt>
                <c:pt idx="11">
                  <c:v>11.286480042029442</c:v>
                </c:pt>
                <c:pt idx="12">
                  <c:v>11.286480042029442</c:v>
                </c:pt>
                <c:pt idx="13">
                  <c:v>11.543333403839718</c:v>
                </c:pt>
                <c:pt idx="14">
                  <c:v>11.800186765649993</c:v>
                </c:pt>
                <c:pt idx="15">
                  <c:v>11.885804552920083</c:v>
                </c:pt>
                <c:pt idx="16">
                  <c:v>11.971422340190175</c:v>
                </c:pt>
                <c:pt idx="17">
                  <c:v>12.057040127460267</c:v>
                </c:pt>
                <c:pt idx="18">
                  <c:v>12.142657914730359</c:v>
                </c:pt>
                <c:pt idx="19">
                  <c:v>12.485129063810724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B5-4B5A-80AA-A526BD3D4381}"/>
            </c:ext>
          </c:extLst>
        </c:ser>
        <c:ser>
          <c:idx val="16"/>
          <c:order val="16"/>
          <c:tx>
            <c:strRef>
              <c:f>Лист1!$H$47</c:f>
              <c:strCache>
                <c:ptCount val="1"/>
                <c:pt idx="0">
                  <c:v>8,2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Лист1!$I$47:$AB$47</c:f>
              <c:numCache>
                <c:formatCode>General</c:formatCode>
                <c:ptCount val="20"/>
                <c:pt idx="0">
                  <c:v>10.448256139341984</c:v>
                </c:pt>
                <c:pt idx="1">
                  <c:v>10.790727288422351</c:v>
                </c:pt>
                <c:pt idx="2">
                  <c:v>10.876345075692443</c:v>
                </c:pt>
                <c:pt idx="3">
                  <c:v>10.961962862962533</c:v>
                </c:pt>
                <c:pt idx="4">
                  <c:v>11.047580650232625</c:v>
                </c:pt>
                <c:pt idx="5">
                  <c:v>11.218816224772809</c:v>
                </c:pt>
                <c:pt idx="6">
                  <c:v>11.218816224772809</c:v>
                </c:pt>
                <c:pt idx="7">
                  <c:v>11.304434012042901</c:v>
                </c:pt>
                <c:pt idx="8">
                  <c:v>11.304434012042901</c:v>
                </c:pt>
                <c:pt idx="9">
                  <c:v>11.304434012042901</c:v>
                </c:pt>
                <c:pt idx="10">
                  <c:v>11.390051799312992</c:v>
                </c:pt>
                <c:pt idx="11">
                  <c:v>11.475669586583084</c:v>
                </c:pt>
                <c:pt idx="12">
                  <c:v>11.475669586583084</c:v>
                </c:pt>
                <c:pt idx="13">
                  <c:v>11.73252294839336</c:v>
                </c:pt>
                <c:pt idx="14">
                  <c:v>11.989376310203635</c:v>
                </c:pt>
                <c:pt idx="15">
                  <c:v>12.074994097473725</c:v>
                </c:pt>
                <c:pt idx="16">
                  <c:v>12.160611884743817</c:v>
                </c:pt>
                <c:pt idx="17">
                  <c:v>12.246229672013909</c:v>
                </c:pt>
                <c:pt idx="18">
                  <c:v>12.331847459284001</c:v>
                </c:pt>
                <c:pt idx="19">
                  <c:v>12.674318608364366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B5-4B5A-80AA-A526BD3D4381}"/>
            </c:ext>
          </c:extLst>
        </c:ser>
        <c:ser>
          <c:idx val="17"/>
          <c:order val="17"/>
          <c:tx>
            <c:strRef>
              <c:f>Лист1!$H$48</c:f>
              <c:strCache>
                <c:ptCount val="1"/>
                <c:pt idx="0">
                  <c:v>8,5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Лист1!$I$48:$AB$48</c:f>
              <c:numCache>
                <c:formatCode>General</c:formatCode>
                <c:ptCount val="20"/>
                <c:pt idx="0">
                  <c:v>10.732040456172451</c:v>
                </c:pt>
                <c:pt idx="1">
                  <c:v>11.074511605252818</c:v>
                </c:pt>
                <c:pt idx="2">
                  <c:v>11.16012939252291</c:v>
                </c:pt>
                <c:pt idx="3">
                  <c:v>11.245747179793</c:v>
                </c:pt>
                <c:pt idx="4">
                  <c:v>11.331364967063092</c:v>
                </c:pt>
                <c:pt idx="5">
                  <c:v>11.502600541603275</c:v>
                </c:pt>
                <c:pt idx="6">
                  <c:v>11.502600541603275</c:v>
                </c:pt>
                <c:pt idx="7">
                  <c:v>11.588218328873367</c:v>
                </c:pt>
                <c:pt idx="8">
                  <c:v>11.588218328873367</c:v>
                </c:pt>
                <c:pt idx="9">
                  <c:v>11.588218328873367</c:v>
                </c:pt>
                <c:pt idx="10">
                  <c:v>11.673836116143459</c:v>
                </c:pt>
                <c:pt idx="11">
                  <c:v>11.759453903413551</c:v>
                </c:pt>
                <c:pt idx="12">
                  <c:v>11.759453903413551</c:v>
                </c:pt>
                <c:pt idx="13">
                  <c:v>12.016307265223826</c:v>
                </c:pt>
                <c:pt idx="14">
                  <c:v>12.273160627034102</c:v>
                </c:pt>
                <c:pt idx="15">
                  <c:v>12.358778414304192</c:v>
                </c:pt>
                <c:pt idx="16">
                  <c:v>12.444396201574284</c:v>
                </c:pt>
                <c:pt idx="17">
                  <c:v>12.530013988844376</c:v>
                </c:pt>
                <c:pt idx="18">
                  <c:v>12.615631776114467</c:v>
                </c:pt>
                <c:pt idx="19">
                  <c:v>12.958102925194833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B5-4B5A-80AA-A526BD3D4381}"/>
            </c:ext>
          </c:extLst>
        </c:ser>
        <c:ser>
          <c:idx val="18"/>
          <c:order val="18"/>
          <c:tx>
            <c:strRef>
              <c:f>Лист1!$H$49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Лист1!$I$49:$AB$49</c:f>
              <c:numCache>
                <c:formatCode>General</c:formatCode>
                <c:ptCount val="20"/>
                <c:pt idx="0">
                  <c:v>11.205014317556557</c:v>
                </c:pt>
                <c:pt idx="1">
                  <c:v>11.547485466636925</c:v>
                </c:pt>
                <c:pt idx="2">
                  <c:v>11.633103253907016</c:v>
                </c:pt>
                <c:pt idx="3">
                  <c:v>11.718721041177108</c:v>
                </c:pt>
                <c:pt idx="4">
                  <c:v>11.804338828447198</c:v>
                </c:pt>
                <c:pt idx="5">
                  <c:v>11.975574402987382</c:v>
                </c:pt>
                <c:pt idx="6">
                  <c:v>11.975574402987382</c:v>
                </c:pt>
                <c:pt idx="7">
                  <c:v>12.061192190257474</c:v>
                </c:pt>
                <c:pt idx="8">
                  <c:v>12.061192190257474</c:v>
                </c:pt>
                <c:pt idx="9">
                  <c:v>12.061192190257474</c:v>
                </c:pt>
                <c:pt idx="10">
                  <c:v>12.146809977527566</c:v>
                </c:pt>
                <c:pt idx="11">
                  <c:v>12.232427764797658</c:v>
                </c:pt>
                <c:pt idx="12">
                  <c:v>12.232427764797658</c:v>
                </c:pt>
                <c:pt idx="13">
                  <c:v>12.489281126607933</c:v>
                </c:pt>
                <c:pt idx="14">
                  <c:v>12.746134488418207</c:v>
                </c:pt>
                <c:pt idx="15">
                  <c:v>12.831752275688299</c:v>
                </c:pt>
                <c:pt idx="16">
                  <c:v>12.917370062958391</c:v>
                </c:pt>
                <c:pt idx="17">
                  <c:v>13.002987850228482</c:v>
                </c:pt>
                <c:pt idx="18">
                  <c:v>13.088605637498574</c:v>
                </c:pt>
                <c:pt idx="19">
                  <c:v>13.431076786578942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B5-4B5A-80AA-A526BD3D4381}"/>
            </c:ext>
          </c:extLst>
        </c:ser>
        <c:ser>
          <c:idx val="19"/>
          <c:order val="19"/>
          <c:tx>
            <c:strRef>
              <c:f>Лист1!$H$50</c:f>
              <c:strCache>
                <c:ptCount val="1"/>
                <c:pt idx="0">
                  <c:v>9,6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cat>
            <c:numRef>
              <c:f>Лист1!$I$30:$AB$30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</c:numCache>
            </c:numRef>
          </c:cat>
          <c:val>
            <c:numRef>
              <c:f>Лист1!$I$50:$AB$50</c:f>
              <c:numCache>
                <c:formatCode>General</c:formatCode>
                <c:ptCount val="20"/>
                <c:pt idx="0">
                  <c:v>11.772582951217487</c:v>
                </c:pt>
                <c:pt idx="1">
                  <c:v>12.115054100297854</c:v>
                </c:pt>
                <c:pt idx="2">
                  <c:v>12.200671887567946</c:v>
                </c:pt>
                <c:pt idx="3">
                  <c:v>12.286289674838038</c:v>
                </c:pt>
                <c:pt idx="4">
                  <c:v>12.371907462108128</c:v>
                </c:pt>
                <c:pt idx="5">
                  <c:v>12.543143036648312</c:v>
                </c:pt>
                <c:pt idx="6">
                  <c:v>12.543143036648312</c:v>
                </c:pt>
                <c:pt idx="7">
                  <c:v>12.628760823918403</c:v>
                </c:pt>
                <c:pt idx="8">
                  <c:v>12.628760823918403</c:v>
                </c:pt>
                <c:pt idx="9">
                  <c:v>12.628760823918403</c:v>
                </c:pt>
                <c:pt idx="10">
                  <c:v>12.714378611188495</c:v>
                </c:pt>
                <c:pt idx="11">
                  <c:v>12.799996398458587</c:v>
                </c:pt>
                <c:pt idx="12">
                  <c:v>12.799996398458587</c:v>
                </c:pt>
                <c:pt idx="13">
                  <c:v>13.056849760268863</c:v>
                </c:pt>
                <c:pt idx="14">
                  <c:v>13.313703122079136</c:v>
                </c:pt>
                <c:pt idx="15">
                  <c:v>13.399320909349228</c:v>
                </c:pt>
                <c:pt idx="16">
                  <c:v>13.48493869661932</c:v>
                </c:pt>
                <c:pt idx="17">
                  <c:v>13.570556483889412</c:v>
                </c:pt>
                <c:pt idx="18">
                  <c:v>13.656174271159504</c:v>
                </c:pt>
                <c:pt idx="19">
                  <c:v>13.998645420239871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B5-4B5A-80AA-A526BD3D438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239871936"/>
        <c:axId val="239871520"/>
        <c:axId val="241215520"/>
      </c:surface3DChart>
      <c:catAx>
        <c:axId val="2398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871520"/>
        <c:crosses val="autoZero"/>
        <c:auto val="1"/>
        <c:lblAlgn val="ctr"/>
        <c:lblOffset val="100"/>
        <c:noMultiLvlLbl val="0"/>
      </c:catAx>
      <c:valAx>
        <c:axId val="239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871936"/>
        <c:crosses val="autoZero"/>
        <c:crossBetween val="midCat"/>
      </c:valAx>
      <c:serAx>
        <c:axId val="24121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8715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25</xdr:row>
      <xdr:rowOff>57150</xdr:rowOff>
    </xdr:from>
    <xdr:to>
      <xdr:col>27</xdr:col>
      <xdr:colOff>104775</xdr:colOff>
      <xdr:row>50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8"/>
  <sheetViews>
    <sheetView tabSelected="1" topLeftCell="A93" workbookViewId="0">
      <selection activeCell="F105" sqref="F105"/>
    </sheetView>
  </sheetViews>
  <sheetFormatPr defaultRowHeight="15" x14ac:dyDescent="0.25"/>
  <cols>
    <col min="12" max="12" width="13.42578125" customWidth="1"/>
    <col min="13" max="13" width="14.28515625" customWidth="1"/>
    <col min="14" max="14" width="13.7109375" customWidth="1"/>
  </cols>
  <sheetData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5" t="s">
        <v>23</v>
      </c>
      <c r="M2" s="2" t="s">
        <v>25</v>
      </c>
      <c r="N2" s="2" t="s">
        <v>26</v>
      </c>
      <c r="O2" s="2" t="s">
        <v>36</v>
      </c>
    </row>
    <row r="3" spans="2:15" x14ac:dyDescent="0.25">
      <c r="B3" s="1">
        <v>1</v>
      </c>
      <c r="C3" s="1">
        <v>7</v>
      </c>
      <c r="D3" s="1">
        <v>3.9</v>
      </c>
      <c r="E3" s="1">
        <v>10</v>
      </c>
      <c r="F3">
        <f>C3*D3</f>
        <v>27.3</v>
      </c>
      <c r="G3">
        <f>C3*E3</f>
        <v>70</v>
      </c>
      <c r="H3">
        <f>D3*E3</f>
        <v>39</v>
      </c>
      <c r="I3">
        <f>D3*D3</f>
        <v>15.209999999999999</v>
      </c>
      <c r="J3">
        <f>E3*E3</f>
        <v>100</v>
      </c>
      <c r="K3">
        <f>C3*C3</f>
        <v>49</v>
      </c>
      <c r="L3">
        <f>$C$37+$C$35*D3+$C$36*E3</f>
        <v>6.3806809314386594</v>
      </c>
      <c r="M3">
        <f>C3-L3</f>
        <v>0.61931906856134056</v>
      </c>
      <c r="N3">
        <f>M3*M3</f>
        <v>0.38355610868368645</v>
      </c>
      <c r="O3">
        <f>ABS(M3/C3)</f>
        <v>8.8474152651620078E-2</v>
      </c>
    </row>
    <row r="4" spans="2:15" x14ac:dyDescent="0.25">
      <c r="B4" s="1">
        <v>2</v>
      </c>
      <c r="C4" s="1">
        <v>7</v>
      </c>
      <c r="D4" s="1">
        <v>3.9</v>
      </c>
      <c r="E4" s="1">
        <v>14</v>
      </c>
      <c r="F4">
        <f t="shared" ref="F4:F22" si="0">C4*D4</f>
        <v>27.3</v>
      </c>
      <c r="G4">
        <f t="shared" ref="G4:G22" si="1">C4*E4</f>
        <v>98</v>
      </c>
      <c r="H4">
        <f t="shared" ref="H4:H22" si="2">D4*E4</f>
        <v>54.6</v>
      </c>
      <c r="I4">
        <f t="shared" ref="I4:J22" si="3">D4*D4</f>
        <v>15.209999999999999</v>
      </c>
      <c r="J4">
        <f t="shared" si="3"/>
        <v>196</v>
      </c>
      <c r="K4">
        <f t="shared" ref="K4:K22" si="4">C4*C4</f>
        <v>49</v>
      </c>
      <c r="L4">
        <f t="shared" ref="L4:L22" si="5">$C$37+$C$35*D4+$C$36*E4</f>
        <v>6.7231520805190268</v>
      </c>
      <c r="M4">
        <f t="shared" ref="M4:M22" si="6">C4-L4</f>
        <v>0.2768479194809732</v>
      </c>
      <c r="N4">
        <f t="shared" ref="N4:N22" si="7">M4*M4</f>
        <v>7.6644770520943428E-2</v>
      </c>
      <c r="O4">
        <f t="shared" ref="O4:O22" si="8">ABS(M4/C4)</f>
        <v>3.9549702782996174E-2</v>
      </c>
    </row>
    <row r="5" spans="2:15" x14ac:dyDescent="0.25">
      <c r="B5" s="1">
        <v>3</v>
      </c>
      <c r="C5" s="1">
        <v>7</v>
      </c>
      <c r="D5" s="1">
        <v>3.7</v>
      </c>
      <c r="E5" s="1">
        <v>15</v>
      </c>
      <c r="F5">
        <f t="shared" si="0"/>
        <v>25.900000000000002</v>
      </c>
      <c r="G5">
        <f t="shared" si="1"/>
        <v>105</v>
      </c>
      <c r="H5">
        <f t="shared" si="2"/>
        <v>55.5</v>
      </c>
      <c r="I5">
        <f t="shared" si="3"/>
        <v>13.690000000000001</v>
      </c>
      <c r="J5">
        <f t="shared" si="3"/>
        <v>225</v>
      </c>
      <c r="K5">
        <f t="shared" si="4"/>
        <v>49</v>
      </c>
      <c r="L5">
        <f t="shared" si="5"/>
        <v>6.6195803232354749</v>
      </c>
      <c r="M5">
        <f t="shared" si="6"/>
        <v>0.38041967676452515</v>
      </c>
      <c r="N5">
        <f t="shared" si="7"/>
        <v>0.14471913046962578</v>
      </c>
      <c r="O5">
        <f t="shared" si="8"/>
        <v>5.4345668109217878E-2</v>
      </c>
    </row>
    <row r="6" spans="2:15" x14ac:dyDescent="0.25">
      <c r="B6" s="1">
        <v>4</v>
      </c>
      <c r="C6" s="1">
        <v>7</v>
      </c>
      <c r="D6" s="1">
        <v>4</v>
      </c>
      <c r="E6" s="1">
        <v>16</v>
      </c>
      <c r="F6">
        <f t="shared" si="0"/>
        <v>28</v>
      </c>
      <c r="G6">
        <f t="shared" si="1"/>
        <v>112</v>
      </c>
      <c r="H6">
        <f t="shared" si="2"/>
        <v>64</v>
      </c>
      <c r="I6">
        <f t="shared" si="3"/>
        <v>16</v>
      </c>
      <c r="J6">
        <f t="shared" si="3"/>
        <v>256</v>
      </c>
      <c r="K6">
        <f t="shared" si="4"/>
        <v>49</v>
      </c>
      <c r="L6">
        <f t="shared" si="5"/>
        <v>6.9889824273360315</v>
      </c>
      <c r="M6">
        <f t="shared" si="6"/>
        <v>1.1017572663968522E-2</v>
      </c>
      <c r="N6">
        <f t="shared" si="7"/>
        <v>1.2138690740582644E-4</v>
      </c>
      <c r="O6">
        <f t="shared" si="8"/>
        <v>1.5739389519955032E-3</v>
      </c>
    </row>
    <row r="7" spans="2:15" x14ac:dyDescent="0.25">
      <c r="B7" s="1">
        <v>5</v>
      </c>
      <c r="C7" s="1">
        <v>7</v>
      </c>
      <c r="D7" s="1">
        <v>3.8</v>
      </c>
      <c r="E7" s="1">
        <v>17</v>
      </c>
      <c r="F7">
        <f t="shared" si="0"/>
        <v>26.599999999999998</v>
      </c>
      <c r="G7">
        <f t="shared" si="1"/>
        <v>119</v>
      </c>
      <c r="H7">
        <f t="shared" si="2"/>
        <v>64.599999999999994</v>
      </c>
      <c r="I7">
        <f t="shared" si="3"/>
        <v>14.44</v>
      </c>
      <c r="J7">
        <f t="shared" si="3"/>
        <v>289</v>
      </c>
      <c r="K7">
        <f t="shared" si="4"/>
        <v>49</v>
      </c>
      <c r="L7">
        <f t="shared" si="5"/>
        <v>6.8854106700524795</v>
      </c>
      <c r="M7">
        <f t="shared" si="6"/>
        <v>0.11458932994752047</v>
      </c>
      <c r="N7">
        <f t="shared" si="7"/>
        <v>1.3130714537821711E-2</v>
      </c>
      <c r="O7">
        <f t="shared" si="8"/>
        <v>1.6369904278217211E-2</v>
      </c>
    </row>
    <row r="8" spans="2:15" x14ac:dyDescent="0.25">
      <c r="B8" s="1">
        <v>6</v>
      </c>
      <c r="C8" s="1">
        <v>7</v>
      </c>
      <c r="D8" s="1">
        <v>4.8</v>
      </c>
      <c r="E8" s="1">
        <v>19</v>
      </c>
      <c r="F8">
        <f t="shared" si="0"/>
        <v>33.6</v>
      </c>
      <c r="G8">
        <f t="shared" si="1"/>
        <v>133</v>
      </c>
      <c r="H8">
        <f t="shared" si="2"/>
        <v>91.2</v>
      </c>
      <c r="I8">
        <f t="shared" si="3"/>
        <v>23.04</v>
      </c>
      <c r="J8">
        <f t="shared" si="3"/>
        <v>361</v>
      </c>
      <c r="K8">
        <f t="shared" si="4"/>
        <v>49</v>
      </c>
      <c r="L8">
        <f t="shared" si="5"/>
        <v>8.0025939673608786</v>
      </c>
      <c r="M8">
        <f t="shared" si="6"/>
        <v>-1.0025939673608786</v>
      </c>
      <c r="N8">
        <f t="shared" si="7"/>
        <v>1.0051946633884266</v>
      </c>
      <c r="O8">
        <f t="shared" si="8"/>
        <v>0.14322770962298265</v>
      </c>
    </row>
    <row r="9" spans="2:15" x14ac:dyDescent="0.25">
      <c r="B9" s="1">
        <v>7</v>
      </c>
      <c r="C9" s="1">
        <v>8</v>
      </c>
      <c r="D9" s="1">
        <v>5.4</v>
      </c>
      <c r="E9" s="1">
        <v>19</v>
      </c>
      <c r="F9">
        <f t="shared" si="0"/>
        <v>43.2</v>
      </c>
      <c r="G9">
        <f t="shared" si="1"/>
        <v>152</v>
      </c>
      <c r="H9">
        <f t="shared" si="2"/>
        <v>102.60000000000001</v>
      </c>
      <c r="I9">
        <f t="shared" si="3"/>
        <v>29.160000000000004</v>
      </c>
      <c r="J9">
        <f t="shared" si="3"/>
        <v>361</v>
      </c>
      <c r="K9">
        <f t="shared" si="4"/>
        <v>64</v>
      </c>
      <c r="L9">
        <f t="shared" si="5"/>
        <v>8.5701626010218082</v>
      </c>
      <c r="M9">
        <f t="shared" si="6"/>
        <v>-0.57016260102180816</v>
      </c>
      <c r="N9">
        <f t="shared" si="7"/>
        <v>0.32508539160395361</v>
      </c>
      <c r="O9">
        <f t="shared" si="8"/>
        <v>7.127032512772602E-2</v>
      </c>
    </row>
    <row r="10" spans="2:15" x14ac:dyDescent="0.25">
      <c r="B10" s="1">
        <v>8</v>
      </c>
      <c r="C10" s="1">
        <v>8</v>
      </c>
      <c r="D10" s="1">
        <v>4.4000000000000004</v>
      </c>
      <c r="E10" s="1">
        <v>20</v>
      </c>
      <c r="F10">
        <f t="shared" si="0"/>
        <v>35.200000000000003</v>
      </c>
      <c r="G10">
        <f t="shared" si="1"/>
        <v>160</v>
      </c>
      <c r="H10">
        <f t="shared" si="2"/>
        <v>88</v>
      </c>
      <c r="I10">
        <f t="shared" si="3"/>
        <v>19.360000000000003</v>
      </c>
      <c r="J10">
        <f t="shared" si="3"/>
        <v>400</v>
      </c>
      <c r="K10">
        <f t="shared" si="4"/>
        <v>64</v>
      </c>
      <c r="L10">
        <f t="shared" si="5"/>
        <v>7.7098326655236846</v>
      </c>
      <c r="M10">
        <f t="shared" si="6"/>
        <v>0.29016733447631538</v>
      </c>
      <c r="N10">
        <f t="shared" si="7"/>
        <v>8.4197081997089876E-2</v>
      </c>
      <c r="O10">
        <f t="shared" si="8"/>
        <v>3.6270916809539422E-2</v>
      </c>
    </row>
    <row r="11" spans="2:15" x14ac:dyDescent="0.25">
      <c r="B11" s="1">
        <v>9</v>
      </c>
      <c r="C11" s="1">
        <v>8</v>
      </c>
      <c r="D11" s="1">
        <v>5.3</v>
      </c>
      <c r="E11" s="1">
        <v>20</v>
      </c>
      <c r="F11">
        <f t="shared" si="0"/>
        <v>42.4</v>
      </c>
      <c r="G11">
        <f t="shared" si="1"/>
        <v>160</v>
      </c>
      <c r="H11">
        <f t="shared" si="2"/>
        <v>106</v>
      </c>
      <c r="I11">
        <f t="shared" si="3"/>
        <v>28.09</v>
      </c>
      <c r="J11">
        <f t="shared" si="3"/>
        <v>400</v>
      </c>
      <c r="K11">
        <f t="shared" si="4"/>
        <v>64</v>
      </c>
      <c r="L11">
        <f t="shared" si="5"/>
        <v>8.561185616015079</v>
      </c>
      <c r="M11">
        <f t="shared" si="6"/>
        <v>-0.56118561601507899</v>
      </c>
      <c r="N11">
        <f t="shared" si="7"/>
        <v>0.31492929562222366</v>
      </c>
      <c r="O11">
        <f t="shared" si="8"/>
        <v>7.0148202001884874E-2</v>
      </c>
    </row>
    <row r="12" spans="2:15" x14ac:dyDescent="0.25">
      <c r="B12" s="1">
        <v>10</v>
      </c>
      <c r="C12" s="1">
        <v>10</v>
      </c>
      <c r="D12" s="1">
        <v>6.8</v>
      </c>
      <c r="E12" s="1">
        <v>20</v>
      </c>
      <c r="F12">
        <f t="shared" si="0"/>
        <v>68</v>
      </c>
      <c r="G12">
        <f t="shared" si="1"/>
        <v>200</v>
      </c>
      <c r="H12">
        <f t="shared" si="2"/>
        <v>136</v>
      </c>
      <c r="I12">
        <f t="shared" si="3"/>
        <v>46.239999999999995</v>
      </c>
      <c r="J12">
        <f t="shared" si="3"/>
        <v>400</v>
      </c>
      <c r="K12">
        <f t="shared" si="4"/>
        <v>100</v>
      </c>
      <c r="L12">
        <f t="shared" si="5"/>
        <v>9.9801072001674012</v>
      </c>
      <c r="M12">
        <f t="shared" si="6"/>
        <v>1.989279983259884E-2</v>
      </c>
      <c r="N12">
        <f t="shared" si="7"/>
        <v>3.9572348517984444E-4</v>
      </c>
      <c r="O12">
        <f t="shared" si="8"/>
        <v>1.9892799832598842E-3</v>
      </c>
    </row>
    <row r="13" spans="2:15" x14ac:dyDescent="0.25">
      <c r="B13" s="1">
        <v>11</v>
      </c>
      <c r="C13" s="1">
        <v>9</v>
      </c>
      <c r="D13" s="1">
        <v>6</v>
      </c>
      <c r="E13" s="1">
        <v>21</v>
      </c>
      <c r="F13">
        <f t="shared" si="0"/>
        <v>54</v>
      </c>
      <c r="G13">
        <f t="shared" si="1"/>
        <v>189</v>
      </c>
      <c r="H13">
        <f t="shared" si="2"/>
        <v>126</v>
      </c>
      <c r="I13">
        <f t="shared" si="3"/>
        <v>36</v>
      </c>
      <c r="J13">
        <f t="shared" si="3"/>
        <v>441</v>
      </c>
      <c r="K13">
        <f t="shared" si="4"/>
        <v>81</v>
      </c>
      <c r="L13">
        <f t="shared" si="5"/>
        <v>9.3089668092229196</v>
      </c>
      <c r="M13">
        <f t="shared" si="6"/>
        <v>-0.30896680922291964</v>
      </c>
      <c r="N13">
        <f t="shared" si="7"/>
        <v>9.5460489201392024E-2</v>
      </c>
      <c r="O13">
        <f t="shared" si="8"/>
        <v>3.4329645469213292E-2</v>
      </c>
    </row>
    <row r="14" spans="2:15" x14ac:dyDescent="0.25">
      <c r="B14" s="1">
        <v>12</v>
      </c>
      <c r="C14" s="1">
        <v>11</v>
      </c>
      <c r="D14" s="1">
        <v>6.4</v>
      </c>
      <c r="E14" s="1">
        <v>22</v>
      </c>
      <c r="F14">
        <f t="shared" si="0"/>
        <v>70.400000000000006</v>
      </c>
      <c r="G14">
        <f t="shared" si="1"/>
        <v>242</v>
      </c>
      <c r="H14">
        <f t="shared" si="2"/>
        <v>140.80000000000001</v>
      </c>
      <c r="I14">
        <f t="shared" si="3"/>
        <v>40.960000000000008</v>
      </c>
      <c r="J14">
        <f t="shared" si="3"/>
        <v>484</v>
      </c>
      <c r="K14">
        <f t="shared" si="4"/>
        <v>121</v>
      </c>
      <c r="L14">
        <f t="shared" si="5"/>
        <v>9.772963685600299</v>
      </c>
      <c r="M14">
        <f t="shared" si="6"/>
        <v>1.227036314399701</v>
      </c>
      <c r="N14">
        <f t="shared" si="7"/>
        <v>1.5056181168556018</v>
      </c>
      <c r="O14">
        <f t="shared" si="8"/>
        <v>0.11154875585451828</v>
      </c>
    </row>
    <row r="15" spans="2:15" x14ac:dyDescent="0.25">
      <c r="B15" s="1">
        <v>13</v>
      </c>
      <c r="C15" s="1">
        <v>9</v>
      </c>
      <c r="D15" s="1">
        <v>6.8</v>
      </c>
      <c r="E15" s="1">
        <v>22</v>
      </c>
      <c r="F15">
        <f t="shared" si="0"/>
        <v>61.199999999999996</v>
      </c>
      <c r="G15">
        <f t="shared" si="1"/>
        <v>198</v>
      </c>
      <c r="H15">
        <f t="shared" si="2"/>
        <v>149.6</v>
      </c>
      <c r="I15">
        <f t="shared" si="3"/>
        <v>46.239999999999995</v>
      </c>
      <c r="J15">
        <f t="shared" si="3"/>
        <v>484</v>
      </c>
      <c r="K15">
        <f t="shared" si="4"/>
        <v>81</v>
      </c>
      <c r="L15">
        <f t="shared" si="5"/>
        <v>10.151342774707585</v>
      </c>
      <c r="M15">
        <f t="shared" si="6"/>
        <v>-1.1513427747075848</v>
      </c>
      <c r="N15">
        <f t="shared" si="7"/>
        <v>1.3255901848713605</v>
      </c>
      <c r="O15">
        <f t="shared" si="8"/>
        <v>0.12792697496750943</v>
      </c>
    </row>
    <row r="16" spans="2:15" x14ac:dyDescent="0.25">
      <c r="B16" s="1">
        <v>14</v>
      </c>
      <c r="C16" s="1">
        <v>11</v>
      </c>
      <c r="D16" s="1">
        <v>7.2</v>
      </c>
      <c r="E16" s="1">
        <v>25</v>
      </c>
      <c r="F16">
        <f t="shared" si="0"/>
        <v>79.2</v>
      </c>
      <c r="G16">
        <f t="shared" si="1"/>
        <v>275</v>
      </c>
      <c r="H16">
        <f t="shared" si="2"/>
        <v>180</v>
      </c>
      <c r="I16">
        <f t="shared" si="3"/>
        <v>51.84</v>
      </c>
      <c r="J16">
        <f t="shared" si="3"/>
        <v>625</v>
      </c>
      <c r="K16">
        <f t="shared" si="4"/>
        <v>121</v>
      </c>
      <c r="L16">
        <f t="shared" si="5"/>
        <v>10.786575225625146</v>
      </c>
      <c r="M16">
        <f t="shared" si="6"/>
        <v>0.21342477437485385</v>
      </c>
      <c r="N16">
        <f t="shared" si="7"/>
        <v>4.5550134316957272E-2</v>
      </c>
      <c r="O16">
        <f t="shared" si="8"/>
        <v>1.9402252215895806E-2</v>
      </c>
    </row>
    <row r="17" spans="2:28" x14ac:dyDescent="0.25">
      <c r="B17" s="1">
        <v>15</v>
      </c>
      <c r="C17" s="1">
        <v>12</v>
      </c>
      <c r="D17" s="1">
        <v>8</v>
      </c>
      <c r="E17" s="1">
        <v>28</v>
      </c>
      <c r="F17">
        <f t="shared" si="0"/>
        <v>96</v>
      </c>
      <c r="G17">
        <f t="shared" si="1"/>
        <v>336</v>
      </c>
      <c r="H17">
        <f t="shared" si="2"/>
        <v>224</v>
      </c>
      <c r="I17">
        <f t="shared" si="3"/>
        <v>64</v>
      </c>
      <c r="J17">
        <f t="shared" si="3"/>
        <v>784</v>
      </c>
      <c r="K17">
        <f t="shared" si="4"/>
        <v>144</v>
      </c>
      <c r="L17">
        <f t="shared" si="5"/>
        <v>11.800186765649993</v>
      </c>
      <c r="M17">
        <f t="shared" si="6"/>
        <v>0.19981323435000675</v>
      </c>
      <c r="N17">
        <f t="shared" si="7"/>
        <v>3.9925328621410718E-2</v>
      </c>
      <c r="O17">
        <f t="shared" si="8"/>
        <v>1.6651102862500562E-2</v>
      </c>
    </row>
    <row r="18" spans="2:28" x14ac:dyDescent="0.25">
      <c r="B18" s="1">
        <v>16</v>
      </c>
      <c r="C18" s="1">
        <v>12</v>
      </c>
      <c r="D18" s="1">
        <v>8.1999999999999993</v>
      </c>
      <c r="E18" s="1">
        <v>29</v>
      </c>
      <c r="F18">
        <f t="shared" si="0"/>
        <v>98.399999999999991</v>
      </c>
      <c r="G18">
        <f t="shared" si="1"/>
        <v>348</v>
      </c>
      <c r="H18">
        <f t="shared" si="2"/>
        <v>237.79999999999998</v>
      </c>
      <c r="I18">
        <f t="shared" si="3"/>
        <v>67.239999999999995</v>
      </c>
      <c r="J18">
        <f t="shared" si="3"/>
        <v>841</v>
      </c>
      <c r="K18">
        <f t="shared" si="4"/>
        <v>144</v>
      </c>
      <c r="L18">
        <f t="shared" si="5"/>
        <v>12.074994097473725</v>
      </c>
      <c r="M18">
        <f t="shared" si="6"/>
        <v>-7.4994097473725319E-2</v>
      </c>
      <c r="N18">
        <f t="shared" si="7"/>
        <v>5.6241146558986144E-3</v>
      </c>
      <c r="O18">
        <f t="shared" si="8"/>
        <v>6.2495081228104432E-3</v>
      </c>
    </row>
    <row r="19" spans="2:28" x14ac:dyDescent="0.25">
      <c r="B19" s="1">
        <v>17</v>
      </c>
      <c r="C19" s="1">
        <v>12</v>
      </c>
      <c r="D19" s="1">
        <v>8.1</v>
      </c>
      <c r="E19" s="1">
        <v>30</v>
      </c>
      <c r="F19">
        <f t="shared" si="0"/>
        <v>97.199999999999989</v>
      </c>
      <c r="G19">
        <f t="shared" si="1"/>
        <v>360</v>
      </c>
      <c r="H19">
        <f t="shared" si="2"/>
        <v>243</v>
      </c>
      <c r="I19">
        <f t="shared" si="3"/>
        <v>65.61</v>
      </c>
      <c r="J19">
        <f t="shared" si="3"/>
        <v>900</v>
      </c>
      <c r="K19">
        <f t="shared" si="4"/>
        <v>144</v>
      </c>
      <c r="L19">
        <f t="shared" si="5"/>
        <v>12.066017112466996</v>
      </c>
      <c r="M19">
        <f t="shared" si="6"/>
        <v>-6.6017112466996153E-2</v>
      </c>
      <c r="N19">
        <f t="shared" si="7"/>
        <v>4.3582591384800189E-3</v>
      </c>
      <c r="O19">
        <f t="shared" si="8"/>
        <v>5.5014260389163461E-3</v>
      </c>
    </row>
    <row r="20" spans="2:28" x14ac:dyDescent="0.25">
      <c r="B20" s="1">
        <v>18</v>
      </c>
      <c r="C20" s="1">
        <v>12</v>
      </c>
      <c r="D20" s="1">
        <v>8.5</v>
      </c>
      <c r="E20" s="1">
        <v>31</v>
      </c>
      <c r="F20">
        <f t="shared" si="0"/>
        <v>102</v>
      </c>
      <c r="G20">
        <f t="shared" si="1"/>
        <v>372</v>
      </c>
      <c r="H20">
        <f t="shared" si="2"/>
        <v>263.5</v>
      </c>
      <c r="I20">
        <f t="shared" si="3"/>
        <v>72.25</v>
      </c>
      <c r="J20">
        <f t="shared" si="3"/>
        <v>961</v>
      </c>
      <c r="K20">
        <f t="shared" si="4"/>
        <v>144</v>
      </c>
      <c r="L20">
        <f t="shared" si="5"/>
        <v>12.530013988844376</v>
      </c>
      <c r="M20">
        <f t="shared" si="6"/>
        <v>-0.53001398884437556</v>
      </c>
      <c r="N20">
        <f t="shared" si="7"/>
        <v>0.28091482837072584</v>
      </c>
      <c r="O20">
        <f t="shared" si="8"/>
        <v>4.4167832403697961E-2</v>
      </c>
    </row>
    <row r="21" spans="2:28" x14ac:dyDescent="0.25">
      <c r="B21" s="1">
        <v>19</v>
      </c>
      <c r="C21" s="1">
        <v>14</v>
      </c>
      <c r="D21" s="1">
        <v>9.6</v>
      </c>
      <c r="E21" s="1">
        <v>32</v>
      </c>
      <c r="F21">
        <f t="shared" si="0"/>
        <v>134.4</v>
      </c>
      <c r="G21">
        <f t="shared" si="1"/>
        <v>448</v>
      </c>
      <c r="H21">
        <f t="shared" si="2"/>
        <v>307.2</v>
      </c>
      <c r="I21">
        <f t="shared" si="3"/>
        <v>92.16</v>
      </c>
      <c r="J21">
        <f t="shared" si="3"/>
        <v>1024</v>
      </c>
      <c r="K21">
        <f t="shared" si="4"/>
        <v>196</v>
      </c>
      <c r="L21">
        <f t="shared" si="5"/>
        <v>13.656174271159504</v>
      </c>
      <c r="M21">
        <f t="shared" si="6"/>
        <v>0.34382572884049623</v>
      </c>
      <c r="N21">
        <f t="shared" si="7"/>
        <v>0.11821613181269844</v>
      </c>
      <c r="O21">
        <f t="shared" si="8"/>
        <v>2.4558980631464018E-2</v>
      </c>
    </row>
    <row r="22" spans="2:28" x14ac:dyDescent="0.25">
      <c r="B22" s="1">
        <v>20</v>
      </c>
      <c r="C22" s="1">
        <v>14</v>
      </c>
      <c r="D22" s="1">
        <v>9</v>
      </c>
      <c r="E22" s="1">
        <v>36</v>
      </c>
      <c r="F22">
        <f t="shared" si="0"/>
        <v>126</v>
      </c>
      <c r="G22">
        <f t="shared" si="1"/>
        <v>504</v>
      </c>
      <c r="H22">
        <f t="shared" si="2"/>
        <v>324</v>
      </c>
      <c r="I22">
        <f t="shared" si="3"/>
        <v>81</v>
      </c>
      <c r="J22">
        <f t="shared" si="3"/>
        <v>1296</v>
      </c>
      <c r="K22">
        <f t="shared" si="4"/>
        <v>196</v>
      </c>
      <c r="L22">
        <f t="shared" si="5"/>
        <v>13.431076786578942</v>
      </c>
      <c r="M22">
        <f t="shared" si="6"/>
        <v>0.56892321342105845</v>
      </c>
      <c r="N22">
        <f t="shared" si="7"/>
        <v>0.32367362276934319</v>
      </c>
      <c r="O22">
        <f t="shared" si="8"/>
        <v>4.0637372387218464E-2</v>
      </c>
    </row>
    <row r="23" spans="2:28" x14ac:dyDescent="0.25">
      <c r="B23" t="s">
        <v>10</v>
      </c>
      <c r="C23">
        <f>SUM(C3:C22)</f>
        <v>192</v>
      </c>
      <c r="D23">
        <f t="shared" ref="D23:K23" si="9">SUM(D3:D22)</f>
        <v>123.79999999999998</v>
      </c>
      <c r="E23">
        <f t="shared" si="9"/>
        <v>446</v>
      </c>
      <c r="F23">
        <f t="shared" si="9"/>
        <v>1276.3000000000002</v>
      </c>
      <c r="G23">
        <f t="shared" si="9"/>
        <v>4581</v>
      </c>
      <c r="H23">
        <f t="shared" si="9"/>
        <v>2997.3999999999996</v>
      </c>
      <c r="I23">
        <f>SUM(I3:I22)</f>
        <v>837.74</v>
      </c>
      <c r="J23">
        <f t="shared" si="9"/>
        <v>10828</v>
      </c>
      <c r="K23">
        <f t="shared" si="9"/>
        <v>1958</v>
      </c>
    </row>
    <row r="24" spans="2:28" x14ac:dyDescent="0.25">
      <c r="B24" t="s">
        <v>11</v>
      </c>
      <c r="C24">
        <f>C23/20</f>
        <v>9.6</v>
      </c>
      <c r="D24">
        <f t="shared" ref="D24:K24" si="10">D23/20</f>
        <v>6.1899999999999995</v>
      </c>
      <c r="E24">
        <f t="shared" si="10"/>
        <v>22.3</v>
      </c>
      <c r="F24">
        <f t="shared" si="10"/>
        <v>63.815000000000012</v>
      </c>
      <c r="G24">
        <f t="shared" si="10"/>
        <v>229.05</v>
      </c>
      <c r="H24">
        <f t="shared" si="10"/>
        <v>149.86999999999998</v>
      </c>
      <c r="I24">
        <f t="shared" si="10"/>
        <v>41.887</v>
      </c>
      <c r="J24">
        <f t="shared" si="10"/>
        <v>541.4</v>
      </c>
      <c r="K24">
        <f t="shared" si="10"/>
        <v>97.9</v>
      </c>
      <c r="M24" t="s">
        <v>27</v>
      </c>
      <c r="N24">
        <f>SQRT(SUM(N3:N22))/20</f>
        <v>0.12341905725849459</v>
      </c>
      <c r="P24" s="7" t="s">
        <v>37</v>
      </c>
      <c r="Q24" s="7"/>
      <c r="R24" s="7"/>
      <c r="S24" s="7"/>
      <c r="T24" s="7"/>
    </row>
    <row r="25" spans="2:28" ht="15" customHeight="1" x14ac:dyDescent="0.25">
      <c r="M25" s="8" t="s">
        <v>35</v>
      </c>
      <c r="N25" s="8"/>
      <c r="O25" s="6">
        <f>SUM(O3:O22)/20</f>
        <v>4.7709682563659206E-2</v>
      </c>
      <c r="P25" s="7"/>
      <c r="Q25" s="7"/>
      <c r="R25" s="7"/>
      <c r="S25" s="7"/>
      <c r="T25" s="7"/>
    </row>
    <row r="27" spans="2:28" x14ac:dyDescent="0.25">
      <c r="B27" t="s">
        <v>12</v>
      </c>
      <c r="C27">
        <f>SQRT( I24-D24*D24)</f>
        <v>1.8896825130164085</v>
      </c>
    </row>
    <row r="28" spans="2:28" x14ac:dyDescent="0.25">
      <c r="B28" t="s">
        <v>13</v>
      </c>
      <c r="C28">
        <f>SQRT( J24-E24*E24)</f>
        <v>6.6415359669281289</v>
      </c>
    </row>
    <row r="29" spans="2:28" x14ac:dyDescent="0.25">
      <c r="B29" t="s">
        <v>14</v>
      </c>
      <c r="C29">
        <f>SQRT( K24-C24*C24)</f>
        <v>2.3958297101421899</v>
      </c>
    </row>
    <row r="30" spans="2:28" x14ac:dyDescent="0.25">
      <c r="H30" s="3"/>
      <c r="I30">
        <v>10</v>
      </c>
      <c r="J30">
        <v>14</v>
      </c>
      <c r="K30">
        <v>15</v>
      </c>
      <c r="L30">
        <v>16</v>
      </c>
      <c r="M30">
        <v>17</v>
      </c>
      <c r="N30">
        <v>19</v>
      </c>
      <c r="O30">
        <v>19</v>
      </c>
      <c r="P30">
        <v>20</v>
      </c>
      <c r="Q30">
        <v>20</v>
      </c>
      <c r="R30">
        <v>20</v>
      </c>
      <c r="S30">
        <v>21</v>
      </c>
      <c r="T30">
        <v>22</v>
      </c>
      <c r="U30">
        <v>22</v>
      </c>
      <c r="V30">
        <v>25</v>
      </c>
      <c r="W30">
        <v>28</v>
      </c>
      <c r="X30">
        <v>29</v>
      </c>
      <c r="Y30">
        <v>30</v>
      </c>
      <c r="Z30">
        <v>31</v>
      </c>
      <c r="AA30">
        <v>32</v>
      </c>
      <c r="AB30">
        <v>36</v>
      </c>
    </row>
    <row r="31" spans="2:28" ht="30" x14ac:dyDescent="0.25">
      <c r="B31" t="s">
        <v>15</v>
      </c>
      <c r="C31">
        <f>(H24-E24*D24)/C27/C28</f>
        <v>0.94283889774572605</v>
      </c>
      <c r="D31" s="4" t="s">
        <v>18</v>
      </c>
      <c r="E31">
        <f>C31*C31</f>
        <v>0.88894518710237569</v>
      </c>
      <c r="H31" s="1">
        <v>3.7</v>
      </c>
      <c r="I31">
        <f t="shared" ref="I31:R40" si="11">$C$37+$C$35*$H31+$C$36*I$30</f>
        <v>6.1914913868850165</v>
      </c>
      <c r="J31">
        <f t="shared" si="11"/>
        <v>6.533962535965383</v>
      </c>
      <c r="K31">
        <f t="shared" si="11"/>
        <v>6.6195803232354749</v>
      </c>
      <c r="L31">
        <f t="shared" si="11"/>
        <v>6.7051981105055667</v>
      </c>
      <c r="M31">
        <f t="shared" si="11"/>
        <v>6.7908158977756585</v>
      </c>
      <c r="N31">
        <f t="shared" si="11"/>
        <v>6.9620514723158422</v>
      </c>
      <c r="O31">
        <f t="shared" si="11"/>
        <v>6.9620514723158422</v>
      </c>
      <c r="P31">
        <f t="shared" si="11"/>
        <v>7.0476692595859332</v>
      </c>
      <c r="Q31">
        <f t="shared" si="11"/>
        <v>7.0476692595859332</v>
      </c>
      <c r="R31">
        <f t="shared" si="11"/>
        <v>7.0476692595859332</v>
      </c>
      <c r="S31">
        <f t="shared" ref="S31:AB40" si="12">$C$37+$C$35*$H31+$C$36*S$30</f>
        <v>7.133287046856025</v>
      </c>
      <c r="T31">
        <f t="shared" si="12"/>
        <v>7.2189048341261168</v>
      </c>
      <c r="U31">
        <f t="shared" si="12"/>
        <v>7.2189048341261168</v>
      </c>
      <c r="V31">
        <f t="shared" si="12"/>
        <v>7.4757581959363915</v>
      </c>
      <c r="W31">
        <f t="shared" si="12"/>
        <v>7.732611557746667</v>
      </c>
      <c r="X31">
        <f t="shared" si="12"/>
        <v>7.8182293450167588</v>
      </c>
      <c r="Y31">
        <f t="shared" si="12"/>
        <v>7.9038471322868507</v>
      </c>
      <c r="Z31">
        <f t="shared" si="12"/>
        <v>7.9894649195569416</v>
      </c>
      <c r="AA31">
        <f t="shared" si="12"/>
        <v>8.0750827068270326</v>
      </c>
      <c r="AB31">
        <f t="shared" si="12"/>
        <v>8.4175538559073999</v>
      </c>
    </row>
    <row r="32" spans="2:28" x14ac:dyDescent="0.25">
      <c r="B32" t="s">
        <v>16</v>
      </c>
      <c r="C32">
        <f>(F24-D24*C24)/C27/C29</f>
        <v>0.96988143587129105</v>
      </c>
      <c r="H32" s="1">
        <v>3.8</v>
      </c>
      <c r="I32">
        <f t="shared" si="11"/>
        <v>6.2860861591618375</v>
      </c>
      <c r="J32">
        <f t="shared" si="11"/>
        <v>6.628557308242204</v>
      </c>
      <c r="K32">
        <f t="shared" si="11"/>
        <v>6.7141750955122959</v>
      </c>
      <c r="L32">
        <f t="shared" si="11"/>
        <v>6.7997928827823877</v>
      </c>
      <c r="M32">
        <f t="shared" si="11"/>
        <v>6.8854106700524795</v>
      </c>
      <c r="N32">
        <f t="shared" si="11"/>
        <v>7.0566462445926632</v>
      </c>
      <c r="O32">
        <f t="shared" si="11"/>
        <v>7.0566462445926632</v>
      </c>
      <c r="P32">
        <f t="shared" si="11"/>
        <v>7.1422640318627542</v>
      </c>
      <c r="Q32">
        <f t="shared" si="11"/>
        <v>7.1422640318627542</v>
      </c>
      <c r="R32">
        <f t="shared" si="11"/>
        <v>7.1422640318627542</v>
      </c>
      <c r="S32">
        <f t="shared" si="12"/>
        <v>7.227881819132846</v>
      </c>
      <c r="T32">
        <f t="shared" si="12"/>
        <v>7.3134996064029378</v>
      </c>
      <c r="U32">
        <f t="shared" si="12"/>
        <v>7.3134996064029378</v>
      </c>
      <c r="V32">
        <f t="shared" si="12"/>
        <v>7.5703529682132125</v>
      </c>
      <c r="W32">
        <f t="shared" si="12"/>
        <v>7.827206330023488</v>
      </c>
      <c r="X32">
        <f t="shared" si="12"/>
        <v>7.9128241172935798</v>
      </c>
      <c r="Y32">
        <f t="shared" si="12"/>
        <v>7.9984419045636717</v>
      </c>
      <c r="Z32">
        <f t="shared" si="12"/>
        <v>8.0840596918337617</v>
      </c>
      <c r="AA32">
        <f t="shared" si="12"/>
        <v>8.1696774791038536</v>
      </c>
      <c r="AB32">
        <f t="shared" si="12"/>
        <v>8.5121486281842209</v>
      </c>
    </row>
    <row r="33" spans="1:28" x14ac:dyDescent="0.25">
      <c r="B33" t="s">
        <v>17</v>
      </c>
      <c r="C33">
        <f>(G24-C24*E24)/C29/C28</f>
        <v>0.9408000357928773</v>
      </c>
      <c r="H33" s="1">
        <v>3.9</v>
      </c>
      <c r="I33">
        <f t="shared" si="11"/>
        <v>6.3806809314386594</v>
      </c>
      <c r="J33">
        <f t="shared" si="11"/>
        <v>6.7231520805190268</v>
      </c>
      <c r="K33">
        <f t="shared" si="11"/>
        <v>6.8087698677891177</v>
      </c>
      <c r="L33">
        <f t="shared" si="11"/>
        <v>6.8943876550592096</v>
      </c>
      <c r="M33">
        <f t="shared" si="11"/>
        <v>6.9800054423293014</v>
      </c>
      <c r="N33">
        <f t="shared" si="11"/>
        <v>7.1512410168694842</v>
      </c>
      <c r="O33">
        <f t="shared" si="11"/>
        <v>7.1512410168694842</v>
      </c>
      <c r="P33">
        <f t="shared" si="11"/>
        <v>7.2368588041395761</v>
      </c>
      <c r="Q33">
        <f t="shared" si="11"/>
        <v>7.2368588041395761</v>
      </c>
      <c r="R33">
        <f t="shared" si="11"/>
        <v>7.2368588041395761</v>
      </c>
      <c r="S33">
        <f t="shared" si="12"/>
        <v>7.3224765914096679</v>
      </c>
      <c r="T33">
        <f t="shared" si="12"/>
        <v>7.4080943786797597</v>
      </c>
      <c r="U33">
        <f t="shared" si="12"/>
        <v>7.4080943786797597</v>
      </c>
      <c r="V33">
        <f t="shared" si="12"/>
        <v>7.6649477404900352</v>
      </c>
      <c r="W33">
        <f t="shared" si="12"/>
        <v>7.9218011023003099</v>
      </c>
      <c r="X33">
        <f t="shared" si="12"/>
        <v>8.0074188895704008</v>
      </c>
      <c r="Y33">
        <f t="shared" si="12"/>
        <v>8.0930366768404927</v>
      </c>
      <c r="Z33">
        <f t="shared" si="12"/>
        <v>8.1786544641105845</v>
      </c>
      <c r="AA33">
        <f t="shared" si="12"/>
        <v>8.2642722513806763</v>
      </c>
      <c r="AB33">
        <f t="shared" si="12"/>
        <v>8.6067434004610419</v>
      </c>
    </row>
    <row r="34" spans="1:28" x14ac:dyDescent="0.25">
      <c r="H34" s="1">
        <v>3.9</v>
      </c>
      <c r="I34">
        <f t="shared" si="11"/>
        <v>6.3806809314386594</v>
      </c>
      <c r="J34">
        <f t="shared" si="11"/>
        <v>6.7231520805190268</v>
      </c>
      <c r="K34">
        <f t="shared" si="11"/>
        <v>6.8087698677891177</v>
      </c>
      <c r="L34">
        <f t="shared" si="11"/>
        <v>6.8943876550592096</v>
      </c>
      <c r="M34">
        <f t="shared" si="11"/>
        <v>6.9800054423293014</v>
      </c>
      <c r="N34">
        <f t="shared" si="11"/>
        <v>7.1512410168694842</v>
      </c>
      <c r="O34">
        <f t="shared" si="11"/>
        <v>7.1512410168694842</v>
      </c>
      <c r="P34">
        <f t="shared" si="11"/>
        <v>7.2368588041395761</v>
      </c>
      <c r="Q34">
        <f t="shared" si="11"/>
        <v>7.2368588041395761</v>
      </c>
      <c r="R34">
        <f t="shared" si="11"/>
        <v>7.2368588041395761</v>
      </c>
      <c r="S34">
        <f t="shared" si="12"/>
        <v>7.3224765914096679</v>
      </c>
      <c r="T34">
        <f t="shared" si="12"/>
        <v>7.4080943786797597</v>
      </c>
      <c r="U34">
        <f t="shared" si="12"/>
        <v>7.4080943786797597</v>
      </c>
      <c r="V34">
        <f t="shared" si="12"/>
        <v>7.6649477404900352</v>
      </c>
      <c r="W34">
        <f t="shared" si="12"/>
        <v>7.9218011023003099</v>
      </c>
      <c r="X34">
        <f t="shared" si="12"/>
        <v>8.0074188895704008</v>
      </c>
      <c r="Y34">
        <f t="shared" si="12"/>
        <v>8.0930366768404927</v>
      </c>
      <c r="Z34">
        <f t="shared" si="12"/>
        <v>8.1786544641105845</v>
      </c>
      <c r="AA34">
        <f t="shared" si="12"/>
        <v>8.2642722513806763</v>
      </c>
      <c r="AB34">
        <f t="shared" si="12"/>
        <v>8.6067434004610419</v>
      </c>
    </row>
    <row r="35" spans="1:28" x14ac:dyDescent="0.25">
      <c r="B35" t="s">
        <v>19</v>
      </c>
      <c r="C35">
        <f>C29/C27*(C32-C33*C31)/(1-E31)</f>
        <v>0.94594772276821537</v>
      </c>
      <c r="D35" t="s">
        <v>28</v>
      </c>
      <c r="E35">
        <f>C35*C27/C29</f>
        <v>0.74610514360668045</v>
      </c>
      <c r="H35" s="1">
        <v>4</v>
      </c>
      <c r="I35">
        <f t="shared" si="11"/>
        <v>6.4752757037154813</v>
      </c>
      <c r="J35">
        <f t="shared" si="11"/>
        <v>6.8177468527958478</v>
      </c>
      <c r="K35">
        <f t="shared" si="11"/>
        <v>6.9033646400659396</v>
      </c>
      <c r="L35">
        <f t="shared" si="11"/>
        <v>6.9889824273360315</v>
      </c>
      <c r="M35">
        <f t="shared" si="11"/>
        <v>7.0746002146061233</v>
      </c>
      <c r="N35">
        <f t="shared" si="11"/>
        <v>7.245835789146307</v>
      </c>
      <c r="O35">
        <f t="shared" si="11"/>
        <v>7.245835789146307</v>
      </c>
      <c r="P35">
        <f t="shared" si="11"/>
        <v>7.3314535764163979</v>
      </c>
      <c r="Q35">
        <f t="shared" si="11"/>
        <v>7.3314535764163979</v>
      </c>
      <c r="R35">
        <f t="shared" si="11"/>
        <v>7.3314535764163979</v>
      </c>
      <c r="S35">
        <f t="shared" si="12"/>
        <v>7.4170713636864898</v>
      </c>
      <c r="T35">
        <f t="shared" si="12"/>
        <v>7.5026891509565816</v>
      </c>
      <c r="U35">
        <f t="shared" si="12"/>
        <v>7.5026891509565816</v>
      </c>
      <c r="V35">
        <f t="shared" si="12"/>
        <v>7.7595425127668562</v>
      </c>
      <c r="W35">
        <f t="shared" si="12"/>
        <v>8.0163958745771318</v>
      </c>
      <c r="X35">
        <f t="shared" si="12"/>
        <v>8.1020136618472236</v>
      </c>
      <c r="Y35">
        <f t="shared" si="12"/>
        <v>8.1876314491173154</v>
      </c>
      <c r="Z35">
        <f t="shared" si="12"/>
        <v>8.2732492363874073</v>
      </c>
      <c r="AA35">
        <f t="shared" si="12"/>
        <v>8.3588670236574991</v>
      </c>
      <c r="AB35">
        <f t="shared" si="12"/>
        <v>8.7013381727378647</v>
      </c>
    </row>
    <row r="36" spans="1:28" x14ac:dyDescent="0.25">
      <c r="B36" t="s">
        <v>20</v>
      </c>
      <c r="C36">
        <f>C29/C28*(C33-C32*C31)/(1-E31)</f>
        <v>8.5617787270091672E-2</v>
      </c>
      <c r="D36" t="s">
        <v>29</v>
      </c>
      <c r="E36">
        <f>C36*C28/C29</f>
        <v>0.2373430845923383</v>
      </c>
      <c r="H36" s="1">
        <v>4.4000000000000004</v>
      </c>
      <c r="I36">
        <f t="shared" si="11"/>
        <v>6.853654792822768</v>
      </c>
      <c r="J36">
        <f t="shared" si="11"/>
        <v>7.1961259419031354</v>
      </c>
      <c r="K36">
        <f t="shared" si="11"/>
        <v>7.2817437291732263</v>
      </c>
      <c r="L36">
        <f t="shared" si="11"/>
        <v>7.3673615164433182</v>
      </c>
      <c r="M36">
        <f t="shared" si="11"/>
        <v>7.45297930371341</v>
      </c>
      <c r="N36">
        <f t="shared" si="11"/>
        <v>7.6242148782535928</v>
      </c>
      <c r="O36">
        <f t="shared" si="11"/>
        <v>7.6242148782535928</v>
      </c>
      <c r="P36">
        <f t="shared" si="11"/>
        <v>7.7098326655236846</v>
      </c>
      <c r="Q36">
        <f t="shared" si="11"/>
        <v>7.7098326655236846</v>
      </c>
      <c r="R36">
        <f t="shared" si="11"/>
        <v>7.7098326655236846</v>
      </c>
      <c r="S36">
        <f t="shared" si="12"/>
        <v>7.7954504527937765</v>
      </c>
      <c r="T36">
        <f t="shared" si="12"/>
        <v>7.8810682400638683</v>
      </c>
      <c r="U36">
        <f t="shared" si="12"/>
        <v>7.8810682400638683</v>
      </c>
      <c r="V36">
        <f t="shared" si="12"/>
        <v>8.1379216018741438</v>
      </c>
      <c r="W36">
        <f t="shared" si="12"/>
        <v>8.3947749636844193</v>
      </c>
      <c r="X36">
        <f t="shared" si="12"/>
        <v>8.4803927509545094</v>
      </c>
      <c r="Y36">
        <f t="shared" si="12"/>
        <v>8.5660105382246012</v>
      </c>
      <c r="Z36">
        <f t="shared" si="12"/>
        <v>8.6516283254946931</v>
      </c>
      <c r="AA36">
        <f t="shared" si="12"/>
        <v>8.7372461127647849</v>
      </c>
      <c r="AB36">
        <f t="shared" si="12"/>
        <v>9.0797172618451505</v>
      </c>
    </row>
    <row r="37" spans="1:28" x14ac:dyDescent="0.25">
      <c r="B37" t="s">
        <v>21</v>
      </c>
      <c r="C37">
        <f>C24-C35*D24-C36*E24</f>
        <v>1.835306939941703</v>
      </c>
      <c r="H37" s="1">
        <v>4.8</v>
      </c>
      <c r="I37">
        <f t="shared" si="11"/>
        <v>7.2320338819300538</v>
      </c>
      <c r="J37">
        <f t="shared" si="11"/>
        <v>7.5745050310104212</v>
      </c>
      <c r="K37">
        <f t="shared" si="11"/>
        <v>7.6601228182805121</v>
      </c>
      <c r="L37">
        <f t="shared" si="11"/>
        <v>7.745740605550604</v>
      </c>
      <c r="M37">
        <f t="shared" si="11"/>
        <v>7.8313583928206958</v>
      </c>
      <c r="N37">
        <f t="shared" si="11"/>
        <v>8.0025939673608786</v>
      </c>
      <c r="O37">
        <f t="shared" si="11"/>
        <v>8.0025939673608786</v>
      </c>
      <c r="P37">
        <f t="shared" si="11"/>
        <v>8.0882117546309704</v>
      </c>
      <c r="Q37">
        <f t="shared" si="11"/>
        <v>8.0882117546309704</v>
      </c>
      <c r="R37">
        <f t="shared" si="11"/>
        <v>8.0882117546309704</v>
      </c>
      <c r="S37">
        <f t="shared" si="12"/>
        <v>8.1738295419010623</v>
      </c>
      <c r="T37">
        <f t="shared" si="12"/>
        <v>8.2594473291711541</v>
      </c>
      <c r="U37">
        <f t="shared" si="12"/>
        <v>8.2594473291711541</v>
      </c>
      <c r="V37">
        <f t="shared" si="12"/>
        <v>8.5163006909814296</v>
      </c>
      <c r="W37">
        <f t="shared" si="12"/>
        <v>8.7731540527917034</v>
      </c>
      <c r="X37">
        <f t="shared" si="12"/>
        <v>8.8587718400617952</v>
      </c>
      <c r="Y37">
        <f t="shared" si="12"/>
        <v>8.944389627331887</v>
      </c>
      <c r="Z37">
        <f t="shared" si="12"/>
        <v>9.0300074146019789</v>
      </c>
      <c r="AA37">
        <f t="shared" si="12"/>
        <v>9.1156252018720707</v>
      </c>
      <c r="AB37">
        <f t="shared" si="12"/>
        <v>9.4580963509524381</v>
      </c>
    </row>
    <row r="38" spans="1:28" x14ac:dyDescent="0.25">
      <c r="H38" s="1">
        <v>5.3</v>
      </c>
      <c r="I38">
        <f t="shared" si="11"/>
        <v>7.7050077433141615</v>
      </c>
      <c r="J38">
        <f t="shared" si="11"/>
        <v>8.047478892394528</v>
      </c>
      <c r="K38">
        <f t="shared" si="11"/>
        <v>8.1330966796646198</v>
      </c>
      <c r="L38">
        <f t="shared" si="11"/>
        <v>8.2187144669347116</v>
      </c>
      <c r="M38">
        <f t="shared" si="11"/>
        <v>8.3043322542048035</v>
      </c>
      <c r="N38">
        <f t="shared" si="11"/>
        <v>8.4755678287449872</v>
      </c>
      <c r="O38">
        <f t="shared" si="11"/>
        <v>8.4755678287449872</v>
      </c>
      <c r="P38">
        <f t="shared" si="11"/>
        <v>8.561185616015079</v>
      </c>
      <c r="Q38">
        <f t="shared" si="11"/>
        <v>8.561185616015079</v>
      </c>
      <c r="R38">
        <f t="shared" si="11"/>
        <v>8.561185616015079</v>
      </c>
      <c r="S38">
        <f t="shared" si="12"/>
        <v>8.6468034032851691</v>
      </c>
      <c r="T38">
        <f t="shared" si="12"/>
        <v>8.7324211905552609</v>
      </c>
      <c r="U38">
        <f t="shared" si="12"/>
        <v>8.7324211905552609</v>
      </c>
      <c r="V38">
        <f t="shared" si="12"/>
        <v>8.9892745523655364</v>
      </c>
      <c r="W38">
        <f t="shared" si="12"/>
        <v>9.2461279141758119</v>
      </c>
      <c r="X38">
        <f t="shared" si="12"/>
        <v>9.3317457014459038</v>
      </c>
      <c r="Y38">
        <f t="shared" si="12"/>
        <v>9.4173634887159956</v>
      </c>
      <c r="Z38">
        <f t="shared" si="12"/>
        <v>9.5029812759860874</v>
      </c>
      <c r="AA38">
        <f t="shared" si="12"/>
        <v>9.5885990632561793</v>
      </c>
      <c r="AB38">
        <f t="shared" si="12"/>
        <v>9.9310702123365449</v>
      </c>
    </row>
    <row r="39" spans="1:28" x14ac:dyDescent="0.25">
      <c r="B39" t="s">
        <v>22</v>
      </c>
      <c r="C39" s="7" t="s">
        <v>24</v>
      </c>
      <c r="D39" s="7"/>
      <c r="E39" s="7"/>
      <c r="H39" s="1">
        <v>5.4</v>
      </c>
      <c r="I39">
        <f t="shared" si="11"/>
        <v>7.7996025155909834</v>
      </c>
      <c r="J39">
        <f t="shared" si="11"/>
        <v>8.1420736646713507</v>
      </c>
      <c r="K39">
        <f t="shared" si="11"/>
        <v>8.2276914519414426</v>
      </c>
      <c r="L39">
        <f t="shared" si="11"/>
        <v>8.3133092392115344</v>
      </c>
      <c r="M39">
        <f t="shared" si="11"/>
        <v>8.3989270264816245</v>
      </c>
      <c r="N39">
        <f t="shared" si="11"/>
        <v>8.5701626010218082</v>
      </c>
      <c r="O39">
        <f t="shared" si="11"/>
        <v>8.5701626010218082</v>
      </c>
      <c r="P39">
        <f t="shared" si="11"/>
        <v>8.6557803882919</v>
      </c>
      <c r="Q39">
        <f t="shared" si="11"/>
        <v>8.6557803882919</v>
      </c>
      <c r="R39">
        <f t="shared" si="11"/>
        <v>8.6557803882919</v>
      </c>
      <c r="S39">
        <f t="shared" si="12"/>
        <v>8.7413981755619918</v>
      </c>
      <c r="T39">
        <f t="shared" si="12"/>
        <v>8.8270159628320837</v>
      </c>
      <c r="U39">
        <f t="shared" si="12"/>
        <v>8.8270159628320837</v>
      </c>
      <c r="V39">
        <f t="shared" si="12"/>
        <v>9.0838693246423592</v>
      </c>
      <c r="W39">
        <f t="shared" si="12"/>
        <v>9.3407226864526329</v>
      </c>
      <c r="X39">
        <f t="shared" si="12"/>
        <v>9.4263404737227248</v>
      </c>
      <c r="Y39">
        <f t="shared" si="12"/>
        <v>9.5119582609928166</v>
      </c>
      <c r="Z39">
        <f t="shared" si="12"/>
        <v>9.5975760482629084</v>
      </c>
      <c r="AA39">
        <f t="shared" si="12"/>
        <v>9.6831938355330003</v>
      </c>
      <c r="AB39">
        <f t="shared" si="12"/>
        <v>10.025664984613368</v>
      </c>
    </row>
    <row r="40" spans="1:28" x14ac:dyDescent="0.25">
      <c r="C40" s="7"/>
      <c r="D40" s="7"/>
      <c r="E40" s="7"/>
      <c r="H40" s="1">
        <v>6</v>
      </c>
      <c r="I40">
        <f t="shared" si="11"/>
        <v>8.367171149251913</v>
      </c>
      <c r="J40">
        <f t="shared" si="11"/>
        <v>8.7096422983322785</v>
      </c>
      <c r="K40">
        <f t="shared" si="11"/>
        <v>8.7952600856023704</v>
      </c>
      <c r="L40">
        <f t="shared" si="11"/>
        <v>8.8808778728724622</v>
      </c>
      <c r="M40">
        <f t="shared" si="11"/>
        <v>8.9664956601425541</v>
      </c>
      <c r="N40">
        <f t="shared" si="11"/>
        <v>9.1377312346827377</v>
      </c>
      <c r="O40">
        <f t="shared" si="11"/>
        <v>9.1377312346827377</v>
      </c>
      <c r="P40">
        <f t="shared" si="11"/>
        <v>9.2233490219528296</v>
      </c>
      <c r="Q40">
        <f t="shared" si="11"/>
        <v>9.2233490219528296</v>
      </c>
      <c r="R40">
        <f t="shared" si="11"/>
        <v>9.2233490219528296</v>
      </c>
      <c r="S40">
        <f t="shared" si="12"/>
        <v>9.3089668092229196</v>
      </c>
      <c r="T40">
        <f t="shared" si="12"/>
        <v>9.3945845964930115</v>
      </c>
      <c r="U40">
        <f t="shared" si="12"/>
        <v>9.3945845964930115</v>
      </c>
      <c r="V40">
        <f t="shared" si="12"/>
        <v>9.651437958303287</v>
      </c>
      <c r="W40">
        <f t="shared" si="12"/>
        <v>9.9082913201135625</v>
      </c>
      <c r="X40">
        <f t="shared" si="12"/>
        <v>9.9939091073836543</v>
      </c>
      <c r="Y40">
        <f t="shared" si="12"/>
        <v>10.079526894653746</v>
      </c>
      <c r="Z40">
        <f t="shared" si="12"/>
        <v>10.165144681923838</v>
      </c>
      <c r="AA40">
        <f t="shared" si="12"/>
        <v>10.25076246919393</v>
      </c>
      <c r="AB40">
        <f t="shared" si="12"/>
        <v>10.593233618274295</v>
      </c>
    </row>
    <row r="41" spans="1:28" x14ac:dyDescent="0.25">
      <c r="C41" s="7"/>
      <c r="D41" s="7"/>
      <c r="E41" s="7"/>
      <c r="H41" s="1">
        <v>6.4</v>
      </c>
      <c r="I41">
        <f t="shared" ref="I41:R50" si="13">$C$37+$C$35*$H41+$C$36*I$30</f>
        <v>8.7455502383591988</v>
      </c>
      <c r="J41">
        <f t="shared" si="13"/>
        <v>9.0880213874395661</v>
      </c>
      <c r="K41">
        <f t="shared" si="13"/>
        <v>9.173639174709658</v>
      </c>
      <c r="L41">
        <f t="shared" si="13"/>
        <v>9.259256961979748</v>
      </c>
      <c r="M41">
        <f t="shared" si="13"/>
        <v>9.3448747492498399</v>
      </c>
      <c r="N41">
        <f t="shared" si="13"/>
        <v>9.5161103237900235</v>
      </c>
      <c r="O41">
        <f t="shared" si="13"/>
        <v>9.5161103237900235</v>
      </c>
      <c r="P41">
        <f t="shared" si="13"/>
        <v>9.6017281110601154</v>
      </c>
      <c r="Q41">
        <f t="shared" si="13"/>
        <v>9.6017281110601154</v>
      </c>
      <c r="R41">
        <f t="shared" si="13"/>
        <v>9.6017281110601154</v>
      </c>
      <c r="S41">
        <f t="shared" ref="S41:AB50" si="14">$C$37+$C$35*$H41+$C$36*S$30</f>
        <v>9.6873458983302072</v>
      </c>
      <c r="T41">
        <f t="shared" si="14"/>
        <v>9.772963685600299</v>
      </c>
      <c r="U41">
        <f t="shared" si="14"/>
        <v>9.772963685600299</v>
      </c>
      <c r="V41">
        <f t="shared" si="14"/>
        <v>10.029817047410575</v>
      </c>
      <c r="W41">
        <f t="shared" si="14"/>
        <v>10.28667040922085</v>
      </c>
      <c r="X41">
        <f t="shared" si="14"/>
        <v>10.37228819649094</v>
      </c>
      <c r="Y41">
        <f t="shared" si="14"/>
        <v>10.457905983761032</v>
      </c>
      <c r="Z41">
        <f t="shared" si="14"/>
        <v>10.543523771031124</v>
      </c>
      <c r="AA41">
        <f t="shared" si="14"/>
        <v>10.629141558301216</v>
      </c>
      <c r="AB41">
        <f t="shared" si="14"/>
        <v>10.971612707381581</v>
      </c>
    </row>
    <row r="42" spans="1:28" x14ac:dyDescent="0.25">
      <c r="C42" s="7"/>
      <c r="D42" s="7"/>
      <c r="E42" s="7"/>
      <c r="H42" s="1">
        <v>6.8</v>
      </c>
      <c r="I42">
        <f t="shared" si="13"/>
        <v>9.1239293274664846</v>
      </c>
      <c r="J42">
        <f t="shared" si="13"/>
        <v>9.4664004765468519</v>
      </c>
      <c r="K42">
        <f t="shared" si="13"/>
        <v>9.5520182638169437</v>
      </c>
      <c r="L42">
        <f t="shared" si="13"/>
        <v>9.6376360510870356</v>
      </c>
      <c r="M42">
        <f t="shared" si="13"/>
        <v>9.7232538383571256</v>
      </c>
      <c r="N42">
        <f t="shared" si="13"/>
        <v>9.8944894128973093</v>
      </c>
      <c r="O42">
        <f t="shared" si="13"/>
        <v>9.8944894128973093</v>
      </c>
      <c r="P42">
        <f t="shared" si="13"/>
        <v>9.9801072001674012</v>
      </c>
      <c r="Q42">
        <f t="shared" si="13"/>
        <v>9.9801072001674012</v>
      </c>
      <c r="R42">
        <f t="shared" si="13"/>
        <v>9.9801072001674012</v>
      </c>
      <c r="S42">
        <f t="shared" si="14"/>
        <v>10.065724987437493</v>
      </c>
      <c r="T42">
        <f t="shared" si="14"/>
        <v>10.151342774707585</v>
      </c>
      <c r="U42">
        <f t="shared" si="14"/>
        <v>10.151342774707585</v>
      </c>
      <c r="V42">
        <f t="shared" si="14"/>
        <v>10.40819613651786</v>
      </c>
      <c r="W42">
        <f t="shared" si="14"/>
        <v>10.665049498328134</v>
      </c>
      <c r="X42">
        <f t="shared" si="14"/>
        <v>10.750667285598226</v>
      </c>
      <c r="Y42">
        <f t="shared" si="14"/>
        <v>10.836285072868318</v>
      </c>
      <c r="Z42">
        <f t="shared" si="14"/>
        <v>10.92190286013841</v>
      </c>
      <c r="AA42">
        <f t="shared" si="14"/>
        <v>11.007520647408501</v>
      </c>
      <c r="AB42">
        <f t="shared" si="14"/>
        <v>11.349991796488869</v>
      </c>
    </row>
    <row r="43" spans="1:28" x14ac:dyDescent="0.25">
      <c r="C43" s="7"/>
      <c r="D43" s="7"/>
      <c r="E43" s="7"/>
      <c r="H43" s="1">
        <v>6.8</v>
      </c>
      <c r="I43">
        <f t="shared" si="13"/>
        <v>9.1239293274664846</v>
      </c>
      <c r="J43">
        <f t="shared" si="13"/>
        <v>9.4664004765468519</v>
      </c>
      <c r="K43">
        <f t="shared" si="13"/>
        <v>9.5520182638169437</v>
      </c>
      <c r="L43">
        <f t="shared" si="13"/>
        <v>9.6376360510870356</v>
      </c>
      <c r="M43">
        <f t="shared" si="13"/>
        <v>9.7232538383571256</v>
      </c>
      <c r="N43">
        <f t="shared" si="13"/>
        <v>9.8944894128973093</v>
      </c>
      <c r="O43">
        <f t="shared" si="13"/>
        <v>9.8944894128973093</v>
      </c>
      <c r="P43">
        <f t="shared" si="13"/>
        <v>9.9801072001674012</v>
      </c>
      <c r="Q43">
        <f t="shared" si="13"/>
        <v>9.9801072001674012</v>
      </c>
      <c r="R43">
        <f t="shared" si="13"/>
        <v>9.9801072001674012</v>
      </c>
      <c r="S43">
        <f t="shared" si="14"/>
        <v>10.065724987437493</v>
      </c>
      <c r="T43">
        <f t="shared" si="14"/>
        <v>10.151342774707585</v>
      </c>
      <c r="U43">
        <f t="shared" si="14"/>
        <v>10.151342774707585</v>
      </c>
      <c r="V43">
        <f t="shared" si="14"/>
        <v>10.40819613651786</v>
      </c>
      <c r="W43">
        <f t="shared" si="14"/>
        <v>10.665049498328134</v>
      </c>
      <c r="X43">
        <f t="shared" si="14"/>
        <v>10.750667285598226</v>
      </c>
      <c r="Y43">
        <f t="shared" si="14"/>
        <v>10.836285072868318</v>
      </c>
      <c r="Z43">
        <f t="shared" si="14"/>
        <v>10.92190286013841</v>
      </c>
      <c r="AA43">
        <f t="shared" si="14"/>
        <v>11.007520647408501</v>
      </c>
      <c r="AB43">
        <f t="shared" si="14"/>
        <v>11.349991796488869</v>
      </c>
    </row>
    <row r="44" spans="1:28" x14ac:dyDescent="0.25">
      <c r="C44" s="7"/>
      <c r="D44" s="7"/>
      <c r="E44" s="7"/>
      <c r="H44" s="1">
        <v>7.2</v>
      </c>
      <c r="I44">
        <f t="shared" si="13"/>
        <v>9.5023084165737703</v>
      </c>
      <c r="J44">
        <f t="shared" si="13"/>
        <v>9.8447795656541377</v>
      </c>
      <c r="K44">
        <f t="shared" si="13"/>
        <v>9.9303973529242295</v>
      </c>
      <c r="L44">
        <f t="shared" si="13"/>
        <v>10.01601514019432</v>
      </c>
      <c r="M44">
        <f t="shared" si="13"/>
        <v>10.101632927464411</v>
      </c>
      <c r="N44">
        <f t="shared" si="13"/>
        <v>10.272868502004595</v>
      </c>
      <c r="O44">
        <f t="shared" si="13"/>
        <v>10.272868502004595</v>
      </c>
      <c r="P44">
        <f t="shared" si="13"/>
        <v>10.358486289274687</v>
      </c>
      <c r="Q44">
        <f t="shared" si="13"/>
        <v>10.358486289274687</v>
      </c>
      <c r="R44">
        <f t="shared" si="13"/>
        <v>10.358486289274687</v>
      </c>
      <c r="S44">
        <f t="shared" si="14"/>
        <v>10.444104076544779</v>
      </c>
      <c r="T44">
        <f t="shared" si="14"/>
        <v>10.529721863814871</v>
      </c>
      <c r="U44">
        <f t="shared" si="14"/>
        <v>10.529721863814871</v>
      </c>
      <c r="V44">
        <f t="shared" si="14"/>
        <v>10.786575225625146</v>
      </c>
      <c r="W44">
        <f t="shared" si="14"/>
        <v>11.043428587435422</v>
      </c>
      <c r="X44">
        <f t="shared" si="14"/>
        <v>11.129046374705512</v>
      </c>
      <c r="Y44">
        <f t="shared" si="14"/>
        <v>11.214664161975604</v>
      </c>
      <c r="Z44">
        <f t="shared" si="14"/>
        <v>11.300281949245695</v>
      </c>
      <c r="AA44">
        <f t="shared" si="14"/>
        <v>11.385899736515787</v>
      </c>
      <c r="AB44">
        <f t="shared" si="14"/>
        <v>11.728370885596153</v>
      </c>
    </row>
    <row r="45" spans="1:28" x14ac:dyDescent="0.25">
      <c r="H45" s="1">
        <v>8</v>
      </c>
      <c r="I45">
        <f t="shared" si="13"/>
        <v>10.259066594788342</v>
      </c>
      <c r="J45">
        <f t="shared" si="13"/>
        <v>10.601537743868709</v>
      </c>
      <c r="K45">
        <f t="shared" si="13"/>
        <v>10.687155531138801</v>
      </c>
      <c r="L45">
        <f t="shared" si="13"/>
        <v>10.772773318408891</v>
      </c>
      <c r="M45">
        <f t="shared" si="13"/>
        <v>10.858391105678983</v>
      </c>
      <c r="N45">
        <f t="shared" si="13"/>
        <v>11.029626680219167</v>
      </c>
      <c r="O45">
        <f t="shared" si="13"/>
        <v>11.029626680219167</v>
      </c>
      <c r="P45">
        <f t="shared" si="13"/>
        <v>11.115244467489259</v>
      </c>
      <c r="Q45">
        <f t="shared" si="13"/>
        <v>11.115244467489259</v>
      </c>
      <c r="R45">
        <f t="shared" si="13"/>
        <v>11.115244467489259</v>
      </c>
      <c r="S45">
        <f t="shared" si="14"/>
        <v>11.20086225475935</v>
      </c>
      <c r="T45">
        <f t="shared" si="14"/>
        <v>11.286480042029442</v>
      </c>
      <c r="U45">
        <f t="shared" si="14"/>
        <v>11.286480042029442</v>
      </c>
      <c r="V45">
        <f t="shared" si="14"/>
        <v>11.543333403839718</v>
      </c>
      <c r="W45">
        <f t="shared" si="14"/>
        <v>11.800186765649993</v>
      </c>
      <c r="X45">
        <f t="shared" si="14"/>
        <v>11.885804552920083</v>
      </c>
      <c r="Y45">
        <f t="shared" si="14"/>
        <v>11.971422340190175</v>
      </c>
      <c r="Z45">
        <f t="shared" si="14"/>
        <v>12.057040127460267</v>
      </c>
      <c r="AA45">
        <f t="shared" si="14"/>
        <v>12.142657914730359</v>
      </c>
      <c r="AB45">
        <f t="shared" si="14"/>
        <v>12.485129063810724</v>
      </c>
    </row>
    <row r="46" spans="1:28" x14ac:dyDescent="0.25">
      <c r="A46" s="7" t="s">
        <v>30</v>
      </c>
      <c r="B46" s="7"/>
      <c r="C46" s="7"/>
      <c r="D46" s="7"/>
      <c r="E46" s="7"/>
      <c r="F46" s="7"/>
      <c r="H46" s="1">
        <v>8</v>
      </c>
      <c r="I46">
        <f t="shared" si="13"/>
        <v>10.259066594788342</v>
      </c>
      <c r="J46">
        <f t="shared" si="13"/>
        <v>10.601537743868709</v>
      </c>
      <c r="K46">
        <f t="shared" si="13"/>
        <v>10.687155531138801</v>
      </c>
      <c r="L46">
        <f t="shared" si="13"/>
        <v>10.772773318408891</v>
      </c>
      <c r="M46">
        <f t="shared" si="13"/>
        <v>10.858391105678983</v>
      </c>
      <c r="N46">
        <f t="shared" si="13"/>
        <v>11.029626680219167</v>
      </c>
      <c r="O46">
        <f t="shared" si="13"/>
        <v>11.029626680219167</v>
      </c>
      <c r="P46">
        <f t="shared" si="13"/>
        <v>11.115244467489259</v>
      </c>
      <c r="Q46">
        <f t="shared" si="13"/>
        <v>11.115244467489259</v>
      </c>
      <c r="R46">
        <f t="shared" si="13"/>
        <v>11.115244467489259</v>
      </c>
      <c r="S46">
        <f t="shared" si="14"/>
        <v>11.20086225475935</v>
      </c>
      <c r="T46">
        <f t="shared" si="14"/>
        <v>11.286480042029442</v>
      </c>
      <c r="U46">
        <f t="shared" si="14"/>
        <v>11.286480042029442</v>
      </c>
      <c r="V46">
        <f t="shared" si="14"/>
        <v>11.543333403839718</v>
      </c>
      <c r="W46">
        <f t="shared" si="14"/>
        <v>11.800186765649993</v>
      </c>
      <c r="X46">
        <f t="shared" si="14"/>
        <v>11.885804552920083</v>
      </c>
      <c r="Y46">
        <f t="shared" si="14"/>
        <v>11.971422340190175</v>
      </c>
      <c r="Z46">
        <f t="shared" si="14"/>
        <v>12.057040127460267</v>
      </c>
      <c r="AA46">
        <f t="shared" si="14"/>
        <v>12.142657914730359</v>
      </c>
      <c r="AB46">
        <f t="shared" si="14"/>
        <v>12.485129063810724</v>
      </c>
    </row>
    <row r="47" spans="1:28" x14ac:dyDescent="0.25">
      <c r="A47" s="7"/>
      <c r="B47" s="7"/>
      <c r="C47" s="7"/>
      <c r="D47" s="7"/>
      <c r="E47" s="7"/>
      <c r="F47" s="7"/>
      <c r="H47" s="1">
        <v>8.1999999999999993</v>
      </c>
      <c r="I47">
        <f t="shared" si="13"/>
        <v>10.448256139341984</v>
      </c>
      <c r="J47">
        <f t="shared" si="13"/>
        <v>10.790727288422351</v>
      </c>
      <c r="K47">
        <f t="shared" si="13"/>
        <v>10.876345075692443</v>
      </c>
      <c r="L47">
        <f t="shared" si="13"/>
        <v>10.961962862962533</v>
      </c>
      <c r="M47">
        <f t="shared" si="13"/>
        <v>11.047580650232625</v>
      </c>
      <c r="N47">
        <f t="shared" si="13"/>
        <v>11.218816224772809</v>
      </c>
      <c r="O47">
        <f t="shared" si="13"/>
        <v>11.218816224772809</v>
      </c>
      <c r="P47">
        <f t="shared" si="13"/>
        <v>11.304434012042901</v>
      </c>
      <c r="Q47">
        <f t="shared" si="13"/>
        <v>11.304434012042901</v>
      </c>
      <c r="R47">
        <f t="shared" si="13"/>
        <v>11.304434012042901</v>
      </c>
      <c r="S47">
        <f t="shared" si="14"/>
        <v>11.390051799312992</v>
      </c>
      <c r="T47">
        <f t="shared" si="14"/>
        <v>11.475669586583084</v>
      </c>
      <c r="U47">
        <f t="shared" si="14"/>
        <v>11.475669586583084</v>
      </c>
      <c r="V47">
        <f t="shared" si="14"/>
        <v>11.73252294839336</v>
      </c>
      <c r="W47">
        <f t="shared" si="14"/>
        <v>11.989376310203635</v>
      </c>
      <c r="X47">
        <f t="shared" si="14"/>
        <v>12.074994097473725</v>
      </c>
      <c r="Y47">
        <f t="shared" si="14"/>
        <v>12.160611884743817</v>
      </c>
      <c r="Z47">
        <f t="shared" si="14"/>
        <v>12.246229672013909</v>
      </c>
      <c r="AA47">
        <f t="shared" si="14"/>
        <v>12.331847459284001</v>
      </c>
      <c r="AB47">
        <f t="shared" si="14"/>
        <v>12.674318608364366</v>
      </c>
    </row>
    <row r="48" spans="1:28" x14ac:dyDescent="0.25">
      <c r="H48" s="1">
        <v>8.5</v>
      </c>
      <c r="I48">
        <f t="shared" si="13"/>
        <v>10.732040456172451</v>
      </c>
      <c r="J48">
        <f t="shared" si="13"/>
        <v>11.074511605252818</v>
      </c>
      <c r="K48">
        <f t="shared" si="13"/>
        <v>11.16012939252291</v>
      </c>
      <c r="L48">
        <f t="shared" si="13"/>
        <v>11.245747179793</v>
      </c>
      <c r="M48">
        <f t="shared" si="13"/>
        <v>11.331364967063092</v>
      </c>
      <c r="N48">
        <f t="shared" si="13"/>
        <v>11.502600541603275</v>
      </c>
      <c r="O48">
        <f t="shared" si="13"/>
        <v>11.502600541603275</v>
      </c>
      <c r="P48">
        <f t="shared" si="13"/>
        <v>11.588218328873367</v>
      </c>
      <c r="Q48">
        <f t="shared" si="13"/>
        <v>11.588218328873367</v>
      </c>
      <c r="R48">
        <f t="shared" si="13"/>
        <v>11.588218328873367</v>
      </c>
      <c r="S48">
        <f t="shared" si="14"/>
        <v>11.673836116143459</v>
      </c>
      <c r="T48">
        <f t="shared" si="14"/>
        <v>11.759453903413551</v>
      </c>
      <c r="U48">
        <f t="shared" si="14"/>
        <v>11.759453903413551</v>
      </c>
      <c r="V48">
        <f t="shared" si="14"/>
        <v>12.016307265223826</v>
      </c>
      <c r="W48">
        <f t="shared" si="14"/>
        <v>12.273160627034102</v>
      </c>
      <c r="X48">
        <f t="shared" si="14"/>
        <v>12.358778414304192</v>
      </c>
      <c r="Y48">
        <f t="shared" si="14"/>
        <v>12.444396201574284</v>
      </c>
      <c r="Z48">
        <f t="shared" si="14"/>
        <v>12.530013988844376</v>
      </c>
      <c r="AA48">
        <f t="shared" si="14"/>
        <v>12.615631776114467</v>
      </c>
      <c r="AB48">
        <f t="shared" si="14"/>
        <v>12.958102925194833</v>
      </c>
    </row>
    <row r="49" spans="2:28" x14ac:dyDescent="0.25">
      <c r="B49" t="s">
        <v>22</v>
      </c>
      <c r="C49" s="7" t="s">
        <v>31</v>
      </c>
      <c r="D49" s="7"/>
      <c r="E49" s="7"/>
      <c r="H49" s="1">
        <v>9</v>
      </c>
      <c r="I49">
        <f t="shared" si="13"/>
        <v>11.205014317556557</v>
      </c>
      <c r="J49">
        <f t="shared" si="13"/>
        <v>11.547485466636925</v>
      </c>
      <c r="K49">
        <f t="shared" si="13"/>
        <v>11.633103253907016</v>
      </c>
      <c r="L49">
        <f t="shared" si="13"/>
        <v>11.718721041177108</v>
      </c>
      <c r="M49">
        <f t="shared" si="13"/>
        <v>11.804338828447198</v>
      </c>
      <c r="N49">
        <f t="shared" si="13"/>
        <v>11.975574402987382</v>
      </c>
      <c r="O49">
        <f t="shared" si="13"/>
        <v>11.975574402987382</v>
      </c>
      <c r="P49">
        <f t="shared" si="13"/>
        <v>12.061192190257474</v>
      </c>
      <c r="Q49">
        <f t="shared" si="13"/>
        <v>12.061192190257474</v>
      </c>
      <c r="R49">
        <f t="shared" si="13"/>
        <v>12.061192190257474</v>
      </c>
      <c r="S49">
        <f t="shared" si="14"/>
        <v>12.146809977527566</v>
      </c>
      <c r="T49">
        <f t="shared" si="14"/>
        <v>12.232427764797658</v>
      </c>
      <c r="U49">
        <f t="shared" si="14"/>
        <v>12.232427764797658</v>
      </c>
      <c r="V49">
        <f t="shared" si="14"/>
        <v>12.489281126607933</v>
      </c>
      <c r="W49">
        <f t="shared" si="14"/>
        <v>12.746134488418207</v>
      </c>
      <c r="X49">
        <f t="shared" si="14"/>
        <v>12.831752275688299</v>
      </c>
      <c r="Y49">
        <f t="shared" si="14"/>
        <v>12.917370062958391</v>
      </c>
      <c r="Z49">
        <f t="shared" si="14"/>
        <v>13.002987850228482</v>
      </c>
      <c r="AA49">
        <f t="shared" si="14"/>
        <v>13.088605637498574</v>
      </c>
      <c r="AB49">
        <f t="shared" si="14"/>
        <v>13.431076786578942</v>
      </c>
    </row>
    <row r="50" spans="2:28" x14ac:dyDescent="0.25">
      <c r="C50" s="7"/>
      <c r="D50" s="7"/>
      <c r="E50" s="7"/>
      <c r="H50" s="1">
        <v>9.6</v>
      </c>
      <c r="I50">
        <f t="shared" si="13"/>
        <v>11.772582951217487</v>
      </c>
      <c r="J50">
        <f t="shared" si="13"/>
        <v>12.115054100297854</v>
      </c>
      <c r="K50">
        <f t="shared" si="13"/>
        <v>12.200671887567946</v>
      </c>
      <c r="L50">
        <f t="shared" si="13"/>
        <v>12.286289674838038</v>
      </c>
      <c r="M50">
        <f t="shared" si="13"/>
        <v>12.371907462108128</v>
      </c>
      <c r="N50">
        <f t="shared" si="13"/>
        <v>12.543143036648312</v>
      </c>
      <c r="O50">
        <f t="shared" si="13"/>
        <v>12.543143036648312</v>
      </c>
      <c r="P50">
        <f t="shared" si="13"/>
        <v>12.628760823918403</v>
      </c>
      <c r="Q50">
        <f t="shared" si="13"/>
        <v>12.628760823918403</v>
      </c>
      <c r="R50">
        <f t="shared" si="13"/>
        <v>12.628760823918403</v>
      </c>
      <c r="S50">
        <f t="shared" si="14"/>
        <v>12.714378611188495</v>
      </c>
      <c r="T50">
        <f t="shared" si="14"/>
        <v>12.799996398458587</v>
      </c>
      <c r="U50">
        <f t="shared" si="14"/>
        <v>12.799996398458587</v>
      </c>
      <c r="V50">
        <f t="shared" si="14"/>
        <v>13.056849760268863</v>
      </c>
      <c r="W50">
        <f t="shared" si="14"/>
        <v>13.313703122079136</v>
      </c>
      <c r="X50">
        <f t="shared" si="14"/>
        <v>13.399320909349228</v>
      </c>
      <c r="Y50">
        <f t="shared" si="14"/>
        <v>13.48493869661932</v>
      </c>
      <c r="Z50">
        <f t="shared" si="14"/>
        <v>13.570556483889412</v>
      </c>
      <c r="AA50">
        <f t="shared" si="14"/>
        <v>13.656174271159504</v>
      </c>
      <c r="AB50">
        <f t="shared" si="14"/>
        <v>13.998645420239871</v>
      </c>
    </row>
    <row r="51" spans="2:28" x14ac:dyDescent="0.25">
      <c r="C51" s="7"/>
      <c r="D51" s="7"/>
      <c r="E51" s="7"/>
    </row>
    <row r="52" spans="2:28" x14ac:dyDescent="0.25">
      <c r="C52" s="7"/>
      <c r="D52" s="7"/>
      <c r="E52" s="7"/>
    </row>
    <row r="55" spans="2:28" x14ac:dyDescent="0.25">
      <c r="B55" t="s">
        <v>32</v>
      </c>
      <c r="C55">
        <f>C35*D24/C24</f>
        <v>0.60993920874325547</v>
      </c>
      <c r="E55" s="7" t="s">
        <v>34</v>
      </c>
      <c r="F55" s="7"/>
      <c r="G55" s="7"/>
      <c r="H55" s="7"/>
      <c r="I55" s="7"/>
      <c r="J55" s="7"/>
    </row>
    <row r="56" spans="2:28" x14ac:dyDescent="0.25">
      <c r="B56" t="s">
        <v>33</v>
      </c>
      <c r="C56">
        <f>C36*E24/C24</f>
        <v>0.19888298501281712</v>
      </c>
      <c r="E56" s="7"/>
      <c r="F56" s="7"/>
      <c r="G56" s="7"/>
      <c r="H56" s="7"/>
      <c r="I56" s="7"/>
      <c r="J56" s="7"/>
    </row>
    <row r="57" spans="2:28" x14ac:dyDescent="0.25">
      <c r="E57" s="7"/>
      <c r="F57" s="7"/>
      <c r="G57" s="7"/>
      <c r="H57" s="7"/>
      <c r="I57" s="7"/>
      <c r="J57" s="7"/>
    </row>
    <row r="58" spans="2:28" x14ac:dyDescent="0.25">
      <c r="E58" s="7"/>
      <c r="F58" s="7"/>
      <c r="G58" s="7"/>
      <c r="H58" s="7"/>
      <c r="I58" s="7"/>
      <c r="J58" s="7"/>
    </row>
    <row r="59" spans="2:28" x14ac:dyDescent="0.25">
      <c r="B59" t="s">
        <v>16</v>
      </c>
      <c r="C59">
        <f>(F24-C24*D24)/C29/C27</f>
        <v>0.96988143587129094</v>
      </c>
      <c r="D59" t="s">
        <v>15</v>
      </c>
      <c r="E59">
        <f>(H24-D24*E24)/C27/C28</f>
        <v>0.94283889774572605</v>
      </c>
    </row>
    <row r="60" spans="2:28" x14ac:dyDescent="0.25">
      <c r="B60" t="s">
        <v>17</v>
      </c>
      <c r="C60">
        <f>(G24-C24*E24)/C28/C29</f>
        <v>0.9408000357928773</v>
      </c>
    </row>
    <row r="61" spans="2:28" x14ac:dyDescent="0.25">
      <c r="B61" t="s">
        <v>38</v>
      </c>
      <c r="C61">
        <f>(C59-C60*E59)/SQRT((1-C60*C60)*(1-E59*E59))</f>
        <v>0.73352954088063071</v>
      </c>
    </row>
    <row r="62" spans="2:28" x14ac:dyDescent="0.25">
      <c r="B62" t="s">
        <v>39</v>
      </c>
      <c r="C62">
        <f>(C60-C59*E59)/SQRT((1-C60*C60)*(1-E59*E59))</f>
        <v>0.23334266673275991</v>
      </c>
      <c r="E62" s="7" t="s">
        <v>40</v>
      </c>
      <c r="F62" s="7"/>
      <c r="G62" s="7"/>
      <c r="H62" s="7"/>
      <c r="I62" s="7"/>
    </row>
    <row r="63" spans="2:28" x14ac:dyDescent="0.25">
      <c r="E63" s="7"/>
      <c r="F63" s="7"/>
      <c r="G63" s="7"/>
      <c r="H63" s="7"/>
      <c r="I63" s="7"/>
    </row>
    <row r="64" spans="2:28" x14ac:dyDescent="0.25">
      <c r="E64" s="7"/>
      <c r="F64" s="7"/>
      <c r="G64" s="7"/>
      <c r="H64" s="7"/>
      <c r="I64" s="7"/>
    </row>
    <row r="65" spans="2:13" x14ac:dyDescent="0.25">
      <c r="E65" s="7"/>
      <c r="F65" s="7"/>
      <c r="G65" s="7"/>
      <c r="H65" s="7"/>
      <c r="I65" s="7"/>
    </row>
    <row r="67" spans="2:13" x14ac:dyDescent="0.25">
      <c r="B67" t="s">
        <v>41</v>
      </c>
      <c r="C67">
        <f>SQRT(E35*C59+E36*C60)</f>
        <v>0.97310118203189266</v>
      </c>
      <c r="E67" s="7" t="s">
        <v>42</v>
      </c>
      <c r="F67" s="7"/>
      <c r="G67" s="7"/>
      <c r="H67" s="7"/>
      <c r="I67" s="7"/>
    </row>
    <row r="68" spans="2:13" x14ac:dyDescent="0.25">
      <c r="E68" s="7"/>
      <c r="F68" s="7"/>
      <c r="G68" s="7"/>
      <c r="H68" s="7"/>
      <c r="I68" s="7"/>
    </row>
    <row r="69" spans="2:13" x14ac:dyDescent="0.25">
      <c r="E69" s="7"/>
      <c r="F69" s="7"/>
      <c r="G69" s="7"/>
      <c r="H69" s="7"/>
      <c r="I69" s="7"/>
    </row>
    <row r="70" spans="2:13" x14ac:dyDescent="0.25">
      <c r="E70" s="7"/>
      <c r="F70" s="7"/>
      <c r="G70" s="7"/>
      <c r="H70" s="7"/>
      <c r="I70" s="7"/>
    </row>
    <row r="73" spans="2:13" ht="15" customHeight="1" x14ac:dyDescent="0.25">
      <c r="B73" s="7" t="s">
        <v>43</v>
      </c>
      <c r="C73" s="7"/>
      <c r="D73" s="7"/>
    </row>
    <row r="74" spans="2:13" x14ac:dyDescent="0.25">
      <c r="B74" s="7"/>
      <c r="C74" s="7"/>
      <c r="D74" s="7"/>
      <c r="E74" s="9" t="s">
        <v>44</v>
      </c>
      <c r="H74" s="7" t="s">
        <v>45</v>
      </c>
      <c r="I74" s="7"/>
      <c r="J74" s="7"/>
      <c r="K74" s="7"/>
      <c r="L74" s="7"/>
      <c r="M74" s="7"/>
    </row>
    <row r="75" spans="2:13" x14ac:dyDescent="0.25">
      <c r="B75" s="7"/>
      <c r="C75" s="7"/>
      <c r="D75" s="7"/>
      <c r="E75" s="8"/>
      <c r="F75">
        <f>C67*C67</f>
        <v>0.94692591047186669</v>
      </c>
      <c r="H75" s="7"/>
      <c r="I75" s="7"/>
      <c r="J75" s="7"/>
      <c r="K75" s="7"/>
      <c r="L75" s="7"/>
      <c r="M75" s="7"/>
    </row>
    <row r="76" spans="2:13" x14ac:dyDescent="0.25">
      <c r="B76" s="7"/>
      <c r="C76" s="7"/>
      <c r="D76" s="7"/>
      <c r="E76" s="8"/>
      <c r="H76" s="7"/>
      <c r="I76" s="7"/>
      <c r="J76" s="7"/>
      <c r="K76" s="7"/>
      <c r="L76" s="7"/>
      <c r="M76" s="7"/>
    </row>
    <row r="77" spans="2:13" x14ac:dyDescent="0.25">
      <c r="B77" s="7"/>
      <c r="C77" s="7"/>
      <c r="D77" s="7"/>
    </row>
    <row r="79" spans="2:13" x14ac:dyDescent="0.25">
      <c r="B79" s="7" t="s">
        <v>46</v>
      </c>
      <c r="C79" s="7"/>
      <c r="D79" s="7"/>
      <c r="E79" s="8">
        <f>1-(1-F75)*(20-1)/(20-2-1)</f>
        <v>0.94068189993914508</v>
      </c>
      <c r="F79" s="8"/>
    </row>
    <row r="80" spans="2:13" x14ac:dyDescent="0.25">
      <c r="B80" s="7"/>
      <c r="C80" s="7"/>
      <c r="D80" s="7"/>
      <c r="E80" s="8"/>
      <c r="F80" s="8"/>
    </row>
    <row r="81" spans="2:9" x14ac:dyDescent="0.25">
      <c r="B81" s="7"/>
      <c r="C81" s="7"/>
      <c r="D81" s="7"/>
      <c r="E81" s="8"/>
      <c r="F81" s="8"/>
    </row>
    <row r="84" spans="2:9" x14ac:dyDescent="0.25">
      <c r="B84" t="s">
        <v>47</v>
      </c>
      <c r="C84">
        <f>F75/(1-F75)*(20-2-1)/2</f>
        <v>151.65347744202666</v>
      </c>
      <c r="E84" s="7" t="s">
        <v>49</v>
      </c>
      <c r="F84" s="7"/>
      <c r="G84" s="7"/>
      <c r="H84" s="7"/>
      <c r="I84" s="7"/>
    </row>
    <row r="85" spans="2:9" x14ac:dyDescent="0.25">
      <c r="B85" t="s">
        <v>48</v>
      </c>
      <c r="C85">
        <f>_xlfn.F.INV.RT(0.05,2,17)</f>
        <v>3.5915305684750827</v>
      </c>
      <c r="E85" s="7"/>
      <c r="F85" s="7"/>
      <c r="G85" s="7"/>
      <c r="H85" s="7"/>
      <c r="I85" s="7"/>
    </row>
    <row r="91" spans="2:9" x14ac:dyDescent="0.25">
      <c r="B91" t="s">
        <v>50</v>
      </c>
      <c r="C91">
        <f>C29*SQRT(1-F75)/SQRT(1-E59*E59)/SQRT(17)</f>
        <v>0.40170206980376111</v>
      </c>
    </row>
    <row r="93" spans="2:9" x14ac:dyDescent="0.25">
      <c r="B93" t="s">
        <v>51</v>
      </c>
      <c r="C93">
        <f>C91/C27</f>
        <v>0.21257648681023331</v>
      </c>
    </row>
    <row r="94" spans="2:9" x14ac:dyDescent="0.25">
      <c r="B94" t="s">
        <v>52</v>
      </c>
      <c r="C94">
        <f>C91/C28</f>
        <v>6.0483308650899022E-2</v>
      </c>
    </row>
    <row r="96" spans="2:9" x14ac:dyDescent="0.25">
      <c r="B96" t="s">
        <v>53</v>
      </c>
      <c r="C96">
        <f>C35/C93</f>
        <v>4.4499170014633904</v>
      </c>
      <c r="E96" s="7" t="s">
        <v>56</v>
      </c>
      <c r="F96" s="7"/>
      <c r="G96" s="7"/>
      <c r="H96" s="7"/>
      <c r="I96" s="7"/>
    </row>
    <row r="97" spans="2:9" x14ac:dyDescent="0.25">
      <c r="B97" t="s">
        <v>54</v>
      </c>
      <c r="C97">
        <f>C36/C94</f>
        <v>1.4155605766256152</v>
      </c>
      <c r="E97" s="7"/>
      <c r="F97" s="7"/>
      <c r="G97" s="7"/>
      <c r="H97" s="7"/>
      <c r="I97" s="7"/>
    </row>
    <row r="98" spans="2:9" x14ac:dyDescent="0.25">
      <c r="B98" t="s">
        <v>55</v>
      </c>
      <c r="C98">
        <f>TINV(0.05,17)</f>
        <v>2.109815577833317</v>
      </c>
      <c r="E98" s="7"/>
      <c r="F98" s="7"/>
      <c r="G98" s="7"/>
      <c r="H98" s="7"/>
      <c r="I98" s="7"/>
    </row>
    <row r="102" spans="2:9" x14ac:dyDescent="0.25">
      <c r="B102" t="s">
        <v>57</v>
      </c>
      <c r="C102">
        <f>C59*C59</f>
        <v>0.94066999964775699</v>
      </c>
    </row>
    <row r="103" spans="2:9" x14ac:dyDescent="0.25">
      <c r="B103" t="s">
        <v>58</v>
      </c>
      <c r="C103">
        <f>C60*C60</f>
        <v>0.88510470734787916</v>
      </c>
    </row>
    <row r="104" spans="2:9" x14ac:dyDescent="0.25">
      <c r="B104" t="s">
        <v>59</v>
      </c>
      <c r="C104">
        <f>C67*C67</f>
        <v>0.94692591047186669</v>
      </c>
    </row>
    <row r="106" spans="2:9" x14ac:dyDescent="0.25">
      <c r="B106" t="s">
        <v>60</v>
      </c>
      <c r="C106">
        <f>(C104-C103)/(1-C104)*(17)</f>
        <v>19.80176131991297</v>
      </c>
      <c r="D106" s="7" t="s">
        <v>62</v>
      </c>
      <c r="E106" s="7"/>
      <c r="F106" s="7"/>
      <c r="G106" s="7"/>
      <c r="H106" s="7"/>
    </row>
    <row r="107" spans="2:9" x14ac:dyDescent="0.25">
      <c r="B107" t="s">
        <v>61</v>
      </c>
      <c r="C107">
        <f>(C104-C102)/(1-C104)*(17)</f>
        <v>2.0038117460967664</v>
      </c>
      <c r="D107" s="7"/>
      <c r="E107" s="7"/>
      <c r="F107" s="7"/>
      <c r="G107" s="7"/>
      <c r="H107" s="7"/>
    </row>
    <row r="108" spans="2:9" x14ac:dyDescent="0.25">
      <c r="B108" t="s">
        <v>48</v>
      </c>
      <c r="C108">
        <f>_xlfn.F.INV.RT(0.05,1,17)</f>
        <v>4.4513217724681331</v>
      </c>
      <c r="D108" s="7"/>
      <c r="E108" s="7"/>
      <c r="F108" s="7"/>
      <c r="G108" s="7"/>
      <c r="H108" s="7"/>
    </row>
  </sheetData>
  <sortState ref="H31:AB50">
    <sortCondition ref="H31"/>
  </sortState>
  <mergeCells count="16">
    <mergeCell ref="B79:D81"/>
    <mergeCell ref="E79:F81"/>
    <mergeCell ref="E84:I85"/>
    <mergeCell ref="E96:I98"/>
    <mergeCell ref="D106:H108"/>
    <mergeCell ref="E62:I65"/>
    <mergeCell ref="E67:I70"/>
    <mergeCell ref="B73:D77"/>
    <mergeCell ref="E74:E76"/>
    <mergeCell ref="H74:M76"/>
    <mergeCell ref="P24:T25"/>
    <mergeCell ref="C39:E44"/>
    <mergeCell ref="A46:F47"/>
    <mergeCell ref="C49:E52"/>
    <mergeCell ref="E55:J58"/>
    <mergeCell ref="M25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Пасько</dc:creator>
  <cp:lastModifiedBy>Дмитрий Пасько</cp:lastModifiedBy>
  <dcterms:created xsi:type="dcterms:W3CDTF">2019-04-10T10:20:36Z</dcterms:created>
  <dcterms:modified xsi:type="dcterms:W3CDTF">2019-04-10T15:14:59Z</dcterms:modified>
</cp:coreProperties>
</file>