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1C815E4B-9E91-41E3-B440-C4AB59D9C371}" xr6:coauthVersionLast="40" xr6:coauthVersionMax="40" xr10:uidLastSave="{00000000-0000-0000-0000-000000000000}"/>
  <bookViews>
    <workbookView minimized="1" xWindow="0" yWindow="0" windowWidth="28800" windowHeight="12180" activeTab="3" xr2:uid="{00000000-000D-0000-FFFF-FFFF00000000}"/>
  </bookViews>
  <sheets>
    <sheet name="1" sheetId="11" r:id="rId1"/>
    <sheet name="2" sheetId="12" r:id="rId2"/>
    <sheet name="3" sheetId="13" r:id="rId3"/>
    <sheet name="5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3" l="1"/>
  <c r="S68" i="13"/>
  <c r="C54" i="12"/>
  <c r="C42" i="12"/>
  <c r="K5" i="11" l="1"/>
  <c r="N5" i="14"/>
  <c r="J114" i="14" l="1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13" i="14"/>
  <c r="D113" i="14"/>
  <c r="E113" i="14"/>
  <c r="F113" i="14"/>
  <c r="G113" i="14"/>
  <c r="H113" i="14"/>
  <c r="I113" i="14"/>
  <c r="D114" i="14"/>
  <c r="E114" i="14"/>
  <c r="F114" i="14"/>
  <c r="G114" i="14"/>
  <c r="H114" i="14"/>
  <c r="I114" i="14"/>
  <c r="D115" i="14"/>
  <c r="E115" i="14"/>
  <c r="F115" i="14"/>
  <c r="G115" i="14"/>
  <c r="H115" i="14"/>
  <c r="I115" i="14"/>
  <c r="D116" i="14"/>
  <c r="E116" i="14"/>
  <c r="F116" i="14"/>
  <c r="G116" i="14"/>
  <c r="H116" i="14"/>
  <c r="I116" i="14"/>
  <c r="D117" i="14"/>
  <c r="E117" i="14"/>
  <c r="F117" i="14"/>
  <c r="G117" i="14"/>
  <c r="H117" i="14"/>
  <c r="I117" i="14"/>
  <c r="D118" i="14"/>
  <c r="E118" i="14"/>
  <c r="F118" i="14"/>
  <c r="G118" i="14"/>
  <c r="H118" i="14"/>
  <c r="I118" i="14"/>
  <c r="D119" i="14"/>
  <c r="E119" i="14"/>
  <c r="F119" i="14"/>
  <c r="G119" i="14"/>
  <c r="H119" i="14"/>
  <c r="I119" i="14"/>
  <c r="D120" i="14"/>
  <c r="E120" i="14"/>
  <c r="F120" i="14"/>
  <c r="G120" i="14"/>
  <c r="H120" i="14"/>
  <c r="I120" i="14"/>
  <c r="D121" i="14"/>
  <c r="E121" i="14"/>
  <c r="F121" i="14"/>
  <c r="G121" i="14"/>
  <c r="H121" i="14"/>
  <c r="I121" i="14"/>
  <c r="D122" i="14"/>
  <c r="E122" i="14"/>
  <c r="F122" i="14"/>
  <c r="G122" i="14"/>
  <c r="H122" i="14"/>
  <c r="I122" i="14"/>
  <c r="D123" i="14"/>
  <c r="E123" i="14"/>
  <c r="F123" i="14"/>
  <c r="G123" i="14"/>
  <c r="H123" i="14"/>
  <c r="I123" i="14"/>
  <c r="D124" i="14"/>
  <c r="E124" i="14"/>
  <c r="F124" i="14"/>
  <c r="G124" i="14"/>
  <c r="H124" i="14"/>
  <c r="I124" i="14"/>
  <c r="D125" i="14"/>
  <c r="E125" i="14"/>
  <c r="F125" i="14"/>
  <c r="G125" i="14"/>
  <c r="H125" i="14"/>
  <c r="I125" i="14"/>
  <c r="D126" i="14"/>
  <c r="E126" i="14"/>
  <c r="F126" i="14"/>
  <c r="G126" i="14"/>
  <c r="H126" i="14"/>
  <c r="I126" i="14"/>
  <c r="D127" i="14"/>
  <c r="E127" i="14"/>
  <c r="F127" i="14"/>
  <c r="G127" i="14"/>
  <c r="H127" i="14"/>
  <c r="I127" i="14"/>
  <c r="D128" i="14"/>
  <c r="E128" i="14"/>
  <c r="F128" i="14"/>
  <c r="G128" i="14"/>
  <c r="H128" i="14"/>
  <c r="I128" i="14"/>
  <c r="D129" i="14"/>
  <c r="E129" i="14"/>
  <c r="F129" i="14"/>
  <c r="G129" i="14"/>
  <c r="H129" i="14"/>
  <c r="I129" i="14"/>
  <c r="D130" i="14"/>
  <c r="E130" i="14"/>
  <c r="F130" i="14"/>
  <c r="G130" i="14"/>
  <c r="H130" i="14"/>
  <c r="I130" i="14"/>
  <c r="D131" i="14"/>
  <c r="E131" i="14"/>
  <c r="F131" i="14"/>
  <c r="G131" i="14"/>
  <c r="H131" i="14"/>
  <c r="I131" i="14"/>
  <c r="D132" i="14"/>
  <c r="E132" i="14"/>
  <c r="F132" i="14"/>
  <c r="G132" i="14"/>
  <c r="H132" i="14"/>
  <c r="I132" i="14"/>
  <c r="D133" i="14"/>
  <c r="E133" i="14"/>
  <c r="F133" i="14"/>
  <c r="G133" i="14"/>
  <c r="H133" i="14"/>
  <c r="I133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14" i="14"/>
  <c r="C115" i="14"/>
  <c r="C116" i="14"/>
  <c r="C117" i="14"/>
  <c r="C118" i="14"/>
  <c r="C119" i="14"/>
  <c r="C11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73" i="14"/>
  <c r="C50" i="14"/>
  <c r="D45" i="14"/>
  <c r="E45" i="14"/>
  <c r="F45" i="14"/>
  <c r="G45" i="14"/>
  <c r="H45" i="14"/>
  <c r="I45" i="14"/>
  <c r="D46" i="14"/>
  <c r="E46" i="14"/>
  <c r="F46" i="14"/>
  <c r="G46" i="14"/>
  <c r="H46" i="14"/>
  <c r="I46" i="14"/>
  <c r="D47" i="14"/>
  <c r="E47" i="14"/>
  <c r="F47" i="14"/>
  <c r="G47" i="14"/>
  <c r="H47" i="14"/>
  <c r="I47" i="14"/>
  <c r="D48" i="14"/>
  <c r="E48" i="14"/>
  <c r="F48" i="14"/>
  <c r="G48" i="14"/>
  <c r="H48" i="14"/>
  <c r="I48" i="14"/>
  <c r="D49" i="14"/>
  <c r="E49" i="14"/>
  <c r="F49" i="14"/>
  <c r="G49" i="14"/>
  <c r="H49" i="14"/>
  <c r="I49" i="14"/>
  <c r="D50" i="14"/>
  <c r="E50" i="14"/>
  <c r="F50" i="14"/>
  <c r="G50" i="14"/>
  <c r="H50" i="14"/>
  <c r="I50" i="14"/>
  <c r="D51" i="14"/>
  <c r="E51" i="14"/>
  <c r="F51" i="14"/>
  <c r="G51" i="14"/>
  <c r="H51" i="14"/>
  <c r="I51" i="14"/>
  <c r="D52" i="14"/>
  <c r="E52" i="14"/>
  <c r="F52" i="14"/>
  <c r="G52" i="14"/>
  <c r="H52" i="14"/>
  <c r="I52" i="14"/>
  <c r="D53" i="14"/>
  <c r="E53" i="14"/>
  <c r="F53" i="14"/>
  <c r="G53" i="14"/>
  <c r="H53" i="14"/>
  <c r="I53" i="14"/>
  <c r="D54" i="14"/>
  <c r="E54" i="14"/>
  <c r="F54" i="14"/>
  <c r="G54" i="14"/>
  <c r="H54" i="14"/>
  <c r="I54" i="14"/>
  <c r="D55" i="14"/>
  <c r="E55" i="14"/>
  <c r="F55" i="14"/>
  <c r="G55" i="14"/>
  <c r="H55" i="14"/>
  <c r="I55" i="14"/>
  <c r="D56" i="14"/>
  <c r="E56" i="14"/>
  <c r="F56" i="14"/>
  <c r="G56" i="14"/>
  <c r="H56" i="14"/>
  <c r="I56" i="14"/>
  <c r="D57" i="14"/>
  <c r="E57" i="14"/>
  <c r="F57" i="14"/>
  <c r="G57" i="14"/>
  <c r="H57" i="14"/>
  <c r="I57" i="14"/>
  <c r="D58" i="14"/>
  <c r="E58" i="14"/>
  <c r="F58" i="14"/>
  <c r="G58" i="14"/>
  <c r="H58" i="14"/>
  <c r="I58" i="14"/>
  <c r="D59" i="14"/>
  <c r="E59" i="14"/>
  <c r="F59" i="14"/>
  <c r="G59" i="14"/>
  <c r="H59" i="14"/>
  <c r="I59" i="14"/>
  <c r="D60" i="14"/>
  <c r="E60" i="14"/>
  <c r="F60" i="14"/>
  <c r="G60" i="14"/>
  <c r="H60" i="14"/>
  <c r="I60" i="14"/>
  <c r="D61" i="14"/>
  <c r="E61" i="14"/>
  <c r="F61" i="14"/>
  <c r="G61" i="14"/>
  <c r="H61" i="14"/>
  <c r="I61" i="14"/>
  <c r="D62" i="14"/>
  <c r="E62" i="14"/>
  <c r="F62" i="14"/>
  <c r="G62" i="14"/>
  <c r="H62" i="14"/>
  <c r="I62" i="14"/>
  <c r="D63" i="14"/>
  <c r="E63" i="14"/>
  <c r="F63" i="14"/>
  <c r="G63" i="14"/>
  <c r="H63" i="14"/>
  <c r="I63" i="14"/>
  <c r="D64" i="14"/>
  <c r="E64" i="14"/>
  <c r="F64" i="14"/>
  <c r="G64" i="14"/>
  <c r="H64" i="14"/>
  <c r="I64" i="14"/>
  <c r="D65" i="14"/>
  <c r="E65" i="14"/>
  <c r="F65" i="14"/>
  <c r="G65" i="14"/>
  <c r="H65" i="14"/>
  <c r="I65" i="14"/>
  <c r="C46" i="14"/>
  <c r="C47" i="14"/>
  <c r="C48" i="14"/>
  <c r="C49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45" i="14"/>
  <c r="D32" i="14"/>
  <c r="K25" i="14"/>
  <c r="O21" i="14"/>
  <c r="I21" i="14" l="1"/>
  <c r="I22" i="14" s="1"/>
  <c r="H21" i="14"/>
  <c r="H22" i="14" s="1"/>
  <c r="H23" i="14" s="1"/>
  <c r="H25" i="14" s="1"/>
  <c r="H26" i="14" s="1"/>
  <c r="G21" i="14"/>
  <c r="G22" i="14" s="1"/>
  <c r="F21" i="14"/>
  <c r="F22" i="14" s="1"/>
  <c r="E21" i="14"/>
  <c r="E22" i="14" s="1"/>
  <c r="D21" i="14"/>
  <c r="D22" i="14" s="1"/>
  <c r="D23" i="14" s="1"/>
  <c r="D25" i="14" s="1"/>
  <c r="D26" i="14" s="1"/>
  <c r="C21" i="14"/>
  <c r="C22" i="14" s="1"/>
  <c r="J20" i="14"/>
  <c r="K20" i="14" s="1"/>
  <c r="J19" i="14"/>
  <c r="K19" i="14" s="1"/>
  <c r="J18" i="14"/>
  <c r="K18" i="14" s="1"/>
  <c r="J17" i="14"/>
  <c r="K17" i="14" s="1"/>
  <c r="J16" i="14"/>
  <c r="K16" i="14" s="1"/>
  <c r="J15" i="14"/>
  <c r="K15" i="14" s="1"/>
  <c r="J14" i="14"/>
  <c r="K14" i="14" s="1"/>
  <c r="J13" i="14"/>
  <c r="K13" i="14" s="1"/>
  <c r="J12" i="14"/>
  <c r="K12" i="14" s="1"/>
  <c r="J11" i="14"/>
  <c r="K11" i="14" s="1"/>
  <c r="J10" i="14"/>
  <c r="K10" i="14" s="1"/>
  <c r="J9" i="14"/>
  <c r="K9" i="14" s="1"/>
  <c r="J8" i="14"/>
  <c r="K8" i="14" s="1"/>
  <c r="J7" i="14"/>
  <c r="K7" i="14" s="1"/>
  <c r="J6" i="14"/>
  <c r="K6" i="14" s="1"/>
  <c r="J5" i="14"/>
  <c r="K5" i="14" s="1"/>
  <c r="D99" i="13"/>
  <c r="C100" i="13"/>
  <c r="D101" i="13"/>
  <c r="C102" i="13"/>
  <c r="D103" i="13"/>
  <c r="C104" i="13"/>
  <c r="D105" i="13"/>
  <c r="C106" i="13"/>
  <c r="D107" i="13"/>
  <c r="C108" i="13"/>
  <c r="D109" i="13"/>
  <c r="C110" i="13"/>
  <c r="D111" i="13"/>
  <c r="C112" i="13"/>
  <c r="D113" i="13"/>
  <c r="D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98" i="13"/>
  <c r="G95" i="13"/>
  <c r="D100" i="13" s="1"/>
  <c r="F85" i="13"/>
  <c r="I84" i="13"/>
  <c r="I85" i="13" s="1"/>
  <c r="H84" i="13"/>
  <c r="H85" i="13" s="1"/>
  <c r="H86" i="13" s="1"/>
  <c r="G84" i="13"/>
  <c r="G85" i="13" s="1"/>
  <c r="F84" i="13"/>
  <c r="E84" i="13"/>
  <c r="E85" i="13" s="1"/>
  <c r="D84" i="13"/>
  <c r="D85" i="13" s="1"/>
  <c r="D86" i="13" s="1"/>
  <c r="C84" i="13"/>
  <c r="C85" i="13" s="1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Q69" i="13" s="1"/>
  <c r="I54" i="13"/>
  <c r="M53" i="13" s="1"/>
  <c r="O55" i="13" s="1"/>
  <c r="I55" i="13"/>
  <c r="I56" i="13"/>
  <c r="I57" i="13"/>
  <c r="I58" i="13"/>
  <c r="I59" i="13"/>
  <c r="I53" i="13"/>
  <c r="C113" i="13" l="1"/>
  <c r="C111" i="13"/>
  <c r="C109" i="13"/>
  <c r="C107" i="13"/>
  <c r="C105" i="13"/>
  <c r="C103" i="13"/>
  <c r="C101" i="13"/>
  <c r="C99" i="13"/>
  <c r="C98" i="13"/>
  <c r="D112" i="13"/>
  <c r="D110" i="13"/>
  <c r="D108" i="13"/>
  <c r="D106" i="13"/>
  <c r="D104" i="13"/>
  <c r="D102" i="13"/>
  <c r="E23" i="14"/>
  <c r="E25" i="14" s="1"/>
  <c r="E26" i="14" s="1"/>
  <c r="I23" i="14"/>
  <c r="I25" i="14" s="1"/>
  <c r="I26" i="14" s="1"/>
  <c r="L6" i="14"/>
  <c r="N6" i="14" s="1"/>
  <c r="P6" i="14" s="1"/>
  <c r="L10" i="14"/>
  <c r="N10" i="14" s="1"/>
  <c r="P10" i="14" s="1"/>
  <c r="L14" i="14"/>
  <c r="N14" i="14" s="1"/>
  <c r="P14" i="14" s="1"/>
  <c r="L18" i="14"/>
  <c r="N18" i="14" s="1"/>
  <c r="P18" i="14" s="1"/>
  <c r="L7" i="14"/>
  <c r="N7" i="14" s="1"/>
  <c r="P7" i="14" s="1"/>
  <c r="L11" i="14"/>
  <c r="N11" i="14" s="1"/>
  <c r="P11" i="14" s="1"/>
  <c r="L15" i="14"/>
  <c r="N15" i="14" s="1"/>
  <c r="P15" i="14" s="1"/>
  <c r="L19" i="14"/>
  <c r="N19" i="14" s="1"/>
  <c r="P19" i="14" s="1"/>
  <c r="L8" i="14"/>
  <c r="N8" i="14"/>
  <c r="P8" i="14" s="1"/>
  <c r="L12" i="14"/>
  <c r="N12" i="14"/>
  <c r="P12" i="14" s="1"/>
  <c r="L16" i="14"/>
  <c r="N16" i="14"/>
  <c r="P16" i="14" s="1"/>
  <c r="L20" i="14"/>
  <c r="N20" i="14"/>
  <c r="P20" i="14" s="1"/>
  <c r="L5" i="14"/>
  <c r="P5" i="14" s="1"/>
  <c r="L9" i="14"/>
  <c r="N9" i="14" s="1"/>
  <c r="P9" i="14" s="1"/>
  <c r="L13" i="14"/>
  <c r="N13" i="14" s="1"/>
  <c r="P13" i="14" s="1"/>
  <c r="L17" i="14"/>
  <c r="N17" i="14" s="1"/>
  <c r="P17" i="14" s="1"/>
  <c r="C23" i="14"/>
  <c r="G23" i="14"/>
  <c r="G25" i="14" s="1"/>
  <c r="G26" i="14" s="1"/>
  <c r="F23" i="14"/>
  <c r="D24" i="14"/>
  <c r="H24" i="14"/>
  <c r="E87" i="13"/>
  <c r="E86" i="13"/>
  <c r="I86" i="13"/>
  <c r="I87" i="13" s="1"/>
  <c r="F87" i="13"/>
  <c r="O87" i="13"/>
  <c r="O89" i="13"/>
  <c r="O91" i="13"/>
  <c r="O93" i="13"/>
  <c r="O95" i="13"/>
  <c r="O97" i="13"/>
  <c r="O99" i="13"/>
  <c r="O101" i="13"/>
  <c r="N88" i="13"/>
  <c r="N92" i="13"/>
  <c r="N96" i="13"/>
  <c r="N100" i="13"/>
  <c r="P87" i="13"/>
  <c r="P89" i="13"/>
  <c r="P91" i="13"/>
  <c r="P93" i="13"/>
  <c r="P95" i="13"/>
  <c r="P97" i="13"/>
  <c r="P99" i="13"/>
  <c r="P101" i="13"/>
  <c r="N89" i="13"/>
  <c r="N93" i="13"/>
  <c r="N97" i="13"/>
  <c r="N101" i="13"/>
  <c r="O88" i="13"/>
  <c r="O90" i="13"/>
  <c r="O92" i="13"/>
  <c r="O94" i="13"/>
  <c r="O96" i="13"/>
  <c r="O98" i="13"/>
  <c r="O100" i="13"/>
  <c r="O102" i="13"/>
  <c r="N90" i="13"/>
  <c r="N94" i="13"/>
  <c r="N98" i="13"/>
  <c r="N102" i="13"/>
  <c r="P88" i="13"/>
  <c r="P90" i="13"/>
  <c r="P92" i="13"/>
  <c r="P94" i="13"/>
  <c r="P96" i="13"/>
  <c r="P98" i="13"/>
  <c r="P100" i="13"/>
  <c r="P102" i="13"/>
  <c r="N91" i="13"/>
  <c r="N95" i="13"/>
  <c r="N99" i="13"/>
  <c r="N87" i="13"/>
  <c r="F86" i="13"/>
  <c r="M70" i="13"/>
  <c r="C86" i="13"/>
  <c r="C87" i="13" s="1"/>
  <c r="G86" i="13"/>
  <c r="G87" i="13" s="1"/>
  <c r="D87" i="13"/>
  <c r="H87" i="13"/>
  <c r="P22" i="14" l="1"/>
  <c r="D31" i="14" s="1"/>
  <c r="C24" i="14"/>
  <c r="C25" i="14"/>
  <c r="C26" i="14" s="1"/>
  <c r="F24" i="14"/>
  <c r="F25" i="14"/>
  <c r="F26" i="14" s="1"/>
  <c r="G24" i="14"/>
  <c r="I24" i="14"/>
  <c r="E24" i="14"/>
  <c r="K87" i="13"/>
  <c r="Q73" i="13"/>
  <c r="O31" i="14" l="1"/>
  <c r="K31" i="14" s="1"/>
  <c r="K32" i="14"/>
  <c r="L26" i="14"/>
  <c r="Q80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Y38" i="14" l="1"/>
  <c r="AC38" i="14"/>
  <c r="Z38" i="14"/>
  <c r="W38" i="14"/>
  <c r="AA38" i="14"/>
  <c r="X38" i="14"/>
  <c r="AB38" i="14"/>
  <c r="T35" i="14"/>
  <c r="T39" i="14"/>
  <c r="T43" i="14"/>
  <c r="T47" i="14"/>
  <c r="T36" i="14"/>
  <c r="T40" i="14"/>
  <c r="T44" i="14"/>
  <c r="T32" i="14"/>
  <c r="T33" i="14"/>
  <c r="T37" i="14"/>
  <c r="T41" i="14"/>
  <c r="T45" i="14"/>
  <c r="T34" i="14"/>
  <c r="T38" i="14"/>
  <c r="T42" i="14"/>
  <c r="T46" i="14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45" i="13"/>
  <c r="K45" i="13"/>
  <c r="J46" i="13"/>
  <c r="K46" i="13"/>
  <c r="K31" i="13"/>
  <c r="J31" i="13"/>
  <c r="S39" i="13" s="1"/>
  <c r="S41" i="13" s="1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I20" i="13" l="1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D59" i="12"/>
  <c r="E59" i="12"/>
  <c r="F59" i="12"/>
  <c r="G59" i="12"/>
  <c r="H59" i="12"/>
  <c r="I59" i="12"/>
  <c r="D54" i="12"/>
  <c r="E54" i="12"/>
  <c r="F54" i="12"/>
  <c r="G54" i="12"/>
  <c r="H54" i="12"/>
  <c r="I54" i="12"/>
  <c r="D50" i="12"/>
  <c r="E50" i="12"/>
  <c r="F50" i="12"/>
  <c r="G50" i="12"/>
  <c r="H50" i="12"/>
  <c r="I50" i="12"/>
  <c r="C50" i="12"/>
  <c r="C59" i="12" s="1"/>
  <c r="L44" i="12"/>
  <c r="L45" i="12" s="1"/>
  <c r="D46" i="12"/>
  <c r="E46" i="12"/>
  <c r="F46" i="12"/>
  <c r="G46" i="12"/>
  <c r="H46" i="12"/>
  <c r="I46" i="12"/>
  <c r="C46" i="12"/>
  <c r="D42" i="12"/>
  <c r="E42" i="12"/>
  <c r="F42" i="12"/>
  <c r="G42" i="12"/>
  <c r="H42" i="12"/>
  <c r="I42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5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40" i="12"/>
  <c r="T43" i="12"/>
  <c r="T41" i="12"/>
  <c r="I33" i="12"/>
  <c r="H32" i="12"/>
  <c r="G31" i="12"/>
  <c r="F30" i="12"/>
  <c r="E29" i="12"/>
  <c r="D28" i="12"/>
  <c r="C27" i="12"/>
  <c r="N23" i="13" l="1"/>
  <c r="D138" i="11"/>
  <c r="D137" i="11"/>
  <c r="D136" i="11"/>
  <c r="J133" i="11"/>
  <c r="G133" i="11"/>
  <c r="D133" i="11"/>
  <c r="C93" i="11"/>
  <c r="D66" i="11"/>
  <c r="E66" i="11"/>
  <c r="F66" i="11"/>
  <c r="F67" i="11" s="1"/>
  <c r="F68" i="11" s="1"/>
  <c r="G66" i="11"/>
  <c r="G67" i="11" s="1"/>
  <c r="G68" i="11" s="1"/>
  <c r="H66" i="11"/>
  <c r="I66" i="11"/>
  <c r="D67" i="11"/>
  <c r="D68" i="11" s="1"/>
  <c r="E67" i="11"/>
  <c r="E68" i="11" s="1"/>
  <c r="H67" i="11"/>
  <c r="H68" i="11" s="1"/>
  <c r="I67" i="11"/>
  <c r="I68" i="11" s="1"/>
  <c r="C68" i="11"/>
  <c r="C67" i="11"/>
  <c r="C66" i="11"/>
  <c r="I65" i="11"/>
  <c r="H65" i="11"/>
  <c r="G65" i="11"/>
  <c r="F65" i="11"/>
  <c r="E65" i="11"/>
  <c r="D65" i="11"/>
  <c r="C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3" i="11"/>
  <c r="I43" i="11"/>
  <c r="H43" i="11"/>
  <c r="D43" i="11"/>
  <c r="E43" i="11"/>
  <c r="C43" i="11"/>
  <c r="G43" i="11"/>
  <c r="F43" i="11"/>
  <c r="K39" i="11"/>
  <c r="K34" i="11"/>
  <c r="K38" i="11"/>
  <c r="K33" i="11"/>
  <c r="K29" i="11"/>
  <c r="K32" i="11"/>
  <c r="K28" i="11"/>
  <c r="K42" i="11"/>
  <c r="K37" i="11"/>
  <c r="K41" i="11"/>
  <c r="K27" i="11"/>
  <c r="K31" i="11"/>
  <c r="K36" i="11"/>
  <c r="K40" i="11"/>
  <c r="K30" i="11"/>
  <c r="K35" i="11"/>
  <c r="D21" i="11"/>
  <c r="E21" i="11"/>
  <c r="F21" i="11"/>
  <c r="G21" i="11"/>
  <c r="H21" i="11"/>
  <c r="I21" i="11"/>
  <c r="J21" i="11"/>
  <c r="C21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</calcChain>
</file>

<file path=xl/sharedStrings.xml><?xml version="1.0" encoding="utf-8"?>
<sst xmlns="http://schemas.openxmlformats.org/spreadsheetml/2006/main" count="312" uniqueCount="111">
  <si>
    <t>№</t>
  </si>
  <si>
    <t>1.  </t>
  </si>
  <si>
    <t>2.  </t>
  </si>
  <si>
    <t>3.  </t>
  </si>
  <si>
    <t>4.  </t>
  </si>
  <si>
    <t>5.  </t>
  </si>
  <si>
    <t>6.  </t>
  </si>
  <si>
    <t>7.  </t>
  </si>
  <si>
    <t>8.  </t>
  </si>
  <si>
    <t>9.  </t>
  </si>
  <si>
    <t>10.  </t>
  </si>
  <si>
    <t>11.  </t>
  </si>
  <si>
    <t>12.  </t>
  </si>
  <si>
    <t>13.  </t>
  </si>
  <si>
    <t>14.  </t>
  </si>
  <si>
    <t>15.  </t>
  </si>
  <si>
    <t>16.  </t>
  </si>
  <si>
    <t>Xi</t>
  </si>
  <si>
    <t>Rj</t>
  </si>
  <si>
    <t>Матрица до упорядочивания</t>
  </si>
  <si>
    <t>Матрица после упорядочивания</t>
  </si>
  <si>
    <t>Редуцированная матрица + частоты</t>
  </si>
  <si>
    <t>pi</t>
  </si>
  <si>
    <t>qi</t>
  </si>
  <si>
    <t>pi*qi</t>
  </si>
  <si>
    <t>Распределение Гутмана</t>
  </si>
  <si>
    <t>Частота тестовых баллов</t>
  </si>
  <si>
    <t>ср. ариф</t>
  </si>
  <si>
    <t>мода</t>
  </si>
  <si>
    <t>медиана</t>
  </si>
  <si>
    <t>D(x)</t>
  </si>
  <si>
    <t>sigma</t>
  </si>
  <si>
    <t>3sigma</t>
  </si>
  <si>
    <t>Исходная матрица</t>
  </si>
  <si>
    <t>ковариационная матрица</t>
  </si>
  <si>
    <t>Исходная редуцированная матрица</t>
  </si>
  <si>
    <t>корреляционная матрица</t>
  </si>
  <si>
    <t>Столб 1</t>
  </si>
  <si>
    <t>Столб 2</t>
  </si>
  <si>
    <t>Столб 3</t>
  </si>
  <si>
    <t>Столб 4</t>
  </si>
  <si>
    <t>Столб 5</t>
  </si>
  <si>
    <t>Столб 6</t>
  </si>
  <si>
    <t>Столб 7</t>
  </si>
  <si>
    <t>Строка 2</t>
  </si>
  <si>
    <t>Строка 1</t>
  </si>
  <si>
    <t>Строка 3</t>
  </si>
  <si>
    <t>Строка 4</t>
  </si>
  <si>
    <t>Строка 5</t>
  </si>
  <si>
    <t>Строка 6</t>
  </si>
  <si>
    <t>Строка 7</t>
  </si>
  <si>
    <t>Между заданиями 5 и 2, 3 и 7, 1 и 7 корреляция близка к слабой; между 4 и 6 - близка к сильной, в остальных слабая</t>
  </si>
  <si>
    <t>для уравнения регресии между заданиями 4 и 6 (строка 6, столбец 3)</t>
  </si>
  <si>
    <t>y среднее</t>
  </si>
  <si>
    <t>х среднее</t>
  </si>
  <si>
    <t>Уравнение:</t>
  </si>
  <si>
    <t>y-yсреднее=rxy(x-xсреднее)</t>
  </si>
  <si>
    <t>Таблица для графика</t>
  </si>
  <si>
    <t>аргумент</t>
  </si>
  <si>
    <t>значение</t>
  </si>
  <si>
    <t>Баллы ученика</t>
  </si>
  <si>
    <t>Номера заданий</t>
  </si>
  <si>
    <t>Средние баллы учеников, которые справились с заданием</t>
  </si>
  <si>
    <t>Средние баллы учеников, которые не справились</t>
  </si>
  <si>
    <t>(x1-x0)/sigma</t>
  </si>
  <si>
    <t>sqrt(n1*n0/(n-1)/n)</t>
  </si>
  <si>
    <t>бисериальные коэффициенты</t>
  </si>
  <si>
    <t>Исходная матрица с 4мя случайными изменениями</t>
  </si>
  <si>
    <t>коэффициент надёжности для двухкратного тестирования</t>
  </si>
  <si>
    <t>Тест надёжный, так как коэффициент &gt;0.7</t>
  </si>
  <si>
    <t>Перепишем исходную матрицу</t>
  </si>
  <si>
    <t>По чётным</t>
  </si>
  <si>
    <t>По нечет</t>
  </si>
  <si>
    <t>заниженный коэффициент корреляции между чет и нечет</t>
  </si>
  <si>
    <t>исправленный коэффициент корреляции</t>
  </si>
  <si>
    <t>Тест ненадёжный, так как коэффициент &lt;0.7</t>
  </si>
  <si>
    <t>Rpb</t>
  </si>
  <si>
    <t>Rсреднее</t>
  </si>
  <si>
    <t>средний коэффициент корреляции</t>
  </si>
  <si>
    <t>матрица из лабораторной 1</t>
  </si>
  <si>
    <t>r из формулы Кьюдера-Ричардсона:</t>
  </si>
  <si>
    <t>желательная надёжность</t>
  </si>
  <si>
    <t>коэффициент увеличения надёжности k</t>
  </si>
  <si>
    <t>средний бал</t>
  </si>
  <si>
    <t>Ti</t>
  </si>
  <si>
    <t>r=</t>
  </si>
  <si>
    <t>стандатная ошибка измерения</t>
  </si>
  <si>
    <t>delta</t>
  </si>
  <si>
    <t>мин</t>
  </si>
  <si>
    <t>макс</t>
  </si>
  <si>
    <t>уровень подготовленности</t>
  </si>
  <si>
    <t>квадрат</t>
  </si>
  <si>
    <t>сумма квадратов</t>
  </si>
  <si>
    <t>beta</t>
  </si>
  <si>
    <t>beta^2</t>
  </si>
  <si>
    <t>среднее</t>
  </si>
  <si>
    <t>Дисперсии</t>
  </si>
  <si>
    <t>Sуп</t>
  </si>
  <si>
    <t>Sbeta</t>
  </si>
  <si>
    <t>угловые коэффициенты</t>
  </si>
  <si>
    <t>ауп</t>
  </si>
  <si>
    <t>аbeta</t>
  </si>
  <si>
    <t>общий знаменатель</t>
  </si>
  <si>
    <t>стандартные ошибки измерений</t>
  </si>
  <si>
    <t>SEуп</t>
  </si>
  <si>
    <t>SEbeta</t>
  </si>
  <si>
    <t>\fi</t>
  </si>
  <si>
    <t>характеристические кривые заданий</t>
  </si>
  <si>
    <t>характеристические кривые испытуемых</t>
  </si>
  <si>
    <t>информационные функции</t>
  </si>
  <si>
    <t>общая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</si>
</sst>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2" borderId="1" xfId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3" fillId="3" borderId="0" xfId="2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0" xfId="1"/>
    <xf numFmtId="0" fontId="3" fillId="3" borderId="0" xfId="2" applyAlignment="1">
      <alignment horizontal="center"/>
    </xf>
    <xf numFmtId="0" fontId="0" fillId="0" borderId="0" xfId="0" applyAlignment="1">
      <alignment wrapText="1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0" fillId="0" borderId="1" xfId="0" applyFill="1" applyBorder="1" applyAlignment="1"/>
    <xf numFmtId="0" fontId="3" fillId="3" borderId="0" xfId="2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 wrapText="1"/>
    </xf>
  </cellXfs>
  <cellStyles count="3">
    <cellStyle name="Нейтральный" xfId="2" builtinId="28"/>
    <cellStyle name="Обычный" xfId="0" builtinId="0"/>
    <cellStyle name="Хороший" xfId="1" builtinId="26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'1'!$B$68</c:f>
              <c:strCache>
                <c:ptCount val="1"/>
                <c:pt idx="0">
                  <c:v>pi*qi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'1'!$C$66:$K$66</c:f>
              <c:numCache>
                <c:formatCode>General</c:formatCode>
                <c:ptCount val="9"/>
                <c:pt idx="0">
                  <c:v>0.9375</c:v>
                </c:pt>
                <c:pt idx="1">
                  <c:v>0.875</c:v>
                </c:pt>
                <c:pt idx="2">
                  <c:v>0.8125</c:v>
                </c:pt>
                <c:pt idx="3">
                  <c:v>0.75</c:v>
                </c:pt>
                <c:pt idx="4">
                  <c:v>0.5625</c:v>
                </c:pt>
                <c:pt idx="5">
                  <c:v>0.375</c:v>
                </c:pt>
                <c:pt idx="6">
                  <c:v>0.1875</c:v>
                </c:pt>
              </c:numCache>
            </c:numRef>
          </c:xVal>
          <c:yVal>
            <c:numRef>
              <c:f>'1'!$C$68:$K$68</c:f>
              <c:numCache>
                <c:formatCode>General</c:formatCode>
                <c:ptCount val="9"/>
                <c:pt idx="0">
                  <c:v>5.859375E-2</c:v>
                </c:pt>
                <c:pt idx="1">
                  <c:v>0.109375</c:v>
                </c:pt>
                <c:pt idx="2">
                  <c:v>0.15234375</c:v>
                </c:pt>
                <c:pt idx="3">
                  <c:v>0.1875</c:v>
                </c:pt>
                <c:pt idx="4">
                  <c:v>0.24609375</c:v>
                </c:pt>
                <c:pt idx="5">
                  <c:v>0.234375</c:v>
                </c:pt>
                <c:pt idx="6">
                  <c:v>0.15234375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C-4A0C-A5BE-EED76886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03128"/>
        <c:axId val="564403456"/>
      </c:scatterChart>
      <c:valAx>
        <c:axId val="5644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03456"/>
        <c:crosses val="autoZero"/>
        <c:crossBetween val="midCat"/>
      </c:valAx>
      <c:valAx>
        <c:axId val="564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0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информационная функция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'5'!$C$113:$C$133</c:f>
              <c:numCache>
                <c:formatCode>General</c:formatCode>
                <c:ptCount val="21"/>
                <c:pt idx="0">
                  <c:v>5.6400108790340138E-2</c:v>
                </c:pt>
                <c:pt idx="1">
                  <c:v>0.12518840988128244</c:v>
                </c:pt>
                <c:pt idx="2">
                  <c:v>0.26028938551774683</c:v>
                </c:pt>
                <c:pt idx="3">
                  <c:v>0.47350399643694935</c:v>
                </c:pt>
                <c:pt idx="4">
                  <c:v>0.67977185126615458</c:v>
                </c:pt>
                <c:pt idx="5">
                  <c:v>0.7003678847634548</c:v>
                </c:pt>
                <c:pt idx="6">
                  <c:v>0.51309715882039542</c:v>
                </c:pt>
                <c:pt idx="7">
                  <c:v>0.29118849592515678</c:v>
                </c:pt>
                <c:pt idx="8">
                  <c:v>0.14239211475891275</c:v>
                </c:pt>
                <c:pt idx="9">
                  <c:v>6.4651064125249333E-2</c:v>
                </c:pt>
                <c:pt idx="10">
                  <c:v>2.8371818695246177E-2</c:v>
                </c:pt>
                <c:pt idx="11">
                  <c:v>1.2265417398899706E-2</c:v>
                </c:pt>
                <c:pt idx="12">
                  <c:v>5.2681048283706811E-3</c:v>
                </c:pt>
                <c:pt idx="13">
                  <c:v>2.2563830177068232E-3</c:v>
                </c:pt>
                <c:pt idx="14">
                  <c:v>9.6527532611478603E-4</c:v>
                </c:pt>
                <c:pt idx="15">
                  <c:v>4.1273099215435958E-4</c:v>
                </c:pt>
                <c:pt idx="16">
                  <c:v>1.7643624726448423E-4</c:v>
                </c:pt>
                <c:pt idx="17">
                  <c:v>7.5416759484337641E-5</c:v>
                </c:pt>
                <c:pt idx="18">
                  <c:v>3.2235212460731488E-5</c:v>
                </c:pt>
                <c:pt idx="19">
                  <c:v>1.3777987131856569E-5</c:v>
                </c:pt>
                <c:pt idx="20">
                  <c:v>5.8889495835582977E-6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B-4D77-AE6F-C335F52C35D6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'5'!$D$113:$D$133</c:f>
              <c:numCache>
                <c:formatCode>General</c:formatCode>
                <c:ptCount val="21"/>
                <c:pt idx="0">
                  <c:v>1.5894411558444572E-2</c:v>
                </c:pt>
                <c:pt idx="1">
                  <c:v>3.6642350057315698E-2</c:v>
                </c:pt>
                <c:pt idx="2">
                  <c:v>8.2854377988852479E-2</c:v>
                </c:pt>
                <c:pt idx="3">
                  <c:v>0.17937145547943037</c:v>
                </c:pt>
                <c:pt idx="4">
                  <c:v>0.3538286981133274</c:v>
                </c:pt>
                <c:pt idx="5">
                  <c:v>0.58326677298749419</c:v>
                </c:pt>
                <c:pt idx="6">
                  <c:v>0.7209749097019843</c:v>
                </c:pt>
                <c:pt idx="7">
                  <c:v>0.62789432446714755</c:v>
                </c:pt>
                <c:pt idx="8">
                  <c:v>0.40176108355506945</c:v>
                </c:pt>
                <c:pt idx="9">
                  <c:v>0.20991344563179137</c:v>
                </c:pt>
                <c:pt idx="10">
                  <c:v>9.840546042613442E-2</c:v>
                </c:pt>
                <c:pt idx="11">
                  <c:v>4.3812993393532916E-2</c:v>
                </c:pt>
                <c:pt idx="12">
                  <c:v>1.906093818036491E-2</c:v>
                </c:pt>
                <c:pt idx="13">
                  <c:v>8.2092292516816635E-3</c:v>
                </c:pt>
                <c:pt idx="14">
                  <c:v>3.5202215397902728E-3</c:v>
                </c:pt>
                <c:pt idx="15">
                  <c:v>1.5066987711590343E-3</c:v>
                </c:pt>
                <c:pt idx="16">
                  <c:v>6.4437040667375263E-4</c:v>
                </c:pt>
                <c:pt idx="17">
                  <c:v>2.7548388497462405E-4</c:v>
                </c:pt>
                <c:pt idx="18">
                  <c:v>1.1775878151604802E-4</c:v>
                </c:pt>
                <c:pt idx="19">
                  <c:v>5.0334210362772309E-5</c:v>
                </c:pt>
                <c:pt idx="20">
                  <c:v>2.1514022200777791E-5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B-4D77-AE6F-C335F52C35D6}"/>
            </c:ext>
          </c:extLst>
        </c:ser>
        <c:ser>
          <c:idx val="2"/>
          <c:order val="2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'5'!$E$113:$E$133</c:f>
              <c:numCache>
                <c:formatCode>General</c:formatCode>
                <c:ptCount val="21"/>
                <c:pt idx="0">
                  <c:v>7.0771341060450474E-3</c:v>
                </c:pt>
                <c:pt idx="1">
                  <c:v>1.644962259823719E-2</c:v>
                </c:pt>
                <c:pt idx="2">
                  <c:v>3.790272249179772E-2</c:v>
                </c:pt>
                <c:pt idx="3">
                  <c:v>8.5603284730377829E-2</c:v>
                </c:pt>
                <c:pt idx="4">
                  <c:v>0.18484014751770336</c:v>
                </c:pt>
                <c:pt idx="5">
                  <c:v>0.36266146284998552</c:v>
                </c:pt>
                <c:pt idx="6">
                  <c:v>0.59208147521558385</c:v>
                </c:pt>
                <c:pt idx="7">
                  <c:v>0.72190878892620458</c:v>
                </c:pt>
                <c:pt idx="8">
                  <c:v>0.6198919268785954</c:v>
                </c:pt>
                <c:pt idx="9">
                  <c:v>0.39250691525977027</c:v>
                </c:pt>
                <c:pt idx="10">
                  <c:v>0.20384485199353647</c:v>
                </c:pt>
                <c:pt idx="11">
                  <c:v>9.527631802406003E-2</c:v>
                </c:pt>
                <c:pt idx="12">
                  <c:v>4.2362178576179958E-2</c:v>
                </c:pt>
                <c:pt idx="13">
                  <c:v>1.8418739925465971E-2</c:v>
                </c:pt>
                <c:pt idx="14">
                  <c:v>7.9305923887280326E-3</c:v>
                </c:pt>
                <c:pt idx="15">
                  <c:v>3.4003603441713852E-3</c:v>
                </c:pt>
                <c:pt idx="16">
                  <c:v>1.4553273462998527E-3</c:v>
                </c:pt>
                <c:pt idx="17">
                  <c:v>6.2238768466163236E-4</c:v>
                </c:pt>
                <c:pt idx="18">
                  <c:v>2.660834222052667E-4</c:v>
                </c:pt>
                <c:pt idx="19">
                  <c:v>1.1374002090504001E-4</c:v>
                </c:pt>
                <c:pt idx="20">
                  <c:v>4.8616374486013702E-5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1B-4D77-AE6F-C335F52C35D6}"/>
            </c:ext>
          </c:extLst>
        </c:ser>
        <c:ser>
          <c:idx val="3"/>
          <c:order val="3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'5'!$F$113:$F$133</c:f>
              <c:numCache>
                <c:formatCode>General</c:formatCode>
                <c:ptCount val="21"/>
                <c:pt idx="0">
                  <c:v>3.7962749143929577E-3</c:v>
                </c:pt>
                <c:pt idx="1">
                  <c:v>8.8507240822723598E-3</c:v>
                </c:pt>
                <c:pt idx="2">
                  <c:v>2.0538177050630879E-2</c:v>
                </c:pt>
                <c:pt idx="3">
                  <c:v>4.7143624236824347E-2</c:v>
                </c:pt>
                <c:pt idx="4">
                  <c:v>0.1055560113960802</c:v>
                </c:pt>
                <c:pt idx="5">
                  <c:v>0.22363651642600588</c:v>
                </c:pt>
                <c:pt idx="6">
                  <c:v>0.42219921082544593</c:v>
                </c:pt>
                <c:pt idx="7">
                  <c:v>0.64451913679436212</c:v>
                </c:pt>
                <c:pt idx="8">
                  <c:v>0.71744749315077982</c:v>
                </c:pt>
                <c:pt idx="9">
                  <c:v>0.56356080212587822</c:v>
                </c:pt>
                <c:pt idx="10">
                  <c:v>0.33497554318669742</c:v>
                </c:pt>
                <c:pt idx="11">
                  <c:v>0.16791993859263035</c:v>
                </c:pt>
                <c:pt idx="12">
                  <c:v>7.714663844214989E-2</c:v>
                </c:pt>
                <c:pt idx="13">
                  <c:v>3.403501768962848E-2</c:v>
                </c:pt>
                <c:pt idx="14">
                  <c:v>1.4747681186550244E-2</c:v>
                </c:pt>
                <c:pt idx="15">
                  <c:v>6.3405685580134076E-3</c:v>
                </c:pt>
                <c:pt idx="16">
                  <c:v>2.7168905124317381E-3</c:v>
                </c:pt>
                <c:pt idx="17">
                  <c:v>1.1624919245697949E-3</c:v>
                </c:pt>
                <c:pt idx="18">
                  <c:v>4.9709545491880708E-4</c:v>
                </c:pt>
                <c:pt idx="19">
                  <c:v>2.1250788399935288E-4</c:v>
                </c:pt>
                <c:pt idx="20">
                  <c:v>9.0836692247770441E-5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1B-4D77-AE6F-C335F52C35D6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'5'!$G$113:$G$133</c:f>
              <c:numCache>
                <c:formatCode>General</c:formatCode>
                <c:ptCount val="21"/>
                <c:pt idx="0">
                  <c:v>9.0088520988125694E-4</c:v>
                </c:pt>
                <c:pt idx="1">
                  <c:v>2.1059933975381517E-3</c:v>
                </c:pt>
                <c:pt idx="2">
                  <c:v>4.9176676317376428E-3</c:v>
                </c:pt>
                <c:pt idx="3">
                  <c:v>1.1453239946666281E-2</c:v>
                </c:pt>
                <c:pt idx="4">
                  <c:v>2.6513137117649101E-2</c:v>
                </c:pt>
                <c:pt idx="5">
                  <c:v>6.0520559821808165E-2</c:v>
                </c:pt>
                <c:pt idx="6">
                  <c:v>0.13381450879103299</c:v>
                </c:pt>
                <c:pt idx="7">
                  <c:v>0.27592372510942637</c:v>
                </c:pt>
                <c:pt idx="8">
                  <c:v>0.49395210412196394</c:v>
                </c:pt>
                <c:pt idx="9">
                  <c:v>0.69115464924804526</c:v>
                </c:pt>
                <c:pt idx="10">
                  <c:v>0.69050828454731195</c:v>
                </c:pt>
                <c:pt idx="11">
                  <c:v>0.49271041513541552</c:v>
                </c:pt>
                <c:pt idx="12">
                  <c:v>0.27495543394109373</c:v>
                </c:pt>
                <c:pt idx="13">
                  <c:v>0.13327566201659991</c:v>
                </c:pt>
                <c:pt idx="14">
                  <c:v>6.0262193558707051E-2</c:v>
                </c:pt>
                <c:pt idx="15">
                  <c:v>2.6397092640132742E-2</c:v>
                </c:pt>
                <c:pt idx="16">
                  <c:v>1.1402573588809924E-2</c:v>
                </c:pt>
                <c:pt idx="17">
                  <c:v>4.8958137568060013E-3</c:v>
                </c:pt>
                <c:pt idx="18">
                  <c:v>2.0966162298902396E-3</c:v>
                </c:pt>
                <c:pt idx="19">
                  <c:v>8.9687058044112184E-4</c:v>
                </c:pt>
                <c:pt idx="20">
                  <c:v>3.8347218946991289E-4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1B-4D77-AE6F-C335F52C35D6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'5'!$H$113:$H$133</c:f>
              <c:numCache>
                <c:formatCode>General</c:formatCode>
                <c:ptCount val="21"/>
                <c:pt idx="0">
                  <c:v>2.4670486602646613E-4</c:v>
                </c:pt>
                <c:pt idx="1">
                  <c:v>5.7707025802631229E-4</c:v>
                </c:pt>
                <c:pt idx="2">
                  <c:v>1.3494184371967007E-3</c:v>
                </c:pt>
                <c:pt idx="3">
                  <c:v>3.1532147410377313E-3</c:v>
                </c:pt>
                <c:pt idx="4">
                  <c:v>7.3558661448109427E-3</c:v>
                </c:pt>
                <c:pt idx="5">
                  <c:v>1.7093063940179544E-2</c:v>
                </c:pt>
                <c:pt idx="6">
                  <c:v>3.9361740062125193E-2</c:v>
                </c:pt>
                <c:pt idx="7">
                  <c:v>8.8777164330933217E-2</c:v>
                </c:pt>
                <c:pt idx="8">
                  <c:v>0.19111683514524716</c:v>
                </c:pt>
                <c:pt idx="9">
                  <c:v>0.37266412166692892</c:v>
                </c:pt>
                <c:pt idx="10">
                  <c:v>0.6017418136618421</c:v>
                </c:pt>
                <c:pt idx="11">
                  <c:v>0.7224388273848491</c:v>
                </c:pt>
                <c:pt idx="12">
                  <c:v>0.61069198800536917</c:v>
                </c:pt>
                <c:pt idx="13">
                  <c:v>0.38226475263553111</c:v>
                </c:pt>
                <c:pt idx="14">
                  <c:v>0.19722795754273739</c:v>
                </c:pt>
                <c:pt idx="15">
                  <c:v>9.1886953176796488E-2</c:v>
                </c:pt>
                <c:pt idx="16">
                  <c:v>4.0795266669155034E-2</c:v>
                </c:pt>
                <c:pt idx="17">
                  <c:v>1.7726022755976695E-2</c:v>
                </c:pt>
                <c:pt idx="18">
                  <c:v>7.6301987353239471E-3</c:v>
                </c:pt>
                <c:pt idx="19">
                  <c:v>3.2711699468716028E-3</c:v>
                </c:pt>
                <c:pt idx="20">
                  <c:v>1.3999629951692658E-3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1B-4D77-AE6F-C335F52C35D6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'5'!$I$113:$I$133</c:f>
              <c:numCache>
                <c:formatCode>General</c:formatCode>
                <c:ptCount val="21"/>
                <c:pt idx="0">
                  <c:v>4.8616374486013702E-5</c:v>
                </c:pt>
                <c:pt idx="1">
                  <c:v>1.1374002090504002E-4</c:v>
                </c:pt>
                <c:pt idx="2">
                  <c:v>2.660834222052667E-4</c:v>
                </c:pt>
                <c:pt idx="3">
                  <c:v>6.2238768466163258E-4</c:v>
                </c:pt>
                <c:pt idx="4">
                  <c:v>1.4553273462998523E-3</c:v>
                </c:pt>
                <c:pt idx="5">
                  <c:v>3.4003603441713852E-3</c:v>
                </c:pt>
                <c:pt idx="6">
                  <c:v>7.9305923887280309E-3</c:v>
                </c:pt>
                <c:pt idx="7">
                  <c:v>1.8418739925465975E-2</c:v>
                </c:pt>
                <c:pt idx="8">
                  <c:v>4.2362178576179958E-2</c:v>
                </c:pt>
                <c:pt idx="9">
                  <c:v>9.5276318024060044E-2</c:v>
                </c:pt>
                <c:pt idx="10">
                  <c:v>0.20384485199353641</c:v>
                </c:pt>
                <c:pt idx="11">
                  <c:v>0.39250691525977022</c:v>
                </c:pt>
                <c:pt idx="12">
                  <c:v>0.61989192687859529</c:v>
                </c:pt>
                <c:pt idx="13">
                  <c:v>0.72190878892620447</c:v>
                </c:pt>
                <c:pt idx="14">
                  <c:v>0.59208147521558396</c:v>
                </c:pt>
                <c:pt idx="15">
                  <c:v>0.36266146284998541</c:v>
                </c:pt>
                <c:pt idx="16">
                  <c:v>0.18484014751770333</c:v>
                </c:pt>
                <c:pt idx="17">
                  <c:v>8.5603284730377829E-2</c:v>
                </c:pt>
                <c:pt idx="18">
                  <c:v>3.7902722491797727E-2</c:v>
                </c:pt>
                <c:pt idx="19">
                  <c:v>1.6449622598237193E-2</c:v>
                </c:pt>
                <c:pt idx="20">
                  <c:v>7.0771341060450474E-3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1B-4D77-AE6F-C335F52C35D6}"/>
            </c:ext>
          </c:extLst>
        </c:ser>
        <c:ser>
          <c:idx val="7"/>
          <c:order val="7"/>
          <c:tx>
            <c:v>общая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'5'!$J$113:$J$133</c:f>
              <c:numCache>
                <c:formatCode>General</c:formatCode>
                <c:ptCount val="21"/>
                <c:pt idx="0">
                  <c:v>8.4364135819616437E-2</c:v>
                </c:pt>
                <c:pt idx="1">
                  <c:v>0.18992791029557715</c:v>
                </c:pt>
                <c:pt idx="2">
                  <c:v>0.40811783254016748</c:v>
                </c:pt>
                <c:pt idx="3">
                  <c:v>0.8008512032559475</c:v>
                </c:pt>
                <c:pt idx="4">
                  <c:v>1.3593210389020254</c:v>
                </c:pt>
                <c:pt idx="5">
                  <c:v>1.9509466211330997</c:v>
                </c:pt>
                <c:pt idx="6">
                  <c:v>2.4294595958052954</c:v>
                </c:pt>
                <c:pt idx="7">
                  <c:v>2.6686303754786964</c:v>
                </c:pt>
                <c:pt idx="8">
                  <c:v>2.6089237361867488</c:v>
                </c:pt>
                <c:pt idx="9">
                  <c:v>2.3897273160817236</c:v>
                </c:pt>
                <c:pt idx="10">
                  <c:v>2.1616926245043047</c:v>
                </c:pt>
                <c:pt idx="11">
                  <c:v>1.9269308251891579</c:v>
                </c:pt>
                <c:pt idx="12">
                  <c:v>1.6493772088521235</c:v>
                </c:pt>
                <c:pt idx="13">
                  <c:v>1.3003685734628183</c:v>
                </c:pt>
                <c:pt idx="14">
                  <c:v>0.87673539675821177</c:v>
                </c:pt>
                <c:pt idx="15">
                  <c:v>0.49260586733241285</c:v>
                </c:pt>
                <c:pt idx="16">
                  <c:v>0.24203101228833812</c:v>
                </c:pt>
                <c:pt idx="17">
                  <c:v>0.11036090149685092</c:v>
                </c:pt>
                <c:pt idx="18">
                  <c:v>4.8542710328112769E-2</c:v>
                </c:pt>
                <c:pt idx="19">
                  <c:v>2.1008023227948938E-2</c:v>
                </c:pt>
                <c:pt idx="20">
                  <c:v>9.0274253292023463E-3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1B-4D77-AE6F-C335F52C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07952"/>
        <c:axId val="733008280"/>
      </c:scatterChart>
      <c:valAx>
        <c:axId val="7330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008280"/>
        <c:crosses val="autoZero"/>
        <c:crossBetween val="midCat"/>
      </c:valAx>
      <c:valAx>
        <c:axId val="7330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0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'1'!$B$93:$B$96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'1'!$C$93:$C$96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761-BD84-59F1002C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984176"/>
        <c:axId val="667984504"/>
      </c:barChart>
      <c:catAx>
        <c:axId val="6679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84504"/>
        <c:crosses val="autoZero"/>
        <c:auto val="1"/>
        <c:lblAlgn val="ctr"/>
        <c:lblOffset val="100"/>
        <c:noMultiLvlLbl val="0"/>
      </c:catAx>
      <c:valAx>
        <c:axId val="6679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'1'!$B$93:$B$96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'1'!$C$93:$C$96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4-435E-B106-5DE16989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84176"/>
        <c:axId val="667984504"/>
      </c:scatterChart>
      <c:valAx>
        <c:axId val="6679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84504"/>
        <c:crosses val="autoZero"/>
        <c:crossBetween val="midCat"/>
      </c:valAx>
      <c:valAx>
        <c:axId val="6679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8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'2'!$Z$40:$Z$60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'2'!$AA$40:$AA$60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2-45AF-B6B6-BFC1B352DF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'2'!$Z$40:$Z$60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'2'!$AB$40:$AB$60</c:f>
              <c:numCache>
                <c:formatCode>General</c:formatCode>
                <c:ptCount val="21"/>
                <c:pt idx="0">
                  <c:v>3.9790717180222801</c:v>
                </c:pt>
                <c:pt idx="1">
                  <c:v>3.6689848815492594</c:v>
                </c:pt>
                <c:pt idx="2">
                  <c:v>3.3588980450762387</c:v>
                </c:pt>
                <c:pt idx="3">
                  <c:v>3.0488112086032171</c:v>
                </c:pt>
                <c:pt idx="4">
                  <c:v>2.7387243721301964</c:v>
                </c:pt>
                <c:pt idx="5">
                  <c:v>2.4286375356571757</c:v>
                </c:pt>
                <c:pt idx="6">
                  <c:v>2.1185506991841541</c:v>
                </c:pt>
                <c:pt idx="7">
                  <c:v>1.8084638627111331</c:v>
                </c:pt>
                <c:pt idx="8">
                  <c:v>1.498377026238112</c:v>
                </c:pt>
                <c:pt idx="9">
                  <c:v>1.1882901897650908</c:v>
                </c:pt>
                <c:pt idx="10">
                  <c:v>0.87820335329206978</c:v>
                </c:pt>
                <c:pt idx="11">
                  <c:v>0.56811651681904873</c:v>
                </c:pt>
                <c:pt idx="12">
                  <c:v>0.25802968034602758</c:v>
                </c:pt>
                <c:pt idx="13">
                  <c:v>-5.2057156126993506E-2</c:v>
                </c:pt>
                <c:pt idx="14">
                  <c:v>-0.36214399260001462</c:v>
                </c:pt>
                <c:pt idx="15">
                  <c:v>-0.67223082907303566</c:v>
                </c:pt>
                <c:pt idx="16">
                  <c:v>-0.98231766554605682</c:v>
                </c:pt>
                <c:pt idx="17">
                  <c:v>-1.292404502019078</c:v>
                </c:pt>
                <c:pt idx="18">
                  <c:v>-1.6024913384920989</c:v>
                </c:pt>
                <c:pt idx="19">
                  <c:v>-1.9125781749651201</c:v>
                </c:pt>
                <c:pt idx="20">
                  <c:v>-2.2226650114381412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2-45AF-B6B6-BFC1B352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09448"/>
        <c:axId val="650609776"/>
      </c:scatterChart>
      <c:valAx>
        <c:axId val="65060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609776"/>
        <c:crosses val="autoZero"/>
        <c:crossBetween val="midCat"/>
      </c:valAx>
      <c:valAx>
        <c:axId val="6506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60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59166666666666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'3'!$J$68:$J$83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'3'!$S$68:$S$83</c:f>
              <c:numCache>
                <c:formatCode>General</c:formatCode>
                <c:ptCount val="16"/>
                <c:pt idx="0">
                  <c:v>4.378662109375</c:v>
                </c:pt>
                <c:pt idx="1">
                  <c:v>4.378662109375</c:v>
                </c:pt>
                <c:pt idx="2">
                  <c:v>4.378662109375</c:v>
                </c:pt>
                <c:pt idx="3">
                  <c:v>4.459554036458333</c:v>
                </c:pt>
                <c:pt idx="4">
                  <c:v>4.459554036458333</c:v>
                </c:pt>
                <c:pt idx="5">
                  <c:v>4.459554036458333</c:v>
                </c:pt>
                <c:pt idx="6">
                  <c:v>4.459554036458333</c:v>
                </c:pt>
                <c:pt idx="7">
                  <c:v>4.459554036458333</c:v>
                </c:pt>
                <c:pt idx="8">
                  <c:v>4.540445963541667</c:v>
                </c:pt>
                <c:pt idx="9">
                  <c:v>4.540445963541667</c:v>
                </c:pt>
                <c:pt idx="10">
                  <c:v>4.540445963541667</c:v>
                </c:pt>
                <c:pt idx="11">
                  <c:v>4.540445963541667</c:v>
                </c:pt>
                <c:pt idx="12">
                  <c:v>4.540445963541667</c:v>
                </c:pt>
                <c:pt idx="13">
                  <c:v>4.621337890625</c:v>
                </c:pt>
                <c:pt idx="14">
                  <c:v>4.621337890625</c:v>
                </c:pt>
                <c:pt idx="15">
                  <c:v>4.621337890625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6-4296-BDD1-8C4D371C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14392"/>
        <c:axId val="571214720"/>
      </c:scatterChart>
      <c:valAx>
        <c:axId val="57121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14720"/>
        <c:crosses val="autoZero"/>
        <c:crossBetween val="midCat"/>
      </c:valAx>
      <c:valAx>
        <c:axId val="571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1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469816272965895E-2"/>
          <c:y val="0.17171296296296296"/>
          <c:w val="0.90364129483814526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r=исходное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'3'!$J$68:$J$83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'3'!$S$68:$S$83</c:f>
              <c:numCache>
                <c:formatCode>General</c:formatCode>
                <c:ptCount val="16"/>
                <c:pt idx="0">
                  <c:v>4.378662109375</c:v>
                </c:pt>
                <c:pt idx="1">
                  <c:v>4.378662109375</c:v>
                </c:pt>
                <c:pt idx="2">
                  <c:v>4.378662109375</c:v>
                </c:pt>
                <c:pt idx="3">
                  <c:v>4.459554036458333</c:v>
                </c:pt>
                <c:pt idx="4">
                  <c:v>4.459554036458333</c:v>
                </c:pt>
                <c:pt idx="5">
                  <c:v>4.459554036458333</c:v>
                </c:pt>
                <c:pt idx="6">
                  <c:v>4.459554036458333</c:v>
                </c:pt>
                <c:pt idx="7">
                  <c:v>4.459554036458333</c:v>
                </c:pt>
                <c:pt idx="8">
                  <c:v>4.540445963541667</c:v>
                </c:pt>
                <c:pt idx="9">
                  <c:v>4.540445963541667</c:v>
                </c:pt>
                <c:pt idx="10">
                  <c:v>4.540445963541667</c:v>
                </c:pt>
                <c:pt idx="11">
                  <c:v>4.540445963541667</c:v>
                </c:pt>
                <c:pt idx="12">
                  <c:v>4.540445963541667</c:v>
                </c:pt>
                <c:pt idx="13">
                  <c:v>4.621337890625</c:v>
                </c:pt>
                <c:pt idx="14">
                  <c:v>4.621337890625</c:v>
                </c:pt>
                <c:pt idx="15">
                  <c:v>4.621337890625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1-4048-B2AC-0117430BD3EA}"/>
            </c:ext>
          </c:extLst>
        </c:ser>
        <c:ser>
          <c:idx val="1"/>
          <c:order val="1"/>
          <c:tx>
            <c:v>r=0,2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'3'!$J$68:$J$83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'3'!$N$87:$N$102</c:f>
              <c:numCache>
                <c:formatCode>General</c:formatCode>
                <c:ptCount val="16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1-4048-B2AC-0117430BD3EA}"/>
            </c:ext>
          </c:extLst>
        </c:ser>
        <c:ser>
          <c:idx val="2"/>
          <c:order val="2"/>
          <c:tx>
            <c:v>r=0,4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'3'!$J$68:$J$83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'3'!$O$87:$O$102</c:f>
              <c:numCache>
                <c:formatCode>General</c:formatCode>
                <c:ptCount val="1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4.3</c:v>
                </c:pt>
                <c:pt idx="9">
                  <c:v>4.3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11-4048-B2AC-0117430BD3EA}"/>
            </c:ext>
          </c:extLst>
        </c:ser>
        <c:ser>
          <c:idx val="3"/>
          <c:order val="3"/>
          <c:tx>
            <c:v>r=0,7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'3'!$J$68:$J$83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'3'!$P$87:$P$102</c:f>
              <c:numCache>
                <c:formatCode>General</c:formatCode>
                <c:ptCount val="16"/>
                <c:pt idx="0">
                  <c:v>5.55</c:v>
                </c:pt>
                <c:pt idx="1">
                  <c:v>5.55</c:v>
                </c:pt>
                <c:pt idx="2">
                  <c:v>5.55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3.45</c:v>
                </c:pt>
                <c:pt idx="14">
                  <c:v>3.45</c:v>
                </c:pt>
                <c:pt idx="15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11-4048-B2AC-0117430B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0400"/>
        <c:axId val="564960728"/>
      </c:scatterChart>
      <c:valAx>
        <c:axId val="5649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960728"/>
        <c:crosses val="autoZero"/>
        <c:crossBetween val="midCat"/>
      </c:valAx>
      <c:valAx>
        <c:axId val="5649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96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'5'!$B$45:$B$65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'5'!$C$45:$C$65</c:f>
              <c:numCache>
                <c:formatCode>General</c:formatCode>
                <c:ptCount val="21"/>
                <c:pt idx="0">
                  <c:v>1.9912100317006912E-2</c:v>
                </c:pt>
                <c:pt idx="1">
                  <c:v>4.5376847142885715E-2</c:v>
                </c:pt>
                <c:pt idx="2">
                  <c:v>0.10008192254040285</c:v>
                </c:pt>
                <c:pt idx="3">
                  <c:v>0.20647353322056708</c:v>
                </c:pt>
                <c:pt idx="4">
                  <c:v>0.37840712787542335</c:v>
                </c:pt>
                <c:pt idx="5">
                  <c:v>0.58751097852341905</c:v>
                </c:pt>
                <c:pt idx="6">
                  <c:v>0.76917973644383753</c:v>
                </c:pt>
                <c:pt idx="7">
                  <c:v>0.88631947268290046</c:v>
                </c:pt>
                <c:pt idx="8">
                  <c:v>0.9480283161316253</c:v>
                </c:pt>
                <c:pt idx="9">
                  <c:v>0.97710521855879784</c:v>
                </c:pt>
                <c:pt idx="10">
                  <c:v>0.990084443435156</c:v>
                </c:pt>
                <c:pt idx="11">
                  <c:v>0.99573774410935945</c:v>
                </c:pt>
                <c:pt idx="12">
                  <c:v>0.99817379131881789</c:v>
                </c:pt>
                <c:pt idx="13">
                  <c:v>0.99921863409787826</c:v>
                </c:pt>
                <c:pt idx="14">
                  <c:v>0.99966588306271831</c:v>
                </c:pt>
                <c:pt idx="15">
                  <c:v>0.99985716610638387</c:v>
                </c:pt>
                <c:pt idx="16">
                  <c:v>0.99993894566777874</c:v>
                </c:pt>
                <c:pt idx="17">
                  <c:v>0.99997390355444804</c:v>
                </c:pt>
                <c:pt idx="18">
                  <c:v>0.99998884582282976</c:v>
                </c:pt>
                <c:pt idx="19">
                  <c:v>0.99999523250767519</c:v>
                </c:pt>
                <c:pt idx="20">
                  <c:v>0.99999796229702997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6-4072-89A1-E9DBB2EDAA3C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'5'!$B$45:$B$65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'5'!$D$45:$D$65</c:f>
              <c:numCache>
                <c:formatCode>General</c:formatCode>
                <c:ptCount val="21"/>
                <c:pt idx="0">
                  <c:v>5.530381506613738E-3</c:v>
                </c:pt>
                <c:pt idx="1">
                  <c:v>1.2843981727273402E-2</c:v>
                </c:pt>
                <c:pt idx="2">
                  <c:v>2.9542068771542133E-2</c:v>
                </c:pt>
                <c:pt idx="3">
                  <c:v>6.6486733271906823E-2</c:v>
                </c:pt>
                <c:pt idx="4">
                  <c:v>0.1428334778730509</c:v>
                </c:pt>
                <c:pt idx="5">
                  <c:v>0.28050606568390302</c:v>
                </c:pt>
                <c:pt idx="6">
                  <c:v>0.47702799734703544</c:v>
                </c:pt>
                <c:pt idx="7">
                  <c:v>0.68092962130629386</c:v>
                </c:pt>
                <c:pt idx="8">
                  <c:v>0.83314009670015365</c:v>
                </c:pt>
                <c:pt idx="9">
                  <c:v>0.92114794282625312</c:v>
                </c:pt>
                <c:pt idx="10">
                  <c:v>0.9647038494273722</c:v>
                </c:pt>
                <c:pt idx="11">
                  <c:v>0.98460271839262115</c:v>
                </c:pt>
                <c:pt idx="12">
                  <c:v>0.99336043584865352</c:v>
                </c:pt>
                <c:pt idx="13">
                  <c:v>0.99715132127461237</c:v>
                </c:pt>
                <c:pt idx="14">
                  <c:v>0.99878044294363466</c:v>
                </c:pt>
                <c:pt idx="15">
                  <c:v>0.99947837885561741</c:v>
                </c:pt>
                <c:pt idx="16">
                  <c:v>0.99977698472554588</c:v>
                </c:pt>
                <c:pt idx="17">
                  <c:v>0.99990466776817577</c:v>
                </c:pt>
                <c:pt idx="18">
                  <c:v>0.99995925135632446</c:v>
                </c:pt>
                <c:pt idx="19">
                  <c:v>0.9999825830148622</c:v>
                </c:pt>
                <c:pt idx="20">
                  <c:v>0.99999255564624223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6-4072-89A1-E9DBB2EDAA3C}"/>
            </c:ext>
          </c:extLst>
        </c:ser>
        <c:ser>
          <c:idx val="2"/>
          <c:order val="2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'5'!$B$45:$B$65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'5'!$E$45:$E$65</c:f>
              <c:numCache>
                <c:formatCode>General</c:formatCode>
                <c:ptCount val="21"/>
                <c:pt idx="0">
                  <c:v>2.4548616766629835E-3</c:v>
                </c:pt>
                <c:pt idx="1">
                  <c:v>5.7246829282753741E-3</c:v>
                </c:pt>
                <c:pt idx="2">
                  <c:v>1.3291800859997229E-2</c:v>
                </c:pt>
                <c:pt idx="3">
                  <c:v>3.0554064611840077E-2</c:v>
                </c:pt>
                <c:pt idx="4">
                  <c:v>6.8674749814989985E-2</c:v>
                </c:pt>
                <c:pt idx="5">
                  <c:v>0.14713798086195501</c:v>
                </c:pt>
                <c:pt idx="6">
                  <c:v>0.2875676172838954</c:v>
                </c:pt>
                <c:pt idx="7">
                  <c:v>0.48569715742198083</c:v>
                </c:pt>
                <c:pt idx="8">
                  <c:v>0.68842644074391557</c:v>
                </c:pt>
                <c:pt idx="9">
                  <c:v>0.83791190921247916</c:v>
                </c:pt>
                <c:pt idx="10">
                  <c:v>0.92363362606996224</c:v>
                </c:pt>
                <c:pt idx="11">
                  <c:v>0.96586738017232943</c:v>
                </c:pt>
                <c:pt idx="12">
                  <c:v>0.98512040435447057</c:v>
                </c:pt>
                <c:pt idx="13">
                  <c:v>0.9935855889203048</c:v>
                </c:pt>
                <c:pt idx="14">
                  <c:v>0.99724827841282992</c:v>
                </c:pt>
                <c:pt idx="15">
                  <c:v>0.9988220170814438</c:v>
                </c:pt>
                <c:pt idx="16">
                  <c:v>0.99949617268180513</c:v>
                </c:pt>
                <c:pt idx="17">
                  <c:v>0.99978459454005131</c:v>
                </c:pt>
                <c:pt idx="18">
                  <c:v>0.99990792113317595</c:v>
                </c:pt>
                <c:pt idx="19">
                  <c:v>0.99996064204233348</c:v>
                </c:pt>
                <c:pt idx="20">
                  <c:v>0.99998317744209286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6-4072-89A1-E9DBB2EDAA3C}"/>
            </c:ext>
          </c:extLst>
        </c:ser>
        <c:ser>
          <c:idx val="3"/>
          <c:order val="3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'5'!$B$45:$B$65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'5'!$F$45:$F$65</c:f>
              <c:numCache>
                <c:formatCode>General</c:formatCode>
                <c:ptCount val="21"/>
                <c:pt idx="0">
                  <c:v>1.3153200024850471E-3</c:v>
                </c:pt>
                <c:pt idx="1">
                  <c:v>3.0719712921430586E-3</c:v>
                </c:pt>
                <c:pt idx="2">
                  <c:v>7.1578707716412589E-3</c:v>
                </c:pt>
                <c:pt idx="3">
                  <c:v>1.6587828810967976E-2</c:v>
                </c:pt>
                <c:pt idx="4">
                  <c:v>3.7965987634382907E-2</c:v>
                </c:pt>
                <c:pt idx="5">
                  <c:v>8.4527832046546569E-2</c:v>
                </c:pt>
                <c:pt idx="6">
                  <c:v>0.17764878211358334</c:v>
                </c:pt>
                <c:pt idx="7">
                  <c:v>0.33573497740234026</c:v>
                </c:pt>
                <c:pt idx="8">
                  <c:v>0.5418123458582057</c:v>
                </c:pt>
                <c:pt idx="9">
                  <c:v>0.73451281892506559</c:v>
                </c:pt>
                <c:pt idx="10">
                  <c:v>0.86618507280862167</c:v>
                </c:pt>
                <c:pt idx="11">
                  <c:v>0.93805960213177741</c:v>
                </c:pt>
                <c:pt idx="12">
                  <c:v>0.97255228434396812</c:v>
                </c:pt>
                <c:pt idx="13">
                  <c:v>0.98808111751021954</c:v>
                </c:pt>
                <c:pt idx="14">
                  <c:v>0.9948706862698794</c:v>
                </c:pt>
                <c:pt idx="15">
                  <c:v>0.99780119690577862</c:v>
                </c:pt>
                <c:pt idx="16">
                  <c:v>0.99905901402205655</c:v>
                </c:pt>
                <c:pt idx="17">
                  <c:v>0.9995975917269001</c:v>
                </c:pt>
                <c:pt idx="18">
                  <c:v>0.99982796505625537</c:v>
                </c:pt>
                <c:pt idx="19">
                  <c:v>0.99992646245243688</c:v>
                </c:pt>
                <c:pt idx="20">
                  <c:v>0.99996856763060549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6-4072-89A1-E9DBB2EDAA3C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'5'!$B$45:$B$65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'5'!$G$45:$G$65</c:f>
              <c:numCache>
                <c:formatCode>General</c:formatCode>
                <c:ptCount val="21"/>
                <c:pt idx="0">
                  <c:v>3.118222192144778E-4</c:v>
                </c:pt>
                <c:pt idx="1">
                  <c:v>7.2924924305300942E-4</c:v>
                </c:pt>
                <c:pt idx="2">
                  <c:v>1.7045204875796524E-3</c:v>
                </c:pt>
                <c:pt idx="3">
                  <c:v>3.9788903736806061E-3</c:v>
                </c:pt>
                <c:pt idx="4">
                  <c:v>9.2598405351971766E-3</c:v>
                </c:pt>
                <c:pt idx="5">
                  <c:v>2.1399300230929938E-2</c:v>
                </c:pt>
                <c:pt idx="6">
                  <c:v>4.8671514523611382E-2</c:v>
                </c:pt>
                <c:pt idx="7">
                  <c:v>0.10690374894703716</c:v>
                </c:pt>
                <c:pt idx="8">
                  <c:v>0.21878421645857918</c:v>
                </c:pt>
                <c:pt idx="9">
                  <c:v>0.39585518674122994</c:v>
                </c:pt>
                <c:pt idx="10">
                  <c:v>0.6052131062866889</c:v>
                </c:pt>
                <c:pt idx="11">
                  <c:v>0.78197866423041851</c:v>
                </c:pt>
                <c:pt idx="12">
                  <c:v>0.89352218671768424</c:v>
                </c:pt>
                <c:pt idx="13">
                  <c:v>0.95153499750683213</c:v>
                </c:pt>
                <c:pt idx="14">
                  <c:v>0.97869408802541313</c:v>
                </c:pt>
                <c:pt idx="15">
                  <c:v>0.99078106922536113</c:v>
                </c:pt>
                <c:pt idx="16">
                  <c:v>0.99603878155507175</c:v>
                </c:pt>
                <c:pt idx="17">
                  <c:v>0.99830306721607975</c:v>
                </c:pt>
                <c:pt idx="18">
                  <c:v>0.99927400018035517</c:v>
                </c:pt>
                <c:pt idx="19">
                  <c:v>0.99968956779086049</c:v>
                </c:pt>
                <c:pt idx="20">
                  <c:v>0.99986729304994848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6-4072-89A1-E9DBB2EDAA3C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'5'!$B$45:$B$65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'5'!$H$45:$H$65</c:f>
              <c:numCache>
                <c:formatCode>General</c:formatCode>
                <c:ptCount val="21"/>
                <c:pt idx="0">
                  <c:v>8.5372293974068377E-5</c:v>
                </c:pt>
                <c:pt idx="1">
                  <c:v>1.9971817732485647E-4</c:v>
                </c:pt>
                <c:pt idx="2">
                  <c:v>4.6714501934685168E-4</c:v>
                </c:pt>
                <c:pt idx="3">
                  <c:v>1.0922708206105162E-3</c:v>
                </c:pt>
                <c:pt idx="4">
                  <c:v>2.551794055952765E-3</c:v>
                </c:pt>
                <c:pt idx="5">
                  <c:v>5.9499569847219595E-3</c:v>
                </c:pt>
                <c:pt idx="6">
                  <c:v>1.3810715112160182E-2</c:v>
                </c:pt>
                <c:pt idx="7">
                  <c:v>3.172523235072966E-2</c:v>
                </c:pt>
                <c:pt idx="8">
                  <c:v>7.1199805018494114E-2</c:v>
                </c:pt>
                <c:pt idx="9">
                  <c:v>0.15207690945862978</c:v>
                </c:pt>
                <c:pt idx="10">
                  <c:v>0.29558659641947044</c:v>
                </c:pt>
                <c:pt idx="11">
                  <c:v>0.49539923975174199</c:v>
                </c:pt>
                <c:pt idx="12">
                  <c:v>0.69669238272934642</c:v>
                </c:pt>
                <c:pt idx="13">
                  <c:v>0.8431158103259947</c:v>
                </c:pt>
                <c:pt idx="14">
                  <c:v>0.9263273765454576</c:v>
                </c:pt>
                <c:pt idx="15">
                  <c:v>0.96712440153905388</c:v>
                </c:pt>
                <c:pt idx="16">
                  <c:v>0.98567889677431808</c:v>
                </c:pt>
                <c:pt idx="17">
                  <c:v>0.99382833870902831</c:v>
                </c:pt>
                <c:pt idx="18">
                  <c:v>0.99735278507830583</c:v>
                </c:pt>
                <c:pt idx="19">
                  <c:v>0.99886682319514841</c:v>
                </c:pt>
                <c:pt idx="20">
                  <c:v>0.99951534885196047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26-4072-89A1-E9DBB2EDAA3C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'5'!$B$45:$B$65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'5'!$I$45:$I$65</c:f>
              <c:numCache>
                <c:formatCode>General</c:formatCode>
                <c:ptCount val="21"/>
                <c:pt idx="0">
                  <c:v>1.6822557907109799E-5</c:v>
                </c:pt>
                <c:pt idx="1">
                  <c:v>3.9357957666492578E-5</c:v>
                </c:pt>
                <c:pt idx="2">
                  <c:v>9.2078866824036251E-5</c:v>
                </c:pt>
                <c:pt idx="3">
                  <c:v>2.1540545994872673E-4</c:v>
                </c:pt>
                <c:pt idx="4">
                  <c:v>5.038273181948821E-4</c:v>
                </c:pt>
                <c:pt idx="5">
                  <c:v>1.1779829185561976E-3</c:v>
                </c:pt>
                <c:pt idx="6">
                  <c:v>2.7517215871701254E-3</c:v>
                </c:pt>
                <c:pt idx="7">
                  <c:v>6.4144110796951551E-3</c:v>
                </c:pt>
                <c:pt idx="8">
                  <c:v>1.487959564552946E-2</c:v>
                </c:pt>
                <c:pt idx="9">
                  <c:v>3.4132619827670546E-2</c:v>
                </c:pt>
                <c:pt idx="10">
                  <c:v>7.6366373930037715E-2</c:v>
                </c:pt>
                <c:pt idx="11">
                  <c:v>0.16208809078752082</c:v>
                </c:pt>
                <c:pt idx="12">
                  <c:v>0.31157355925608443</c:v>
                </c:pt>
                <c:pt idx="13">
                  <c:v>0.51430284257801917</c:v>
                </c:pt>
                <c:pt idx="14">
                  <c:v>0.71243238271610454</c:v>
                </c:pt>
                <c:pt idx="15">
                  <c:v>0.85286201913804505</c:v>
                </c:pt>
                <c:pt idx="16">
                  <c:v>0.93132525018501</c:v>
                </c:pt>
                <c:pt idx="17">
                  <c:v>0.96944593538815993</c:v>
                </c:pt>
                <c:pt idx="18">
                  <c:v>0.98670819914000274</c:v>
                </c:pt>
                <c:pt idx="19">
                  <c:v>0.99427531707172467</c:v>
                </c:pt>
                <c:pt idx="20">
                  <c:v>0.99754513832333702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26-4072-89A1-E9DBB2EDA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52416"/>
        <c:axId val="661752744"/>
      </c:scatterChart>
      <c:valAx>
        <c:axId val="6617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752744"/>
        <c:crosses val="autoZero"/>
        <c:crossBetween val="midCat"/>
      </c:valAx>
      <c:valAx>
        <c:axId val="66175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7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endParaRPr lang="ru-RU"/>
          </a:p>
        </c:rich>
      </c:tx>
      <c:layout>
        <c:manualLayout>
          <c:xMode val="edge"/>
          <c:yMode val="edge"/>
          <c:x val="0.42874889312073294"/>
          <c:y val="4.1666597120522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'5'!$B$73</c:f>
              <c:strCache>
                <c:ptCount val="1"/>
                <c:pt idx="0">
                  <c:v>6.  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'5'!$C$73:$W$73</c:f>
              <c:numCache>
                <c:formatCode>General</c:formatCode>
                <c:ptCount val="21"/>
                <c:pt idx="0">
                  <c:v>0.99999032534300503</c:v>
                </c:pt>
                <c:pt idx="1">
                  <c:v>0.99997736501258172</c:v>
                </c:pt>
                <c:pt idx="2">
                  <c:v>0.99994704372873078</c:v>
                </c:pt>
                <c:pt idx="3">
                  <c:v>0.9998761098157396</c:v>
                </c:pt>
                <c:pt idx="4">
                  <c:v>0.99971018882010987</c:v>
                </c:pt>
                <c:pt idx="5">
                  <c:v>0.9993222073346828</c:v>
                </c:pt>
                <c:pt idx="6">
                  <c:v>0.99841564312482745</c:v>
                </c:pt>
                <c:pt idx="7">
                  <c:v>0.99630101544061478</c:v>
                </c:pt>
                <c:pt idx="8">
                  <c:v>0.99138835598426178</c:v>
                </c:pt>
                <c:pt idx="9">
                  <c:v>0.98008158422315073</c:v>
                </c:pt>
                <c:pt idx="10">
                  <c:v>0.95460913487244903</c:v>
                </c:pt>
                <c:pt idx="11">
                  <c:v>0.89988893204569032</c:v>
                </c:pt>
                <c:pt idx="12">
                  <c:v>0.7934734488862093</c:v>
                </c:pt>
                <c:pt idx="13">
                  <c:v>0.62151676280622437</c:v>
                </c:pt>
                <c:pt idx="14">
                  <c:v>0.4124106114690983</c:v>
                </c:pt>
                <c:pt idx="15">
                  <c:v>0.23076282290493272</c:v>
                </c:pt>
                <c:pt idx="16">
                  <c:v>0.11364793032707378</c:v>
                </c:pt>
                <c:pt idx="17">
                  <c:v>5.1955744153217194E-2</c:v>
                </c:pt>
                <c:pt idx="18">
                  <c:v>2.2887544313958348E-2</c:v>
                </c:pt>
                <c:pt idx="19">
                  <c:v>9.9123805985601825E-3</c:v>
                </c:pt>
                <c:pt idx="20">
                  <c:v>4.2608828915638537E-3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F-4A36-94D3-F148519D596E}"/>
            </c:ext>
          </c:extLst>
        </c:ser>
        <c:ser>
          <c:idx val="1"/>
          <c:order val="1"/>
          <c:tx>
            <c:strRef>
              <c:f>'5'!$B$74</c:f>
              <c:strCache>
                <c:ptCount val="1"/>
                <c:pt idx="0">
                  <c:v>10.  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'5'!$C$74:$W$74</c:f>
              <c:numCache>
                <c:formatCode>General</c:formatCode>
                <c:ptCount val="21"/>
                <c:pt idx="0">
                  <c:v>0.99999032534300503</c:v>
                </c:pt>
                <c:pt idx="1">
                  <c:v>0.99997736501258172</c:v>
                </c:pt>
                <c:pt idx="2">
                  <c:v>0.99994704372873078</c:v>
                </c:pt>
                <c:pt idx="3">
                  <c:v>0.9998761098157396</c:v>
                </c:pt>
                <c:pt idx="4">
                  <c:v>0.99971018882010987</c:v>
                </c:pt>
                <c:pt idx="5">
                  <c:v>0.9993222073346828</c:v>
                </c:pt>
                <c:pt idx="6">
                  <c:v>0.99841564312482745</c:v>
                </c:pt>
                <c:pt idx="7">
                  <c:v>0.99630101544061478</c:v>
                </c:pt>
                <c:pt idx="8">
                  <c:v>0.99138835598426178</c:v>
                </c:pt>
                <c:pt idx="9">
                  <c:v>0.98008158422315073</c:v>
                </c:pt>
                <c:pt idx="10">
                  <c:v>0.95460913487244903</c:v>
                </c:pt>
                <c:pt idx="11">
                  <c:v>0.89988893204569032</c:v>
                </c:pt>
                <c:pt idx="12">
                  <c:v>0.7934734488862093</c:v>
                </c:pt>
                <c:pt idx="13">
                  <c:v>0.62151676280622437</c:v>
                </c:pt>
                <c:pt idx="14">
                  <c:v>0.4124106114690983</c:v>
                </c:pt>
                <c:pt idx="15">
                  <c:v>0.23076282290493272</c:v>
                </c:pt>
                <c:pt idx="16">
                  <c:v>0.11364793032707378</c:v>
                </c:pt>
                <c:pt idx="17">
                  <c:v>5.1955744153217194E-2</c:v>
                </c:pt>
                <c:pt idx="18">
                  <c:v>2.2887544313958348E-2</c:v>
                </c:pt>
                <c:pt idx="19">
                  <c:v>9.9123805985601825E-3</c:v>
                </c:pt>
                <c:pt idx="20">
                  <c:v>4.2608828915638537E-3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F-4A36-94D3-F148519D596E}"/>
            </c:ext>
          </c:extLst>
        </c:ser>
        <c:ser>
          <c:idx val="2"/>
          <c:order val="2"/>
          <c:tx>
            <c:strRef>
              <c:f>'5'!$B$75</c:f>
              <c:strCache>
                <c:ptCount val="1"/>
                <c:pt idx="0">
                  <c:v>12.  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'5'!$C$75:$W$75</c:f>
              <c:numCache>
                <c:formatCode>General</c:formatCode>
                <c:ptCount val="21"/>
                <c:pt idx="0">
                  <c:v>0.99999032534300503</c:v>
                </c:pt>
                <c:pt idx="1">
                  <c:v>0.99997736501258172</c:v>
                </c:pt>
                <c:pt idx="2">
                  <c:v>0.99994704372873078</c:v>
                </c:pt>
                <c:pt idx="3">
                  <c:v>0.9998761098157396</c:v>
                </c:pt>
                <c:pt idx="4">
                  <c:v>0.99971018882010987</c:v>
                </c:pt>
                <c:pt idx="5">
                  <c:v>0.9993222073346828</c:v>
                </c:pt>
                <c:pt idx="6">
                  <c:v>0.99841564312482745</c:v>
                </c:pt>
                <c:pt idx="7">
                  <c:v>0.99630101544061478</c:v>
                </c:pt>
                <c:pt idx="8">
                  <c:v>0.99138835598426178</c:v>
                </c:pt>
                <c:pt idx="9">
                  <c:v>0.98008158422315073</c:v>
                </c:pt>
                <c:pt idx="10">
                  <c:v>0.95460913487244903</c:v>
                </c:pt>
                <c:pt idx="11">
                  <c:v>0.89988893204569032</c:v>
                </c:pt>
                <c:pt idx="12">
                  <c:v>0.7934734488862093</c:v>
                </c:pt>
                <c:pt idx="13">
                  <c:v>0.62151676280622437</c:v>
                </c:pt>
                <c:pt idx="14">
                  <c:v>0.4124106114690983</c:v>
                </c:pt>
                <c:pt idx="15">
                  <c:v>0.23076282290493272</c:v>
                </c:pt>
                <c:pt idx="16">
                  <c:v>0.11364793032707378</c:v>
                </c:pt>
                <c:pt idx="17">
                  <c:v>5.1955744153217194E-2</c:v>
                </c:pt>
                <c:pt idx="18">
                  <c:v>2.2887544313958348E-2</c:v>
                </c:pt>
                <c:pt idx="19">
                  <c:v>9.9123805985601825E-3</c:v>
                </c:pt>
                <c:pt idx="20">
                  <c:v>4.2608828915638537E-3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6F-4A36-94D3-F148519D596E}"/>
            </c:ext>
          </c:extLst>
        </c:ser>
        <c:ser>
          <c:idx val="3"/>
          <c:order val="3"/>
          <c:tx>
            <c:strRef>
              <c:f>'5'!$B$76</c:f>
              <c:strCache>
                <c:ptCount val="1"/>
                <c:pt idx="0">
                  <c:v>2.  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'5'!$C$76:$W$76</c:f>
              <c:numCache>
                <c:formatCode>General</c:formatCode>
                <c:ptCount val="21"/>
                <c:pt idx="0">
                  <c:v>0.99995714709403261</c:v>
                </c:pt>
                <c:pt idx="1">
                  <c:v>0.99989974508886736</c:v>
                </c:pt>
                <c:pt idx="2">
                  <c:v>0.99976547041155051</c:v>
                </c:pt>
                <c:pt idx="3">
                  <c:v>0.99945145593201978</c:v>
                </c:pt>
                <c:pt idx="4">
                  <c:v>0.99871754301856064</c:v>
                </c:pt>
                <c:pt idx="5">
                  <c:v>0.99700464969066649</c:v>
                </c:pt>
                <c:pt idx="6">
                  <c:v>0.99301994701800766</c:v>
                </c:pt>
                <c:pt idx="7">
                  <c:v>0.98382043300658284</c:v>
                </c:pt>
                <c:pt idx="8">
                  <c:v>0.96294861236211149</c:v>
                </c:pt>
                <c:pt idx="9">
                  <c:v>0.91741214950273231</c:v>
                </c:pt>
                <c:pt idx="10">
                  <c:v>0.82602224302386196</c:v>
                </c:pt>
                <c:pt idx="11">
                  <c:v>0.66989147202922028</c:v>
                </c:pt>
                <c:pt idx="12">
                  <c:v>0.46448347770503295</c:v>
                </c:pt>
                <c:pt idx="13">
                  <c:v>0.27045688834698312</c:v>
                </c:pt>
                <c:pt idx="14">
                  <c:v>0.13677882304579705</c:v>
                </c:pt>
                <c:pt idx="15">
                  <c:v>6.3428905383761974E-2</c:v>
                </c:pt>
                <c:pt idx="16">
                  <c:v>2.8132178220450457E-2</c:v>
                </c:pt>
                <c:pt idx="17">
                  <c:v>1.222096920824204E-2</c:v>
                </c:pt>
                <c:pt idx="18">
                  <c:v>5.2602334399900379E-3</c:v>
                </c:pt>
                <c:pt idx="19">
                  <c:v>2.255094507117251E-3</c:v>
                </c:pt>
                <c:pt idx="20">
                  <c:v>9.6510724404592191E-4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F-4A36-94D3-F148519D596E}"/>
            </c:ext>
          </c:extLst>
        </c:ser>
        <c:ser>
          <c:idx val="4"/>
          <c:order val="4"/>
          <c:tx>
            <c:strRef>
              <c:f>'5'!$B$77</c:f>
              <c:strCache>
                <c:ptCount val="1"/>
                <c:pt idx="0">
                  <c:v>5.  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'5'!$C$77:$W$77</c:f>
              <c:numCache>
                <c:formatCode>General</c:formatCode>
                <c:ptCount val="21"/>
                <c:pt idx="0">
                  <c:v>0.99995714709403261</c:v>
                </c:pt>
                <c:pt idx="1">
                  <c:v>0.99989974508886736</c:v>
                </c:pt>
                <c:pt idx="2">
                  <c:v>0.99976547041155051</c:v>
                </c:pt>
                <c:pt idx="3">
                  <c:v>0.99945145593201978</c:v>
                </c:pt>
                <c:pt idx="4">
                  <c:v>0.99871754301856064</c:v>
                </c:pt>
                <c:pt idx="5">
                  <c:v>0.99700464969066649</c:v>
                </c:pt>
                <c:pt idx="6">
                  <c:v>0.99301994701800766</c:v>
                </c:pt>
                <c:pt idx="7">
                  <c:v>0.98382043300658284</c:v>
                </c:pt>
                <c:pt idx="8">
                  <c:v>0.96294861236211149</c:v>
                </c:pt>
                <c:pt idx="9">
                  <c:v>0.91741214950273231</c:v>
                </c:pt>
                <c:pt idx="10">
                  <c:v>0.82602224302386196</c:v>
                </c:pt>
                <c:pt idx="11">
                  <c:v>0.66989147202922028</c:v>
                </c:pt>
                <c:pt idx="12">
                  <c:v>0.46448347770503295</c:v>
                </c:pt>
                <c:pt idx="13">
                  <c:v>0.27045688834698312</c:v>
                </c:pt>
                <c:pt idx="14">
                  <c:v>0.13677882304579705</c:v>
                </c:pt>
                <c:pt idx="15">
                  <c:v>6.3428905383761974E-2</c:v>
                </c:pt>
                <c:pt idx="16">
                  <c:v>2.8132178220450457E-2</c:v>
                </c:pt>
                <c:pt idx="17">
                  <c:v>1.222096920824204E-2</c:v>
                </c:pt>
                <c:pt idx="18">
                  <c:v>5.2602334399900379E-3</c:v>
                </c:pt>
                <c:pt idx="19">
                  <c:v>2.255094507117251E-3</c:v>
                </c:pt>
                <c:pt idx="20">
                  <c:v>9.6510724404592191E-4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6F-4A36-94D3-F148519D596E}"/>
            </c:ext>
          </c:extLst>
        </c:ser>
        <c:ser>
          <c:idx val="5"/>
          <c:order val="5"/>
          <c:tx>
            <c:strRef>
              <c:f>'5'!$B$78</c:f>
              <c:strCache>
                <c:ptCount val="1"/>
                <c:pt idx="0">
                  <c:v>11.  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'5'!$C$78:$W$78</c:f>
              <c:numCache>
                <c:formatCode>General</c:formatCode>
                <c:ptCount val="21"/>
                <c:pt idx="0">
                  <c:v>0.99995714709403261</c:v>
                </c:pt>
                <c:pt idx="1">
                  <c:v>0.99989974508886736</c:v>
                </c:pt>
                <c:pt idx="2">
                  <c:v>0.99976547041155051</c:v>
                </c:pt>
                <c:pt idx="3">
                  <c:v>0.99945145593201978</c:v>
                </c:pt>
                <c:pt idx="4">
                  <c:v>0.99871754301856064</c:v>
                </c:pt>
                <c:pt idx="5">
                  <c:v>0.99700464969066649</c:v>
                </c:pt>
                <c:pt idx="6">
                  <c:v>0.99301994701800766</c:v>
                </c:pt>
                <c:pt idx="7">
                  <c:v>0.98382043300658284</c:v>
                </c:pt>
                <c:pt idx="8">
                  <c:v>0.96294861236211149</c:v>
                </c:pt>
                <c:pt idx="9">
                  <c:v>0.91741214950273231</c:v>
                </c:pt>
                <c:pt idx="10">
                  <c:v>0.82602224302386196</c:v>
                </c:pt>
                <c:pt idx="11">
                  <c:v>0.66989147202922028</c:v>
                </c:pt>
                <c:pt idx="12">
                  <c:v>0.46448347770503295</c:v>
                </c:pt>
                <c:pt idx="13">
                  <c:v>0.27045688834698312</c:v>
                </c:pt>
                <c:pt idx="14">
                  <c:v>0.13677882304579705</c:v>
                </c:pt>
                <c:pt idx="15">
                  <c:v>6.3428905383761974E-2</c:v>
                </c:pt>
                <c:pt idx="16">
                  <c:v>2.8132178220450457E-2</c:v>
                </c:pt>
                <c:pt idx="17">
                  <c:v>1.222096920824204E-2</c:v>
                </c:pt>
                <c:pt idx="18">
                  <c:v>5.2602334399900379E-3</c:v>
                </c:pt>
                <c:pt idx="19">
                  <c:v>2.255094507117251E-3</c:v>
                </c:pt>
                <c:pt idx="20">
                  <c:v>9.6510724404592191E-4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6F-4A36-94D3-F148519D596E}"/>
            </c:ext>
          </c:extLst>
        </c:ser>
        <c:ser>
          <c:idx val="6"/>
          <c:order val="6"/>
          <c:tx>
            <c:strRef>
              <c:f>'5'!$B$79</c:f>
              <c:strCache>
                <c:ptCount val="1"/>
                <c:pt idx="0">
                  <c:v>13.  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'5'!$C$79:$W$79</c:f>
              <c:numCache>
                <c:formatCode>General</c:formatCode>
                <c:ptCount val="21"/>
                <c:pt idx="0">
                  <c:v>0.99995714709403261</c:v>
                </c:pt>
                <c:pt idx="1">
                  <c:v>0.99989974508886736</c:v>
                </c:pt>
                <c:pt idx="2">
                  <c:v>0.99976547041155051</c:v>
                </c:pt>
                <c:pt idx="3">
                  <c:v>0.99945145593201978</c:v>
                </c:pt>
                <c:pt idx="4">
                  <c:v>0.99871754301856064</c:v>
                </c:pt>
                <c:pt idx="5">
                  <c:v>0.99700464969066649</c:v>
                </c:pt>
                <c:pt idx="6">
                  <c:v>0.99301994701800766</c:v>
                </c:pt>
                <c:pt idx="7">
                  <c:v>0.98382043300658284</c:v>
                </c:pt>
                <c:pt idx="8">
                  <c:v>0.96294861236211149</c:v>
                </c:pt>
                <c:pt idx="9">
                  <c:v>0.91741214950273231</c:v>
                </c:pt>
                <c:pt idx="10">
                  <c:v>0.82602224302386196</c:v>
                </c:pt>
                <c:pt idx="11">
                  <c:v>0.66989147202922028</c:v>
                </c:pt>
                <c:pt idx="12">
                  <c:v>0.46448347770503295</c:v>
                </c:pt>
                <c:pt idx="13">
                  <c:v>0.27045688834698312</c:v>
                </c:pt>
                <c:pt idx="14">
                  <c:v>0.13677882304579705</c:v>
                </c:pt>
                <c:pt idx="15">
                  <c:v>6.3428905383761974E-2</c:v>
                </c:pt>
                <c:pt idx="16">
                  <c:v>2.8132178220450457E-2</c:v>
                </c:pt>
                <c:pt idx="17">
                  <c:v>1.222096920824204E-2</c:v>
                </c:pt>
                <c:pt idx="18">
                  <c:v>5.2602334399900379E-3</c:v>
                </c:pt>
                <c:pt idx="19">
                  <c:v>2.255094507117251E-3</c:v>
                </c:pt>
                <c:pt idx="20">
                  <c:v>9.6510724404592191E-4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6F-4A36-94D3-F148519D596E}"/>
            </c:ext>
          </c:extLst>
        </c:ser>
        <c:ser>
          <c:idx val="7"/>
          <c:order val="7"/>
          <c:tx>
            <c:strRef>
              <c:f>'5'!$B$80</c:f>
              <c:strCache>
                <c:ptCount val="1"/>
                <c:pt idx="0">
                  <c:v>15.  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'5'!$C$80:$W$80</c:f>
              <c:numCache>
                <c:formatCode>General</c:formatCode>
                <c:ptCount val="21"/>
                <c:pt idx="0">
                  <c:v>0.99995714709403261</c:v>
                </c:pt>
                <c:pt idx="1">
                  <c:v>0.99989974508886736</c:v>
                </c:pt>
                <c:pt idx="2">
                  <c:v>0.99976547041155051</c:v>
                </c:pt>
                <c:pt idx="3">
                  <c:v>0.99945145593201978</c:v>
                </c:pt>
                <c:pt idx="4">
                  <c:v>0.99871754301856064</c:v>
                </c:pt>
                <c:pt idx="5">
                  <c:v>0.99700464969066649</c:v>
                </c:pt>
                <c:pt idx="6">
                  <c:v>0.99301994701800766</c:v>
                </c:pt>
                <c:pt idx="7">
                  <c:v>0.98382043300658284</c:v>
                </c:pt>
                <c:pt idx="8">
                  <c:v>0.96294861236211149</c:v>
                </c:pt>
                <c:pt idx="9">
                  <c:v>0.91741214950273231</c:v>
                </c:pt>
                <c:pt idx="10">
                  <c:v>0.82602224302386196</c:v>
                </c:pt>
                <c:pt idx="11">
                  <c:v>0.66989147202922028</c:v>
                </c:pt>
                <c:pt idx="12">
                  <c:v>0.46448347770503295</c:v>
                </c:pt>
                <c:pt idx="13">
                  <c:v>0.27045688834698312</c:v>
                </c:pt>
                <c:pt idx="14">
                  <c:v>0.13677882304579705</c:v>
                </c:pt>
                <c:pt idx="15">
                  <c:v>6.3428905383761974E-2</c:v>
                </c:pt>
                <c:pt idx="16">
                  <c:v>2.8132178220450457E-2</c:v>
                </c:pt>
                <c:pt idx="17">
                  <c:v>1.222096920824204E-2</c:v>
                </c:pt>
                <c:pt idx="18">
                  <c:v>5.2602334399900379E-3</c:v>
                </c:pt>
                <c:pt idx="19">
                  <c:v>2.255094507117251E-3</c:v>
                </c:pt>
                <c:pt idx="20">
                  <c:v>9.6510724404592191E-4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6F-4A36-94D3-F148519D596E}"/>
            </c:ext>
          </c:extLst>
        </c:ser>
        <c:ser>
          <c:idx val="8"/>
          <c:order val="8"/>
          <c:tx>
            <c:strRef>
              <c:f>'5'!$B$81</c:f>
              <c:strCache>
                <c:ptCount val="1"/>
                <c:pt idx="0">
                  <c:v>1.  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'5'!$C$81:$W$81</c:f>
              <c:numCache>
                <c:formatCode>General</c:formatCode>
                <c:ptCount val="21"/>
                <c:pt idx="0">
                  <c:v>0.99987524818605089</c:v>
                </c:pt>
                <c:pt idx="1">
                  <c:v>0.99970817358223774</c:v>
                </c:pt>
                <c:pt idx="2">
                  <c:v>0.99931749606142672</c:v>
                </c:pt>
                <c:pt idx="3">
                  <c:v>0.99840464046864763</c:v>
                </c:pt>
                <c:pt idx="4">
                  <c:v>0.99627538241591762</c:v>
                </c:pt>
                <c:pt idx="5">
                  <c:v>0.99132897576353518</c:v>
                </c:pt>
                <c:pt idx="6">
                  <c:v>0.97994581704380479</c:v>
                </c:pt>
                <c:pt idx="7">
                  <c:v>0.95430783781565309</c:v>
                </c:pt>
                <c:pt idx="8">
                  <c:v>0.89926274131799855</c:v>
                </c:pt>
                <c:pt idx="9">
                  <c:v>0.79233523782494442</c:v>
                </c:pt>
                <c:pt idx="10">
                  <c:v>0.61988485502300006</c:v>
                </c:pt>
                <c:pt idx="11">
                  <c:v>0.41073192210050435</c:v>
                </c:pt>
                <c:pt idx="12">
                  <c:v>0.2295346867177169</c:v>
                </c:pt>
                <c:pt idx="13">
                  <c:v>0.11295156609129814</c:v>
                </c:pt>
                <c:pt idx="14">
                  <c:v>5.1615378548608454E-2</c:v>
                </c:pt>
                <c:pt idx="15">
                  <c:v>2.2733040214174646E-2</c:v>
                </c:pt>
                <c:pt idx="16">
                  <c:v>9.8445838400182256E-3</c:v>
                </c:pt>
                <c:pt idx="17">
                  <c:v>4.2315749347590845E-3</c:v>
                </c:pt>
                <c:pt idx="18">
                  <c:v>1.8130311724003983E-3</c:v>
                </c:pt>
                <c:pt idx="19">
                  <c:v>7.7572188336743513E-4</c:v>
                </c:pt>
                <c:pt idx="20">
                  <c:v>3.3170244719433144E-4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6F-4A36-94D3-F148519D596E}"/>
            </c:ext>
          </c:extLst>
        </c:ser>
        <c:ser>
          <c:idx val="9"/>
          <c:order val="9"/>
          <c:tx>
            <c:strRef>
              <c:f>'5'!$B$82</c:f>
              <c:strCache>
                <c:ptCount val="1"/>
                <c:pt idx="0">
                  <c:v>4.  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'5'!$C$82:$W$82</c:f>
              <c:numCache>
                <c:formatCode>General</c:formatCode>
                <c:ptCount val="21"/>
                <c:pt idx="0">
                  <c:v>0.99987524818605089</c:v>
                </c:pt>
                <c:pt idx="1">
                  <c:v>0.99970817358223774</c:v>
                </c:pt>
                <c:pt idx="2">
                  <c:v>0.99931749606142672</c:v>
                </c:pt>
                <c:pt idx="3">
                  <c:v>0.99840464046864763</c:v>
                </c:pt>
                <c:pt idx="4">
                  <c:v>0.99627538241591762</c:v>
                </c:pt>
                <c:pt idx="5">
                  <c:v>0.99132897576353518</c:v>
                </c:pt>
                <c:pt idx="6">
                  <c:v>0.97994581704380479</c:v>
                </c:pt>
                <c:pt idx="7">
                  <c:v>0.95430783781565309</c:v>
                </c:pt>
                <c:pt idx="8">
                  <c:v>0.89926274131799855</c:v>
                </c:pt>
                <c:pt idx="9">
                  <c:v>0.79233523782494442</c:v>
                </c:pt>
                <c:pt idx="10">
                  <c:v>0.61988485502300006</c:v>
                </c:pt>
                <c:pt idx="11">
                  <c:v>0.41073192210050435</c:v>
                </c:pt>
                <c:pt idx="12">
                  <c:v>0.2295346867177169</c:v>
                </c:pt>
                <c:pt idx="13">
                  <c:v>0.11295156609129814</c:v>
                </c:pt>
                <c:pt idx="14">
                  <c:v>5.1615378548608454E-2</c:v>
                </c:pt>
                <c:pt idx="15">
                  <c:v>2.2733040214174646E-2</c:v>
                </c:pt>
                <c:pt idx="16">
                  <c:v>9.8445838400182256E-3</c:v>
                </c:pt>
                <c:pt idx="17">
                  <c:v>4.2315749347590845E-3</c:v>
                </c:pt>
                <c:pt idx="18">
                  <c:v>1.8130311724003983E-3</c:v>
                </c:pt>
                <c:pt idx="19">
                  <c:v>7.7572188336743513E-4</c:v>
                </c:pt>
                <c:pt idx="20">
                  <c:v>3.3170244719433144E-4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6F-4A36-94D3-F148519D596E}"/>
            </c:ext>
          </c:extLst>
        </c:ser>
        <c:ser>
          <c:idx val="10"/>
          <c:order val="10"/>
          <c:tx>
            <c:strRef>
              <c:f>'5'!$B$83</c:f>
              <c:strCache>
                <c:ptCount val="1"/>
                <c:pt idx="0">
                  <c:v>8.  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'5'!$C$83:$W$83</c:f>
              <c:numCache>
                <c:formatCode>General</c:formatCode>
                <c:ptCount val="21"/>
                <c:pt idx="0">
                  <c:v>0.99987524818605089</c:v>
                </c:pt>
                <c:pt idx="1">
                  <c:v>0.99970817358223774</c:v>
                </c:pt>
                <c:pt idx="2">
                  <c:v>0.99931749606142672</c:v>
                </c:pt>
                <c:pt idx="3">
                  <c:v>0.99840464046864763</c:v>
                </c:pt>
                <c:pt idx="4">
                  <c:v>0.99627538241591762</c:v>
                </c:pt>
                <c:pt idx="5">
                  <c:v>0.99132897576353518</c:v>
                </c:pt>
                <c:pt idx="6">
                  <c:v>0.97994581704380479</c:v>
                </c:pt>
                <c:pt idx="7">
                  <c:v>0.95430783781565309</c:v>
                </c:pt>
                <c:pt idx="8">
                  <c:v>0.89926274131799855</c:v>
                </c:pt>
                <c:pt idx="9">
                  <c:v>0.79233523782494442</c:v>
                </c:pt>
                <c:pt idx="10">
                  <c:v>0.61988485502300006</c:v>
                </c:pt>
                <c:pt idx="11">
                  <c:v>0.41073192210050435</c:v>
                </c:pt>
                <c:pt idx="12">
                  <c:v>0.2295346867177169</c:v>
                </c:pt>
                <c:pt idx="13">
                  <c:v>0.11295156609129814</c:v>
                </c:pt>
                <c:pt idx="14">
                  <c:v>5.1615378548608454E-2</c:v>
                </c:pt>
                <c:pt idx="15">
                  <c:v>2.2733040214174646E-2</c:v>
                </c:pt>
                <c:pt idx="16">
                  <c:v>9.8445838400182256E-3</c:v>
                </c:pt>
                <c:pt idx="17">
                  <c:v>4.2315749347590845E-3</c:v>
                </c:pt>
                <c:pt idx="18">
                  <c:v>1.8130311724003983E-3</c:v>
                </c:pt>
                <c:pt idx="19">
                  <c:v>7.7572188336743513E-4</c:v>
                </c:pt>
                <c:pt idx="20">
                  <c:v>3.3170244719433144E-4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6F-4A36-94D3-F148519D596E}"/>
            </c:ext>
          </c:extLst>
        </c:ser>
        <c:ser>
          <c:idx val="11"/>
          <c:order val="11"/>
          <c:tx>
            <c:strRef>
              <c:f>'5'!$B$84</c:f>
              <c:strCache>
                <c:ptCount val="1"/>
                <c:pt idx="0">
                  <c:v>14.  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'5'!$C$84:$W$84</c:f>
              <c:numCache>
                <c:formatCode>General</c:formatCode>
                <c:ptCount val="21"/>
                <c:pt idx="0">
                  <c:v>0.99987524818605089</c:v>
                </c:pt>
                <c:pt idx="1">
                  <c:v>0.99970817358223774</c:v>
                </c:pt>
                <c:pt idx="2">
                  <c:v>0.99931749606142672</c:v>
                </c:pt>
                <c:pt idx="3">
                  <c:v>0.99840464046864763</c:v>
                </c:pt>
                <c:pt idx="4">
                  <c:v>0.99627538241591762</c:v>
                </c:pt>
                <c:pt idx="5">
                  <c:v>0.99132897576353518</c:v>
                </c:pt>
                <c:pt idx="6">
                  <c:v>0.97994581704380479</c:v>
                </c:pt>
                <c:pt idx="7">
                  <c:v>0.95430783781565309</c:v>
                </c:pt>
                <c:pt idx="8">
                  <c:v>0.89926274131799855</c:v>
                </c:pt>
                <c:pt idx="9">
                  <c:v>0.79233523782494442</c:v>
                </c:pt>
                <c:pt idx="10">
                  <c:v>0.61988485502300006</c:v>
                </c:pt>
                <c:pt idx="11">
                  <c:v>0.41073192210050435</c:v>
                </c:pt>
                <c:pt idx="12">
                  <c:v>0.2295346867177169</c:v>
                </c:pt>
                <c:pt idx="13">
                  <c:v>0.11295156609129814</c:v>
                </c:pt>
                <c:pt idx="14">
                  <c:v>5.1615378548608454E-2</c:v>
                </c:pt>
                <c:pt idx="15">
                  <c:v>2.2733040214174646E-2</c:v>
                </c:pt>
                <c:pt idx="16">
                  <c:v>9.8445838400182256E-3</c:v>
                </c:pt>
                <c:pt idx="17">
                  <c:v>4.2315749347590845E-3</c:v>
                </c:pt>
                <c:pt idx="18">
                  <c:v>1.8130311724003983E-3</c:v>
                </c:pt>
                <c:pt idx="19">
                  <c:v>7.7572188336743513E-4</c:v>
                </c:pt>
                <c:pt idx="20">
                  <c:v>3.3170244719433144E-4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6F-4A36-94D3-F148519D596E}"/>
            </c:ext>
          </c:extLst>
        </c:ser>
        <c:ser>
          <c:idx val="12"/>
          <c:order val="12"/>
          <c:tx>
            <c:strRef>
              <c:f>'5'!$B$85</c:f>
              <c:strCache>
                <c:ptCount val="1"/>
                <c:pt idx="0">
                  <c:v>16.  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'5'!$C$85:$W$85</c:f>
              <c:numCache>
                <c:formatCode>General</c:formatCode>
                <c:ptCount val="21"/>
                <c:pt idx="0">
                  <c:v>0.99987524818605089</c:v>
                </c:pt>
                <c:pt idx="1">
                  <c:v>0.99970817358223774</c:v>
                </c:pt>
                <c:pt idx="2">
                  <c:v>0.99931749606142672</c:v>
                </c:pt>
                <c:pt idx="3">
                  <c:v>0.99840464046864763</c:v>
                </c:pt>
                <c:pt idx="4">
                  <c:v>0.99627538241591762</c:v>
                </c:pt>
                <c:pt idx="5">
                  <c:v>0.99132897576353518</c:v>
                </c:pt>
                <c:pt idx="6">
                  <c:v>0.97994581704380479</c:v>
                </c:pt>
                <c:pt idx="7">
                  <c:v>0.95430783781565309</c:v>
                </c:pt>
                <c:pt idx="8">
                  <c:v>0.89926274131799855</c:v>
                </c:pt>
                <c:pt idx="9">
                  <c:v>0.79233523782494442</c:v>
                </c:pt>
                <c:pt idx="10">
                  <c:v>0.61988485502300006</c:v>
                </c:pt>
                <c:pt idx="11">
                  <c:v>0.41073192210050435</c:v>
                </c:pt>
                <c:pt idx="12">
                  <c:v>0.2295346867177169</c:v>
                </c:pt>
                <c:pt idx="13">
                  <c:v>0.11295156609129814</c:v>
                </c:pt>
                <c:pt idx="14">
                  <c:v>5.1615378548608454E-2</c:v>
                </c:pt>
                <c:pt idx="15">
                  <c:v>2.2733040214174646E-2</c:v>
                </c:pt>
                <c:pt idx="16">
                  <c:v>9.8445838400182256E-3</c:v>
                </c:pt>
                <c:pt idx="17">
                  <c:v>4.2315749347590845E-3</c:v>
                </c:pt>
                <c:pt idx="18">
                  <c:v>1.8130311724003983E-3</c:v>
                </c:pt>
                <c:pt idx="19">
                  <c:v>7.7572188336743513E-4</c:v>
                </c:pt>
                <c:pt idx="20">
                  <c:v>3.3170244719433144E-4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56F-4A36-94D3-F148519D596E}"/>
            </c:ext>
          </c:extLst>
        </c:ser>
        <c:ser>
          <c:idx val="13"/>
          <c:order val="13"/>
          <c:tx>
            <c:strRef>
              <c:f>'5'!$B$86</c:f>
              <c:strCache>
                <c:ptCount val="1"/>
                <c:pt idx="0">
                  <c:v>3.  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'5'!$C$86:$W$86</c:f>
              <c:numCache>
                <c:formatCode>General</c:formatCode>
                <c:ptCount val="21"/>
                <c:pt idx="0">
                  <c:v>0.99966829755280562</c:v>
                </c:pt>
                <c:pt idx="1">
                  <c:v>0.99922427811663261</c:v>
                </c:pt>
                <c:pt idx="2">
                  <c:v>0.99818696882759961</c:v>
                </c:pt>
                <c:pt idx="3">
                  <c:v>0.99576842506524088</c:v>
                </c:pt>
                <c:pt idx="4">
                  <c:v>0.99015541615998182</c:v>
                </c:pt>
                <c:pt idx="5">
                  <c:v>0.97726695978582534</c:v>
                </c:pt>
                <c:pt idx="6">
                  <c:v>0.94838462145139157</c:v>
                </c:pt>
                <c:pt idx="7">
                  <c:v>0.88704843390870192</c:v>
                </c:pt>
                <c:pt idx="8">
                  <c:v>0.77046531328228307</c:v>
                </c:pt>
                <c:pt idx="9">
                  <c:v>0.58926807789949565</c:v>
                </c:pt>
                <c:pt idx="10">
                  <c:v>0.38011514497699989</c:v>
                </c:pt>
                <c:pt idx="11">
                  <c:v>0.20766476217505558</c:v>
                </c:pt>
                <c:pt idx="12">
                  <c:v>0.10073725868200142</c:v>
                </c:pt>
                <c:pt idx="13">
                  <c:v>4.5692162184346928E-2</c:v>
                </c:pt>
                <c:pt idx="14">
                  <c:v>2.0054182956195231E-2</c:v>
                </c:pt>
                <c:pt idx="15">
                  <c:v>8.6710242364648749E-3</c:v>
                </c:pt>
                <c:pt idx="16">
                  <c:v>3.7246175840823384E-3</c:v>
                </c:pt>
                <c:pt idx="17">
                  <c:v>1.5953595313523557E-3</c:v>
                </c:pt>
                <c:pt idx="18">
                  <c:v>6.8250393857329991E-4</c:v>
                </c:pt>
                <c:pt idx="19">
                  <c:v>2.9182641776229163E-4</c:v>
                </c:pt>
                <c:pt idx="20">
                  <c:v>1.2475181394911011E-4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56F-4A36-94D3-F148519D596E}"/>
            </c:ext>
          </c:extLst>
        </c:ser>
        <c:ser>
          <c:idx val="14"/>
          <c:order val="14"/>
          <c:tx>
            <c:strRef>
              <c:f>'5'!$B$87</c:f>
              <c:strCache>
                <c:ptCount val="1"/>
                <c:pt idx="0">
                  <c:v>7.  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'5'!$C$87:$W$87</c:f>
              <c:numCache>
                <c:formatCode>General</c:formatCode>
                <c:ptCount val="21"/>
                <c:pt idx="0">
                  <c:v>0.99966829755280562</c:v>
                </c:pt>
                <c:pt idx="1">
                  <c:v>0.99922427811663261</c:v>
                </c:pt>
                <c:pt idx="2">
                  <c:v>0.99818696882759961</c:v>
                </c:pt>
                <c:pt idx="3">
                  <c:v>0.99576842506524088</c:v>
                </c:pt>
                <c:pt idx="4">
                  <c:v>0.99015541615998182</c:v>
                </c:pt>
                <c:pt idx="5">
                  <c:v>0.97726695978582534</c:v>
                </c:pt>
                <c:pt idx="6">
                  <c:v>0.94838462145139157</c:v>
                </c:pt>
                <c:pt idx="7">
                  <c:v>0.88704843390870192</c:v>
                </c:pt>
                <c:pt idx="8">
                  <c:v>0.77046531328228307</c:v>
                </c:pt>
                <c:pt idx="9">
                  <c:v>0.58926807789949565</c:v>
                </c:pt>
                <c:pt idx="10">
                  <c:v>0.38011514497699989</c:v>
                </c:pt>
                <c:pt idx="11">
                  <c:v>0.20766476217505558</c:v>
                </c:pt>
                <c:pt idx="12">
                  <c:v>0.10073725868200142</c:v>
                </c:pt>
                <c:pt idx="13">
                  <c:v>4.5692162184346928E-2</c:v>
                </c:pt>
                <c:pt idx="14">
                  <c:v>2.0054182956195231E-2</c:v>
                </c:pt>
                <c:pt idx="15">
                  <c:v>8.6710242364648749E-3</c:v>
                </c:pt>
                <c:pt idx="16">
                  <c:v>3.7246175840823384E-3</c:v>
                </c:pt>
                <c:pt idx="17">
                  <c:v>1.5953595313523557E-3</c:v>
                </c:pt>
                <c:pt idx="18">
                  <c:v>6.8250393857329991E-4</c:v>
                </c:pt>
                <c:pt idx="19">
                  <c:v>2.9182641776229163E-4</c:v>
                </c:pt>
                <c:pt idx="20">
                  <c:v>1.2475181394911011E-4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6F-4A36-94D3-F148519D596E}"/>
            </c:ext>
          </c:extLst>
        </c:ser>
        <c:ser>
          <c:idx val="15"/>
          <c:order val="15"/>
          <c:tx>
            <c:strRef>
              <c:f>'5'!$B$88</c:f>
              <c:strCache>
                <c:ptCount val="1"/>
                <c:pt idx="0">
                  <c:v>9.  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'5'!$C$72:$W$72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'5'!$C$88:$W$88</c:f>
              <c:numCache>
                <c:formatCode>General</c:formatCode>
                <c:ptCount val="21"/>
                <c:pt idx="0">
                  <c:v>0.99966829755280562</c:v>
                </c:pt>
                <c:pt idx="1">
                  <c:v>0.99922427811663261</c:v>
                </c:pt>
                <c:pt idx="2">
                  <c:v>0.99818696882759961</c:v>
                </c:pt>
                <c:pt idx="3">
                  <c:v>0.99576842506524088</c:v>
                </c:pt>
                <c:pt idx="4">
                  <c:v>0.99015541615998182</c:v>
                </c:pt>
                <c:pt idx="5">
                  <c:v>0.97726695978582534</c:v>
                </c:pt>
                <c:pt idx="6">
                  <c:v>0.94838462145139157</c:v>
                </c:pt>
                <c:pt idx="7">
                  <c:v>0.88704843390870192</c:v>
                </c:pt>
                <c:pt idx="8">
                  <c:v>0.77046531328228307</c:v>
                </c:pt>
                <c:pt idx="9">
                  <c:v>0.58926807789949565</c:v>
                </c:pt>
                <c:pt idx="10">
                  <c:v>0.38011514497699989</c:v>
                </c:pt>
                <c:pt idx="11">
                  <c:v>0.20766476217505558</c:v>
                </c:pt>
                <c:pt idx="12">
                  <c:v>0.10073725868200142</c:v>
                </c:pt>
                <c:pt idx="13">
                  <c:v>4.5692162184346928E-2</c:v>
                </c:pt>
                <c:pt idx="14">
                  <c:v>2.0054182956195231E-2</c:v>
                </c:pt>
                <c:pt idx="15">
                  <c:v>8.6710242364648749E-3</c:v>
                </c:pt>
                <c:pt idx="16">
                  <c:v>3.7246175840823384E-3</c:v>
                </c:pt>
                <c:pt idx="17">
                  <c:v>1.5953595313523557E-3</c:v>
                </c:pt>
                <c:pt idx="18">
                  <c:v>6.8250393857329991E-4</c:v>
                </c:pt>
                <c:pt idx="19">
                  <c:v>2.9182641776229163E-4</c:v>
                </c:pt>
                <c:pt idx="20">
                  <c:v>1.2475181394911011E-4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56F-4A36-94D3-F148519D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6448"/>
        <c:axId val="729156776"/>
      </c:scatterChart>
      <c:valAx>
        <c:axId val="729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156776"/>
        <c:crosses val="autoZero"/>
        <c:crossBetween val="midCat"/>
      </c:valAx>
      <c:valAx>
        <c:axId val="729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1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Информационные</a:t>
            </a:r>
            <a:r>
              <a:rPr lang="ru-RU" baseline="0"/>
              <a:t>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'5'!$C$113:$C$133</c:f>
              <c:numCache>
                <c:formatCode>General</c:formatCode>
                <c:ptCount val="21"/>
                <c:pt idx="0">
                  <c:v>5.6400108790340138E-2</c:v>
                </c:pt>
                <c:pt idx="1">
                  <c:v>0.12518840988128244</c:v>
                </c:pt>
                <c:pt idx="2">
                  <c:v>0.26028938551774683</c:v>
                </c:pt>
                <c:pt idx="3">
                  <c:v>0.47350399643694935</c:v>
                </c:pt>
                <c:pt idx="4">
                  <c:v>0.67977185126615458</c:v>
                </c:pt>
                <c:pt idx="5">
                  <c:v>0.7003678847634548</c:v>
                </c:pt>
                <c:pt idx="6">
                  <c:v>0.51309715882039542</c:v>
                </c:pt>
                <c:pt idx="7">
                  <c:v>0.29118849592515678</c:v>
                </c:pt>
                <c:pt idx="8">
                  <c:v>0.14239211475891275</c:v>
                </c:pt>
                <c:pt idx="9">
                  <c:v>6.4651064125249333E-2</c:v>
                </c:pt>
                <c:pt idx="10">
                  <c:v>2.8371818695246177E-2</c:v>
                </c:pt>
                <c:pt idx="11">
                  <c:v>1.2265417398899706E-2</c:v>
                </c:pt>
                <c:pt idx="12">
                  <c:v>5.2681048283706811E-3</c:v>
                </c:pt>
                <c:pt idx="13">
                  <c:v>2.2563830177068232E-3</c:v>
                </c:pt>
                <c:pt idx="14">
                  <c:v>9.6527532611478603E-4</c:v>
                </c:pt>
                <c:pt idx="15">
                  <c:v>4.1273099215435958E-4</c:v>
                </c:pt>
                <c:pt idx="16">
                  <c:v>1.7643624726448423E-4</c:v>
                </c:pt>
                <c:pt idx="17">
                  <c:v>7.5416759484337641E-5</c:v>
                </c:pt>
                <c:pt idx="18">
                  <c:v>3.2235212460731488E-5</c:v>
                </c:pt>
                <c:pt idx="19">
                  <c:v>1.3777987131856569E-5</c:v>
                </c:pt>
                <c:pt idx="20">
                  <c:v>5.8889495835582977E-6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6-4076-9F48-16A5AD67037C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'5'!$D$113:$D$133</c:f>
              <c:numCache>
                <c:formatCode>General</c:formatCode>
                <c:ptCount val="21"/>
                <c:pt idx="0">
                  <c:v>1.5894411558444572E-2</c:v>
                </c:pt>
                <c:pt idx="1">
                  <c:v>3.6642350057315698E-2</c:v>
                </c:pt>
                <c:pt idx="2">
                  <c:v>8.2854377988852479E-2</c:v>
                </c:pt>
                <c:pt idx="3">
                  <c:v>0.17937145547943037</c:v>
                </c:pt>
                <c:pt idx="4">
                  <c:v>0.3538286981133274</c:v>
                </c:pt>
                <c:pt idx="5">
                  <c:v>0.58326677298749419</c:v>
                </c:pt>
                <c:pt idx="6">
                  <c:v>0.7209749097019843</c:v>
                </c:pt>
                <c:pt idx="7">
                  <c:v>0.62789432446714755</c:v>
                </c:pt>
                <c:pt idx="8">
                  <c:v>0.40176108355506945</c:v>
                </c:pt>
                <c:pt idx="9">
                  <c:v>0.20991344563179137</c:v>
                </c:pt>
                <c:pt idx="10">
                  <c:v>9.840546042613442E-2</c:v>
                </c:pt>
                <c:pt idx="11">
                  <c:v>4.3812993393532916E-2</c:v>
                </c:pt>
                <c:pt idx="12">
                  <c:v>1.906093818036491E-2</c:v>
                </c:pt>
                <c:pt idx="13">
                  <c:v>8.2092292516816635E-3</c:v>
                </c:pt>
                <c:pt idx="14">
                  <c:v>3.5202215397902728E-3</c:v>
                </c:pt>
                <c:pt idx="15">
                  <c:v>1.5066987711590343E-3</c:v>
                </c:pt>
                <c:pt idx="16">
                  <c:v>6.4437040667375263E-4</c:v>
                </c:pt>
                <c:pt idx="17">
                  <c:v>2.7548388497462405E-4</c:v>
                </c:pt>
                <c:pt idx="18">
                  <c:v>1.1775878151604802E-4</c:v>
                </c:pt>
                <c:pt idx="19">
                  <c:v>5.0334210362772309E-5</c:v>
                </c:pt>
                <c:pt idx="20">
                  <c:v>2.1514022200777791E-5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76-4076-9F48-16A5AD67037C}"/>
            </c:ext>
          </c:extLst>
        </c:ser>
        <c:ser>
          <c:idx val="2"/>
          <c:order val="2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'5'!$E$113:$E$133</c:f>
              <c:numCache>
                <c:formatCode>General</c:formatCode>
                <c:ptCount val="21"/>
                <c:pt idx="0">
                  <c:v>7.0771341060450474E-3</c:v>
                </c:pt>
                <c:pt idx="1">
                  <c:v>1.644962259823719E-2</c:v>
                </c:pt>
                <c:pt idx="2">
                  <c:v>3.790272249179772E-2</c:v>
                </c:pt>
                <c:pt idx="3">
                  <c:v>8.5603284730377829E-2</c:v>
                </c:pt>
                <c:pt idx="4">
                  <c:v>0.18484014751770336</c:v>
                </c:pt>
                <c:pt idx="5">
                  <c:v>0.36266146284998552</c:v>
                </c:pt>
                <c:pt idx="6">
                  <c:v>0.59208147521558385</c:v>
                </c:pt>
                <c:pt idx="7">
                  <c:v>0.72190878892620458</c:v>
                </c:pt>
                <c:pt idx="8">
                  <c:v>0.6198919268785954</c:v>
                </c:pt>
                <c:pt idx="9">
                  <c:v>0.39250691525977027</c:v>
                </c:pt>
                <c:pt idx="10">
                  <c:v>0.20384485199353647</c:v>
                </c:pt>
                <c:pt idx="11">
                  <c:v>9.527631802406003E-2</c:v>
                </c:pt>
                <c:pt idx="12">
                  <c:v>4.2362178576179958E-2</c:v>
                </c:pt>
                <c:pt idx="13">
                  <c:v>1.8418739925465971E-2</c:v>
                </c:pt>
                <c:pt idx="14">
                  <c:v>7.9305923887280326E-3</c:v>
                </c:pt>
                <c:pt idx="15">
                  <c:v>3.4003603441713852E-3</c:v>
                </c:pt>
                <c:pt idx="16">
                  <c:v>1.4553273462998527E-3</c:v>
                </c:pt>
                <c:pt idx="17">
                  <c:v>6.2238768466163236E-4</c:v>
                </c:pt>
                <c:pt idx="18">
                  <c:v>2.660834222052667E-4</c:v>
                </c:pt>
                <c:pt idx="19">
                  <c:v>1.1374002090504001E-4</c:v>
                </c:pt>
                <c:pt idx="20">
                  <c:v>4.8616374486013702E-5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76-4076-9F48-16A5AD67037C}"/>
            </c:ext>
          </c:extLst>
        </c:ser>
        <c:ser>
          <c:idx val="3"/>
          <c:order val="3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'5'!$F$113:$F$133</c:f>
              <c:numCache>
                <c:formatCode>General</c:formatCode>
                <c:ptCount val="21"/>
                <c:pt idx="0">
                  <c:v>3.7962749143929577E-3</c:v>
                </c:pt>
                <c:pt idx="1">
                  <c:v>8.8507240822723598E-3</c:v>
                </c:pt>
                <c:pt idx="2">
                  <c:v>2.0538177050630879E-2</c:v>
                </c:pt>
                <c:pt idx="3">
                  <c:v>4.7143624236824347E-2</c:v>
                </c:pt>
                <c:pt idx="4">
                  <c:v>0.1055560113960802</c:v>
                </c:pt>
                <c:pt idx="5">
                  <c:v>0.22363651642600588</c:v>
                </c:pt>
                <c:pt idx="6">
                  <c:v>0.42219921082544593</c:v>
                </c:pt>
                <c:pt idx="7">
                  <c:v>0.64451913679436212</c:v>
                </c:pt>
                <c:pt idx="8">
                  <c:v>0.71744749315077982</c:v>
                </c:pt>
                <c:pt idx="9">
                  <c:v>0.56356080212587822</c:v>
                </c:pt>
                <c:pt idx="10">
                  <c:v>0.33497554318669742</c:v>
                </c:pt>
                <c:pt idx="11">
                  <c:v>0.16791993859263035</c:v>
                </c:pt>
                <c:pt idx="12">
                  <c:v>7.714663844214989E-2</c:v>
                </c:pt>
                <c:pt idx="13">
                  <c:v>3.403501768962848E-2</c:v>
                </c:pt>
                <c:pt idx="14">
                  <c:v>1.4747681186550244E-2</c:v>
                </c:pt>
                <c:pt idx="15">
                  <c:v>6.3405685580134076E-3</c:v>
                </c:pt>
                <c:pt idx="16">
                  <c:v>2.7168905124317381E-3</c:v>
                </c:pt>
                <c:pt idx="17">
                  <c:v>1.1624919245697949E-3</c:v>
                </c:pt>
                <c:pt idx="18">
                  <c:v>4.9709545491880708E-4</c:v>
                </c:pt>
                <c:pt idx="19">
                  <c:v>2.1250788399935288E-4</c:v>
                </c:pt>
                <c:pt idx="20">
                  <c:v>9.0836692247770441E-5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76-4076-9F48-16A5AD67037C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'5'!$G$113:$G$133</c:f>
              <c:numCache>
                <c:formatCode>General</c:formatCode>
                <c:ptCount val="21"/>
                <c:pt idx="0">
                  <c:v>9.0088520988125694E-4</c:v>
                </c:pt>
                <c:pt idx="1">
                  <c:v>2.1059933975381517E-3</c:v>
                </c:pt>
                <c:pt idx="2">
                  <c:v>4.9176676317376428E-3</c:v>
                </c:pt>
                <c:pt idx="3">
                  <c:v>1.1453239946666281E-2</c:v>
                </c:pt>
                <c:pt idx="4">
                  <c:v>2.6513137117649101E-2</c:v>
                </c:pt>
                <c:pt idx="5">
                  <c:v>6.0520559821808165E-2</c:v>
                </c:pt>
                <c:pt idx="6">
                  <c:v>0.13381450879103299</c:v>
                </c:pt>
                <c:pt idx="7">
                  <c:v>0.27592372510942637</c:v>
                </c:pt>
                <c:pt idx="8">
                  <c:v>0.49395210412196394</c:v>
                </c:pt>
                <c:pt idx="9">
                  <c:v>0.69115464924804526</c:v>
                </c:pt>
                <c:pt idx="10">
                  <c:v>0.69050828454731195</c:v>
                </c:pt>
                <c:pt idx="11">
                  <c:v>0.49271041513541552</c:v>
                </c:pt>
                <c:pt idx="12">
                  <c:v>0.27495543394109373</c:v>
                </c:pt>
                <c:pt idx="13">
                  <c:v>0.13327566201659991</c:v>
                </c:pt>
                <c:pt idx="14">
                  <c:v>6.0262193558707051E-2</c:v>
                </c:pt>
                <c:pt idx="15">
                  <c:v>2.6397092640132742E-2</c:v>
                </c:pt>
                <c:pt idx="16">
                  <c:v>1.1402573588809924E-2</c:v>
                </c:pt>
                <c:pt idx="17">
                  <c:v>4.8958137568060013E-3</c:v>
                </c:pt>
                <c:pt idx="18">
                  <c:v>2.0966162298902396E-3</c:v>
                </c:pt>
                <c:pt idx="19">
                  <c:v>8.9687058044112184E-4</c:v>
                </c:pt>
                <c:pt idx="20">
                  <c:v>3.8347218946991289E-4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76-4076-9F48-16A5AD67037C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'5'!$H$113:$H$133</c:f>
              <c:numCache>
                <c:formatCode>General</c:formatCode>
                <c:ptCount val="21"/>
                <c:pt idx="0">
                  <c:v>2.4670486602646613E-4</c:v>
                </c:pt>
                <c:pt idx="1">
                  <c:v>5.7707025802631229E-4</c:v>
                </c:pt>
                <c:pt idx="2">
                  <c:v>1.3494184371967007E-3</c:v>
                </c:pt>
                <c:pt idx="3">
                  <c:v>3.1532147410377313E-3</c:v>
                </c:pt>
                <c:pt idx="4">
                  <c:v>7.3558661448109427E-3</c:v>
                </c:pt>
                <c:pt idx="5">
                  <c:v>1.7093063940179544E-2</c:v>
                </c:pt>
                <c:pt idx="6">
                  <c:v>3.9361740062125193E-2</c:v>
                </c:pt>
                <c:pt idx="7">
                  <c:v>8.8777164330933217E-2</c:v>
                </c:pt>
                <c:pt idx="8">
                  <c:v>0.19111683514524716</c:v>
                </c:pt>
                <c:pt idx="9">
                  <c:v>0.37266412166692892</c:v>
                </c:pt>
                <c:pt idx="10">
                  <c:v>0.6017418136618421</c:v>
                </c:pt>
                <c:pt idx="11">
                  <c:v>0.7224388273848491</c:v>
                </c:pt>
                <c:pt idx="12">
                  <c:v>0.61069198800536917</c:v>
                </c:pt>
                <c:pt idx="13">
                  <c:v>0.38226475263553111</c:v>
                </c:pt>
                <c:pt idx="14">
                  <c:v>0.19722795754273739</c:v>
                </c:pt>
                <c:pt idx="15">
                  <c:v>9.1886953176796488E-2</c:v>
                </c:pt>
                <c:pt idx="16">
                  <c:v>4.0795266669155034E-2</c:v>
                </c:pt>
                <c:pt idx="17">
                  <c:v>1.7726022755976695E-2</c:v>
                </c:pt>
                <c:pt idx="18">
                  <c:v>7.6301987353239471E-3</c:v>
                </c:pt>
                <c:pt idx="19">
                  <c:v>3.2711699468716028E-3</c:v>
                </c:pt>
                <c:pt idx="20">
                  <c:v>1.3999629951692658E-3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76-4076-9F48-16A5AD67037C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'5'!$B$113:$B$133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'5'!$I$113:$I$133</c:f>
              <c:numCache>
                <c:formatCode>General</c:formatCode>
                <c:ptCount val="21"/>
                <c:pt idx="0">
                  <c:v>4.8616374486013702E-5</c:v>
                </c:pt>
                <c:pt idx="1">
                  <c:v>1.1374002090504002E-4</c:v>
                </c:pt>
                <c:pt idx="2">
                  <c:v>2.660834222052667E-4</c:v>
                </c:pt>
                <c:pt idx="3">
                  <c:v>6.2238768466163258E-4</c:v>
                </c:pt>
                <c:pt idx="4">
                  <c:v>1.4553273462998523E-3</c:v>
                </c:pt>
                <c:pt idx="5">
                  <c:v>3.4003603441713852E-3</c:v>
                </c:pt>
                <c:pt idx="6">
                  <c:v>7.9305923887280309E-3</c:v>
                </c:pt>
                <c:pt idx="7">
                  <c:v>1.8418739925465975E-2</c:v>
                </c:pt>
                <c:pt idx="8">
                  <c:v>4.2362178576179958E-2</c:v>
                </c:pt>
                <c:pt idx="9">
                  <c:v>9.5276318024060044E-2</c:v>
                </c:pt>
                <c:pt idx="10">
                  <c:v>0.20384485199353641</c:v>
                </c:pt>
                <c:pt idx="11">
                  <c:v>0.39250691525977022</c:v>
                </c:pt>
                <c:pt idx="12">
                  <c:v>0.61989192687859529</c:v>
                </c:pt>
                <c:pt idx="13">
                  <c:v>0.72190878892620447</c:v>
                </c:pt>
                <c:pt idx="14">
                  <c:v>0.59208147521558396</c:v>
                </c:pt>
                <c:pt idx="15">
                  <c:v>0.36266146284998541</c:v>
                </c:pt>
                <c:pt idx="16">
                  <c:v>0.18484014751770333</c:v>
                </c:pt>
                <c:pt idx="17">
                  <c:v>8.5603284730377829E-2</c:v>
                </c:pt>
                <c:pt idx="18">
                  <c:v>3.7902722491797727E-2</c:v>
                </c:pt>
                <c:pt idx="19">
                  <c:v>1.6449622598237193E-2</c:v>
                </c:pt>
                <c:pt idx="20">
                  <c:v>7.0771341060450474E-3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76-4076-9F48-16A5AD67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54792"/>
        <c:axId val="659881968"/>
      </c:scatterChart>
      <c:valAx>
        <c:axId val="56905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881968"/>
        <c:crosses val="autoZero"/>
        <c:crossBetween val="midCat"/>
      </c:valAx>
      <c:valAx>
        <c:axId val="659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05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73</xdr:row>
      <xdr:rowOff>47625</xdr:rowOff>
    </xdr:from>
    <xdr:to>
      <xdr:col>8</xdr:col>
      <xdr:colOff>438150</xdr:colOff>
      <xdr:row>87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815B7E-F0C8-44E2-A0C6-C077C3D8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96</xdr:row>
      <xdr:rowOff>133350</xdr:rowOff>
    </xdr:from>
    <xdr:to>
      <xdr:col>11</xdr:col>
      <xdr:colOff>295275</xdr:colOff>
      <xdr:row>111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333E0A-620B-4E47-983B-65D82452B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114</xdr:row>
      <xdr:rowOff>0</xdr:rowOff>
    </xdr:from>
    <xdr:to>
      <xdr:col>11</xdr:col>
      <xdr:colOff>304800</xdr:colOff>
      <xdr:row>128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54CFBEE-757C-4E4F-80ED-2E68A8E86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45</xdr:row>
      <xdr:rowOff>147637</xdr:rowOff>
    </xdr:from>
    <xdr:to>
      <xdr:col>24</xdr:col>
      <xdr:colOff>247650</xdr:colOff>
      <xdr:row>60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3295F8-0965-4FC2-8284-A7B0B6396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323850</xdr:colOff>
      <xdr:row>69</xdr:row>
      <xdr:rowOff>9525</xdr:rowOff>
    </xdr:from>
    <xdr:to>
      <xdr:col>28</xdr:col>
      <xdr:colOff>19050</xdr:colOff>
      <xdr:row>83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D0A6DE-2EC2-45E2-96CD-C9F5B5D27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86</xdr:row>
      <xdr:rowOff>57150</xdr:rowOff>
    </xdr:from>
    <xdr:to>
      <xdr:col>25</xdr:col>
      <xdr:colOff>285750</xdr:colOff>
      <xdr:row>100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00EDA6-3B91-4DD9-B04F-959E39944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285751</xdr:colOff>
      <xdr:row>43</xdr:row>
      <xdr:rowOff>23811</xdr:rowOff>
    </xdr:from>
    <xdr:to>
      <xdr:col>18</xdr:col>
      <xdr:colOff>523875</xdr:colOff>
      <xdr:row>64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A6071-9FEB-4856-ADD3-5A5A8A900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</xdr:colOff>
      <xdr:row>89</xdr:row>
      <xdr:rowOff>33336</xdr:rowOff>
    </xdr:from>
    <xdr:to>
      <xdr:col>22</xdr:col>
      <xdr:colOff>390524</xdr:colOff>
      <xdr:row>104</xdr:row>
      <xdr:rowOff>171449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CC40B7-B09F-4E45-AB54-A581427F4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380999</xdr:colOff>
      <xdr:row>109</xdr:row>
      <xdr:rowOff>14286</xdr:rowOff>
    </xdr:from>
    <xdr:to>
      <xdr:col>27</xdr:col>
      <xdr:colOff>466724</xdr:colOff>
      <xdr:row>129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5085622-AAFE-4FAF-B0A5-BCEF5D3C3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47624</xdr:colOff>
      <xdr:row>130</xdr:row>
      <xdr:rowOff>23811</xdr:rowOff>
    </xdr:from>
    <xdr:to>
      <xdr:col>27</xdr:col>
      <xdr:colOff>571499</xdr:colOff>
      <xdr:row>157</xdr:row>
      <xdr:rowOff>142874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2E2935F-D626-433A-91A2-3E21CBC88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138"/>
  <sheetViews>
    <sheetView topLeftCell="A106" workbookViewId="0">
      <selection activeCell="C133" sqref="C133:J138"/>
    </sheetView>
  </sheetViews>
  <sheetFormatPr defaultRowHeight="15" x14ac:dyDescent="0.25"/>
  <sheetData>
    <row r="2" spans="2:11" x14ac:dyDescent="0.25">
      <c r="B2" s="22" t="s">
        <v>19</v>
      </c>
      <c r="C2" s="22"/>
      <c r="D2" s="22"/>
      <c r="E2" s="22"/>
      <c r="F2" s="22"/>
      <c r="G2" s="22"/>
      <c r="H2" s="22"/>
    </row>
    <row r="4" spans="2:11" x14ac:dyDescent="0.25">
      <c r="B4" s="2" t="s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3" t="s">
        <v>17</v>
      </c>
    </row>
    <row r="5" spans="2:11" x14ac:dyDescent="0.25">
      <c r="B5" s="2" t="s">
        <v>1</v>
      </c>
      <c r="C5" s="1">
        <v>1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>
        <f>SUM(C5:J5)</f>
        <v>4</v>
      </c>
    </row>
    <row r="6" spans="2:11" x14ac:dyDescent="0.25">
      <c r="B6" s="2" t="s">
        <v>2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>
        <f t="shared" ref="K6:K20" si="0">SUM(C6:J6)</f>
        <v>5</v>
      </c>
    </row>
    <row r="7" spans="2:11" x14ac:dyDescent="0.25">
      <c r="B7" s="2" t="s">
        <v>3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>
        <f t="shared" si="0"/>
        <v>3</v>
      </c>
    </row>
    <row r="8" spans="2:11" x14ac:dyDescent="0.25">
      <c r="B8" s="2" t="s">
        <v>4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>
        <f t="shared" si="0"/>
        <v>4</v>
      </c>
    </row>
    <row r="9" spans="2:11" x14ac:dyDescent="0.25">
      <c r="B9" s="2" t="s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>
        <f t="shared" si="0"/>
        <v>5</v>
      </c>
    </row>
    <row r="10" spans="2:11" x14ac:dyDescent="0.25">
      <c r="B10" s="2" t="s">
        <v>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>
        <f t="shared" si="0"/>
        <v>6</v>
      </c>
    </row>
    <row r="11" spans="2:11" x14ac:dyDescent="0.25">
      <c r="B11" s="2" t="s">
        <v>7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>
        <f t="shared" si="0"/>
        <v>3</v>
      </c>
    </row>
    <row r="12" spans="2:11" x14ac:dyDescent="0.25">
      <c r="B12" s="2" t="s">
        <v>8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>
        <f t="shared" si="0"/>
        <v>4</v>
      </c>
    </row>
    <row r="13" spans="2:11" x14ac:dyDescent="0.25">
      <c r="B13" s="2" t="s">
        <v>9</v>
      </c>
      <c r="C13" s="1">
        <v>1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>
        <f t="shared" si="0"/>
        <v>3</v>
      </c>
    </row>
    <row r="14" spans="2:11" x14ac:dyDescent="0.25">
      <c r="B14" s="2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>
        <f t="shared" si="0"/>
        <v>6</v>
      </c>
    </row>
    <row r="15" spans="2:11" x14ac:dyDescent="0.25">
      <c r="B15" s="2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>
        <f t="shared" si="0"/>
        <v>5</v>
      </c>
    </row>
    <row r="16" spans="2:11" x14ac:dyDescent="0.25">
      <c r="B16" s="2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>
        <f t="shared" si="0"/>
        <v>6</v>
      </c>
    </row>
    <row r="17" spans="2:11" x14ac:dyDescent="0.25">
      <c r="B17" s="2" t="s">
        <v>13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>
        <f t="shared" si="0"/>
        <v>5</v>
      </c>
    </row>
    <row r="18" spans="2:11" x14ac:dyDescent="0.25">
      <c r="B18" s="2" t="s">
        <v>14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>
        <f t="shared" si="0"/>
        <v>4</v>
      </c>
    </row>
    <row r="19" spans="2:11" x14ac:dyDescent="0.25">
      <c r="B19" s="2" t="s">
        <v>15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>
        <f t="shared" si="0"/>
        <v>5</v>
      </c>
    </row>
    <row r="20" spans="2:11" x14ac:dyDescent="0.25">
      <c r="B20" s="2" t="s">
        <v>16</v>
      </c>
      <c r="C20" s="1">
        <v>1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>
        <f t="shared" si="0"/>
        <v>4</v>
      </c>
    </row>
    <row r="21" spans="2:11" x14ac:dyDescent="0.25">
      <c r="B21" s="3" t="s">
        <v>18</v>
      </c>
      <c r="C21">
        <f>SUM(C5:C20)</f>
        <v>12</v>
      </c>
      <c r="D21">
        <f t="shared" ref="D21:J21" si="1">SUM(D5:D20)</f>
        <v>9</v>
      </c>
      <c r="E21">
        <f t="shared" si="1"/>
        <v>15</v>
      </c>
      <c r="F21">
        <f t="shared" si="1"/>
        <v>13</v>
      </c>
      <c r="G21">
        <f t="shared" si="1"/>
        <v>14</v>
      </c>
      <c r="H21">
        <f t="shared" si="1"/>
        <v>6</v>
      </c>
      <c r="I21">
        <f t="shared" si="1"/>
        <v>3</v>
      </c>
      <c r="J21">
        <f t="shared" si="1"/>
        <v>0</v>
      </c>
    </row>
    <row r="24" spans="2:11" x14ac:dyDescent="0.25">
      <c r="C24" s="26" t="s">
        <v>20</v>
      </c>
      <c r="D24" s="26"/>
      <c r="E24" s="26"/>
      <c r="F24" s="26"/>
      <c r="G24" s="26"/>
    </row>
    <row r="26" spans="2:11" x14ac:dyDescent="0.25">
      <c r="B26" s="2" t="s">
        <v>0</v>
      </c>
      <c r="C26" s="2">
        <v>3</v>
      </c>
      <c r="D26" s="2">
        <v>5</v>
      </c>
      <c r="E26" s="2">
        <v>4</v>
      </c>
      <c r="F26" s="2">
        <v>1</v>
      </c>
      <c r="G26" s="2">
        <v>2</v>
      </c>
      <c r="H26" s="2">
        <v>6</v>
      </c>
      <c r="I26" s="2">
        <v>7</v>
      </c>
      <c r="J26" s="2">
        <v>8</v>
      </c>
      <c r="K26" s="3" t="s">
        <v>17</v>
      </c>
    </row>
    <row r="27" spans="2:11" x14ac:dyDescent="0.25">
      <c r="B27" s="2" t="s">
        <v>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>
        <f t="shared" ref="K27:K42" si="2">SUM(C27:J27)</f>
        <v>6</v>
      </c>
    </row>
    <row r="28" spans="2:11" x14ac:dyDescent="0.25">
      <c r="B28" s="2" t="s">
        <v>10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>
        <f t="shared" si="2"/>
        <v>6</v>
      </c>
    </row>
    <row r="29" spans="2:11" x14ac:dyDescent="0.25">
      <c r="B29" s="2" t="s">
        <v>12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>
        <f t="shared" si="2"/>
        <v>6</v>
      </c>
    </row>
    <row r="30" spans="2:11" x14ac:dyDescent="0.25">
      <c r="B30" s="2" t="s">
        <v>2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>
        <f t="shared" si="2"/>
        <v>5</v>
      </c>
    </row>
    <row r="31" spans="2:11" x14ac:dyDescent="0.25">
      <c r="B31" s="2" t="s">
        <v>5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>
        <f t="shared" si="2"/>
        <v>5</v>
      </c>
    </row>
    <row r="32" spans="2:11" x14ac:dyDescent="0.25">
      <c r="B32" s="2" t="s">
        <v>11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>
        <f t="shared" si="2"/>
        <v>5</v>
      </c>
    </row>
    <row r="33" spans="2:11" x14ac:dyDescent="0.25">
      <c r="B33" s="2" t="s">
        <v>13</v>
      </c>
      <c r="C33" s="1">
        <v>1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>
        <f t="shared" si="2"/>
        <v>5</v>
      </c>
    </row>
    <row r="34" spans="2:11" x14ac:dyDescent="0.25">
      <c r="B34" s="2" t="s">
        <v>15</v>
      </c>
      <c r="C34" s="1">
        <v>1</v>
      </c>
      <c r="D34" s="1">
        <v>1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>
        <f t="shared" si="2"/>
        <v>5</v>
      </c>
    </row>
    <row r="35" spans="2:11" x14ac:dyDescent="0.25">
      <c r="B35" s="2" t="s">
        <v>1</v>
      </c>
      <c r="C35" s="1">
        <v>1</v>
      </c>
      <c r="D35" s="1">
        <v>1</v>
      </c>
      <c r="E35" s="1">
        <v>0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>
        <f t="shared" si="2"/>
        <v>4</v>
      </c>
    </row>
    <row r="36" spans="2:11" x14ac:dyDescent="0.25">
      <c r="B36" s="2" t="s">
        <v>4</v>
      </c>
      <c r="C36" s="1">
        <v>1</v>
      </c>
      <c r="D36" s="1">
        <v>1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>
        <f t="shared" si="2"/>
        <v>4</v>
      </c>
    </row>
    <row r="37" spans="2:11" x14ac:dyDescent="0.25">
      <c r="B37" s="2" t="s">
        <v>8</v>
      </c>
      <c r="C37" s="1">
        <v>0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>
        <f t="shared" si="2"/>
        <v>4</v>
      </c>
    </row>
    <row r="38" spans="2:11" x14ac:dyDescent="0.25">
      <c r="B38" s="2" t="s">
        <v>14</v>
      </c>
      <c r="C38" s="1">
        <v>1</v>
      </c>
      <c r="D38" s="1">
        <v>1</v>
      </c>
      <c r="E38" s="1">
        <v>1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>
        <f t="shared" si="2"/>
        <v>4</v>
      </c>
    </row>
    <row r="39" spans="2:11" x14ac:dyDescent="0.25">
      <c r="B39" s="2" t="s">
        <v>16</v>
      </c>
      <c r="C39" s="1">
        <v>1</v>
      </c>
      <c r="D39" s="1">
        <v>1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>
        <f t="shared" si="2"/>
        <v>4</v>
      </c>
    </row>
    <row r="40" spans="2:11" x14ac:dyDescent="0.25">
      <c r="B40" s="2" t="s">
        <v>3</v>
      </c>
      <c r="C40" s="1">
        <v>1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>
        <f t="shared" si="2"/>
        <v>3</v>
      </c>
    </row>
    <row r="41" spans="2:11" x14ac:dyDescent="0.25">
      <c r="B41" s="2" t="s">
        <v>7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>
        <f t="shared" si="2"/>
        <v>3</v>
      </c>
    </row>
    <row r="42" spans="2:11" x14ac:dyDescent="0.25">
      <c r="B42" s="2" t="s">
        <v>9</v>
      </c>
      <c r="C42" s="1">
        <v>1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>
        <f t="shared" si="2"/>
        <v>3</v>
      </c>
    </row>
    <row r="43" spans="2:11" x14ac:dyDescent="0.25">
      <c r="B43" s="3" t="s">
        <v>18</v>
      </c>
      <c r="C43">
        <f t="shared" ref="C43:J43" si="3">SUM(C27:C42)</f>
        <v>15</v>
      </c>
      <c r="D43">
        <f t="shared" si="3"/>
        <v>14</v>
      </c>
      <c r="E43">
        <f t="shared" si="3"/>
        <v>13</v>
      </c>
      <c r="F43">
        <f t="shared" si="3"/>
        <v>12</v>
      </c>
      <c r="G43">
        <f t="shared" si="3"/>
        <v>9</v>
      </c>
      <c r="H43">
        <f t="shared" si="3"/>
        <v>6</v>
      </c>
      <c r="I43">
        <f t="shared" si="3"/>
        <v>3</v>
      </c>
      <c r="J43">
        <f t="shared" si="3"/>
        <v>0</v>
      </c>
    </row>
    <row r="46" spans="2:11" x14ac:dyDescent="0.25">
      <c r="C46" s="26" t="s">
        <v>21</v>
      </c>
      <c r="D46" s="26"/>
      <c r="E46" s="26"/>
      <c r="F46" s="26"/>
      <c r="G46" s="26"/>
      <c r="H46" s="26"/>
    </row>
    <row r="48" spans="2:11" x14ac:dyDescent="0.25">
      <c r="B48" s="2" t="s">
        <v>0</v>
      </c>
      <c r="C48" s="2">
        <v>3</v>
      </c>
      <c r="D48" s="2">
        <v>5</v>
      </c>
      <c r="E48" s="2">
        <v>4</v>
      </c>
      <c r="F48" s="2">
        <v>1</v>
      </c>
      <c r="G48" s="2">
        <v>2</v>
      </c>
      <c r="H48" s="2">
        <v>6</v>
      </c>
      <c r="I48" s="2">
        <v>7</v>
      </c>
      <c r="J48" s="3" t="s">
        <v>17</v>
      </c>
    </row>
    <row r="49" spans="2:10" x14ac:dyDescent="0.25">
      <c r="B49" s="2" t="s">
        <v>6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>
        <f t="shared" ref="J49:J64" si="4">SUM(C49:I49)</f>
        <v>6</v>
      </c>
    </row>
    <row r="50" spans="2:10" x14ac:dyDescent="0.25">
      <c r="B50" s="2" t="s">
        <v>10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>
        <f t="shared" si="4"/>
        <v>6</v>
      </c>
    </row>
    <row r="51" spans="2:10" x14ac:dyDescent="0.25">
      <c r="B51" s="2" t="s">
        <v>12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>
        <f t="shared" si="4"/>
        <v>6</v>
      </c>
    </row>
    <row r="52" spans="2:10" x14ac:dyDescent="0.25">
      <c r="B52" s="2" t="s">
        <v>2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0</v>
      </c>
      <c r="J52">
        <f t="shared" si="4"/>
        <v>5</v>
      </c>
    </row>
    <row r="53" spans="2:10" x14ac:dyDescent="0.25">
      <c r="B53" s="2" t="s">
        <v>5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0</v>
      </c>
      <c r="J53">
        <f t="shared" si="4"/>
        <v>5</v>
      </c>
    </row>
    <row r="54" spans="2:10" x14ac:dyDescent="0.25">
      <c r="B54" s="2" t="s">
        <v>11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0</v>
      </c>
      <c r="J54">
        <f t="shared" si="4"/>
        <v>5</v>
      </c>
    </row>
    <row r="55" spans="2:10" x14ac:dyDescent="0.25">
      <c r="B55" s="2" t="s">
        <v>13</v>
      </c>
      <c r="C55" s="1">
        <v>1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>
        <f t="shared" si="4"/>
        <v>5</v>
      </c>
    </row>
    <row r="56" spans="2:10" x14ac:dyDescent="0.25">
      <c r="B56" s="2" t="s">
        <v>15</v>
      </c>
      <c r="C56" s="1">
        <v>1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>
        <f t="shared" si="4"/>
        <v>5</v>
      </c>
    </row>
    <row r="57" spans="2:10" x14ac:dyDescent="0.25">
      <c r="B57" s="2" t="s">
        <v>1</v>
      </c>
      <c r="C57" s="1">
        <v>1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0</v>
      </c>
      <c r="J57">
        <f t="shared" si="4"/>
        <v>4</v>
      </c>
    </row>
    <row r="58" spans="2:10" x14ac:dyDescent="0.25">
      <c r="B58" s="2" t="s">
        <v>4</v>
      </c>
      <c r="C58" s="1">
        <v>1</v>
      </c>
      <c r="D58" s="1">
        <v>1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>
        <f t="shared" si="4"/>
        <v>4</v>
      </c>
    </row>
    <row r="59" spans="2:10" x14ac:dyDescent="0.25">
      <c r="B59" s="2" t="s">
        <v>8</v>
      </c>
      <c r="C59" s="1">
        <v>0</v>
      </c>
      <c r="D59" s="1">
        <v>1</v>
      </c>
      <c r="E59" s="1">
        <v>1</v>
      </c>
      <c r="F59" s="1">
        <v>1</v>
      </c>
      <c r="G59" s="1">
        <v>0</v>
      </c>
      <c r="H59" s="1">
        <v>0</v>
      </c>
      <c r="I59" s="1">
        <v>1</v>
      </c>
      <c r="J59">
        <f t="shared" si="4"/>
        <v>4</v>
      </c>
    </row>
    <row r="60" spans="2:10" x14ac:dyDescent="0.25">
      <c r="B60" s="2" t="s">
        <v>14</v>
      </c>
      <c r="C60" s="1">
        <v>1</v>
      </c>
      <c r="D60" s="1">
        <v>1</v>
      </c>
      <c r="E60" s="1">
        <v>1</v>
      </c>
      <c r="F60" s="1">
        <v>0</v>
      </c>
      <c r="G60" s="1">
        <v>1</v>
      </c>
      <c r="H60" s="1">
        <v>0</v>
      </c>
      <c r="I60" s="1">
        <v>0</v>
      </c>
      <c r="J60">
        <f t="shared" si="4"/>
        <v>4</v>
      </c>
    </row>
    <row r="61" spans="2:10" x14ac:dyDescent="0.25">
      <c r="B61" s="2" t="s">
        <v>16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>
        <f t="shared" si="4"/>
        <v>4</v>
      </c>
    </row>
    <row r="62" spans="2:10" x14ac:dyDescent="0.25">
      <c r="B62" s="2" t="s">
        <v>3</v>
      </c>
      <c r="C62" s="1">
        <v>1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0</v>
      </c>
      <c r="J62">
        <f t="shared" si="4"/>
        <v>3</v>
      </c>
    </row>
    <row r="63" spans="2:10" x14ac:dyDescent="0.25">
      <c r="B63" s="2" t="s">
        <v>7</v>
      </c>
      <c r="C63" s="1">
        <v>1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>
        <f t="shared" si="4"/>
        <v>3</v>
      </c>
    </row>
    <row r="64" spans="2:10" x14ac:dyDescent="0.25">
      <c r="B64" s="2" t="s">
        <v>9</v>
      </c>
      <c r="C64" s="1">
        <v>1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>
        <f t="shared" si="4"/>
        <v>3</v>
      </c>
    </row>
    <row r="65" spans="2:9" x14ac:dyDescent="0.25">
      <c r="B65" s="3" t="s">
        <v>18</v>
      </c>
      <c r="C65">
        <f t="shared" ref="C65:I65" si="5">SUM(C49:C64)</f>
        <v>15</v>
      </c>
      <c r="D65">
        <f t="shared" si="5"/>
        <v>14</v>
      </c>
      <c r="E65">
        <f t="shared" si="5"/>
        <v>13</v>
      </c>
      <c r="F65">
        <f t="shared" si="5"/>
        <v>12</v>
      </c>
      <c r="G65">
        <f t="shared" si="5"/>
        <v>9</v>
      </c>
      <c r="H65">
        <f t="shared" si="5"/>
        <v>6</v>
      </c>
      <c r="I65">
        <f t="shared" si="5"/>
        <v>3</v>
      </c>
    </row>
    <row r="66" spans="2:9" x14ac:dyDescent="0.25">
      <c r="B66" s="3" t="s">
        <v>22</v>
      </c>
      <c r="C66">
        <f>C65/16</f>
        <v>0.9375</v>
      </c>
      <c r="D66">
        <f t="shared" ref="D66:I66" si="6">D65/16</f>
        <v>0.875</v>
      </c>
      <c r="E66">
        <f t="shared" si="6"/>
        <v>0.8125</v>
      </c>
      <c r="F66">
        <f t="shared" si="6"/>
        <v>0.75</v>
      </c>
      <c r="G66">
        <f t="shared" si="6"/>
        <v>0.5625</v>
      </c>
      <c r="H66">
        <f t="shared" si="6"/>
        <v>0.375</v>
      </c>
      <c r="I66">
        <f t="shared" si="6"/>
        <v>0.1875</v>
      </c>
    </row>
    <row r="67" spans="2:9" x14ac:dyDescent="0.25">
      <c r="B67" s="3" t="s">
        <v>23</v>
      </c>
      <c r="C67">
        <f>1-C66</f>
        <v>6.25E-2</v>
      </c>
      <c r="D67">
        <f t="shared" ref="D67:I67" si="7">1-D66</f>
        <v>0.125</v>
      </c>
      <c r="E67">
        <f t="shared" si="7"/>
        <v>0.1875</v>
      </c>
      <c r="F67">
        <f t="shared" si="7"/>
        <v>0.25</v>
      </c>
      <c r="G67">
        <f t="shared" si="7"/>
        <v>0.4375</v>
      </c>
      <c r="H67">
        <f t="shared" si="7"/>
        <v>0.625</v>
      </c>
      <c r="I67">
        <f t="shared" si="7"/>
        <v>0.8125</v>
      </c>
    </row>
    <row r="68" spans="2:9" x14ac:dyDescent="0.25">
      <c r="B68" s="3" t="s">
        <v>24</v>
      </c>
      <c r="C68">
        <f>C66*C67</f>
        <v>5.859375E-2</v>
      </c>
      <c r="D68">
        <f t="shared" ref="D68:I68" si="8">D66*D67</f>
        <v>0.109375</v>
      </c>
      <c r="E68">
        <f t="shared" si="8"/>
        <v>0.15234375</v>
      </c>
      <c r="F68">
        <f t="shared" si="8"/>
        <v>0.1875</v>
      </c>
      <c r="G68">
        <f t="shared" si="8"/>
        <v>0.24609375</v>
      </c>
      <c r="H68">
        <f t="shared" si="8"/>
        <v>0.234375</v>
      </c>
      <c r="I68">
        <f t="shared" si="8"/>
        <v>0.15234375</v>
      </c>
    </row>
    <row r="72" spans="2:9" x14ac:dyDescent="0.25">
      <c r="C72" s="22" t="s">
        <v>25</v>
      </c>
      <c r="D72" s="22"/>
      <c r="E72" s="22"/>
      <c r="F72" s="22"/>
      <c r="G72" s="22"/>
    </row>
    <row r="92" spans="2:6" x14ac:dyDescent="0.25">
      <c r="B92" s="22" t="s">
        <v>26</v>
      </c>
      <c r="C92" s="22"/>
      <c r="D92" s="22"/>
      <c r="E92" s="22"/>
      <c r="F92" s="22"/>
    </row>
    <row r="93" spans="2:6" x14ac:dyDescent="0.25">
      <c r="B93" s="1">
        <v>3</v>
      </c>
      <c r="C93">
        <f>FREQUENCY(J49:J64,B93:B96)</f>
        <v>3</v>
      </c>
    </row>
    <row r="94" spans="2:6" x14ac:dyDescent="0.25">
      <c r="B94" s="1">
        <v>4</v>
      </c>
      <c r="C94">
        <v>5</v>
      </c>
    </row>
    <row r="95" spans="2:6" x14ac:dyDescent="0.25">
      <c r="B95" s="1">
        <v>5</v>
      </c>
      <c r="C95">
        <v>5</v>
      </c>
    </row>
    <row r="96" spans="2:6" x14ac:dyDescent="0.25">
      <c r="B96" s="4">
        <v>6</v>
      </c>
      <c r="C96">
        <v>3</v>
      </c>
    </row>
    <row r="97" spans="2:2" x14ac:dyDescent="0.25">
      <c r="B97" s="5"/>
    </row>
    <row r="133" spans="3:10" x14ac:dyDescent="0.25">
      <c r="C133" s="6" t="s">
        <v>27</v>
      </c>
      <c r="D133">
        <f>AVERAGE(J49:J64)</f>
        <v>4.5</v>
      </c>
      <c r="F133" s="6" t="s">
        <v>28</v>
      </c>
      <c r="G133">
        <f>MODE(J49:J64)</f>
        <v>5</v>
      </c>
      <c r="I133" s="6" t="s">
        <v>29</v>
      </c>
      <c r="J133">
        <f>MEDIAN(J49:J64)</f>
        <v>4.5</v>
      </c>
    </row>
    <row r="136" spans="3:10" x14ac:dyDescent="0.25">
      <c r="C136" s="6" t="s">
        <v>30</v>
      </c>
      <c r="D136">
        <f>VAR(J49:J64)</f>
        <v>1.0666666666666667</v>
      </c>
    </row>
    <row r="137" spans="3:10" x14ac:dyDescent="0.25">
      <c r="C137" s="6" t="s">
        <v>31</v>
      </c>
      <c r="D137">
        <f>SQRT(D136)</f>
        <v>1.0327955589886444</v>
      </c>
    </row>
    <row r="138" spans="3:10" x14ac:dyDescent="0.25">
      <c r="C138" s="6" t="s">
        <v>32</v>
      </c>
      <c r="D138">
        <f>3*D137</f>
        <v>3.0983866769659332</v>
      </c>
    </row>
  </sheetData>
  <sortState xmlns:xlrd2="http://schemas.microsoft.com/office/spreadsheetml/2017/richdata2" columnSort="1" ref="C7:I20">
    <sortCondition descending="1" ref="C20:I20"/>
  </sortState>
  <mergeCells count="5">
    <mergeCell ref="B2:H2"/>
    <mergeCell ref="C24:G24"/>
    <mergeCell ref="C46:H46"/>
    <mergeCell ref="C72:G72"/>
    <mergeCell ref="B92:F92"/>
  </mergeCells>
  <conditionalFormatting sqref="C27:J42">
    <cfRule type="cellIs" dxfId="17" priority="2" operator="equal">
      <formula>0</formula>
    </cfRule>
  </conditionalFormatting>
  <conditionalFormatting sqref="C49:I64">
    <cfRule type="cellIs" dxfId="16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1B3-F55E-40C4-B5E9-720357D43DC3}">
  <dimension ref="B2:AB60"/>
  <sheetViews>
    <sheetView topLeftCell="A26" workbookViewId="0">
      <selection activeCell="C55" sqref="C55"/>
    </sheetView>
  </sheetViews>
  <sheetFormatPr defaultRowHeight="15" x14ac:dyDescent="0.25"/>
  <sheetData>
    <row r="2" spans="2:10" x14ac:dyDescent="0.25">
      <c r="C2" s="26" t="s">
        <v>35</v>
      </c>
      <c r="D2" s="26"/>
      <c r="E2" s="26"/>
      <c r="F2" s="26"/>
      <c r="G2" s="26"/>
    </row>
    <row r="4" spans="2:10" x14ac:dyDescent="0.25">
      <c r="B4" s="2" t="s">
        <v>0</v>
      </c>
      <c r="C4" s="2">
        <v>3</v>
      </c>
      <c r="D4" s="2">
        <v>5</v>
      </c>
      <c r="E4" s="2">
        <v>4</v>
      </c>
      <c r="F4" s="2">
        <v>1</v>
      </c>
      <c r="G4" s="2">
        <v>2</v>
      </c>
      <c r="H4" s="2">
        <v>6</v>
      </c>
      <c r="I4" s="2">
        <v>7</v>
      </c>
      <c r="J4" t="s">
        <v>60</v>
      </c>
    </row>
    <row r="5" spans="2:10" x14ac:dyDescent="0.25">
      <c r="B5" s="2" t="s">
        <v>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>
        <f>SUM(C5:I5)</f>
        <v>6</v>
      </c>
    </row>
    <row r="6" spans="2:10" x14ac:dyDescent="0.25">
      <c r="B6" s="2" t="s">
        <v>10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>
        <f t="shared" ref="J6:J20" si="0">SUM(C6:I6)</f>
        <v>6</v>
      </c>
    </row>
    <row r="7" spans="2:10" x14ac:dyDescent="0.25">
      <c r="B7" s="2" t="s">
        <v>12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>
        <f t="shared" si="0"/>
        <v>6</v>
      </c>
    </row>
    <row r="8" spans="2:10" x14ac:dyDescent="0.25">
      <c r="B8" s="2" t="s">
        <v>2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>
        <f t="shared" si="0"/>
        <v>5</v>
      </c>
    </row>
    <row r="9" spans="2:10" x14ac:dyDescent="0.25">
      <c r="B9" s="2" t="s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>
        <f t="shared" si="0"/>
        <v>5</v>
      </c>
    </row>
    <row r="10" spans="2:10" x14ac:dyDescent="0.25">
      <c r="B10" s="2" t="s">
        <v>11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>
        <f t="shared" si="0"/>
        <v>5</v>
      </c>
    </row>
    <row r="11" spans="2:10" x14ac:dyDescent="0.25">
      <c r="B11" s="2" t="s">
        <v>13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>
        <f t="shared" si="0"/>
        <v>5</v>
      </c>
    </row>
    <row r="12" spans="2:10" x14ac:dyDescent="0.25">
      <c r="B12" s="2" t="s">
        <v>15</v>
      </c>
      <c r="C12" s="1">
        <v>1</v>
      </c>
      <c r="D12" s="1">
        <v>1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>
        <f t="shared" si="0"/>
        <v>5</v>
      </c>
    </row>
    <row r="13" spans="2:10" x14ac:dyDescent="0.25">
      <c r="B13" s="2" t="s">
        <v>1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0</v>
      </c>
      <c r="J13">
        <f t="shared" si="0"/>
        <v>4</v>
      </c>
    </row>
    <row r="14" spans="2:10" x14ac:dyDescent="0.25">
      <c r="B14" s="2" t="s">
        <v>4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>
        <f t="shared" si="0"/>
        <v>4</v>
      </c>
    </row>
    <row r="15" spans="2:10" x14ac:dyDescent="0.25">
      <c r="B15" s="2" t="s">
        <v>8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1</v>
      </c>
      <c r="J15">
        <f t="shared" si="0"/>
        <v>4</v>
      </c>
    </row>
    <row r="16" spans="2:10" x14ac:dyDescent="0.25">
      <c r="B16" s="2" t="s">
        <v>14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>
        <f t="shared" si="0"/>
        <v>4</v>
      </c>
    </row>
    <row r="17" spans="2:24" x14ac:dyDescent="0.25">
      <c r="B17" s="2" t="s">
        <v>16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>
        <f t="shared" si="0"/>
        <v>4</v>
      </c>
    </row>
    <row r="18" spans="2:24" x14ac:dyDescent="0.25">
      <c r="B18" s="2" t="s">
        <v>3</v>
      </c>
      <c r="C18" s="1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>
        <f t="shared" si="0"/>
        <v>3</v>
      </c>
    </row>
    <row r="19" spans="2:24" x14ac:dyDescent="0.25">
      <c r="B19" s="2" t="s">
        <v>7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>
        <f t="shared" si="0"/>
        <v>3</v>
      </c>
    </row>
    <row r="20" spans="2:24" x14ac:dyDescent="0.25">
      <c r="B20" s="2" t="s">
        <v>9</v>
      </c>
      <c r="C20" s="1">
        <v>1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>
        <f t="shared" si="0"/>
        <v>3</v>
      </c>
    </row>
    <row r="25" spans="2:24" ht="15.75" thickBot="1" x14ac:dyDescent="0.3">
      <c r="C25" s="24" t="s">
        <v>34</v>
      </c>
      <c r="D25" s="24"/>
      <c r="E25" s="24"/>
      <c r="F25" s="24"/>
      <c r="G25" s="24"/>
      <c r="H25" s="24"/>
      <c r="I25" s="24"/>
      <c r="Q25" s="22" t="s">
        <v>36</v>
      </c>
      <c r="R25" s="22"/>
      <c r="S25" s="22"/>
      <c r="T25" s="22"/>
      <c r="U25" s="22"/>
      <c r="V25" s="22"/>
      <c r="W25" s="22"/>
      <c r="X25" s="22"/>
    </row>
    <row r="26" spans="2:24" x14ac:dyDescent="0.25">
      <c r="B26" s="10"/>
      <c r="C26" s="10" t="s">
        <v>37</v>
      </c>
      <c r="D26" s="10" t="s">
        <v>38</v>
      </c>
      <c r="E26" s="10" t="s">
        <v>39</v>
      </c>
      <c r="F26" s="10" t="s">
        <v>40</v>
      </c>
      <c r="G26" s="10" t="s">
        <v>41</v>
      </c>
      <c r="H26" s="10" t="s">
        <v>42</v>
      </c>
      <c r="I26" s="10" t="s">
        <v>43</v>
      </c>
      <c r="J26" s="11"/>
      <c r="Q26" s="10"/>
      <c r="R26" s="10" t="s">
        <v>37</v>
      </c>
      <c r="S26" s="10" t="s">
        <v>38</v>
      </c>
      <c r="T26" s="10" t="s">
        <v>39</v>
      </c>
      <c r="U26" s="10" t="s">
        <v>40</v>
      </c>
      <c r="V26" s="10" t="s">
        <v>41</v>
      </c>
      <c r="W26" s="10" t="s">
        <v>42</v>
      </c>
      <c r="X26" s="10" t="s">
        <v>43</v>
      </c>
    </row>
    <row r="27" spans="2:24" x14ac:dyDescent="0.25">
      <c r="B27" s="8" t="s">
        <v>45</v>
      </c>
      <c r="C27" s="8">
        <f>VARP('2'!$C$5:$C$20)</f>
        <v>5.859375E-2</v>
      </c>
      <c r="D27" s="8"/>
      <c r="E27" s="8"/>
      <c r="F27" s="8"/>
      <c r="G27" s="8"/>
      <c r="H27" s="8"/>
      <c r="I27" s="8"/>
      <c r="J27" s="8"/>
      <c r="Q27" s="8" t="s">
        <v>45</v>
      </c>
      <c r="R27" s="8">
        <v>1</v>
      </c>
      <c r="S27" s="8"/>
      <c r="T27" s="8"/>
      <c r="U27" s="8"/>
      <c r="V27" s="8"/>
      <c r="W27" s="8"/>
      <c r="X27" s="8"/>
    </row>
    <row r="28" spans="2:24" x14ac:dyDescent="0.25">
      <c r="B28" s="8" t="s">
        <v>44</v>
      </c>
      <c r="C28" s="8">
        <v>-7.8125E-3</v>
      </c>
      <c r="D28" s="8">
        <f>VARP('2'!$D$5:$D$20)</f>
        <v>0.109375</v>
      </c>
      <c r="E28" s="8"/>
      <c r="F28" s="8"/>
      <c r="G28" s="8"/>
      <c r="H28" s="8"/>
      <c r="I28" s="8"/>
      <c r="J28" s="8"/>
      <c r="Q28" s="8" t="s">
        <v>44</v>
      </c>
      <c r="R28" s="8">
        <v>-9.7590007294853301E-2</v>
      </c>
      <c r="S28" s="8">
        <v>1</v>
      </c>
      <c r="T28" s="8"/>
      <c r="U28" s="8"/>
      <c r="V28" s="8"/>
      <c r="W28" s="8"/>
      <c r="X28" s="8"/>
    </row>
    <row r="29" spans="2:24" x14ac:dyDescent="0.25">
      <c r="B29" s="8" t="s">
        <v>46</v>
      </c>
      <c r="C29" s="8">
        <v>-1.171875E-2</v>
      </c>
      <c r="D29" s="8">
        <v>-2.34375E-2</v>
      </c>
      <c r="E29" s="8">
        <f>VARP('2'!$E$5:$E$20)</f>
        <v>0.15234375</v>
      </c>
      <c r="F29" s="8"/>
      <c r="G29" s="8"/>
      <c r="H29" s="8"/>
      <c r="I29" s="8"/>
      <c r="J29" s="8"/>
      <c r="Q29" s="8" t="s">
        <v>46</v>
      </c>
      <c r="R29" s="8">
        <v>-0.12403473458920844</v>
      </c>
      <c r="S29" s="8">
        <v>-0.1815682598006407</v>
      </c>
      <c r="T29" s="8">
        <v>1</v>
      </c>
      <c r="U29" s="8"/>
      <c r="V29" s="8"/>
      <c r="W29" s="8"/>
      <c r="X29" s="8"/>
    </row>
    <row r="30" spans="2:24" x14ac:dyDescent="0.25">
      <c r="B30" s="8" t="s">
        <v>47</v>
      </c>
      <c r="C30" s="8">
        <v>-1.5625E-2</v>
      </c>
      <c r="D30" s="8">
        <v>-3.125E-2</v>
      </c>
      <c r="E30" s="8">
        <v>1.5625E-2</v>
      </c>
      <c r="F30" s="8">
        <f>VARP('2'!$F$5:$F$20)</f>
        <v>0.1875</v>
      </c>
      <c r="G30" s="8"/>
      <c r="H30" s="8"/>
      <c r="I30" s="8"/>
      <c r="J30" s="8"/>
      <c r="Q30" s="8" t="s">
        <v>47</v>
      </c>
      <c r="R30" s="8">
        <v>-0.14907119849998599</v>
      </c>
      <c r="S30" s="8">
        <v>-0.21821789023599239</v>
      </c>
      <c r="T30" s="8">
        <v>9.2450032704204863E-2</v>
      </c>
      <c r="U30" s="8">
        <v>1</v>
      </c>
      <c r="V30" s="8"/>
      <c r="W30" s="8"/>
      <c r="X30" s="8"/>
    </row>
    <row r="31" spans="2:24" x14ac:dyDescent="0.25">
      <c r="B31" s="8" t="s">
        <v>48</v>
      </c>
      <c r="C31" s="8">
        <v>3.515625E-2</v>
      </c>
      <c r="D31" s="8">
        <v>7.03125E-2</v>
      </c>
      <c r="E31" s="8">
        <v>4.296875E-2</v>
      </c>
      <c r="F31" s="8">
        <v>-4.6875E-2</v>
      </c>
      <c r="G31" s="8">
        <f>VARP('2'!$G$5:$G$20)</f>
        <v>0.24609375</v>
      </c>
      <c r="H31" s="8"/>
      <c r="I31" s="8"/>
      <c r="J31" s="8"/>
      <c r="Q31" s="8" t="s">
        <v>48</v>
      </c>
      <c r="R31" s="8">
        <v>0.29277002188455992</v>
      </c>
      <c r="S31" s="8">
        <v>0.42857142857142849</v>
      </c>
      <c r="T31" s="8">
        <v>0.22191676197856086</v>
      </c>
      <c r="U31" s="8">
        <v>-0.21821789023599236</v>
      </c>
      <c r="V31" s="8">
        <v>1</v>
      </c>
      <c r="W31" s="8"/>
      <c r="X31" s="8"/>
    </row>
    <row r="32" spans="2:24" x14ac:dyDescent="0.25">
      <c r="B32" s="8" t="s">
        <v>49</v>
      </c>
      <c r="C32" s="8">
        <v>2.34375E-2</v>
      </c>
      <c r="D32" s="8">
        <v>4.6875E-2</v>
      </c>
      <c r="E32" s="8">
        <v>-0.1171875</v>
      </c>
      <c r="F32" s="8">
        <v>3.125E-2</v>
      </c>
      <c r="G32" s="8">
        <v>3.90625E-2</v>
      </c>
      <c r="H32" s="8">
        <f>VARP('2'!$H$5:$H$20)</f>
        <v>0.234375</v>
      </c>
      <c r="I32" s="8"/>
      <c r="J32" s="8"/>
      <c r="Q32" s="8" t="s">
        <v>49</v>
      </c>
      <c r="R32" s="8">
        <v>0.19999999999999998</v>
      </c>
      <c r="S32" s="8">
        <v>0.29277002188455992</v>
      </c>
      <c r="T32" s="8">
        <v>-0.6201736729460422</v>
      </c>
      <c r="U32" s="8">
        <v>0.14907119849998599</v>
      </c>
      <c r="V32" s="8">
        <v>0.16265001215808883</v>
      </c>
      <c r="W32" s="8">
        <v>1</v>
      </c>
      <c r="X32" s="8"/>
    </row>
    <row r="33" spans="2:28" ht="15.75" thickBot="1" x14ac:dyDescent="0.3">
      <c r="B33" s="8" t="s">
        <v>50</v>
      </c>
      <c r="C33" s="8">
        <v>-5.078125E-2</v>
      </c>
      <c r="D33" s="8">
        <v>2.34375E-2</v>
      </c>
      <c r="E33" s="8">
        <v>-2.734375E-2</v>
      </c>
      <c r="F33" s="8">
        <v>-7.8125E-2</v>
      </c>
      <c r="G33" s="8">
        <v>1.953125E-2</v>
      </c>
      <c r="H33" s="8">
        <v>-7.8125E-3</v>
      </c>
      <c r="I33" s="8">
        <f>VARP('2'!$I$5:$I$20)</f>
        <v>0.15234375</v>
      </c>
      <c r="J33" s="8"/>
      <c r="Q33" s="8" t="s">
        <v>50</v>
      </c>
      <c r="R33" s="9">
        <v>-0.53748384988656994</v>
      </c>
      <c r="S33" s="9">
        <v>0.1815682598006407</v>
      </c>
      <c r="T33" s="9">
        <v>-0.17948717948717949</v>
      </c>
      <c r="U33" s="9">
        <v>-0.46225016352102433</v>
      </c>
      <c r="V33" s="9">
        <v>0.1008712554448004</v>
      </c>
      <c r="W33" s="9">
        <v>-4.1344911529736149E-2</v>
      </c>
      <c r="X33" s="9">
        <v>1</v>
      </c>
    </row>
    <row r="34" spans="2:28" x14ac:dyDescent="0.25">
      <c r="B34" s="8"/>
      <c r="C34" s="8"/>
      <c r="D34" s="8"/>
      <c r="E34" s="8"/>
      <c r="F34" s="8"/>
      <c r="G34" s="8"/>
      <c r="H34" s="8"/>
      <c r="I34" s="8"/>
      <c r="J34" s="8"/>
    </row>
    <row r="35" spans="2:28" x14ac:dyDescent="0.25">
      <c r="B35" s="5"/>
      <c r="C35" s="5"/>
      <c r="D35" s="5"/>
      <c r="E35" s="5"/>
      <c r="F35" s="5"/>
      <c r="G35" s="5"/>
      <c r="H35" s="5"/>
      <c r="I35" s="5"/>
      <c r="J35" s="5"/>
      <c r="Q35" s="25" t="s">
        <v>51</v>
      </c>
      <c r="R35" s="25"/>
      <c r="S35" s="25"/>
      <c r="T35" s="25"/>
      <c r="U35" s="25"/>
      <c r="V35" s="25"/>
      <c r="W35" s="25"/>
      <c r="X35" s="25"/>
    </row>
    <row r="36" spans="2:28" x14ac:dyDescent="0.25">
      <c r="Q36" s="25"/>
      <c r="R36" s="25"/>
      <c r="S36" s="25"/>
      <c r="T36" s="25"/>
      <c r="U36" s="25"/>
      <c r="V36" s="25"/>
      <c r="W36" s="25"/>
      <c r="X36" s="25"/>
    </row>
    <row r="37" spans="2:28" x14ac:dyDescent="0.25">
      <c r="B37" s="23" t="s">
        <v>61</v>
      </c>
      <c r="C37" s="23"/>
      <c r="D37" s="23"/>
      <c r="Q37" s="25"/>
      <c r="R37" s="25"/>
      <c r="S37" s="25"/>
      <c r="T37" s="25"/>
      <c r="U37" s="25"/>
      <c r="V37" s="25"/>
      <c r="W37" s="25"/>
      <c r="X37" s="25"/>
    </row>
    <row r="38" spans="2:28" x14ac:dyDescent="0.25">
      <c r="C38" s="13">
        <v>3</v>
      </c>
      <c r="D38" s="13">
        <v>5</v>
      </c>
      <c r="E38" s="13">
        <v>4</v>
      </c>
      <c r="F38" s="13">
        <v>1</v>
      </c>
      <c r="G38" s="13">
        <v>2</v>
      </c>
      <c r="H38" s="13">
        <v>6</v>
      </c>
      <c r="I38" s="13">
        <v>7</v>
      </c>
      <c r="Z38" s="22" t="s">
        <v>57</v>
      </c>
      <c r="AA38" s="22"/>
      <c r="AB38" s="22"/>
    </row>
    <row r="39" spans="2:28" x14ac:dyDescent="0.25">
      <c r="Q39" s="22" t="s">
        <v>52</v>
      </c>
      <c r="R39" s="22"/>
      <c r="S39" s="22"/>
      <c r="T39" s="22"/>
      <c r="U39" s="22"/>
      <c r="V39" s="22"/>
      <c r="W39" s="22"/>
      <c r="X39" s="22"/>
      <c r="Z39" t="s">
        <v>58</v>
      </c>
      <c r="AB39" t="s">
        <v>59</v>
      </c>
    </row>
    <row r="40" spans="2:28" x14ac:dyDescent="0.25">
      <c r="B40" s="23" t="s">
        <v>62</v>
      </c>
      <c r="C40" s="23"/>
      <c r="D40" s="23"/>
      <c r="E40" s="23"/>
      <c r="F40" s="23"/>
      <c r="G40" s="23"/>
      <c r="Z40">
        <v>-5</v>
      </c>
      <c r="AB40">
        <f>$T$41+$T$32*(Z40-$T$43)</f>
        <v>3.9790717180222801</v>
      </c>
    </row>
    <row r="41" spans="2:28" x14ac:dyDescent="0.25">
      <c r="R41" t="s">
        <v>53</v>
      </c>
      <c r="T41">
        <f>1+2*SUM(T30:T33)</f>
        <v>2.9411884499088048E-2</v>
      </c>
      <c r="Z41">
        <v>-4.5</v>
      </c>
      <c r="AB41">
        <f t="shared" ref="AB41:AB60" si="1">$T$41+$T$32*(Z41-$T$43)</f>
        <v>3.6689848815492594</v>
      </c>
    </row>
    <row r="42" spans="2:28" x14ac:dyDescent="0.25">
      <c r="C42">
        <f>SUMIF(C5:C20,1,$J$5:$J$20)/SUM(C5:C20)</f>
        <v>4.5333333333333332</v>
      </c>
      <c r="D42">
        <f t="shared" ref="D42:I42" si="2">SUMIF(D5:D20,1,$J$5:$J$20)/SUM(D5:D20)</f>
        <v>4.7142857142857144</v>
      </c>
      <c r="E42">
        <f t="shared" si="2"/>
        <v>4.5384615384615383</v>
      </c>
      <c r="F42">
        <f t="shared" si="2"/>
        <v>4.583333333333333</v>
      </c>
      <c r="G42">
        <f t="shared" si="2"/>
        <v>5.2222222222222223</v>
      </c>
      <c r="H42">
        <f t="shared" si="2"/>
        <v>5.166666666666667</v>
      </c>
      <c r="I42">
        <f t="shared" si="2"/>
        <v>4.666666666666667</v>
      </c>
      <c r="Z42">
        <v>-4</v>
      </c>
      <c r="AB42">
        <f t="shared" si="1"/>
        <v>3.3588980450762387</v>
      </c>
    </row>
    <row r="43" spans="2:28" x14ac:dyDescent="0.25">
      <c r="R43" t="s">
        <v>54</v>
      </c>
      <c r="T43">
        <f>1+2*SUM(R32:V32)</f>
        <v>1.3686351191931849</v>
      </c>
      <c r="Z43">
        <v>-3.5</v>
      </c>
      <c r="AB43">
        <f t="shared" si="1"/>
        <v>3.0488112086032171</v>
      </c>
    </row>
    <row r="44" spans="2:28" x14ac:dyDescent="0.25">
      <c r="B44" s="23" t="s">
        <v>63</v>
      </c>
      <c r="C44" s="23"/>
      <c r="D44" s="23"/>
      <c r="E44" s="23"/>
      <c r="F44" s="23"/>
      <c r="G44" s="23"/>
      <c r="K44" s="6" t="s">
        <v>30</v>
      </c>
      <c r="L44">
        <f>VAR(J5:J20)</f>
        <v>1.0666666666666667</v>
      </c>
      <c r="Z44">
        <v>-3</v>
      </c>
      <c r="AB44">
        <f t="shared" si="1"/>
        <v>2.7387243721301964</v>
      </c>
    </row>
    <row r="45" spans="2:28" x14ac:dyDescent="0.25">
      <c r="K45" s="6" t="s">
        <v>31</v>
      </c>
      <c r="L45">
        <f>SQRT(L44)</f>
        <v>1.0327955589886444</v>
      </c>
      <c r="Q45" s="22" t="s">
        <v>55</v>
      </c>
      <c r="R45" s="22"/>
      <c r="S45" s="22"/>
      <c r="T45" t="s">
        <v>56</v>
      </c>
      <c r="Z45">
        <v>-2.5</v>
      </c>
      <c r="AB45">
        <f t="shared" si="1"/>
        <v>2.4286375356571757</v>
      </c>
    </row>
    <row r="46" spans="2:28" x14ac:dyDescent="0.25">
      <c r="C46">
        <f>SUMIF(C5:C20,0,$J$5:$J$20)/(16-SUM(C5:C20))</f>
        <v>4</v>
      </c>
      <c r="D46">
        <f t="shared" ref="D46:I46" si="3">SUMIF(D5:D20,0,$J$5:$J$20)/(16-SUM(D5:D20))</f>
        <v>3</v>
      </c>
      <c r="E46">
        <f t="shared" si="3"/>
        <v>4.333333333333333</v>
      </c>
      <c r="F46">
        <f t="shared" si="3"/>
        <v>4.25</v>
      </c>
      <c r="G46">
        <f t="shared" si="3"/>
        <v>3.5714285714285716</v>
      </c>
      <c r="H46">
        <f t="shared" si="3"/>
        <v>4.0999999999999996</v>
      </c>
      <c r="I46">
        <f t="shared" si="3"/>
        <v>4.4615384615384617</v>
      </c>
      <c r="Z46">
        <v>-2</v>
      </c>
      <c r="AB46">
        <f t="shared" si="1"/>
        <v>2.1185506991841541</v>
      </c>
    </row>
    <row r="47" spans="2:28" x14ac:dyDescent="0.25">
      <c r="Z47">
        <v>-1.5</v>
      </c>
      <c r="AB47">
        <f t="shared" si="1"/>
        <v>1.8084638627111331</v>
      </c>
    </row>
    <row r="48" spans="2:28" x14ac:dyDescent="0.25">
      <c r="B48" s="23" t="s">
        <v>64</v>
      </c>
      <c r="C48" s="23"/>
      <c r="Z48">
        <v>-1</v>
      </c>
      <c r="AB48">
        <f t="shared" si="1"/>
        <v>1.498377026238112</v>
      </c>
    </row>
    <row r="49" spans="2:28" x14ac:dyDescent="0.25">
      <c r="Z49">
        <v>-0.5</v>
      </c>
      <c r="AB49">
        <f t="shared" si="1"/>
        <v>1.1882901897650908</v>
      </c>
    </row>
    <row r="50" spans="2:28" x14ac:dyDescent="0.25">
      <c r="C50">
        <f>(C42-C46)/$L$45</f>
        <v>0.5163977794943222</v>
      </c>
      <c r="D50">
        <f t="shared" ref="D50:I50" si="4">(D42-D46)/$L$45</f>
        <v>1.6598500055174648</v>
      </c>
      <c r="E50">
        <f t="shared" si="4"/>
        <v>0.19861453057473949</v>
      </c>
      <c r="F50">
        <f t="shared" si="4"/>
        <v>0.32274861218395118</v>
      </c>
      <c r="G50">
        <f t="shared" si="4"/>
        <v>1.5983740793871879</v>
      </c>
      <c r="H50">
        <f t="shared" si="4"/>
        <v>1.0327955589886453</v>
      </c>
      <c r="I50">
        <f t="shared" si="4"/>
        <v>0.19861453057473949</v>
      </c>
      <c r="Z50">
        <v>0</v>
      </c>
      <c r="AB50">
        <f t="shared" si="1"/>
        <v>0.87820335329206978</v>
      </c>
    </row>
    <row r="51" spans="2:28" x14ac:dyDescent="0.25">
      <c r="Z51">
        <v>0.5</v>
      </c>
      <c r="AB51">
        <f t="shared" si="1"/>
        <v>0.56811651681904873</v>
      </c>
    </row>
    <row r="52" spans="2:28" x14ac:dyDescent="0.25">
      <c r="B52" s="23" t="s">
        <v>65</v>
      </c>
      <c r="C52" s="23"/>
      <c r="Z52">
        <v>1</v>
      </c>
      <c r="AB52">
        <f t="shared" si="1"/>
        <v>0.25802968034602758</v>
      </c>
    </row>
    <row r="53" spans="2:28" x14ac:dyDescent="0.25">
      <c r="Z53">
        <v>1.5</v>
      </c>
      <c r="AB53">
        <f t="shared" si="1"/>
        <v>-5.2057156126993506E-2</v>
      </c>
    </row>
    <row r="54" spans="2:28" x14ac:dyDescent="0.25">
      <c r="C54">
        <f>SQRT(SUM(C5:C20)*(16-SUM(C5:C20))/(15*16))</f>
        <v>0.25</v>
      </c>
      <c r="D54">
        <f t="shared" ref="C54:I54" si="5">SQRT(SUM(D5:D20)*(16-SUM(D5:D20))/(15*16))</f>
        <v>0.34156502553198659</v>
      </c>
      <c r="E54">
        <f t="shared" si="5"/>
        <v>0.40311288741492751</v>
      </c>
      <c r="F54">
        <f t="shared" si="5"/>
        <v>0.44721359549995793</v>
      </c>
      <c r="G54">
        <f t="shared" si="5"/>
        <v>0.51234753829797997</v>
      </c>
      <c r="H54">
        <f t="shared" si="5"/>
        <v>0.5</v>
      </c>
      <c r="I54">
        <f t="shared" si="5"/>
        <v>0.40311288741492751</v>
      </c>
      <c r="Z54">
        <v>2</v>
      </c>
      <c r="AB54">
        <f t="shared" si="1"/>
        <v>-0.36214399260001462</v>
      </c>
    </row>
    <row r="55" spans="2:28" x14ac:dyDescent="0.25">
      <c r="Z55">
        <v>2.5</v>
      </c>
      <c r="AB55">
        <f t="shared" si="1"/>
        <v>-0.67223082907303566</v>
      </c>
    </row>
    <row r="56" spans="2:28" x14ac:dyDescent="0.25">
      <c r="Z56">
        <v>3</v>
      </c>
      <c r="AB56">
        <f t="shared" si="1"/>
        <v>-0.98231766554605682</v>
      </c>
    </row>
    <row r="57" spans="2:28" x14ac:dyDescent="0.25">
      <c r="B57" s="23" t="s">
        <v>66</v>
      </c>
      <c r="C57" s="23"/>
      <c r="D57" s="23"/>
      <c r="E57" s="23"/>
      <c r="Z57">
        <v>3.5</v>
      </c>
      <c r="AB57">
        <f t="shared" si="1"/>
        <v>-1.292404502019078</v>
      </c>
    </row>
    <row r="58" spans="2:28" x14ac:dyDescent="0.25">
      <c r="Z58">
        <v>4</v>
      </c>
      <c r="AB58">
        <f t="shared" si="1"/>
        <v>-1.6024913384920989</v>
      </c>
    </row>
    <row r="59" spans="2:28" x14ac:dyDescent="0.25">
      <c r="C59">
        <f>C50*C54</f>
        <v>0.12909944487358055</v>
      </c>
      <c r="D59">
        <f t="shared" ref="D59:I59" si="6">D50*D54</f>
        <v>0.56694670951384096</v>
      </c>
      <c r="E59">
        <f t="shared" si="6"/>
        <v>8.0064076902543635E-2</v>
      </c>
      <c r="F59">
        <f t="shared" si="6"/>
        <v>0.14433756729740632</v>
      </c>
      <c r="G59">
        <f t="shared" si="6"/>
        <v>0.81892302485332569</v>
      </c>
      <c r="H59">
        <f t="shared" si="6"/>
        <v>0.51639777949432264</v>
      </c>
      <c r="I59">
        <f t="shared" si="6"/>
        <v>8.0064076902543635E-2</v>
      </c>
      <c r="Z59">
        <v>4.5</v>
      </c>
      <c r="AB59">
        <f t="shared" si="1"/>
        <v>-1.9125781749651201</v>
      </c>
    </row>
    <row r="60" spans="2:28" x14ac:dyDescent="0.25">
      <c r="Z60">
        <v>5</v>
      </c>
      <c r="AB60">
        <f t="shared" si="1"/>
        <v>-2.2226650114381412</v>
      </c>
    </row>
  </sheetData>
  <mergeCells count="13">
    <mergeCell ref="C2:G2"/>
    <mergeCell ref="C25:I25"/>
    <mergeCell ref="Q25:X25"/>
    <mergeCell ref="Q35:X37"/>
    <mergeCell ref="Q39:X39"/>
    <mergeCell ref="B52:C52"/>
    <mergeCell ref="B57:E57"/>
    <mergeCell ref="Q45:S45"/>
    <mergeCell ref="Z38:AB38"/>
    <mergeCell ref="B37:D37"/>
    <mergeCell ref="B40:G40"/>
    <mergeCell ref="B44:G44"/>
    <mergeCell ref="B48:C48"/>
  </mergeCells>
  <conditionalFormatting sqref="C5:I20">
    <cfRule type="cellIs" dxfId="15" priority="12" operator="equal">
      <formula>0</formula>
    </cfRule>
  </conditionalFormatting>
  <conditionalFormatting sqref="R27:X33">
    <cfRule type="cellIs" dxfId="14" priority="1" operator="lessThan">
      <formula>-0.6</formula>
    </cfRule>
    <cfRule type="cellIs" dxfId="13" priority="2" operator="equal">
      <formula>1</formula>
    </cfRule>
    <cfRule type="cellIs" dxfId="12" priority="3" operator="equal">
      <formula>1</formula>
    </cfRule>
    <cfRule type="cellIs" dxfId="11" priority="4" operator="lessThan">
      <formula>-0.35</formula>
    </cfRule>
    <cfRule type="cellIs" dxfId="10" priority="5" operator="lessThan">
      <formula>0</formula>
    </cfRule>
    <cfRule type="cellIs" dxfId="9" priority="6" operator="greaterThan">
      <formula>0.8</formula>
    </cfRule>
    <cfRule type="cellIs" dxfId="8" priority="7" operator="greaterThan">
      <formula>0.6</formula>
    </cfRule>
    <cfRule type="cellIs" dxfId="7" priority="8" operator="greaterThan">
      <formula>0.35</formula>
    </cfRule>
    <cfRule type="cellIs" dxfId="6" priority="9" operator="greaterThan">
      <formula>0</formula>
    </cfRule>
    <cfRule type="cellIs" dxfId="5" priority="10" operator="equal">
      <formula>1</formula>
    </cfRule>
    <cfRule type="colorScale" priority="1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D04A-486A-44B7-BD78-F371E9CB229D}">
  <dimension ref="A2:X113"/>
  <sheetViews>
    <sheetView topLeftCell="A57" workbookViewId="0">
      <selection activeCell="G94" sqref="G94"/>
    </sheetView>
  </sheetViews>
  <sheetFormatPr defaultRowHeight="15" x14ac:dyDescent="0.25"/>
  <sheetData>
    <row r="2" spans="1:19" x14ac:dyDescent="0.25">
      <c r="B2" s="22" t="s">
        <v>33</v>
      </c>
      <c r="C2" s="22"/>
      <c r="D2" s="22"/>
      <c r="E2" s="22"/>
      <c r="K2" s="22" t="s">
        <v>67</v>
      </c>
      <c r="L2" s="22"/>
      <c r="M2" s="22"/>
      <c r="N2" s="22"/>
      <c r="O2" s="22"/>
      <c r="P2" s="22"/>
    </row>
    <row r="4" spans="1:19" x14ac:dyDescent="0.25">
      <c r="A4" s="2" t="s">
        <v>0</v>
      </c>
      <c r="B4" s="2">
        <v>3</v>
      </c>
      <c r="C4" s="2">
        <v>5</v>
      </c>
      <c r="D4" s="2">
        <v>4</v>
      </c>
      <c r="E4" s="2">
        <v>1</v>
      </c>
      <c r="F4" s="2">
        <v>2</v>
      </c>
      <c r="G4" s="2">
        <v>6</v>
      </c>
      <c r="H4" s="2">
        <v>7</v>
      </c>
      <c r="I4" t="s">
        <v>60</v>
      </c>
      <c r="K4" s="2" t="s">
        <v>0</v>
      </c>
      <c r="L4" s="2">
        <v>3</v>
      </c>
      <c r="M4" s="2">
        <v>5</v>
      </c>
      <c r="N4" s="2">
        <v>4</v>
      </c>
      <c r="O4" s="2">
        <v>1</v>
      </c>
      <c r="P4" s="2">
        <v>2</v>
      </c>
      <c r="Q4" s="2">
        <v>6</v>
      </c>
      <c r="R4" s="2">
        <v>7</v>
      </c>
      <c r="S4" t="s">
        <v>60</v>
      </c>
    </row>
    <row r="5" spans="1:19" x14ac:dyDescent="0.25">
      <c r="A5" s="2" t="s">
        <v>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>
        <f>SUM(B5:H5)</f>
        <v>6</v>
      </c>
      <c r="K5" s="2" t="s">
        <v>6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>
        <f>SUM(L5:R5)</f>
        <v>6</v>
      </c>
    </row>
    <row r="6" spans="1:19" x14ac:dyDescent="0.25">
      <c r="A6" s="2" t="s">
        <v>10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>
        <f t="shared" ref="I6:I20" si="0">SUM(B6:H6)</f>
        <v>6</v>
      </c>
      <c r="K6" s="2" t="s">
        <v>10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>
        <f t="shared" ref="S6:S20" si="1">SUM(L6:R6)</f>
        <v>6</v>
      </c>
    </row>
    <row r="7" spans="1:19" x14ac:dyDescent="0.25">
      <c r="A7" s="2" t="s">
        <v>12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>
        <f t="shared" si="0"/>
        <v>6</v>
      </c>
      <c r="K7" s="2" t="s">
        <v>12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>
        <f t="shared" si="1"/>
        <v>6</v>
      </c>
    </row>
    <row r="8" spans="1:19" x14ac:dyDescent="0.25">
      <c r="A8" s="2" t="s">
        <v>2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>
        <f t="shared" si="0"/>
        <v>5</v>
      </c>
      <c r="K8" s="2" t="s">
        <v>2</v>
      </c>
      <c r="L8" s="1">
        <v>0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0</v>
      </c>
      <c r="S8">
        <f t="shared" si="1"/>
        <v>4</v>
      </c>
    </row>
    <row r="9" spans="1:19" x14ac:dyDescent="0.25">
      <c r="A9" s="2" t="s">
        <v>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>
        <f t="shared" si="0"/>
        <v>5</v>
      </c>
      <c r="K9" s="2" t="s">
        <v>5</v>
      </c>
      <c r="L9" s="1">
        <v>1</v>
      </c>
      <c r="M9" s="1">
        <v>1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>
        <f t="shared" si="1"/>
        <v>4</v>
      </c>
    </row>
    <row r="10" spans="1:19" x14ac:dyDescent="0.25">
      <c r="A10" s="2" t="s">
        <v>11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>
        <f t="shared" si="0"/>
        <v>5</v>
      </c>
      <c r="K10" s="2" t="s">
        <v>11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>
        <f t="shared" si="1"/>
        <v>5</v>
      </c>
    </row>
    <row r="11" spans="1:19" x14ac:dyDescent="0.25">
      <c r="A11" s="2" t="s">
        <v>13</v>
      </c>
      <c r="B11" s="1">
        <v>1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>
        <f t="shared" si="0"/>
        <v>5</v>
      </c>
      <c r="K11" s="2" t="s">
        <v>13</v>
      </c>
      <c r="L11" s="1">
        <v>1</v>
      </c>
      <c r="M11" s="1">
        <v>1</v>
      </c>
      <c r="N11" s="1">
        <v>1</v>
      </c>
      <c r="O11" s="1">
        <v>0</v>
      </c>
      <c r="P11" s="1">
        <v>1</v>
      </c>
      <c r="Q11" s="1">
        <v>0</v>
      </c>
      <c r="R11" s="1">
        <v>1</v>
      </c>
      <c r="S11">
        <f t="shared" si="1"/>
        <v>5</v>
      </c>
    </row>
    <row r="12" spans="1:19" x14ac:dyDescent="0.25">
      <c r="A12" s="2" t="s">
        <v>15</v>
      </c>
      <c r="B12" s="1">
        <v>1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>
        <f t="shared" si="0"/>
        <v>5</v>
      </c>
      <c r="K12" s="2" t="s">
        <v>15</v>
      </c>
      <c r="L12" s="1">
        <v>1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>
        <f t="shared" si="1"/>
        <v>4</v>
      </c>
    </row>
    <row r="13" spans="1:19" x14ac:dyDescent="0.25">
      <c r="A13" s="2" t="s">
        <v>1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>
        <f t="shared" si="0"/>
        <v>4</v>
      </c>
      <c r="K13" s="2" t="s">
        <v>1</v>
      </c>
      <c r="L13" s="1">
        <v>1</v>
      </c>
      <c r="M13" s="1">
        <v>1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>
        <f t="shared" si="1"/>
        <v>4</v>
      </c>
    </row>
    <row r="14" spans="1:19" x14ac:dyDescent="0.25">
      <c r="A14" s="2" t="s">
        <v>4</v>
      </c>
      <c r="B14" s="1">
        <v>1</v>
      </c>
      <c r="C14" s="1">
        <v>1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>
        <f t="shared" si="0"/>
        <v>4</v>
      </c>
      <c r="K14" s="2" t="s">
        <v>4</v>
      </c>
      <c r="L14" s="1">
        <v>1</v>
      </c>
      <c r="M14" s="1">
        <v>1</v>
      </c>
      <c r="N14" s="1">
        <v>0</v>
      </c>
      <c r="O14" s="1">
        <v>1</v>
      </c>
      <c r="P14" s="1">
        <v>0</v>
      </c>
      <c r="Q14" s="1">
        <v>1</v>
      </c>
      <c r="R14" s="1">
        <v>0</v>
      </c>
      <c r="S14">
        <f t="shared" si="1"/>
        <v>4</v>
      </c>
    </row>
    <row r="15" spans="1:19" x14ac:dyDescent="0.25">
      <c r="A15" s="2" t="s">
        <v>8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>
        <f t="shared" si="0"/>
        <v>4</v>
      </c>
      <c r="K15" s="2" t="s">
        <v>8</v>
      </c>
      <c r="L15" s="1">
        <v>0</v>
      </c>
      <c r="M15" s="1">
        <v>1</v>
      </c>
      <c r="N15" s="1">
        <v>1</v>
      </c>
      <c r="O15" s="1">
        <v>1</v>
      </c>
      <c r="P15" s="1">
        <v>0</v>
      </c>
      <c r="Q15" s="1">
        <v>0</v>
      </c>
      <c r="R15" s="1">
        <v>1</v>
      </c>
      <c r="S15">
        <f t="shared" si="1"/>
        <v>4</v>
      </c>
    </row>
    <row r="16" spans="1:19" x14ac:dyDescent="0.25">
      <c r="A16" s="2" t="s">
        <v>14</v>
      </c>
      <c r="B16" s="1">
        <v>1</v>
      </c>
      <c r="C16" s="1">
        <v>1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>
        <f t="shared" si="0"/>
        <v>4</v>
      </c>
      <c r="K16" s="2" t="s">
        <v>14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  <c r="S16">
        <f t="shared" si="1"/>
        <v>5</v>
      </c>
    </row>
    <row r="17" spans="1:20" x14ac:dyDescent="0.25">
      <c r="A17" s="2" t="s">
        <v>16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>
        <f t="shared" si="0"/>
        <v>4</v>
      </c>
      <c r="K17" s="2" t="s">
        <v>16</v>
      </c>
      <c r="L17" s="1">
        <v>1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>
        <f t="shared" si="1"/>
        <v>4</v>
      </c>
    </row>
    <row r="18" spans="1:20" x14ac:dyDescent="0.25">
      <c r="A18" s="2" t="s">
        <v>3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>
        <f t="shared" si="0"/>
        <v>3</v>
      </c>
      <c r="K18" s="2" t="s">
        <v>3</v>
      </c>
      <c r="L18" s="1">
        <v>1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>
        <f t="shared" si="1"/>
        <v>3</v>
      </c>
    </row>
    <row r="19" spans="1:20" x14ac:dyDescent="0.25">
      <c r="A19" s="2" t="s">
        <v>7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>
        <f t="shared" si="0"/>
        <v>3</v>
      </c>
      <c r="K19" s="2" t="s">
        <v>7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>
        <f t="shared" si="1"/>
        <v>3</v>
      </c>
    </row>
    <row r="20" spans="1:20" x14ac:dyDescent="0.25">
      <c r="A20" s="2" t="s">
        <v>9</v>
      </c>
      <c r="B20" s="1">
        <v>1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>
        <f t="shared" si="0"/>
        <v>3</v>
      </c>
      <c r="K20" s="2" t="s">
        <v>9</v>
      </c>
      <c r="L20" s="1">
        <v>1</v>
      </c>
      <c r="M20" s="1">
        <v>0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>
        <f t="shared" si="1"/>
        <v>3</v>
      </c>
    </row>
    <row r="23" spans="1:20" x14ac:dyDescent="0.25">
      <c r="E23" s="22" t="s">
        <v>68</v>
      </c>
      <c r="F23" s="22"/>
      <c r="G23" s="22"/>
      <c r="H23" s="22"/>
      <c r="I23" s="22"/>
      <c r="J23" s="22"/>
      <c r="K23" s="22"/>
      <c r="L23" s="22"/>
      <c r="M23" s="22"/>
      <c r="N23">
        <f>CORREL(I5:I20,S5:S20)</f>
        <v>0.88191710368819687</v>
      </c>
      <c r="P23" s="27" t="s">
        <v>69</v>
      </c>
      <c r="Q23" s="27"/>
      <c r="R23" s="27"/>
      <c r="S23" s="27"/>
      <c r="T23" s="27"/>
    </row>
    <row r="24" spans="1:20" x14ac:dyDescent="0.25">
      <c r="P24" s="27"/>
      <c r="Q24" s="27"/>
      <c r="R24" s="27"/>
      <c r="S24" s="27"/>
      <c r="T24" s="27"/>
    </row>
    <row r="25" spans="1:20" x14ac:dyDescent="0.25">
      <c r="P25" s="27"/>
      <c r="Q25" s="27"/>
      <c r="R25" s="27"/>
      <c r="S25" s="27"/>
      <c r="T25" s="27"/>
    </row>
    <row r="26" spans="1:20" x14ac:dyDescent="0.25">
      <c r="P26" s="27"/>
      <c r="Q26" s="27"/>
      <c r="R26" s="27"/>
      <c r="S26" s="27"/>
      <c r="T26" s="27"/>
    </row>
    <row r="28" spans="1:20" x14ac:dyDescent="0.25">
      <c r="B28" s="22" t="s">
        <v>70</v>
      </c>
      <c r="C28" s="22"/>
      <c r="D28" s="22"/>
      <c r="E28" s="22"/>
      <c r="F28" s="22"/>
      <c r="G28" s="22"/>
    </row>
    <row r="30" spans="1:20" ht="32.25" customHeight="1" x14ac:dyDescent="0.25">
      <c r="A30" s="16" t="s">
        <v>0</v>
      </c>
      <c r="B30" s="16">
        <v>3</v>
      </c>
      <c r="C30" s="16">
        <v>5</v>
      </c>
      <c r="D30" s="16">
        <v>4</v>
      </c>
      <c r="E30" s="16">
        <v>1</v>
      </c>
      <c r="F30" s="16">
        <v>2</v>
      </c>
      <c r="G30" s="16">
        <v>6</v>
      </c>
      <c r="H30" s="16">
        <v>7</v>
      </c>
      <c r="I30" s="15" t="s">
        <v>60</v>
      </c>
      <c r="J30" s="17" t="s">
        <v>71</v>
      </c>
      <c r="K30" s="12" t="s">
        <v>72</v>
      </c>
    </row>
    <row r="31" spans="1:20" x14ac:dyDescent="0.25">
      <c r="A31" s="2" t="s">
        <v>6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>
        <f>SUM(B31:H31)</f>
        <v>6</v>
      </c>
      <c r="J31">
        <f>SUMIF($B$30:$H$30,2,B31:H31)+SUMIF($B$30:$H$30,4,B31:H31)+SUMIF($B$30:$H$30,6,B31:H31)</f>
        <v>3</v>
      </c>
      <c r="K31">
        <f>SUMIF($B$30:$H$30,1,B31:H31)+SUMIF($B$30:$H$30,3,B31:H31)+SUMIF($B$30:$H$30,5,B31:H31)+SUMIF($B$30:$H$30,7,B31:H31)</f>
        <v>3</v>
      </c>
    </row>
    <row r="32" spans="1:20" x14ac:dyDescent="0.25">
      <c r="A32" s="2" t="s">
        <v>10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>
        <f t="shared" ref="I32:I46" si="2">SUM(B32:H32)</f>
        <v>6</v>
      </c>
      <c r="J32">
        <f t="shared" ref="J32:J46" si="3">SUMIF($B$30:$H$30,2,B32:H32)+SUMIF($B$30:$H$30,4,B32:H32)+SUMIF($B$30:$H$30,6,B32:H32)</f>
        <v>3</v>
      </c>
      <c r="K32">
        <f t="shared" ref="K32:K46" si="4">SUMIF($B$30:$H$30,1,B32:H32)+SUMIF($B$30:$H$30,3,B32:H32)+SUMIF($B$30:$H$30,5,B32:H32)+SUMIF($B$30:$H$30,7,B32:H32)</f>
        <v>3</v>
      </c>
    </row>
    <row r="33" spans="1:24" x14ac:dyDescent="0.25">
      <c r="A33" s="2" t="s">
        <v>12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>
        <f t="shared" si="2"/>
        <v>6</v>
      </c>
      <c r="J33">
        <f t="shared" si="3"/>
        <v>3</v>
      </c>
      <c r="K33">
        <f t="shared" si="4"/>
        <v>3</v>
      </c>
    </row>
    <row r="34" spans="1:24" x14ac:dyDescent="0.25">
      <c r="A34" s="2" t="s">
        <v>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>
        <f t="shared" si="2"/>
        <v>5</v>
      </c>
      <c r="J34">
        <f t="shared" si="3"/>
        <v>2</v>
      </c>
      <c r="K34">
        <f t="shared" si="4"/>
        <v>3</v>
      </c>
    </row>
    <row r="35" spans="1:24" x14ac:dyDescent="0.25">
      <c r="A35" s="2" t="s">
        <v>5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>
        <f t="shared" si="2"/>
        <v>5</v>
      </c>
      <c r="J35">
        <f t="shared" si="3"/>
        <v>2</v>
      </c>
      <c r="K35">
        <f t="shared" si="4"/>
        <v>3</v>
      </c>
    </row>
    <row r="36" spans="1:24" x14ac:dyDescent="0.25">
      <c r="A36" s="2" t="s">
        <v>11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>
        <f t="shared" si="2"/>
        <v>5</v>
      </c>
      <c r="J36">
        <f t="shared" si="3"/>
        <v>2</v>
      </c>
      <c r="K36">
        <f t="shared" si="4"/>
        <v>3</v>
      </c>
    </row>
    <row r="37" spans="1:24" x14ac:dyDescent="0.25">
      <c r="A37" s="2" t="s">
        <v>13</v>
      </c>
      <c r="B37" s="1">
        <v>1</v>
      </c>
      <c r="C37" s="1">
        <v>1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>
        <f t="shared" si="2"/>
        <v>5</v>
      </c>
      <c r="J37">
        <f t="shared" si="3"/>
        <v>2</v>
      </c>
      <c r="K37">
        <f t="shared" si="4"/>
        <v>3</v>
      </c>
    </row>
    <row r="38" spans="1:24" x14ac:dyDescent="0.25">
      <c r="A38" s="2" t="s">
        <v>15</v>
      </c>
      <c r="B38" s="1">
        <v>1</v>
      </c>
      <c r="C38" s="1">
        <v>1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>
        <f t="shared" si="2"/>
        <v>5</v>
      </c>
      <c r="J38">
        <f t="shared" si="3"/>
        <v>2</v>
      </c>
      <c r="K38">
        <f t="shared" si="4"/>
        <v>3</v>
      </c>
    </row>
    <row r="39" spans="1:24" x14ac:dyDescent="0.25">
      <c r="A39" s="2" t="s">
        <v>1</v>
      </c>
      <c r="B39" s="1">
        <v>1</v>
      </c>
      <c r="C39" s="1">
        <v>1</v>
      </c>
      <c r="D39" s="1">
        <v>0</v>
      </c>
      <c r="E39" s="1">
        <v>1</v>
      </c>
      <c r="F39" s="1">
        <v>0</v>
      </c>
      <c r="G39" s="1">
        <v>1</v>
      </c>
      <c r="H39" s="1">
        <v>0</v>
      </c>
      <c r="I39">
        <f t="shared" si="2"/>
        <v>4</v>
      </c>
      <c r="J39">
        <f t="shared" si="3"/>
        <v>1</v>
      </c>
      <c r="K39">
        <f t="shared" si="4"/>
        <v>3</v>
      </c>
      <c r="M39" s="22" t="s">
        <v>73</v>
      </c>
      <c r="N39" s="22"/>
      <c r="O39" s="22"/>
      <c r="P39" s="22"/>
      <c r="Q39" s="22"/>
      <c r="R39" s="22"/>
      <c r="S39">
        <f>CORREL(J31:J46,K31:K46)</f>
        <v>0.38490017945975052</v>
      </c>
    </row>
    <row r="40" spans="1:24" x14ac:dyDescent="0.25">
      <c r="A40" s="2" t="s">
        <v>4</v>
      </c>
      <c r="B40" s="1">
        <v>1</v>
      </c>
      <c r="C40" s="1">
        <v>1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>
        <f t="shared" si="2"/>
        <v>4</v>
      </c>
      <c r="J40">
        <f t="shared" si="3"/>
        <v>1</v>
      </c>
      <c r="K40">
        <f t="shared" si="4"/>
        <v>3</v>
      </c>
    </row>
    <row r="41" spans="1:24" x14ac:dyDescent="0.25">
      <c r="A41" s="2" t="s">
        <v>8</v>
      </c>
      <c r="B41" s="1">
        <v>0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1</v>
      </c>
      <c r="I41">
        <f t="shared" si="2"/>
        <v>4</v>
      </c>
      <c r="J41">
        <f t="shared" si="3"/>
        <v>1</v>
      </c>
      <c r="K41">
        <f t="shared" si="4"/>
        <v>3</v>
      </c>
      <c r="M41" s="22" t="s">
        <v>74</v>
      </c>
      <c r="N41" s="22"/>
      <c r="O41" s="22"/>
      <c r="P41" s="22"/>
      <c r="Q41" s="22"/>
      <c r="R41" s="22"/>
      <c r="S41">
        <f>2*S39/(1+S39)</f>
        <v>0.55585259525332731</v>
      </c>
      <c r="U41" s="25" t="s">
        <v>75</v>
      </c>
      <c r="V41" s="25"/>
      <c r="W41" s="25"/>
      <c r="X41" s="25"/>
    </row>
    <row r="42" spans="1:24" x14ac:dyDescent="0.25">
      <c r="A42" s="2" t="s">
        <v>14</v>
      </c>
      <c r="B42" s="1">
        <v>1</v>
      </c>
      <c r="C42" s="1">
        <v>1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>
        <f t="shared" si="2"/>
        <v>4</v>
      </c>
      <c r="J42">
        <f t="shared" si="3"/>
        <v>2</v>
      </c>
      <c r="K42">
        <f t="shared" si="4"/>
        <v>2</v>
      </c>
      <c r="U42" s="25"/>
      <c r="V42" s="25"/>
      <c r="W42" s="25"/>
      <c r="X42" s="25"/>
    </row>
    <row r="43" spans="1:24" x14ac:dyDescent="0.25">
      <c r="A43" s="2" t="s">
        <v>16</v>
      </c>
      <c r="B43" s="1">
        <v>1</v>
      </c>
      <c r="C43" s="1">
        <v>1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>
        <f t="shared" si="2"/>
        <v>4</v>
      </c>
      <c r="J43">
        <f t="shared" si="3"/>
        <v>1</v>
      </c>
      <c r="K43">
        <f t="shared" si="4"/>
        <v>3</v>
      </c>
      <c r="U43" s="25"/>
      <c r="V43" s="25"/>
      <c r="W43" s="25"/>
      <c r="X43" s="25"/>
    </row>
    <row r="44" spans="1:24" x14ac:dyDescent="0.25">
      <c r="A44" s="2" t="s">
        <v>3</v>
      </c>
      <c r="B44" s="1">
        <v>1</v>
      </c>
      <c r="C44" s="1">
        <v>0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>
        <f t="shared" si="2"/>
        <v>3</v>
      </c>
      <c r="J44">
        <f t="shared" si="3"/>
        <v>1</v>
      </c>
      <c r="K44">
        <f t="shared" si="4"/>
        <v>2</v>
      </c>
      <c r="U44" s="25"/>
      <c r="V44" s="25"/>
      <c r="W44" s="25"/>
      <c r="X44" s="25"/>
    </row>
    <row r="45" spans="1:24" x14ac:dyDescent="0.25">
      <c r="A45" s="2" t="s">
        <v>7</v>
      </c>
      <c r="B45" s="1">
        <v>1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>
        <f t="shared" si="2"/>
        <v>3</v>
      </c>
      <c r="J45">
        <f t="shared" si="3"/>
        <v>1</v>
      </c>
      <c r="K45">
        <f t="shared" si="4"/>
        <v>2</v>
      </c>
      <c r="U45" s="25"/>
      <c r="V45" s="25"/>
      <c r="W45" s="25"/>
      <c r="X45" s="25"/>
    </row>
    <row r="46" spans="1:24" x14ac:dyDescent="0.25">
      <c r="A46" s="2" t="s">
        <v>9</v>
      </c>
      <c r="B46" s="1">
        <v>1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>
        <f t="shared" si="2"/>
        <v>3</v>
      </c>
      <c r="J46">
        <f t="shared" si="3"/>
        <v>1</v>
      </c>
      <c r="K46">
        <f t="shared" si="4"/>
        <v>2</v>
      </c>
    </row>
    <row r="51" spans="1:21" x14ac:dyDescent="0.25">
      <c r="B51" s="26" t="s">
        <v>36</v>
      </c>
      <c r="C51" s="26"/>
      <c r="D51" s="26"/>
      <c r="E51" s="26"/>
      <c r="F51" s="26"/>
      <c r="G51" s="26"/>
      <c r="H51" s="26"/>
    </row>
    <row r="52" spans="1:21" x14ac:dyDescent="0.25">
      <c r="I52" s="6" t="s">
        <v>76</v>
      </c>
    </row>
    <row r="53" spans="1:21" x14ac:dyDescent="0.25">
      <c r="A53" s="18"/>
      <c r="B53" s="19">
        <v>1</v>
      </c>
      <c r="C53" s="19">
        <v>-9.7590007294853301E-2</v>
      </c>
      <c r="D53" s="19">
        <v>-0.12403473458920844</v>
      </c>
      <c r="E53" s="19">
        <v>-0.14907119849998599</v>
      </c>
      <c r="F53" s="19">
        <v>0.29277002188455992</v>
      </c>
      <c r="G53" s="19">
        <v>0.19999999999999998</v>
      </c>
      <c r="H53" s="19">
        <v>-0.53748384988656994</v>
      </c>
      <c r="I53">
        <f>AVERAGE(B53:H53)</f>
        <v>8.3512890230563172E-2</v>
      </c>
      <c r="K53" t="s">
        <v>77</v>
      </c>
      <c r="M53">
        <f>AVERAGE(I53:I59)</f>
        <v>0.11400813203671854</v>
      </c>
    </row>
    <row r="54" spans="1:21" ht="15" customHeight="1" x14ac:dyDescent="0.25">
      <c r="B54" s="19">
        <v>-9.7590007294853301E-2</v>
      </c>
      <c r="C54" s="19">
        <v>1</v>
      </c>
      <c r="D54" s="19">
        <v>-0.1815682598006407</v>
      </c>
      <c r="E54" s="19">
        <v>-0.21821789023599239</v>
      </c>
      <c r="F54" s="19">
        <v>0.42857142857142849</v>
      </c>
      <c r="G54" s="19">
        <v>0.29277002188455992</v>
      </c>
      <c r="H54" s="19">
        <v>0.1815682598006407</v>
      </c>
      <c r="I54">
        <f t="shared" ref="I54:I59" si="5">AVERAGE(B54:H54)</f>
        <v>0.20079050756073466</v>
      </c>
      <c r="R54" s="25" t="s">
        <v>75</v>
      </c>
      <c r="S54" s="25"/>
      <c r="T54" s="25"/>
      <c r="U54" s="25"/>
    </row>
    <row r="55" spans="1:21" x14ac:dyDescent="0.25">
      <c r="B55" s="19">
        <v>-0.12403473458920844</v>
      </c>
      <c r="C55" s="19">
        <v>-0.1815682598006407</v>
      </c>
      <c r="D55" s="19">
        <v>1</v>
      </c>
      <c r="E55" s="19">
        <v>9.2450032704204863E-2</v>
      </c>
      <c r="F55" s="19">
        <v>0.22191676197856086</v>
      </c>
      <c r="G55" s="19">
        <v>-0.6201736729460422</v>
      </c>
      <c r="H55" s="19">
        <v>-0.17948717948717949</v>
      </c>
      <c r="I55">
        <f t="shared" si="5"/>
        <v>2.9871849694242111E-2</v>
      </c>
      <c r="K55" s="27" t="s">
        <v>78</v>
      </c>
      <c r="L55" s="27"/>
      <c r="M55" s="27"/>
      <c r="N55" s="27"/>
      <c r="O55" s="27">
        <f>7*M53/(1+6*M53)</f>
        <v>0.47389180642731998</v>
      </c>
      <c r="R55" s="25"/>
      <c r="S55" s="25"/>
      <c r="T55" s="25"/>
      <c r="U55" s="25"/>
    </row>
    <row r="56" spans="1:21" x14ac:dyDescent="0.25">
      <c r="B56" s="19">
        <v>-0.14907119849998599</v>
      </c>
      <c r="C56" s="19">
        <v>-0.21821789023599239</v>
      </c>
      <c r="D56" s="19">
        <v>9.2450032704204863E-2</v>
      </c>
      <c r="E56" s="19">
        <v>1</v>
      </c>
      <c r="F56" s="19">
        <v>-0.21821789023599236</v>
      </c>
      <c r="G56" s="19">
        <v>0.14907119849998599</v>
      </c>
      <c r="H56" s="19">
        <v>-0.46225016352102433</v>
      </c>
      <c r="I56">
        <f t="shared" si="5"/>
        <v>2.7680584101599397E-2</v>
      </c>
      <c r="K56" s="27"/>
      <c r="L56" s="27"/>
      <c r="M56" s="27"/>
      <c r="N56" s="27"/>
      <c r="O56" s="27"/>
      <c r="R56" s="25"/>
      <c r="S56" s="25"/>
      <c r="T56" s="25"/>
      <c r="U56" s="25"/>
    </row>
    <row r="57" spans="1:21" x14ac:dyDescent="0.25">
      <c r="B57" s="19">
        <v>0.29277002188455992</v>
      </c>
      <c r="C57" s="19">
        <v>0.42857142857142849</v>
      </c>
      <c r="D57" s="19">
        <v>0.22191676197856086</v>
      </c>
      <c r="E57" s="19">
        <v>-0.21821789023599236</v>
      </c>
      <c r="F57" s="19">
        <v>1</v>
      </c>
      <c r="G57" s="19">
        <v>0.16265001215808883</v>
      </c>
      <c r="H57" s="19">
        <v>0.1008712554448004</v>
      </c>
      <c r="I57">
        <f t="shared" si="5"/>
        <v>0.28408022711449227</v>
      </c>
      <c r="R57" s="25"/>
      <c r="S57" s="25"/>
      <c r="T57" s="25"/>
      <c r="U57" s="25"/>
    </row>
    <row r="58" spans="1:21" x14ac:dyDescent="0.25">
      <c r="B58" s="19">
        <v>0.19999999999999998</v>
      </c>
      <c r="C58" s="19">
        <v>0.29277002188455992</v>
      </c>
      <c r="D58" s="19">
        <v>-0.6201736729460422</v>
      </c>
      <c r="E58" s="19">
        <v>0.14907119849998599</v>
      </c>
      <c r="F58" s="19">
        <v>0.16265001215808883</v>
      </c>
      <c r="G58" s="19">
        <v>1</v>
      </c>
      <c r="H58" s="19">
        <v>-4.1344911529736149E-2</v>
      </c>
      <c r="I58">
        <f t="shared" si="5"/>
        <v>0.16328180686669375</v>
      </c>
      <c r="R58" s="25"/>
      <c r="S58" s="25"/>
      <c r="T58" s="25"/>
      <c r="U58" s="25"/>
    </row>
    <row r="59" spans="1:21" x14ac:dyDescent="0.25">
      <c r="B59" s="19">
        <v>-0.53748384988656994</v>
      </c>
      <c r="C59" s="19">
        <v>0.1815682598006407</v>
      </c>
      <c r="D59" s="19">
        <v>-0.17948717948717949</v>
      </c>
      <c r="E59" s="19">
        <v>-0.46225016352102433</v>
      </c>
      <c r="F59" s="19">
        <v>0.1008712554448004</v>
      </c>
      <c r="G59" s="19">
        <v>-4.1344911529736149E-2</v>
      </c>
      <c r="H59" s="19">
        <v>1</v>
      </c>
      <c r="I59">
        <f t="shared" si="5"/>
        <v>8.8390586887044462E-3</v>
      </c>
    </row>
    <row r="65" spans="2:19" x14ac:dyDescent="0.25">
      <c r="B65" s="26" t="s">
        <v>79</v>
      </c>
      <c r="C65" s="26"/>
      <c r="D65" s="26"/>
      <c r="E65" s="26"/>
      <c r="F65" s="26"/>
      <c r="G65" s="26"/>
      <c r="H65" s="26"/>
      <c r="I65" s="26"/>
    </row>
    <row r="67" spans="2:19" x14ac:dyDescent="0.25">
      <c r="B67" s="2" t="s">
        <v>0</v>
      </c>
      <c r="C67" s="2">
        <v>3</v>
      </c>
      <c r="D67" s="2">
        <v>5</v>
      </c>
      <c r="E67" s="2">
        <v>4</v>
      </c>
      <c r="F67" s="2">
        <v>1</v>
      </c>
      <c r="G67" s="2">
        <v>2</v>
      </c>
      <c r="H67" s="2">
        <v>6</v>
      </c>
      <c r="I67" s="2">
        <v>7</v>
      </c>
      <c r="J67" s="7" t="s">
        <v>17</v>
      </c>
      <c r="S67" s="7" t="s">
        <v>84</v>
      </c>
    </row>
    <row r="68" spans="2:19" x14ac:dyDescent="0.25">
      <c r="B68" s="2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>
        <f t="shared" ref="J68:J83" si="6">SUM(C68:I68)</f>
        <v>6</v>
      </c>
      <c r="S68">
        <f>$Q$69+$Q$73*(J68-$Q$69)</f>
        <v>4.378662109375</v>
      </c>
    </row>
    <row r="69" spans="2:19" x14ac:dyDescent="0.25">
      <c r="B69" s="2" t="s">
        <v>10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>
        <f t="shared" si="6"/>
        <v>6</v>
      </c>
      <c r="O69" s="26" t="s">
        <v>83</v>
      </c>
      <c r="P69" s="26"/>
      <c r="Q69">
        <f>SUM(J68:J83)/16</f>
        <v>4.5</v>
      </c>
      <c r="S69">
        <f t="shared" ref="S69:S83" si="7">$Q$69+$Q$73*(J69-$Q$69)</f>
        <v>4.378662109375</v>
      </c>
    </row>
    <row r="70" spans="2:19" x14ac:dyDescent="0.25">
      <c r="B70" s="2" t="s">
        <v>12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>
        <f t="shared" si="6"/>
        <v>6</v>
      </c>
      <c r="L70" s="6" t="s">
        <v>30</v>
      </c>
      <c r="M70">
        <f>VAR(J68:J83)</f>
        <v>1.0666666666666667</v>
      </c>
      <c r="S70">
        <f t="shared" si="7"/>
        <v>4.378662109375</v>
      </c>
    </row>
    <row r="71" spans="2:19" x14ac:dyDescent="0.25">
      <c r="B71" s="2" t="s">
        <v>2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>
        <f t="shared" si="6"/>
        <v>5</v>
      </c>
      <c r="S71">
        <f t="shared" si="7"/>
        <v>4.459554036458333</v>
      </c>
    </row>
    <row r="72" spans="2:19" x14ac:dyDescent="0.25">
      <c r="B72" s="2" t="s">
        <v>5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0</v>
      </c>
      <c r="I72" s="1">
        <v>0</v>
      </c>
      <c r="J72">
        <f t="shared" si="6"/>
        <v>5</v>
      </c>
      <c r="S72">
        <f t="shared" si="7"/>
        <v>4.459554036458333</v>
      </c>
    </row>
    <row r="73" spans="2:19" x14ac:dyDescent="0.25">
      <c r="B73" s="2" t="s">
        <v>11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0</v>
      </c>
      <c r="I73" s="1">
        <v>0</v>
      </c>
      <c r="J73">
        <f t="shared" si="6"/>
        <v>5</v>
      </c>
      <c r="L73" s="28" t="s">
        <v>80</v>
      </c>
      <c r="M73" s="28"/>
      <c r="N73" s="28"/>
      <c r="O73" s="28"/>
      <c r="P73" s="28"/>
      <c r="Q73" s="27">
        <f>7/6*(1-SUM(C87:I87)/M70)</f>
        <v>-8.0891927083333343E-2</v>
      </c>
      <c r="S73">
        <f t="shared" si="7"/>
        <v>4.459554036458333</v>
      </c>
    </row>
    <row r="74" spans="2:19" x14ac:dyDescent="0.25">
      <c r="B74" s="2" t="s">
        <v>13</v>
      </c>
      <c r="C74" s="1">
        <v>1</v>
      </c>
      <c r="D74" s="1">
        <v>1</v>
      </c>
      <c r="E74" s="1">
        <v>1</v>
      </c>
      <c r="F74" s="1">
        <v>0</v>
      </c>
      <c r="G74" s="1">
        <v>1</v>
      </c>
      <c r="H74" s="1">
        <v>0</v>
      </c>
      <c r="I74" s="1">
        <v>1</v>
      </c>
      <c r="J74">
        <f t="shared" si="6"/>
        <v>5</v>
      </c>
      <c r="L74" s="28"/>
      <c r="M74" s="28"/>
      <c r="N74" s="28"/>
      <c r="O74" s="28"/>
      <c r="P74" s="28"/>
      <c r="Q74" s="27"/>
      <c r="S74">
        <f t="shared" si="7"/>
        <v>4.459554036458333</v>
      </c>
    </row>
    <row r="75" spans="2:19" x14ac:dyDescent="0.25">
      <c r="B75" s="2" t="s">
        <v>15</v>
      </c>
      <c r="C75" s="1">
        <v>1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>
        <f t="shared" si="6"/>
        <v>5</v>
      </c>
      <c r="S75">
        <f t="shared" si="7"/>
        <v>4.459554036458333</v>
      </c>
    </row>
    <row r="76" spans="2:19" x14ac:dyDescent="0.25">
      <c r="B76" s="2" t="s">
        <v>1</v>
      </c>
      <c r="C76" s="1">
        <v>1</v>
      </c>
      <c r="D76" s="1">
        <v>1</v>
      </c>
      <c r="E76" s="1">
        <v>0</v>
      </c>
      <c r="F76" s="1">
        <v>1</v>
      </c>
      <c r="G76" s="1">
        <v>0</v>
      </c>
      <c r="H76" s="1">
        <v>1</v>
      </c>
      <c r="I76" s="1">
        <v>0</v>
      </c>
      <c r="J76">
        <f t="shared" si="6"/>
        <v>4</v>
      </c>
      <c r="S76">
        <f t="shared" si="7"/>
        <v>4.540445963541667</v>
      </c>
    </row>
    <row r="77" spans="2:19" x14ac:dyDescent="0.25">
      <c r="B77" s="2" t="s">
        <v>4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1</v>
      </c>
      <c r="I77" s="1">
        <v>0</v>
      </c>
      <c r="J77">
        <f t="shared" si="6"/>
        <v>4</v>
      </c>
      <c r="L77" s="26" t="s">
        <v>81</v>
      </c>
      <c r="M77" s="26"/>
      <c r="N77" s="26"/>
      <c r="O77" s="26"/>
      <c r="P77" s="26"/>
      <c r="Q77">
        <v>0.85</v>
      </c>
      <c r="S77">
        <f t="shared" si="7"/>
        <v>4.540445963541667</v>
      </c>
    </row>
    <row r="78" spans="2:19" x14ac:dyDescent="0.25">
      <c r="B78" s="2" t="s">
        <v>8</v>
      </c>
      <c r="C78" s="1">
        <v>0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>
        <f t="shared" si="6"/>
        <v>4</v>
      </c>
      <c r="S78">
        <f t="shared" si="7"/>
        <v>4.540445963541667</v>
      </c>
    </row>
    <row r="79" spans="2:19" x14ac:dyDescent="0.25">
      <c r="B79" s="2" t="s">
        <v>14</v>
      </c>
      <c r="C79" s="1">
        <v>1</v>
      </c>
      <c r="D79" s="1">
        <v>1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>
        <f t="shared" si="6"/>
        <v>4</v>
      </c>
      <c r="S79">
        <f t="shared" si="7"/>
        <v>4.540445963541667</v>
      </c>
    </row>
    <row r="80" spans="2:19" x14ac:dyDescent="0.25">
      <c r="B80" s="2" t="s">
        <v>16</v>
      </c>
      <c r="C80" s="1">
        <v>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>
        <f t="shared" si="6"/>
        <v>4</v>
      </c>
      <c r="L80" s="26" t="s">
        <v>82</v>
      </c>
      <c r="M80" s="26"/>
      <c r="N80" s="26"/>
      <c r="O80" s="26"/>
      <c r="P80" s="26"/>
      <c r="Q80">
        <f>Q77*(1-Q73)/Q73/(1-Q77)</f>
        <v>-75.718980549966446</v>
      </c>
      <c r="S80">
        <f t="shared" si="7"/>
        <v>4.540445963541667</v>
      </c>
    </row>
    <row r="81" spans="2:19" x14ac:dyDescent="0.25">
      <c r="B81" s="2" t="s">
        <v>3</v>
      </c>
      <c r="C81" s="1">
        <v>1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0</v>
      </c>
      <c r="J81">
        <f t="shared" si="6"/>
        <v>3</v>
      </c>
      <c r="S81">
        <f t="shared" si="7"/>
        <v>4.621337890625</v>
      </c>
    </row>
    <row r="82" spans="2:19" x14ac:dyDescent="0.25">
      <c r="B82" s="2" t="s">
        <v>7</v>
      </c>
      <c r="C82" s="1">
        <v>1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>
        <f t="shared" si="6"/>
        <v>3</v>
      </c>
      <c r="S82">
        <f t="shared" si="7"/>
        <v>4.621337890625</v>
      </c>
    </row>
    <row r="83" spans="2:19" x14ac:dyDescent="0.25">
      <c r="B83" s="2" t="s">
        <v>9</v>
      </c>
      <c r="C83" s="1">
        <v>1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>
        <f t="shared" si="6"/>
        <v>3</v>
      </c>
      <c r="S83">
        <f t="shared" si="7"/>
        <v>4.621337890625</v>
      </c>
    </row>
    <row r="84" spans="2:19" x14ac:dyDescent="0.25">
      <c r="B84" s="7" t="s">
        <v>18</v>
      </c>
      <c r="C84">
        <f t="shared" ref="C84:I84" si="8">SUM(C68:C83)</f>
        <v>15</v>
      </c>
      <c r="D84">
        <f t="shared" si="8"/>
        <v>14</v>
      </c>
      <c r="E84">
        <f t="shared" si="8"/>
        <v>13</v>
      </c>
      <c r="F84">
        <f t="shared" si="8"/>
        <v>12</v>
      </c>
      <c r="G84">
        <f t="shared" si="8"/>
        <v>9</v>
      </c>
      <c r="H84">
        <f t="shared" si="8"/>
        <v>6</v>
      </c>
      <c r="I84">
        <f t="shared" si="8"/>
        <v>3</v>
      </c>
    </row>
    <row r="85" spans="2:19" x14ac:dyDescent="0.25">
      <c r="B85" s="7" t="s">
        <v>22</v>
      </c>
      <c r="C85">
        <f>C84/16</f>
        <v>0.9375</v>
      </c>
      <c r="D85">
        <f t="shared" ref="D85:I85" si="9">D84/16</f>
        <v>0.875</v>
      </c>
      <c r="E85">
        <f t="shared" si="9"/>
        <v>0.8125</v>
      </c>
      <c r="F85">
        <f t="shared" si="9"/>
        <v>0.75</v>
      </c>
      <c r="G85">
        <f t="shared" si="9"/>
        <v>0.5625</v>
      </c>
      <c r="H85">
        <f t="shared" si="9"/>
        <v>0.375</v>
      </c>
      <c r="I85">
        <f t="shared" si="9"/>
        <v>0.1875</v>
      </c>
      <c r="M85" s="13" t="s">
        <v>85</v>
      </c>
      <c r="N85">
        <v>0.2</v>
      </c>
      <c r="O85">
        <v>0.4</v>
      </c>
      <c r="P85">
        <v>0.7</v>
      </c>
    </row>
    <row r="86" spans="2:19" x14ac:dyDescent="0.25">
      <c r="B86" s="7" t="s">
        <v>23</v>
      </c>
      <c r="C86">
        <f>1-C85</f>
        <v>6.25E-2</v>
      </c>
      <c r="D86">
        <f t="shared" ref="D86:I86" si="10">1-D85</f>
        <v>0.125</v>
      </c>
      <c r="E86">
        <f t="shared" si="10"/>
        <v>0.1875</v>
      </c>
      <c r="F86">
        <f t="shared" si="10"/>
        <v>0.25</v>
      </c>
      <c r="G86">
        <f t="shared" si="10"/>
        <v>0.4375</v>
      </c>
      <c r="H86">
        <f t="shared" si="10"/>
        <v>0.625</v>
      </c>
      <c r="I86">
        <f t="shared" si="10"/>
        <v>0.8125</v>
      </c>
      <c r="N86" s="13" t="s">
        <v>84</v>
      </c>
      <c r="O86" s="13" t="s">
        <v>84</v>
      </c>
      <c r="P86" s="13" t="s">
        <v>84</v>
      </c>
    </row>
    <row r="87" spans="2:19" x14ac:dyDescent="0.25">
      <c r="B87" s="7" t="s">
        <v>24</v>
      </c>
      <c r="C87">
        <f>C85*C86</f>
        <v>5.859375E-2</v>
      </c>
      <c r="D87">
        <f t="shared" ref="D87:I87" si="11">D85*D86</f>
        <v>0.109375</v>
      </c>
      <c r="E87">
        <f t="shared" si="11"/>
        <v>0.15234375</v>
      </c>
      <c r="F87">
        <f t="shared" si="11"/>
        <v>0.1875</v>
      </c>
      <c r="G87">
        <f t="shared" si="11"/>
        <v>0.24609375</v>
      </c>
      <c r="H87">
        <f t="shared" si="11"/>
        <v>0.234375</v>
      </c>
      <c r="I87">
        <f t="shared" si="11"/>
        <v>0.15234375</v>
      </c>
      <c r="K87">
        <f>SUM(C87:I87)</f>
        <v>1.140625</v>
      </c>
      <c r="N87">
        <f>$Q$69+N$85*($J68-$Q$69)</f>
        <v>4.8</v>
      </c>
      <c r="O87">
        <f t="shared" ref="O87:P87" si="12">$Q$69+O$85*($J68-$Q$69)</f>
        <v>5.0999999999999996</v>
      </c>
      <c r="P87">
        <f t="shared" si="12"/>
        <v>5.55</v>
      </c>
    </row>
    <row r="88" spans="2:19" x14ac:dyDescent="0.25">
      <c r="N88">
        <f t="shared" ref="N88:P102" si="13">$Q$69+N$85*($J69-$Q$69)</f>
        <v>4.8</v>
      </c>
      <c r="O88">
        <f t="shared" si="13"/>
        <v>5.0999999999999996</v>
      </c>
      <c r="P88">
        <f t="shared" si="13"/>
        <v>5.55</v>
      </c>
    </row>
    <row r="89" spans="2:19" x14ac:dyDescent="0.25">
      <c r="N89">
        <f t="shared" si="13"/>
        <v>4.8</v>
      </c>
      <c r="O89">
        <f t="shared" si="13"/>
        <v>5.0999999999999996</v>
      </c>
      <c r="P89">
        <f t="shared" si="13"/>
        <v>5.55</v>
      </c>
    </row>
    <row r="90" spans="2:19" x14ac:dyDescent="0.25">
      <c r="N90">
        <f t="shared" si="13"/>
        <v>4.5999999999999996</v>
      </c>
      <c r="O90">
        <f t="shared" si="13"/>
        <v>4.7</v>
      </c>
      <c r="P90">
        <f t="shared" si="13"/>
        <v>4.8499999999999996</v>
      </c>
    </row>
    <row r="91" spans="2:19" x14ac:dyDescent="0.25">
      <c r="N91">
        <f t="shared" si="13"/>
        <v>4.5999999999999996</v>
      </c>
      <c r="O91">
        <f t="shared" si="13"/>
        <v>4.7</v>
      </c>
      <c r="P91">
        <f t="shared" si="13"/>
        <v>4.8499999999999996</v>
      </c>
    </row>
    <row r="92" spans="2:19" x14ac:dyDescent="0.25">
      <c r="N92">
        <f t="shared" si="13"/>
        <v>4.5999999999999996</v>
      </c>
      <c r="O92">
        <f t="shared" si="13"/>
        <v>4.7</v>
      </c>
      <c r="P92">
        <f t="shared" si="13"/>
        <v>4.8499999999999996</v>
      </c>
    </row>
    <row r="93" spans="2:19" x14ac:dyDescent="0.25">
      <c r="B93" s="26" t="s">
        <v>86</v>
      </c>
      <c r="C93" s="26"/>
      <c r="D93" s="26"/>
      <c r="E93" s="26"/>
      <c r="F93" s="26"/>
      <c r="G93">
        <f>SQRT(M70*(1-S41))</f>
        <v>0.6883002482418441</v>
      </c>
      <c r="N93">
        <f t="shared" si="13"/>
        <v>4.5999999999999996</v>
      </c>
      <c r="O93">
        <f t="shared" si="13"/>
        <v>4.7</v>
      </c>
      <c r="P93">
        <f t="shared" si="13"/>
        <v>4.8499999999999996</v>
      </c>
    </row>
    <row r="94" spans="2:19" x14ac:dyDescent="0.25">
      <c r="N94">
        <f t="shared" si="13"/>
        <v>4.5999999999999996</v>
      </c>
      <c r="O94">
        <f t="shared" si="13"/>
        <v>4.7</v>
      </c>
      <c r="P94">
        <f t="shared" si="13"/>
        <v>4.8499999999999996</v>
      </c>
    </row>
    <row r="95" spans="2:19" x14ac:dyDescent="0.25">
      <c r="C95" s="26" t="s">
        <v>87</v>
      </c>
      <c r="D95" s="26"/>
      <c r="E95" s="26"/>
      <c r="G95">
        <f>1.9*G93</f>
        <v>1.3077704716595038</v>
      </c>
      <c r="N95">
        <f t="shared" si="13"/>
        <v>4.4000000000000004</v>
      </c>
      <c r="O95">
        <f t="shared" si="13"/>
        <v>4.3</v>
      </c>
      <c r="P95">
        <f t="shared" si="13"/>
        <v>4.1500000000000004</v>
      </c>
    </row>
    <row r="96" spans="2:19" x14ac:dyDescent="0.25">
      <c r="N96">
        <f t="shared" si="13"/>
        <v>4.4000000000000004</v>
      </c>
      <c r="O96">
        <f t="shared" si="13"/>
        <v>4.3</v>
      </c>
      <c r="P96">
        <f t="shared" si="13"/>
        <v>4.1500000000000004</v>
      </c>
    </row>
    <row r="97" spans="2:16" x14ac:dyDescent="0.25">
      <c r="B97" s="7" t="s">
        <v>17</v>
      </c>
      <c r="C97" t="s">
        <v>88</v>
      </c>
      <c r="D97" t="s">
        <v>89</v>
      </c>
      <c r="N97">
        <f t="shared" si="13"/>
        <v>4.4000000000000004</v>
      </c>
      <c r="O97">
        <f t="shared" si="13"/>
        <v>4.3</v>
      </c>
      <c r="P97">
        <f t="shared" si="13"/>
        <v>4.1500000000000004</v>
      </c>
    </row>
    <row r="98" spans="2:16" x14ac:dyDescent="0.25">
      <c r="B98">
        <f>SUM(C68:I68)</f>
        <v>6</v>
      </c>
      <c r="C98">
        <f>B98-$G$95</f>
        <v>4.692229528340496</v>
      </c>
      <c r="D98">
        <f>B98+$G$95</f>
        <v>7.307770471659504</v>
      </c>
      <c r="N98">
        <f t="shared" si="13"/>
        <v>4.4000000000000004</v>
      </c>
      <c r="O98">
        <f t="shared" si="13"/>
        <v>4.3</v>
      </c>
      <c r="P98">
        <f t="shared" si="13"/>
        <v>4.1500000000000004</v>
      </c>
    </row>
    <row r="99" spans="2:16" x14ac:dyDescent="0.25">
      <c r="B99">
        <f t="shared" ref="B99:B113" si="14">SUM(C69:I69)</f>
        <v>6</v>
      </c>
      <c r="C99">
        <f t="shared" ref="C99:C113" si="15">B99-$G$95</f>
        <v>4.692229528340496</v>
      </c>
      <c r="D99">
        <f t="shared" ref="D99:D113" si="16">B99+$G$95</f>
        <v>7.307770471659504</v>
      </c>
      <c r="N99">
        <f t="shared" si="13"/>
        <v>4.4000000000000004</v>
      </c>
      <c r="O99">
        <f t="shared" si="13"/>
        <v>4.3</v>
      </c>
      <c r="P99">
        <f t="shared" si="13"/>
        <v>4.1500000000000004</v>
      </c>
    </row>
    <row r="100" spans="2:16" x14ac:dyDescent="0.25">
      <c r="B100">
        <f t="shared" si="14"/>
        <v>6</v>
      </c>
      <c r="C100">
        <f t="shared" si="15"/>
        <v>4.692229528340496</v>
      </c>
      <c r="D100">
        <f t="shared" si="16"/>
        <v>7.307770471659504</v>
      </c>
      <c r="N100">
        <f t="shared" si="13"/>
        <v>4.2</v>
      </c>
      <c r="O100">
        <f t="shared" si="13"/>
        <v>3.9</v>
      </c>
      <c r="P100">
        <f t="shared" si="13"/>
        <v>3.45</v>
      </c>
    </row>
    <row r="101" spans="2:16" x14ac:dyDescent="0.25">
      <c r="B101">
        <f t="shared" si="14"/>
        <v>5</v>
      </c>
      <c r="C101">
        <f t="shared" si="15"/>
        <v>3.692229528340496</v>
      </c>
      <c r="D101">
        <f t="shared" si="16"/>
        <v>6.307770471659504</v>
      </c>
      <c r="N101">
        <f t="shared" si="13"/>
        <v>4.2</v>
      </c>
      <c r="O101">
        <f t="shared" si="13"/>
        <v>3.9</v>
      </c>
      <c r="P101">
        <f t="shared" si="13"/>
        <v>3.45</v>
      </c>
    </row>
    <row r="102" spans="2:16" x14ac:dyDescent="0.25">
      <c r="B102">
        <f t="shared" si="14"/>
        <v>5</v>
      </c>
      <c r="C102">
        <f t="shared" si="15"/>
        <v>3.692229528340496</v>
      </c>
      <c r="D102">
        <f t="shared" si="16"/>
        <v>6.307770471659504</v>
      </c>
      <c r="N102">
        <f t="shared" si="13"/>
        <v>4.2</v>
      </c>
      <c r="O102">
        <f t="shared" si="13"/>
        <v>3.9</v>
      </c>
      <c r="P102">
        <f t="shared" si="13"/>
        <v>3.45</v>
      </c>
    </row>
    <row r="103" spans="2:16" x14ac:dyDescent="0.25">
      <c r="B103">
        <f t="shared" si="14"/>
        <v>5</v>
      </c>
      <c r="C103">
        <f t="shared" si="15"/>
        <v>3.692229528340496</v>
      </c>
      <c r="D103">
        <f t="shared" si="16"/>
        <v>6.307770471659504</v>
      </c>
    </row>
    <row r="104" spans="2:16" x14ac:dyDescent="0.25">
      <c r="B104">
        <f t="shared" si="14"/>
        <v>5</v>
      </c>
      <c r="C104">
        <f t="shared" si="15"/>
        <v>3.692229528340496</v>
      </c>
      <c r="D104">
        <f t="shared" si="16"/>
        <v>6.307770471659504</v>
      </c>
    </row>
    <row r="105" spans="2:16" x14ac:dyDescent="0.25">
      <c r="B105">
        <f t="shared" si="14"/>
        <v>5</v>
      </c>
      <c r="C105">
        <f t="shared" si="15"/>
        <v>3.692229528340496</v>
      </c>
      <c r="D105">
        <f t="shared" si="16"/>
        <v>6.307770471659504</v>
      </c>
    </row>
    <row r="106" spans="2:16" x14ac:dyDescent="0.25">
      <c r="B106">
        <f t="shared" si="14"/>
        <v>4</v>
      </c>
      <c r="C106">
        <f t="shared" si="15"/>
        <v>2.692229528340496</v>
      </c>
      <c r="D106">
        <f t="shared" si="16"/>
        <v>5.307770471659504</v>
      </c>
    </row>
    <row r="107" spans="2:16" x14ac:dyDescent="0.25">
      <c r="B107">
        <f t="shared" si="14"/>
        <v>4</v>
      </c>
      <c r="C107">
        <f t="shared" si="15"/>
        <v>2.692229528340496</v>
      </c>
      <c r="D107">
        <f t="shared" si="16"/>
        <v>5.307770471659504</v>
      </c>
    </row>
    <row r="108" spans="2:16" x14ac:dyDescent="0.25">
      <c r="B108">
        <f t="shared" si="14"/>
        <v>4</v>
      </c>
      <c r="C108">
        <f t="shared" si="15"/>
        <v>2.692229528340496</v>
      </c>
      <c r="D108">
        <f t="shared" si="16"/>
        <v>5.307770471659504</v>
      </c>
    </row>
    <row r="109" spans="2:16" x14ac:dyDescent="0.25">
      <c r="B109">
        <f t="shared" si="14"/>
        <v>4</v>
      </c>
      <c r="C109">
        <f t="shared" si="15"/>
        <v>2.692229528340496</v>
      </c>
      <c r="D109">
        <f t="shared" si="16"/>
        <v>5.307770471659504</v>
      </c>
    </row>
    <row r="110" spans="2:16" x14ac:dyDescent="0.25">
      <c r="B110">
        <f t="shared" si="14"/>
        <v>4</v>
      </c>
      <c r="C110">
        <f t="shared" si="15"/>
        <v>2.692229528340496</v>
      </c>
      <c r="D110">
        <f t="shared" si="16"/>
        <v>5.307770471659504</v>
      </c>
    </row>
    <row r="111" spans="2:16" x14ac:dyDescent="0.25">
      <c r="B111">
        <f t="shared" si="14"/>
        <v>3</v>
      </c>
      <c r="C111">
        <f t="shared" si="15"/>
        <v>1.6922295283404962</v>
      </c>
      <c r="D111">
        <f t="shared" si="16"/>
        <v>4.307770471659504</v>
      </c>
    </row>
    <row r="112" spans="2:16" x14ac:dyDescent="0.25">
      <c r="B112">
        <f t="shared" si="14"/>
        <v>3</v>
      </c>
      <c r="C112">
        <f t="shared" si="15"/>
        <v>1.6922295283404962</v>
      </c>
      <c r="D112">
        <f t="shared" si="16"/>
        <v>4.307770471659504</v>
      </c>
    </row>
    <row r="113" spans="2:4" x14ac:dyDescent="0.25">
      <c r="B113">
        <f t="shared" si="14"/>
        <v>3</v>
      </c>
      <c r="C113">
        <f t="shared" si="15"/>
        <v>1.6922295283404962</v>
      </c>
      <c r="D113">
        <f t="shared" si="16"/>
        <v>4.307770471659504</v>
      </c>
    </row>
  </sheetData>
  <mergeCells count="20">
    <mergeCell ref="L80:P80"/>
    <mergeCell ref="O69:P69"/>
    <mergeCell ref="B93:F93"/>
    <mergeCell ref="C95:E95"/>
    <mergeCell ref="B65:I65"/>
    <mergeCell ref="L73:P74"/>
    <mergeCell ref="Q73:Q74"/>
    <mergeCell ref="L77:P77"/>
    <mergeCell ref="M39:R39"/>
    <mergeCell ref="M41:R41"/>
    <mergeCell ref="U41:X45"/>
    <mergeCell ref="B51:H51"/>
    <mergeCell ref="K55:N56"/>
    <mergeCell ref="O55:O56"/>
    <mergeCell ref="R54:U58"/>
    <mergeCell ref="B2:E2"/>
    <mergeCell ref="K2:P2"/>
    <mergeCell ref="E23:M23"/>
    <mergeCell ref="P23:T26"/>
    <mergeCell ref="B28:G28"/>
  </mergeCells>
  <conditionalFormatting sqref="B5:H20">
    <cfRule type="cellIs" dxfId="4" priority="4" operator="equal">
      <formula>0</formula>
    </cfRule>
  </conditionalFormatting>
  <conditionalFormatting sqref="B31:H46">
    <cfRule type="cellIs" dxfId="3" priority="2" operator="equal">
      <formula>0</formula>
    </cfRule>
  </conditionalFormatting>
  <conditionalFormatting sqref="L5:R20">
    <cfRule type="cellIs" dxfId="2" priority="3" operator="equal">
      <formula>0</formula>
    </cfRule>
  </conditionalFormatting>
  <conditionalFormatting sqref="C68:I83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4276-3F47-4423-A870-0524F66AE0A7}">
  <dimension ref="B2:AC133"/>
  <sheetViews>
    <sheetView tabSelected="1" workbookViewId="0">
      <selection activeCell="N13" sqref="N13"/>
    </sheetView>
  </sheetViews>
  <sheetFormatPr defaultRowHeight="15" x14ac:dyDescent="0.25"/>
  <sheetData>
    <row r="2" spans="2:16" x14ac:dyDescent="0.25">
      <c r="C2" s="22" t="s">
        <v>21</v>
      </c>
      <c r="D2" s="22"/>
      <c r="E2" s="22"/>
      <c r="F2" s="22"/>
      <c r="G2" s="22"/>
      <c r="H2" s="22"/>
    </row>
    <row r="4" spans="2:16" x14ac:dyDescent="0.25">
      <c r="B4" s="2" t="s">
        <v>0</v>
      </c>
      <c r="C4" s="2">
        <v>3</v>
      </c>
      <c r="D4" s="2">
        <v>5</v>
      </c>
      <c r="E4" s="2">
        <v>4</v>
      </c>
      <c r="F4" s="2">
        <v>1</v>
      </c>
      <c r="G4" s="2">
        <v>2</v>
      </c>
      <c r="H4" s="2">
        <v>6</v>
      </c>
      <c r="I4" s="2">
        <v>7</v>
      </c>
      <c r="J4" s="14" t="s">
        <v>17</v>
      </c>
      <c r="K4" s="6" t="s">
        <v>22</v>
      </c>
      <c r="L4" s="6" t="s">
        <v>23</v>
      </c>
      <c r="M4" s="23" t="s">
        <v>90</v>
      </c>
      <c r="N4" s="23"/>
      <c r="O4" s="23"/>
      <c r="P4" s="6" t="s">
        <v>91</v>
      </c>
    </row>
    <row r="5" spans="2:16" x14ac:dyDescent="0.25">
      <c r="B5" s="2" t="s">
        <v>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>
        <f t="shared" ref="J5:J20" si="0">SUM(C5:I5)</f>
        <v>6</v>
      </c>
      <c r="K5">
        <f>J5/7</f>
        <v>0.8571428571428571</v>
      </c>
      <c r="L5">
        <f>1-K5</f>
        <v>0.1428571428571429</v>
      </c>
      <c r="N5">
        <f>LN(K5/L5)</f>
        <v>1.7917594692280545</v>
      </c>
      <c r="P5">
        <f>N5*N5</f>
        <v>3.2104019955683998</v>
      </c>
    </row>
    <row r="6" spans="2:16" x14ac:dyDescent="0.25">
      <c r="B6" s="2" t="s">
        <v>10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>
        <f t="shared" si="0"/>
        <v>6</v>
      </c>
      <c r="K6">
        <f t="shared" ref="K6:K20" si="1">J6/7</f>
        <v>0.8571428571428571</v>
      </c>
      <c r="L6">
        <f t="shared" ref="L6:L20" si="2">1-K6</f>
        <v>0.1428571428571429</v>
      </c>
      <c r="N6">
        <f t="shared" ref="N6:N20" si="3">LN(K6/L6)</f>
        <v>1.7917594692280545</v>
      </c>
      <c r="P6">
        <f t="shared" ref="P6:P20" si="4">N6*N6</f>
        <v>3.2104019955683998</v>
      </c>
    </row>
    <row r="7" spans="2:16" x14ac:dyDescent="0.25">
      <c r="B7" s="2" t="s">
        <v>12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>
        <f t="shared" si="0"/>
        <v>6</v>
      </c>
      <c r="K7">
        <f t="shared" si="1"/>
        <v>0.8571428571428571</v>
      </c>
      <c r="L7">
        <f t="shared" si="2"/>
        <v>0.1428571428571429</v>
      </c>
      <c r="N7">
        <f t="shared" si="3"/>
        <v>1.7917594692280545</v>
      </c>
      <c r="P7">
        <f t="shared" si="4"/>
        <v>3.2104019955683998</v>
      </c>
    </row>
    <row r="8" spans="2:16" x14ac:dyDescent="0.25">
      <c r="B8" s="2" t="s">
        <v>2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>
        <f t="shared" si="0"/>
        <v>5</v>
      </c>
      <c r="K8">
        <f t="shared" si="1"/>
        <v>0.7142857142857143</v>
      </c>
      <c r="L8">
        <f t="shared" si="2"/>
        <v>0.2857142857142857</v>
      </c>
      <c r="N8">
        <f t="shared" si="3"/>
        <v>0.91629073187415511</v>
      </c>
      <c r="P8">
        <f t="shared" si="4"/>
        <v>0.83958870531847485</v>
      </c>
    </row>
    <row r="9" spans="2:16" x14ac:dyDescent="0.25">
      <c r="B9" s="2" t="s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>
        <f t="shared" si="0"/>
        <v>5</v>
      </c>
      <c r="K9">
        <f t="shared" si="1"/>
        <v>0.7142857142857143</v>
      </c>
      <c r="L9">
        <f t="shared" si="2"/>
        <v>0.2857142857142857</v>
      </c>
      <c r="N9">
        <f t="shared" si="3"/>
        <v>0.91629073187415511</v>
      </c>
      <c r="P9">
        <f t="shared" si="4"/>
        <v>0.83958870531847485</v>
      </c>
    </row>
    <row r="10" spans="2:16" x14ac:dyDescent="0.25">
      <c r="B10" s="2" t="s">
        <v>11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>
        <f t="shared" si="0"/>
        <v>5</v>
      </c>
      <c r="K10">
        <f t="shared" si="1"/>
        <v>0.7142857142857143</v>
      </c>
      <c r="L10">
        <f t="shared" si="2"/>
        <v>0.2857142857142857</v>
      </c>
      <c r="N10">
        <f t="shared" si="3"/>
        <v>0.91629073187415511</v>
      </c>
      <c r="P10">
        <f t="shared" si="4"/>
        <v>0.83958870531847485</v>
      </c>
    </row>
    <row r="11" spans="2:16" x14ac:dyDescent="0.25">
      <c r="B11" s="2" t="s">
        <v>13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>
        <f t="shared" si="0"/>
        <v>5</v>
      </c>
      <c r="K11">
        <f t="shared" si="1"/>
        <v>0.7142857142857143</v>
      </c>
      <c r="L11">
        <f t="shared" si="2"/>
        <v>0.2857142857142857</v>
      </c>
      <c r="N11">
        <f t="shared" si="3"/>
        <v>0.91629073187415511</v>
      </c>
      <c r="P11">
        <f t="shared" si="4"/>
        <v>0.83958870531847485</v>
      </c>
    </row>
    <row r="12" spans="2:16" x14ac:dyDescent="0.25">
      <c r="B12" s="2" t="s">
        <v>15</v>
      </c>
      <c r="C12" s="1">
        <v>1</v>
      </c>
      <c r="D12" s="1">
        <v>1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>
        <f t="shared" si="0"/>
        <v>5</v>
      </c>
      <c r="K12">
        <f t="shared" si="1"/>
        <v>0.7142857142857143</v>
      </c>
      <c r="L12">
        <f t="shared" si="2"/>
        <v>0.2857142857142857</v>
      </c>
      <c r="N12">
        <f t="shared" si="3"/>
        <v>0.91629073187415511</v>
      </c>
      <c r="P12">
        <f t="shared" si="4"/>
        <v>0.83958870531847485</v>
      </c>
    </row>
    <row r="13" spans="2:16" x14ac:dyDescent="0.25">
      <c r="B13" s="2" t="s">
        <v>1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0</v>
      </c>
      <c r="J13">
        <f t="shared" si="0"/>
        <v>4</v>
      </c>
      <c r="K13">
        <f t="shared" si="1"/>
        <v>0.5714285714285714</v>
      </c>
      <c r="L13">
        <f t="shared" si="2"/>
        <v>0.4285714285714286</v>
      </c>
      <c r="N13">
        <f t="shared" si="3"/>
        <v>0.28768207245178085</v>
      </c>
      <c r="P13">
        <f t="shared" si="4"/>
        <v>8.2760974810151683E-2</v>
      </c>
    </row>
    <row r="14" spans="2:16" x14ac:dyDescent="0.25">
      <c r="B14" s="2" t="s">
        <v>4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>
        <f t="shared" si="0"/>
        <v>4</v>
      </c>
      <c r="K14">
        <f t="shared" si="1"/>
        <v>0.5714285714285714</v>
      </c>
      <c r="L14">
        <f t="shared" si="2"/>
        <v>0.4285714285714286</v>
      </c>
      <c r="N14">
        <f t="shared" si="3"/>
        <v>0.28768207245178085</v>
      </c>
      <c r="P14">
        <f t="shared" si="4"/>
        <v>8.2760974810151683E-2</v>
      </c>
    </row>
    <row r="15" spans="2:16" x14ac:dyDescent="0.25">
      <c r="B15" s="2" t="s">
        <v>8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1</v>
      </c>
      <c r="J15">
        <f t="shared" si="0"/>
        <v>4</v>
      </c>
      <c r="K15">
        <f t="shared" si="1"/>
        <v>0.5714285714285714</v>
      </c>
      <c r="L15">
        <f t="shared" si="2"/>
        <v>0.4285714285714286</v>
      </c>
      <c r="N15">
        <f t="shared" si="3"/>
        <v>0.28768207245178085</v>
      </c>
      <c r="P15">
        <f t="shared" si="4"/>
        <v>8.2760974810151683E-2</v>
      </c>
    </row>
    <row r="16" spans="2:16" x14ac:dyDescent="0.25">
      <c r="B16" s="2" t="s">
        <v>14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>
        <f t="shared" si="0"/>
        <v>4</v>
      </c>
      <c r="K16">
        <f t="shared" si="1"/>
        <v>0.5714285714285714</v>
      </c>
      <c r="L16">
        <f t="shared" si="2"/>
        <v>0.4285714285714286</v>
      </c>
      <c r="N16">
        <f t="shared" si="3"/>
        <v>0.28768207245178085</v>
      </c>
      <c r="P16">
        <f t="shared" si="4"/>
        <v>8.2760974810151683E-2</v>
      </c>
    </row>
    <row r="17" spans="2:23" x14ac:dyDescent="0.25">
      <c r="B17" s="2" t="s">
        <v>16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>
        <f t="shared" si="0"/>
        <v>4</v>
      </c>
      <c r="K17">
        <f t="shared" si="1"/>
        <v>0.5714285714285714</v>
      </c>
      <c r="L17">
        <f t="shared" si="2"/>
        <v>0.4285714285714286</v>
      </c>
      <c r="N17">
        <f t="shared" si="3"/>
        <v>0.28768207245178085</v>
      </c>
      <c r="P17">
        <f t="shared" si="4"/>
        <v>8.2760974810151683E-2</v>
      </c>
    </row>
    <row r="18" spans="2:23" x14ac:dyDescent="0.25">
      <c r="B18" s="2" t="s">
        <v>3</v>
      </c>
      <c r="C18" s="1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>
        <f t="shared" si="0"/>
        <v>3</v>
      </c>
      <c r="K18">
        <f t="shared" si="1"/>
        <v>0.42857142857142855</v>
      </c>
      <c r="L18">
        <f t="shared" si="2"/>
        <v>0.5714285714285714</v>
      </c>
      <c r="N18">
        <f t="shared" si="3"/>
        <v>-0.2876820724517809</v>
      </c>
      <c r="P18">
        <f t="shared" si="4"/>
        <v>8.2760974810151711E-2</v>
      </c>
    </row>
    <row r="19" spans="2:23" x14ac:dyDescent="0.25">
      <c r="B19" s="2" t="s">
        <v>7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>
        <f t="shared" si="0"/>
        <v>3</v>
      </c>
      <c r="K19">
        <f t="shared" si="1"/>
        <v>0.42857142857142855</v>
      </c>
      <c r="L19">
        <f t="shared" si="2"/>
        <v>0.5714285714285714</v>
      </c>
      <c r="N19">
        <f t="shared" si="3"/>
        <v>-0.2876820724517809</v>
      </c>
      <c r="P19">
        <f t="shared" si="4"/>
        <v>8.2760974810151711E-2</v>
      </c>
    </row>
    <row r="20" spans="2:23" x14ac:dyDescent="0.25">
      <c r="B20" s="2" t="s">
        <v>9</v>
      </c>
      <c r="C20" s="1">
        <v>1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>
        <f t="shared" si="0"/>
        <v>3</v>
      </c>
      <c r="K20">
        <f t="shared" si="1"/>
        <v>0.42857142857142855</v>
      </c>
      <c r="L20">
        <f t="shared" si="2"/>
        <v>0.5714285714285714</v>
      </c>
      <c r="N20">
        <f t="shared" si="3"/>
        <v>-0.2876820724517809</v>
      </c>
      <c r="P20">
        <f t="shared" si="4"/>
        <v>8.2760974810151711E-2</v>
      </c>
    </row>
    <row r="21" spans="2:23" x14ac:dyDescent="0.25">
      <c r="B21" s="14" t="s">
        <v>18</v>
      </c>
      <c r="C21">
        <f t="shared" ref="C21:I21" si="5">SUM(C5:C20)</f>
        <v>15</v>
      </c>
      <c r="D21">
        <f t="shared" si="5"/>
        <v>14</v>
      </c>
      <c r="E21">
        <f t="shared" si="5"/>
        <v>13</v>
      </c>
      <c r="F21">
        <f t="shared" si="5"/>
        <v>12</v>
      </c>
      <c r="G21">
        <f t="shared" si="5"/>
        <v>9</v>
      </c>
      <c r="H21">
        <f t="shared" si="5"/>
        <v>6</v>
      </c>
      <c r="I21">
        <f t="shared" si="5"/>
        <v>3</v>
      </c>
      <c r="N21" s="6" t="s">
        <v>95</v>
      </c>
      <c r="O21">
        <f>SUM(N5:N20)/16</f>
        <v>0.65825601324740646</v>
      </c>
    </row>
    <row r="22" spans="2:23" x14ac:dyDescent="0.25">
      <c r="B22" s="14" t="s">
        <v>22</v>
      </c>
      <c r="C22">
        <f>C21/16</f>
        <v>0.9375</v>
      </c>
      <c r="D22">
        <f t="shared" ref="D22:I22" si="6">D21/16</f>
        <v>0.875</v>
      </c>
      <c r="E22">
        <f t="shared" si="6"/>
        <v>0.8125</v>
      </c>
      <c r="F22">
        <f t="shared" si="6"/>
        <v>0.75</v>
      </c>
      <c r="G22">
        <f t="shared" si="6"/>
        <v>0.5625</v>
      </c>
      <c r="H22">
        <f t="shared" si="6"/>
        <v>0.375</v>
      </c>
      <c r="I22">
        <f t="shared" si="6"/>
        <v>0.1875</v>
      </c>
      <c r="N22" s="23" t="s">
        <v>92</v>
      </c>
      <c r="O22" s="23"/>
      <c r="P22">
        <f>SUM(P5:P20)</f>
        <v>14.491237311778782</v>
      </c>
    </row>
    <row r="23" spans="2:23" x14ac:dyDescent="0.25">
      <c r="B23" s="14" t="s">
        <v>23</v>
      </c>
      <c r="C23">
        <f>1-C22</f>
        <v>6.25E-2</v>
      </c>
      <c r="D23">
        <f t="shared" ref="D23:I23" si="7">1-D22</f>
        <v>0.125</v>
      </c>
      <c r="E23">
        <f t="shared" si="7"/>
        <v>0.1875</v>
      </c>
      <c r="F23">
        <f t="shared" si="7"/>
        <v>0.25</v>
      </c>
      <c r="G23">
        <f t="shared" si="7"/>
        <v>0.4375</v>
      </c>
      <c r="H23">
        <f t="shared" si="7"/>
        <v>0.625</v>
      </c>
      <c r="I23">
        <f t="shared" si="7"/>
        <v>0.8125</v>
      </c>
    </row>
    <row r="24" spans="2:23" x14ac:dyDescent="0.25">
      <c r="B24" s="14" t="s">
        <v>24</v>
      </c>
      <c r="C24">
        <f>C22*C23</f>
        <v>5.859375E-2</v>
      </c>
      <c r="D24">
        <f t="shared" ref="D24:I24" si="8">D22*D23</f>
        <v>0.109375</v>
      </c>
      <c r="E24">
        <f t="shared" si="8"/>
        <v>0.15234375</v>
      </c>
      <c r="F24">
        <f t="shared" si="8"/>
        <v>0.1875</v>
      </c>
      <c r="G24">
        <f t="shared" si="8"/>
        <v>0.24609375</v>
      </c>
      <c r="H24">
        <f t="shared" si="8"/>
        <v>0.234375</v>
      </c>
      <c r="I24">
        <f t="shared" si="8"/>
        <v>0.15234375</v>
      </c>
    </row>
    <row r="25" spans="2:23" x14ac:dyDescent="0.25">
      <c r="B25" s="20" t="s">
        <v>93</v>
      </c>
      <c r="C25">
        <f>LN(C23/C22)</f>
        <v>-2.7080502011022101</v>
      </c>
      <c r="D25">
        <f t="shared" ref="D25:I25" si="9">LN(D23/D22)</f>
        <v>-1.9459101490553135</v>
      </c>
      <c r="E25">
        <f t="shared" si="9"/>
        <v>-1.466337068793427</v>
      </c>
      <c r="F25">
        <f t="shared" si="9"/>
        <v>-1.0986122886681098</v>
      </c>
      <c r="G25">
        <f t="shared" si="9"/>
        <v>-0.25131442828090605</v>
      </c>
      <c r="H25">
        <f t="shared" si="9"/>
        <v>0.51082562376599072</v>
      </c>
      <c r="I25">
        <f t="shared" si="9"/>
        <v>1.466337068793427</v>
      </c>
      <c r="J25" s="6" t="s">
        <v>95</v>
      </c>
      <c r="K25">
        <f>SUM(C25:I25)/7</f>
        <v>-0.78472306333436415</v>
      </c>
    </row>
    <row r="26" spans="2:23" x14ac:dyDescent="0.25">
      <c r="B26" s="20" t="s">
        <v>94</v>
      </c>
      <c r="C26">
        <f>C25*C25</f>
        <v>7.3335358916897206</v>
      </c>
      <c r="D26">
        <f t="shared" ref="D26:I26" si="10">D25*D25</f>
        <v>3.7865663081964724</v>
      </c>
      <c r="E26">
        <f t="shared" si="10"/>
        <v>2.1501443993176994</v>
      </c>
      <c r="F26">
        <f t="shared" si="10"/>
        <v>1.2069489608125821</v>
      </c>
      <c r="G26">
        <f t="shared" si="10"/>
        <v>6.3158941862158674E-2</v>
      </c>
      <c r="H26">
        <f t="shared" si="10"/>
        <v>0.2609428178959135</v>
      </c>
      <c r="I26">
        <f t="shared" si="10"/>
        <v>2.1501443993176994</v>
      </c>
      <c r="J26" s="23" t="s">
        <v>92</v>
      </c>
      <c r="K26" s="23"/>
      <c r="L26">
        <f>SUM(C26:I26)</f>
        <v>16.951441719092248</v>
      </c>
    </row>
    <row r="29" spans="2:23" x14ac:dyDescent="0.25">
      <c r="C29" s="26" t="s">
        <v>96</v>
      </c>
      <c r="D29" s="26"/>
      <c r="E29" s="26"/>
      <c r="F29" s="26"/>
      <c r="G29" s="26"/>
      <c r="J29" s="26" t="s">
        <v>99</v>
      </c>
      <c r="K29" s="26"/>
      <c r="L29" s="26"/>
      <c r="M29" s="26"/>
      <c r="N29" s="26"/>
      <c r="S29" s="26" t="s">
        <v>103</v>
      </c>
      <c r="T29" s="26"/>
      <c r="U29" s="26"/>
      <c r="V29" s="26"/>
      <c r="W29" s="26"/>
    </row>
    <row r="31" spans="2:23" x14ac:dyDescent="0.25">
      <c r="C31" s="6" t="s">
        <v>97</v>
      </c>
      <c r="D31">
        <f>(P22-16*O21*O21)/15</f>
        <v>0.50389477654379111</v>
      </c>
      <c r="J31" s="6" t="s">
        <v>100</v>
      </c>
      <c r="K31">
        <f>SQRT((1+D32/2.89)/O31)</f>
        <v>1.4074255589539013</v>
      </c>
      <c r="M31" s="6" t="s">
        <v>102</v>
      </c>
      <c r="O31">
        <f>1-D31*D32/8.35</f>
        <v>0.87286051144211807</v>
      </c>
      <c r="T31" s="6" t="s">
        <v>104</v>
      </c>
    </row>
    <row r="32" spans="2:23" x14ac:dyDescent="0.25">
      <c r="C32" s="6" t="s">
        <v>98</v>
      </c>
      <c r="D32">
        <f>(L26-7*K25*K25)/6</f>
        <v>2.1068182860316949</v>
      </c>
      <c r="J32" s="6" t="s">
        <v>101</v>
      </c>
      <c r="K32">
        <f>SQRT((1+D31/2.89)/O31)</f>
        <v>1.1599194801192985</v>
      </c>
      <c r="T32">
        <f>$K$31/SQRT(16*K5*L5)</f>
        <v>1.0055133871966346</v>
      </c>
    </row>
    <row r="33" spans="2:29" x14ac:dyDescent="0.25">
      <c r="T33">
        <f t="shared" ref="T33:T47" si="11">$K$31/SQRT(16*K6*L6)</f>
        <v>1.0055133871966346</v>
      </c>
    </row>
    <row r="34" spans="2:29" x14ac:dyDescent="0.25">
      <c r="T34">
        <f t="shared" si="11"/>
        <v>1.0055133871966346</v>
      </c>
    </row>
    <row r="35" spans="2:29" x14ac:dyDescent="0.25">
      <c r="T35">
        <f t="shared" si="11"/>
        <v>0.77886732060023534</v>
      </c>
    </row>
    <row r="36" spans="2:29" x14ac:dyDescent="0.25">
      <c r="T36">
        <f t="shared" si="11"/>
        <v>0.77886732060023534</v>
      </c>
    </row>
    <row r="37" spans="2:29" x14ac:dyDescent="0.25">
      <c r="T37">
        <f t="shared" si="11"/>
        <v>0.77886732060023534</v>
      </c>
    </row>
    <row r="38" spans="2:29" x14ac:dyDescent="0.25">
      <c r="T38">
        <f t="shared" si="11"/>
        <v>0.77886732060023534</v>
      </c>
      <c r="V38" s="6" t="s">
        <v>105</v>
      </c>
      <c r="W38">
        <f>$K$32/SQRT(7*C24)</f>
        <v>1.811144808420557</v>
      </c>
      <c r="X38">
        <f t="shared" ref="X38:AC38" si="12">$K$32/SQRT(7*D24)</f>
        <v>1.325622262993484</v>
      </c>
      <c r="Y38">
        <f t="shared" si="12"/>
        <v>1.1232243280753329</v>
      </c>
      <c r="Z38">
        <f t="shared" si="12"/>
        <v>1.0124607271810497</v>
      </c>
      <c r="AA38">
        <f t="shared" si="12"/>
        <v>0.8837481753289893</v>
      </c>
      <c r="AB38">
        <f t="shared" si="12"/>
        <v>0.90557240421027851</v>
      </c>
      <c r="AC38">
        <f t="shared" si="12"/>
        <v>1.1232243280753329</v>
      </c>
    </row>
    <row r="39" spans="2:29" x14ac:dyDescent="0.25">
      <c r="T39">
        <f t="shared" si="11"/>
        <v>0.77886732060023534</v>
      </c>
    </row>
    <row r="40" spans="2:29" x14ac:dyDescent="0.25">
      <c r="T40">
        <f t="shared" si="11"/>
        <v>0.71100533466059512</v>
      </c>
    </row>
    <row r="41" spans="2:29" x14ac:dyDescent="0.25">
      <c r="C41" s="26" t="s">
        <v>107</v>
      </c>
      <c r="D41" s="26"/>
      <c r="E41" s="26"/>
      <c r="F41" s="26"/>
      <c r="G41" s="26"/>
      <c r="H41" s="26"/>
      <c r="I41" s="26"/>
      <c r="T41">
        <f t="shared" si="11"/>
        <v>0.71100533466059512</v>
      </c>
    </row>
    <row r="42" spans="2:29" x14ac:dyDescent="0.25">
      <c r="T42">
        <f t="shared" si="11"/>
        <v>0.71100533466059512</v>
      </c>
    </row>
    <row r="43" spans="2:29" x14ac:dyDescent="0.25">
      <c r="B43" s="2" t="s">
        <v>0</v>
      </c>
      <c r="C43" s="2">
        <v>3</v>
      </c>
      <c r="D43" s="2">
        <v>5</v>
      </c>
      <c r="E43" s="2">
        <v>4</v>
      </c>
      <c r="F43" s="2">
        <v>1</v>
      </c>
      <c r="G43" s="2">
        <v>2</v>
      </c>
      <c r="H43" s="2">
        <v>6</v>
      </c>
      <c r="I43" s="2">
        <v>7</v>
      </c>
      <c r="T43">
        <f t="shared" si="11"/>
        <v>0.71100533466059512</v>
      </c>
    </row>
    <row r="44" spans="2:29" x14ac:dyDescent="0.25">
      <c r="B44" s="13" t="s">
        <v>106</v>
      </c>
      <c r="T44">
        <f t="shared" si="11"/>
        <v>0.71100533466059512</v>
      </c>
    </row>
    <row r="45" spans="2:29" x14ac:dyDescent="0.25">
      <c r="B45">
        <v>-5</v>
      </c>
      <c r="C45" s="21">
        <f>(EXP(1.7*($B45-C$25)))/(1+EXP(1.7*($B45-C$25)))</f>
        <v>1.9912100317006912E-2</v>
      </c>
      <c r="D45" s="21">
        <f t="shared" ref="D45:I45" si="13">(EXP(1.7*($B45-D$25)))/(1+EXP(1.7*($B45-D$25)))</f>
        <v>5.530381506613738E-3</v>
      </c>
      <c r="E45" s="21">
        <f t="shared" si="13"/>
        <v>2.4548616766629835E-3</v>
      </c>
      <c r="F45" s="21">
        <f t="shared" si="13"/>
        <v>1.3153200024850471E-3</v>
      </c>
      <c r="G45" s="21">
        <f t="shared" si="13"/>
        <v>3.118222192144778E-4</v>
      </c>
      <c r="H45" s="21">
        <f t="shared" si="13"/>
        <v>8.5372293974068377E-5</v>
      </c>
      <c r="I45" s="21">
        <f t="shared" si="13"/>
        <v>1.6822557907109799E-5</v>
      </c>
      <c r="T45">
        <f t="shared" si="11"/>
        <v>0.71100533466059523</v>
      </c>
    </row>
    <row r="46" spans="2:29" x14ac:dyDescent="0.25">
      <c r="B46">
        <v>-4.5</v>
      </c>
      <c r="C46" s="21">
        <f t="shared" ref="C46:I65" si="14">(EXP(1.7*($B46-C$25)))/(1+EXP(1.7*($B46-C$25)))</f>
        <v>4.5376847142885715E-2</v>
      </c>
      <c r="D46" s="21">
        <f t="shared" si="14"/>
        <v>1.2843981727273402E-2</v>
      </c>
      <c r="E46" s="21">
        <f t="shared" si="14"/>
        <v>5.7246829282753741E-3</v>
      </c>
      <c r="F46" s="21">
        <f t="shared" si="14"/>
        <v>3.0719712921430586E-3</v>
      </c>
      <c r="G46" s="21">
        <f t="shared" si="14"/>
        <v>7.2924924305300942E-4</v>
      </c>
      <c r="H46" s="21">
        <f t="shared" si="14"/>
        <v>1.9971817732485647E-4</v>
      </c>
      <c r="I46" s="21">
        <f t="shared" si="14"/>
        <v>3.9357957666492578E-5</v>
      </c>
      <c r="T46">
        <f t="shared" si="11"/>
        <v>0.71100533466059523</v>
      </c>
    </row>
    <row r="47" spans="2:29" x14ac:dyDescent="0.25">
      <c r="B47">
        <v>-4</v>
      </c>
      <c r="C47" s="21">
        <f t="shared" si="14"/>
        <v>0.10008192254040285</v>
      </c>
      <c r="D47" s="21">
        <f t="shared" si="14"/>
        <v>2.9542068771542133E-2</v>
      </c>
      <c r="E47" s="21">
        <f t="shared" si="14"/>
        <v>1.3291800859997229E-2</v>
      </c>
      <c r="F47" s="21">
        <f t="shared" si="14"/>
        <v>7.1578707716412589E-3</v>
      </c>
      <c r="G47" s="21">
        <f t="shared" si="14"/>
        <v>1.7045204875796524E-3</v>
      </c>
      <c r="H47" s="21">
        <f t="shared" si="14"/>
        <v>4.6714501934685168E-4</v>
      </c>
      <c r="I47" s="21">
        <f t="shared" si="14"/>
        <v>9.2078866824036251E-5</v>
      </c>
      <c r="T47">
        <f t="shared" si="11"/>
        <v>0.71100533466059523</v>
      </c>
    </row>
    <row r="48" spans="2:29" x14ac:dyDescent="0.25">
      <c r="B48">
        <v>-3.5</v>
      </c>
      <c r="C48" s="21">
        <f t="shared" si="14"/>
        <v>0.20647353322056708</v>
      </c>
      <c r="D48" s="21">
        <f t="shared" si="14"/>
        <v>6.6486733271906823E-2</v>
      </c>
      <c r="E48" s="21">
        <f t="shared" si="14"/>
        <v>3.0554064611840077E-2</v>
      </c>
      <c r="F48" s="21">
        <f t="shared" si="14"/>
        <v>1.6587828810967976E-2</v>
      </c>
      <c r="G48" s="21">
        <f t="shared" si="14"/>
        <v>3.9788903736806061E-3</v>
      </c>
      <c r="H48" s="21">
        <f t="shared" si="14"/>
        <v>1.0922708206105162E-3</v>
      </c>
      <c r="I48" s="21">
        <f t="shared" si="14"/>
        <v>2.1540545994872673E-4</v>
      </c>
    </row>
    <row r="49" spans="2:9" x14ac:dyDescent="0.25">
      <c r="B49">
        <v>-3</v>
      </c>
      <c r="C49" s="21">
        <f t="shared" si="14"/>
        <v>0.37840712787542335</v>
      </c>
      <c r="D49" s="21">
        <f t="shared" si="14"/>
        <v>0.1428334778730509</v>
      </c>
      <c r="E49" s="21">
        <f t="shared" si="14"/>
        <v>6.8674749814989985E-2</v>
      </c>
      <c r="F49" s="21">
        <f t="shared" si="14"/>
        <v>3.7965987634382907E-2</v>
      </c>
      <c r="G49" s="21">
        <f t="shared" si="14"/>
        <v>9.2598405351971766E-3</v>
      </c>
      <c r="H49" s="21">
        <f t="shared" si="14"/>
        <v>2.551794055952765E-3</v>
      </c>
      <c r="I49" s="21">
        <f t="shared" si="14"/>
        <v>5.038273181948821E-4</v>
      </c>
    </row>
    <row r="50" spans="2:9" x14ac:dyDescent="0.25">
      <c r="B50">
        <v>-2.5</v>
      </c>
      <c r="C50" s="21">
        <f>(EXP(1.7*($B50-C$25)))/(1+EXP(1.7*($B50-C$25)))</f>
        <v>0.58751097852341905</v>
      </c>
      <c r="D50" s="21">
        <f t="shared" si="14"/>
        <v>0.28050606568390302</v>
      </c>
      <c r="E50" s="21">
        <f t="shared" si="14"/>
        <v>0.14713798086195501</v>
      </c>
      <c r="F50" s="21">
        <f t="shared" si="14"/>
        <v>8.4527832046546569E-2</v>
      </c>
      <c r="G50" s="21">
        <f t="shared" si="14"/>
        <v>2.1399300230929938E-2</v>
      </c>
      <c r="H50" s="21">
        <f t="shared" si="14"/>
        <v>5.9499569847219595E-3</v>
      </c>
      <c r="I50" s="21">
        <f t="shared" si="14"/>
        <v>1.1779829185561976E-3</v>
      </c>
    </row>
    <row r="51" spans="2:9" x14ac:dyDescent="0.25">
      <c r="B51">
        <v>-2</v>
      </c>
      <c r="C51" s="21">
        <f t="shared" si="14"/>
        <v>0.76917973644383753</v>
      </c>
      <c r="D51" s="21">
        <f t="shared" si="14"/>
        <v>0.47702799734703544</v>
      </c>
      <c r="E51" s="21">
        <f t="shared" si="14"/>
        <v>0.2875676172838954</v>
      </c>
      <c r="F51" s="21">
        <f t="shared" si="14"/>
        <v>0.17764878211358334</v>
      </c>
      <c r="G51" s="21">
        <f t="shared" si="14"/>
        <v>4.8671514523611382E-2</v>
      </c>
      <c r="H51" s="21">
        <f t="shared" si="14"/>
        <v>1.3810715112160182E-2</v>
      </c>
      <c r="I51" s="21">
        <f t="shared" si="14"/>
        <v>2.7517215871701254E-3</v>
      </c>
    </row>
    <row r="52" spans="2:9" x14ac:dyDescent="0.25">
      <c r="B52">
        <v>-1.5</v>
      </c>
      <c r="C52" s="21">
        <f t="shared" si="14"/>
        <v>0.88631947268290046</v>
      </c>
      <c r="D52" s="21">
        <f t="shared" si="14"/>
        <v>0.68092962130629386</v>
      </c>
      <c r="E52" s="21">
        <f t="shared" si="14"/>
        <v>0.48569715742198083</v>
      </c>
      <c r="F52" s="21">
        <f t="shared" si="14"/>
        <v>0.33573497740234026</v>
      </c>
      <c r="G52" s="21">
        <f t="shared" si="14"/>
        <v>0.10690374894703716</v>
      </c>
      <c r="H52" s="21">
        <f t="shared" si="14"/>
        <v>3.172523235072966E-2</v>
      </c>
      <c r="I52" s="21">
        <f t="shared" si="14"/>
        <v>6.4144110796951551E-3</v>
      </c>
    </row>
    <row r="53" spans="2:9" x14ac:dyDescent="0.25">
      <c r="B53">
        <v>-1</v>
      </c>
      <c r="C53" s="21">
        <f t="shared" si="14"/>
        <v>0.9480283161316253</v>
      </c>
      <c r="D53" s="21">
        <f t="shared" si="14"/>
        <v>0.83314009670015365</v>
      </c>
      <c r="E53" s="21">
        <f t="shared" si="14"/>
        <v>0.68842644074391557</v>
      </c>
      <c r="F53" s="21">
        <f t="shared" si="14"/>
        <v>0.5418123458582057</v>
      </c>
      <c r="G53" s="21">
        <f t="shared" si="14"/>
        <v>0.21878421645857918</v>
      </c>
      <c r="H53" s="21">
        <f t="shared" si="14"/>
        <v>7.1199805018494114E-2</v>
      </c>
      <c r="I53" s="21">
        <f t="shared" si="14"/>
        <v>1.487959564552946E-2</v>
      </c>
    </row>
    <row r="54" spans="2:9" x14ac:dyDescent="0.25">
      <c r="B54">
        <v>-0.5</v>
      </c>
      <c r="C54" s="21">
        <f t="shared" si="14"/>
        <v>0.97710521855879784</v>
      </c>
      <c r="D54" s="21">
        <f t="shared" si="14"/>
        <v>0.92114794282625312</v>
      </c>
      <c r="E54" s="21">
        <f t="shared" si="14"/>
        <v>0.83791190921247916</v>
      </c>
      <c r="F54" s="21">
        <f t="shared" si="14"/>
        <v>0.73451281892506559</v>
      </c>
      <c r="G54" s="21">
        <f t="shared" si="14"/>
        <v>0.39585518674122994</v>
      </c>
      <c r="H54" s="21">
        <f t="shared" si="14"/>
        <v>0.15207690945862978</v>
      </c>
      <c r="I54" s="21">
        <f t="shared" si="14"/>
        <v>3.4132619827670546E-2</v>
      </c>
    </row>
    <row r="55" spans="2:9" x14ac:dyDescent="0.25">
      <c r="B55">
        <v>0</v>
      </c>
      <c r="C55" s="21">
        <f t="shared" si="14"/>
        <v>0.990084443435156</v>
      </c>
      <c r="D55" s="21">
        <f t="shared" si="14"/>
        <v>0.9647038494273722</v>
      </c>
      <c r="E55" s="21">
        <f t="shared" si="14"/>
        <v>0.92363362606996224</v>
      </c>
      <c r="F55" s="21">
        <f t="shared" si="14"/>
        <v>0.86618507280862167</v>
      </c>
      <c r="G55" s="21">
        <f t="shared" si="14"/>
        <v>0.6052131062866889</v>
      </c>
      <c r="H55" s="21">
        <f t="shared" si="14"/>
        <v>0.29558659641947044</v>
      </c>
      <c r="I55" s="21">
        <f t="shared" si="14"/>
        <v>7.6366373930037715E-2</v>
      </c>
    </row>
    <row r="56" spans="2:9" x14ac:dyDescent="0.25">
      <c r="B56">
        <v>0.5</v>
      </c>
      <c r="C56" s="21">
        <f t="shared" si="14"/>
        <v>0.99573774410935945</v>
      </c>
      <c r="D56" s="21">
        <f t="shared" si="14"/>
        <v>0.98460271839262115</v>
      </c>
      <c r="E56" s="21">
        <f t="shared" si="14"/>
        <v>0.96586738017232943</v>
      </c>
      <c r="F56" s="21">
        <f t="shared" si="14"/>
        <v>0.93805960213177741</v>
      </c>
      <c r="G56" s="21">
        <f t="shared" si="14"/>
        <v>0.78197866423041851</v>
      </c>
      <c r="H56" s="21">
        <f t="shared" si="14"/>
        <v>0.49539923975174199</v>
      </c>
      <c r="I56" s="21">
        <f t="shared" si="14"/>
        <v>0.16208809078752082</v>
      </c>
    </row>
    <row r="57" spans="2:9" x14ac:dyDescent="0.25">
      <c r="B57">
        <v>1</v>
      </c>
      <c r="C57" s="21">
        <f t="shared" si="14"/>
        <v>0.99817379131881789</v>
      </c>
      <c r="D57" s="21">
        <f t="shared" si="14"/>
        <v>0.99336043584865352</v>
      </c>
      <c r="E57" s="21">
        <f t="shared" si="14"/>
        <v>0.98512040435447057</v>
      </c>
      <c r="F57" s="21">
        <f t="shared" si="14"/>
        <v>0.97255228434396812</v>
      </c>
      <c r="G57" s="21">
        <f t="shared" si="14"/>
        <v>0.89352218671768424</v>
      </c>
      <c r="H57" s="21">
        <f t="shared" si="14"/>
        <v>0.69669238272934642</v>
      </c>
      <c r="I57" s="21">
        <f t="shared" si="14"/>
        <v>0.31157355925608443</v>
      </c>
    </row>
    <row r="58" spans="2:9" x14ac:dyDescent="0.25">
      <c r="B58">
        <v>1.5</v>
      </c>
      <c r="C58" s="21">
        <f t="shared" si="14"/>
        <v>0.99921863409787826</v>
      </c>
      <c r="D58" s="21">
        <f t="shared" si="14"/>
        <v>0.99715132127461237</v>
      </c>
      <c r="E58" s="21">
        <f t="shared" si="14"/>
        <v>0.9935855889203048</v>
      </c>
      <c r="F58" s="21">
        <f t="shared" si="14"/>
        <v>0.98808111751021954</v>
      </c>
      <c r="G58" s="21">
        <f t="shared" si="14"/>
        <v>0.95153499750683213</v>
      </c>
      <c r="H58" s="21">
        <f t="shared" si="14"/>
        <v>0.8431158103259947</v>
      </c>
      <c r="I58" s="21">
        <f t="shared" si="14"/>
        <v>0.51430284257801917</v>
      </c>
    </row>
    <row r="59" spans="2:9" x14ac:dyDescent="0.25">
      <c r="B59">
        <v>2</v>
      </c>
      <c r="C59" s="21">
        <f t="shared" si="14"/>
        <v>0.99966588306271831</v>
      </c>
      <c r="D59" s="21">
        <f t="shared" si="14"/>
        <v>0.99878044294363466</v>
      </c>
      <c r="E59" s="21">
        <f t="shared" si="14"/>
        <v>0.99724827841282992</v>
      </c>
      <c r="F59" s="21">
        <f t="shared" si="14"/>
        <v>0.9948706862698794</v>
      </c>
      <c r="G59" s="21">
        <f t="shared" si="14"/>
        <v>0.97869408802541313</v>
      </c>
      <c r="H59" s="21">
        <f t="shared" si="14"/>
        <v>0.9263273765454576</v>
      </c>
      <c r="I59" s="21">
        <f t="shared" si="14"/>
        <v>0.71243238271610454</v>
      </c>
    </row>
    <row r="60" spans="2:9" x14ac:dyDescent="0.25">
      <c r="B60">
        <v>2.5</v>
      </c>
      <c r="C60" s="21">
        <f t="shared" si="14"/>
        <v>0.99985716610638387</v>
      </c>
      <c r="D60" s="21">
        <f t="shared" si="14"/>
        <v>0.99947837885561741</v>
      </c>
      <c r="E60" s="21">
        <f t="shared" si="14"/>
        <v>0.9988220170814438</v>
      </c>
      <c r="F60" s="21">
        <f t="shared" si="14"/>
        <v>0.99780119690577862</v>
      </c>
      <c r="G60" s="21">
        <f t="shared" si="14"/>
        <v>0.99078106922536113</v>
      </c>
      <c r="H60" s="21">
        <f t="shared" si="14"/>
        <v>0.96712440153905388</v>
      </c>
      <c r="I60" s="21">
        <f t="shared" si="14"/>
        <v>0.85286201913804505</v>
      </c>
    </row>
    <row r="61" spans="2:9" x14ac:dyDescent="0.25">
      <c r="B61">
        <v>3</v>
      </c>
      <c r="C61" s="21">
        <f t="shared" si="14"/>
        <v>0.99993894566777874</v>
      </c>
      <c r="D61" s="21">
        <f t="shared" si="14"/>
        <v>0.99977698472554588</v>
      </c>
      <c r="E61" s="21">
        <f t="shared" si="14"/>
        <v>0.99949617268180513</v>
      </c>
      <c r="F61" s="21">
        <f t="shared" si="14"/>
        <v>0.99905901402205655</v>
      </c>
      <c r="G61" s="21">
        <f t="shared" si="14"/>
        <v>0.99603878155507175</v>
      </c>
      <c r="H61" s="21">
        <f t="shared" si="14"/>
        <v>0.98567889677431808</v>
      </c>
      <c r="I61" s="21">
        <f t="shared" si="14"/>
        <v>0.93132525018501</v>
      </c>
    </row>
    <row r="62" spans="2:9" x14ac:dyDescent="0.25">
      <c r="B62">
        <v>3.5</v>
      </c>
      <c r="C62" s="21">
        <f t="shared" si="14"/>
        <v>0.99997390355444804</v>
      </c>
      <c r="D62" s="21">
        <f t="shared" si="14"/>
        <v>0.99990466776817577</v>
      </c>
      <c r="E62" s="21">
        <f t="shared" si="14"/>
        <v>0.99978459454005131</v>
      </c>
      <c r="F62" s="21">
        <f t="shared" si="14"/>
        <v>0.9995975917269001</v>
      </c>
      <c r="G62" s="21">
        <f t="shared" si="14"/>
        <v>0.99830306721607975</v>
      </c>
      <c r="H62" s="21">
        <f t="shared" si="14"/>
        <v>0.99382833870902831</v>
      </c>
      <c r="I62" s="21">
        <f t="shared" si="14"/>
        <v>0.96944593538815993</v>
      </c>
    </row>
    <row r="63" spans="2:9" x14ac:dyDescent="0.25">
      <c r="B63">
        <v>4</v>
      </c>
      <c r="C63" s="21">
        <f t="shared" si="14"/>
        <v>0.99998884582282976</v>
      </c>
      <c r="D63" s="21">
        <f t="shared" si="14"/>
        <v>0.99995925135632446</v>
      </c>
      <c r="E63" s="21">
        <f t="shared" si="14"/>
        <v>0.99990792113317595</v>
      </c>
      <c r="F63" s="21">
        <f t="shared" si="14"/>
        <v>0.99982796505625537</v>
      </c>
      <c r="G63" s="21">
        <f t="shared" si="14"/>
        <v>0.99927400018035517</v>
      </c>
      <c r="H63" s="21">
        <f t="shared" si="14"/>
        <v>0.99735278507830583</v>
      </c>
      <c r="I63" s="21">
        <f t="shared" si="14"/>
        <v>0.98670819914000274</v>
      </c>
    </row>
    <row r="64" spans="2:9" x14ac:dyDescent="0.25">
      <c r="B64">
        <v>4.5</v>
      </c>
      <c r="C64" s="21">
        <f t="shared" si="14"/>
        <v>0.99999523250767519</v>
      </c>
      <c r="D64" s="21">
        <f t="shared" si="14"/>
        <v>0.9999825830148622</v>
      </c>
      <c r="E64" s="21">
        <f t="shared" si="14"/>
        <v>0.99996064204233348</v>
      </c>
      <c r="F64" s="21">
        <f t="shared" si="14"/>
        <v>0.99992646245243688</v>
      </c>
      <c r="G64" s="21">
        <f t="shared" si="14"/>
        <v>0.99968956779086049</v>
      </c>
      <c r="H64" s="21">
        <f t="shared" si="14"/>
        <v>0.99886682319514841</v>
      </c>
      <c r="I64" s="21">
        <f t="shared" si="14"/>
        <v>0.99427531707172467</v>
      </c>
    </row>
    <row r="65" spans="2:23" x14ac:dyDescent="0.25">
      <c r="B65">
        <v>5</v>
      </c>
      <c r="C65" s="21">
        <f t="shared" si="14"/>
        <v>0.99999796229702997</v>
      </c>
      <c r="D65" s="21">
        <f t="shared" si="14"/>
        <v>0.99999255564624223</v>
      </c>
      <c r="E65" s="21">
        <f t="shared" si="14"/>
        <v>0.99998317744209286</v>
      </c>
      <c r="F65" s="21">
        <f t="shared" si="14"/>
        <v>0.99996856763060549</v>
      </c>
      <c r="G65" s="21">
        <f t="shared" si="14"/>
        <v>0.99986729304994848</v>
      </c>
      <c r="H65" s="21">
        <f t="shared" si="14"/>
        <v>0.99951534885196047</v>
      </c>
      <c r="I65" s="21">
        <f t="shared" si="14"/>
        <v>0.99754513832333702</v>
      </c>
    </row>
    <row r="70" spans="2:23" x14ac:dyDescent="0.25">
      <c r="I70" s="26" t="s">
        <v>108</v>
      </c>
      <c r="J70" s="26"/>
      <c r="K70" s="26"/>
      <c r="L70" s="26"/>
      <c r="M70" s="26"/>
      <c r="N70" s="26"/>
      <c r="O70" s="26"/>
    </row>
    <row r="72" spans="2:23" x14ac:dyDescent="0.25">
      <c r="B72" s="6" t="s">
        <v>93</v>
      </c>
      <c r="C72" s="13">
        <v>-5</v>
      </c>
      <c r="D72" s="13">
        <v>-4.5</v>
      </c>
      <c r="E72" s="13">
        <v>-4</v>
      </c>
      <c r="F72" s="13">
        <v>-3.5</v>
      </c>
      <c r="G72" s="13">
        <v>-3</v>
      </c>
      <c r="H72" s="13">
        <v>-2.5</v>
      </c>
      <c r="I72" s="13">
        <v>-2</v>
      </c>
      <c r="J72" s="13">
        <v>-1.5</v>
      </c>
      <c r="K72" s="13">
        <v>-1</v>
      </c>
      <c r="L72" s="13">
        <v>-0.5</v>
      </c>
      <c r="M72" s="13">
        <v>0</v>
      </c>
      <c r="N72" s="13">
        <v>0.5</v>
      </c>
      <c r="O72" s="13">
        <v>1</v>
      </c>
      <c r="P72" s="13">
        <v>1.5</v>
      </c>
      <c r="Q72" s="13">
        <v>2</v>
      </c>
      <c r="R72" s="13">
        <v>2.5</v>
      </c>
      <c r="S72" s="13">
        <v>3</v>
      </c>
      <c r="T72" s="13">
        <v>3.5</v>
      </c>
      <c r="U72" s="13">
        <v>4</v>
      </c>
      <c r="V72" s="13">
        <v>4.5</v>
      </c>
      <c r="W72" s="13">
        <v>5</v>
      </c>
    </row>
    <row r="73" spans="2:23" x14ac:dyDescent="0.25">
      <c r="B73" s="2" t="s">
        <v>6</v>
      </c>
      <c r="C73">
        <f>(EXP(1.7*($N5-C$72)))/(1+EXP(1.7*($N5-C$72)))</f>
        <v>0.99999032534300503</v>
      </c>
      <c r="D73">
        <f t="shared" ref="D73:W86" si="15">(EXP(1.7*($N5-D$72)))/(1+EXP(1.7*($N5-D$72)))</f>
        <v>0.99997736501258172</v>
      </c>
      <c r="E73">
        <f t="shared" si="15"/>
        <v>0.99994704372873078</v>
      </c>
      <c r="F73">
        <f t="shared" si="15"/>
        <v>0.9998761098157396</v>
      </c>
      <c r="G73">
        <f t="shared" si="15"/>
        <v>0.99971018882010987</v>
      </c>
      <c r="H73">
        <f t="shared" si="15"/>
        <v>0.9993222073346828</v>
      </c>
      <c r="I73">
        <f t="shared" si="15"/>
        <v>0.99841564312482745</v>
      </c>
      <c r="J73">
        <f t="shared" si="15"/>
        <v>0.99630101544061478</v>
      </c>
      <c r="K73">
        <f t="shared" si="15"/>
        <v>0.99138835598426178</v>
      </c>
      <c r="L73">
        <f t="shared" si="15"/>
        <v>0.98008158422315073</v>
      </c>
      <c r="M73">
        <f t="shared" si="15"/>
        <v>0.95460913487244903</v>
      </c>
      <c r="N73">
        <f t="shared" si="15"/>
        <v>0.89988893204569032</v>
      </c>
      <c r="O73">
        <f t="shared" si="15"/>
        <v>0.7934734488862093</v>
      </c>
      <c r="P73">
        <f t="shared" si="15"/>
        <v>0.62151676280622437</v>
      </c>
      <c r="Q73">
        <f t="shared" si="15"/>
        <v>0.4124106114690983</v>
      </c>
      <c r="R73">
        <f t="shared" si="15"/>
        <v>0.23076282290493272</v>
      </c>
      <c r="S73">
        <f t="shared" si="15"/>
        <v>0.11364793032707378</v>
      </c>
      <c r="T73">
        <f t="shared" si="15"/>
        <v>5.1955744153217194E-2</v>
      </c>
      <c r="U73">
        <f t="shared" si="15"/>
        <v>2.2887544313958348E-2</v>
      </c>
      <c r="V73">
        <f t="shared" si="15"/>
        <v>9.9123805985601825E-3</v>
      </c>
      <c r="W73">
        <f t="shared" si="15"/>
        <v>4.2608828915638537E-3</v>
      </c>
    </row>
    <row r="74" spans="2:23" x14ac:dyDescent="0.25">
      <c r="B74" s="2" t="s">
        <v>10</v>
      </c>
      <c r="C74">
        <f t="shared" ref="C74:R88" si="16">(EXP(1.7*($N6-C$72)))/(1+EXP(1.7*($N6-C$72)))</f>
        <v>0.99999032534300503</v>
      </c>
      <c r="D74">
        <f t="shared" si="16"/>
        <v>0.99997736501258172</v>
      </c>
      <c r="E74">
        <f t="shared" si="16"/>
        <v>0.99994704372873078</v>
      </c>
      <c r="F74">
        <f t="shared" si="16"/>
        <v>0.9998761098157396</v>
      </c>
      <c r="G74">
        <f t="shared" si="16"/>
        <v>0.99971018882010987</v>
      </c>
      <c r="H74">
        <f t="shared" si="16"/>
        <v>0.9993222073346828</v>
      </c>
      <c r="I74">
        <f t="shared" si="16"/>
        <v>0.99841564312482745</v>
      </c>
      <c r="J74">
        <f t="shared" si="16"/>
        <v>0.99630101544061478</v>
      </c>
      <c r="K74">
        <f t="shared" si="16"/>
        <v>0.99138835598426178</v>
      </c>
      <c r="L74">
        <f t="shared" si="16"/>
        <v>0.98008158422315073</v>
      </c>
      <c r="M74">
        <f t="shared" si="16"/>
        <v>0.95460913487244903</v>
      </c>
      <c r="N74">
        <f t="shared" si="16"/>
        <v>0.89988893204569032</v>
      </c>
      <c r="O74">
        <f t="shared" si="16"/>
        <v>0.7934734488862093</v>
      </c>
      <c r="P74">
        <f t="shared" si="16"/>
        <v>0.62151676280622437</v>
      </c>
      <c r="Q74">
        <f t="shared" si="16"/>
        <v>0.4124106114690983</v>
      </c>
      <c r="R74">
        <f t="shared" si="16"/>
        <v>0.23076282290493272</v>
      </c>
      <c r="S74">
        <f t="shared" si="15"/>
        <v>0.11364793032707378</v>
      </c>
      <c r="T74">
        <f t="shared" si="15"/>
        <v>5.1955744153217194E-2</v>
      </c>
      <c r="U74">
        <f t="shared" si="15"/>
        <v>2.2887544313958348E-2</v>
      </c>
      <c r="V74">
        <f t="shared" si="15"/>
        <v>9.9123805985601825E-3</v>
      </c>
      <c r="W74">
        <f t="shared" si="15"/>
        <v>4.2608828915638537E-3</v>
      </c>
    </row>
    <row r="75" spans="2:23" x14ac:dyDescent="0.25">
      <c r="B75" s="2" t="s">
        <v>12</v>
      </c>
      <c r="C75">
        <f t="shared" si="16"/>
        <v>0.99999032534300503</v>
      </c>
      <c r="D75">
        <f t="shared" si="15"/>
        <v>0.99997736501258172</v>
      </c>
      <c r="E75">
        <f t="shared" si="15"/>
        <v>0.99994704372873078</v>
      </c>
      <c r="F75">
        <f t="shared" si="15"/>
        <v>0.9998761098157396</v>
      </c>
      <c r="G75">
        <f t="shared" si="15"/>
        <v>0.99971018882010987</v>
      </c>
      <c r="H75">
        <f t="shared" si="15"/>
        <v>0.9993222073346828</v>
      </c>
      <c r="I75">
        <f t="shared" si="15"/>
        <v>0.99841564312482745</v>
      </c>
      <c r="J75">
        <f t="shared" si="15"/>
        <v>0.99630101544061478</v>
      </c>
      <c r="K75">
        <f t="shared" si="15"/>
        <v>0.99138835598426178</v>
      </c>
      <c r="L75">
        <f t="shared" si="15"/>
        <v>0.98008158422315073</v>
      </c>
      <c r="M75">
        <f t="shared" si="15"/>
        <v>0.95460913487244903</v>
      </c>
      <c r="N75">
        <f t="shared" si="15"/>
        <v>0.89988893204569032</v>
      </c>
      <c r="O75">
        <f t="shared" si="15"/>
        <v>0.7934734488862093</v>
      </c>
      <c r="P75">
        <f t="shared" si="15"/>
        <v>0.62151676280622437</v>
      </c>
      <c r="Q75">
        <f t="shared" si="15"/>
        <v>0.4124106114690983</v>
      </c>
      <c r="R75">
        <f t="shared" si="15"/>
        <v>0.23076282290493272</v>
      </c>
      <c r="S75">
        <f t="shared" si="15"/>
        <v>0.11364793032707378</v>
      </c>
      <c r="T75">
        <f t="shared" si="15"/>
        <v>5.1955744153217194E-2</v>
      </c>
      <c r="U75">
        <f t="shared" si="15"/>
        <v>2.2887544313958348E-2</v>
      </c>
      <c r="V75">
        <f t="shared" si="15"/>
        <v>9.9123805985601825E-3</v>
      </c>
      <c r="W75">
        <f t="shared" si="15"/>
        <v>4.2608828915638537E-3</v>
      </c>
    </row>
    <row r="76" spans="2:23" x14ac:dyDescent="0.25">
      <c r="B76" s="2" t="s">
        <v>2</v>
      </c>
      <c r="C76">
        <f t="shared" si="16"/>
        <v>0.99995714709403261</v>
      </c>
      <c r="D76">
        <f t="shared" si="15"/>
        <v>0.99989974508886736</v>
      </c>
      <c r="E76">
        <f t="shared" si="15"/>
        <v>0.99976547041155051</v>
      </c>
      <c r="F76">
        <f t="shared" si="15"/>
        <v>0.99945145593201978</v>
      </c>
      <c r="G76">
        <f t="shared" si="15"/>
        <v>0.99871754301856064</v>
      </c>
      <c r="H76">
        <f t="shared" si="15"/>
        <v>0.99700464969066649</v>
      </c>
      <c r="I76">
        <f t="shared" si="15"/>
        <v>0.99301994701800766</v>
      </c>
      <c r="J76">
        <f t="shared" si="15"/>
        <v>0.98382043300658284</v>
      </c>
      <c r="K76">
        <f t="shared" si="15"/>
        <v>0.96294861236211149</v>
      </c>
      <c r="L76">
        <f t="shared" si="15"/>
        <v>0.91741214950273231</v>
      </c>
      <c r="M76">
        <f t="shared" si="15"/>
        <v>0.82602224302386196</v>
      </c>
      <c r="N76">
        <f t="shared" si="15"/>
        <v>0.66989147202922028</v>
      </c>
      <c r="O76">
        <f t="shared" si="15"/>
        <v>0.46448347770503295</v>
      </c>
      <c r="P76">
        <f t="shared" si="15"/>
        <v>0.27045688834698312</v>
      </c>
      <c r="Q76">
        <f t="shared" si="15"/>
        <v>0.13677882304579705</v>
      </c>
      <c r="R76">
        <f t="shared" si="15"/>
        <v>6.3428905383761974E-2</v>
      </c>
      <c r="S76">
        <f t="shared" si="15"/>
        <v>2.8132178220450457E-2</v>
      </c>
      <c r="T76">
        <f t="shared" si="15"/>
        <v>1.222096920824204E-2</v>
      </c>
      <c r="U76">
        <f t="shared" si="15"/>
        <v>5.2602334399900379E-3</v>
      </c>
      <c r="V76">
        <f t="shared" si="15"/>
        <v>2.255094507117251E-3</v>
      </c>
      <c r="W76">
        <f t="shared" si="15"/>
        <v>9.6510724404592191E-4</v>
      </c>
    </row>
    <row r="77" spans="2:23" x14ac:dyDescent="0.25">
      <c r="B77" s="2" t="s">
        <v>5</v>
      </c>
      <c r="C77">
        <f t="shared" si="16"/>
        <v>0.99995714709403261</v>
      </c>
      <c r="D77">
        <f t="shared" si="15"/>
        <v>0.99989974508886736</v>
      </c>
      <c r="E77">
        <f t="shared" si="15"/>
        <v>0.99976547041155051</v>
      </c>
      <c r="F77">
        <f t="shared" si="15"/>
        <v>0.99945145593201978</v>
      </c>
      <c r="G77">
        <f t="shared" si="15"/>
        <v>0.99871754301856064</v>
      </c>
      <c r="H77">
        <f t="shared" si="15"/>
        <v>0.99700464969066649</v>
      </c>
      <c r="I77">
        <f t="shared" si="15"/>
        <v>0.99301994701800766</v>
      </c>
      <c r="J77">
        <f t="shared" si="15"/>
        <v>0.98382043300658284</v>
      </c>
      <c r="K77">
        <f t="shared" si="15"/>
        <v>0.96294861236211149</v>
      </c>
      <c r="L77">
        <f t="shared" si="15"/>
        <v>0.91741214950273231</v>
      </c>
      <c r="M77">
        <f t="shared" si="15"/>
        <v>0.82602224302386196</v>
      </c>
      <c r="N77">
        <f t="shared" si="15"/>
        <v>0.66989147202922028</v>
      </c>
      <c r="O77">
        <f t="shared" si="15"/>
        <v>0.46448347770503295</v>
      </c>
      <c r="P77">
        <f t="shared" si="15"/>
        <v>0.27045688834698312</v>
      </c>
      <c r="Q77">
        <f t="shared" si="15"/>
        <v>0.13677882304579705</v>
      </c>
      <c r="R77">
        <f t="shared" si="15"/>
        <v>6.3428905383761974E-2</v>
      </c>
      <c r="S77">
        <f t="shared" si="15"/>
        <v>2.8132178220450457E-2</v>
      </c>
      <c r="T77">
        <f t="shared" si="15"/>
        <v>1.222096920824204E-2</v>
      </c>
      <c r="U77">
        <f t="shared" si="15"/>
        <v>5.2602334399900379E-3</v>
      </c>
      <c r="V77">
        <f t="shared" si="15"/>
        <v>2.255094507117251E-3</v>
      </c>
      <c r="W77">
        <f t="shared" si="15"/>
        <v>9.6510724404592191E-4</v>
      </c>
    </row>
    <row r="78" spans="2:23" x14ac:dyDescent="0.25">
      <c r="B78" s="2" t="s">
        <v>11</v>
      </c>
      <c r="C78">
        <f t="shared" si="16"/>
        <v>0.99995714709403261</v>
      </c>
      <c r="D78">
        <f t="shared" si="15"/>
        <v>0.99989974508886736</v>
      </c>
      <c r="E78">
        <f t="shared" si="15"/>
        <v>0.99976547041155051</v>
      </c>
      <c r="F78">
        <f t="shared" si="15"/>
        <v>0.99945145593201978</v>
      </c>
      <c r="G78">
        <f t="shared" si="15"/>
        <v>0.99871754301856064</v>
      </c>
      <c r="H78">
        <f t="shared" si="15"/>
        <v>0.99700464969066649</v>
      </c>
      <c r="I78">
        <f t="shared" si="15"/>
        <v>0.99301994701800766</v>
      </c>
      <c r="J78">
        <f t="shared" si="15"/>
        <v>0.98382043300658284</v>
      </c>
      <c r="K78">
        <f t="shared" si="15"/>
        <v>0.96294861236211149</v>
      </c>
      <c r="L78">
        <f t="shared" si="15"/>
        <v>0.91741214950273231</v>
      </c>
      <c r="M78">
        <f t="shared" si="15"/>
        <v>0.82602224302386196</v>
      </c>
      <c r="N78">
        <f t="shared" si="15"/>
        <v>0.66989147202922028</v>
      </c>
      <c r="O78">
        <f t="shared" si="15"/>
        <v>0.46448347770503295</v>
      </c>
      <c r="P78">
        <f t="shared" si="15"/>
        <v>0.27045688834698312</v>
      </c>
      <c r="Q78">
        <f t="shared" si="15"/>
        <v>0.13677882304579705</v>
      </c>
      <c r="R78">
        <f t="shared" si="15"/>
        <v>6.3428905383761974E-2</v>
      </c>
      <c r="S78">
        <f t="shared" si="15"/>
        <v>2.8132178220450457E-2</v>
      </c>
      <c r="T78">
        <f t="shared" si="15"/>
        <v>1.222096920824204E-2</v>
      </c>
      <c r="U78">
        <f t="shared" si="15"/>
        <v>5.2602334399900379E-3</v>
      </c>
      <c r="V78">
        <f t="shared" si="15"/>
        <v>2.255094507117251E-3</v>
      </c>
      <c r="W78">
        <f t="shared" si="15"/>
        <v>9.6510724404592191E-4</v>
      </c>
    </row>
    <row r="79" spans="2:23" x14ac:dyDescent="0.25">
      <c r="B79" s="2" t="s">
        <v>13</v>
      </c>
      <c r="C79">
        <f t="shared" si="16"/>
        <v>0.99995714709403261</v>
      </c>
      <c r="D79">
        <f t="shared" si="15"/>
        <v>0.99989974508886736</v>
      </c>
      <c r="E79">
        <f t="shared" si="15"/>
        <v>0.99976547041155051</v>
      </c>
      <c r="F79">
        <f t="shared" si="15"/>
        <v>0.99945145593201978</v>
      </c>
      <c r="G79">
        <f t="shared" si="15"/>
        <v>0.99871754301856064</v>
      </c>
      <c r="H79">
        <f t="shared" si="15"/>
        <v>0.99700464969066649</v>
      </c>
      <c r="I79">
        <f t="shared" si="15"/>
        <v>0.99301994701800766</v>
      </c>
      <c r="J79">
        <f t="shared" si="15"/>
        <v>0.98382043300658284</v>
      </c>
      <c r="K79">
        <f t="shared" si="15"/>
        <v>0.96294861236211149</v>
      </c>
      <c r="L79">
        <f t="shared" si="15"/>
        <v>0.91741214950273231</v>
      </c>
      <c r="M79">
        <f t="shared" si="15"/>
        <v>0.82602224302386196</v>
      </c>
      <c r="N79">
        <f t="shared" si="15"/>
        <v>0.66989147202922028</v>
      </c>
      <c r="O79">
        <f t="shared" si="15"/>
        <v>0.46448347770503295</v>
      </c>
      <c r="P79">
        <f t="shared" si="15"/>
        <v>0.27045688834698312</v>
      </c>
      <c r="Q79">
        <f t="shared" si="15"/>
        <v>0.13677882304579705</v>
      </c>
      <c r="R79">
        <f t="shared" si="15"/>
        <v>6.3428905383761974E-2</v>
      </c>
      <c r="S79">
        <f t="shared" si="15"/>
        <v>2.8132178220450457E-2</v>
      </c>
      <c r="T79">
        <f t="shared" si="15"/>
        <v>1.222096920824204E-2</v>
      </c>
      <c r="U79">
        <f t="shared" si="15"/>
        <v>5.2602334399900379E-3</v>
      </c>
      <c r="V79">
        <f t="shared" si="15"/>
        <v>2.255094507117251E-3</v>
      </c>
      <c r="W79">
        <f t="shared" si="15"/>
        <v>9.6510724404592191E-4</v>
      </c>
    </row>
    <row r="80" spans="2:23" x14ac:dyDescent="0.25">
      <c r="B80" s="2" t="s">
        <v>15</v>
      </c>
      <c r="C80">
        <f t="shared" si="16"/>
        <v>0.99995714709403261</v>
      </c>
      <c r="D80">
        <f t="shared" si="15"/>
        <v>0.99989974508886736</v>
      </c>
      <c r="E80">
        <f t="shared" si="15"/>
        <v>0.99976547041155051</v>
      </c>
      <c r="F80">
        <f t="shared" si="15"/>
        <v>0.99945145593201978</v>
      </c>
      <c r="G80">
        <f t="shared" si="15"/>
        <v>0.99871754301856064</v>
      </c>
      <c r="H80">
        <f t="shared" si="15"/>
        <v>0.99700464969066649</v>
      </c>
      <c r="I80">
        <f t="shared" si="15"/>
        <v>0.99301994701800766</v>
      </c>
      <c r="J80">
        <f t="shared" si="15"/>
        <v>0.98382043300658284</v>
      </c>
      <c r="K80">
        <f t="shared" si="15"/>
        <v>0.96294861236211149</v>
      </c>
      <c r="L80">
        <f t="shared" si="15"/>
        <v>0.91741214950273231</v>
      </c>
      <c r="M80">
        <f t="shared" si="15"/>
        <v>0.82602224302386196</v>
      </c>
      <c r="N80">
        <f t="shared" si="15"/>
        <v>0.66989147202922028</v>
      </c>
      <c r="O80">
        <f t="shared" si="15"/>
        <v>0.46448347770503295</v>
      </c>
      <c r="P80">
        <f t="shared" si="15"/>
        <v>0.27045688834698312</v>
      </c>
      <c r="Q80">
        <f t="shared" si="15"/>
        <v>0.13677882304579705</v>
      </c>
      <c r="R80">
        <f t="shared" si="15"/>
        <v>6.3428905383761974E-2</v>
      </c>
      <c r="S80">
        <f t="shared" si="15"/>
        <v>2.8132178220450457E-2</v>
      </c>
      <c r="T80">
        <f t="shared" si="15"/>
        <v>1.222096920824204E-2</v>
      </c>
      <c r="U80">
        <f t="shared" si="15"/>
        <v>5.2602334399900379E-3</v>
      </c>
      <c r="V80">
        <f t="shared" si="15"/>
        <v>2.255094507117251E-3</v>
      </c>
      <c r="W80">
        <f t="shared" si="15"/>
        <v>9.6510724404592191E-4</v>
      </c>
    </row>
    <row r="81" spans="2:23" x14ac:dyDescent="0.25">
      <c r="B81" s="2" t="s">
        <v>1</v>
      </c>
      <c r="C81">
        <f t="shared" si="16"/>
        <v>0.99987524818605089</v>
      </c>
      <c r="D81">
        <f t="shared" si="15"/>
        <v>0.99970817358223774</v>
      </c>
      <c r="E81">
        <f t="shared" si="15"/>
        <v>0.99931749606142672</v>
      </c>
      <c r="F81">
        <f t="shared" si="15"/>
        <v>0.99840464046864763</v>
      </c>
      <c r="G81">
        <f t="shared" si="15"/>
        <v>0.99627538241591762</v>
      </c>
      <c r="H81">
        <f t="shared" si="15"/>
        <v>0.99132897576353518</v>
      </c>
      <c r="I81">
        <f t="shared" si="15"/>
        <v>0.97994581704380479</v>
      </c>
      <c r="J81">
        <f t="shared" si="15"/>
        <v>0.95430783781565309</v>
      </c>
      <c r="K81">
        <f t="shared" si="15"/>
        <v>0.89926274131799855</v>
      </c>
      <c r="L81">
        <f t="shared" si="15"/>
        <v>0.79233523782494442</v>
      </c>
      <c r="M81">
        <f t="shared" si="15"/>
        <v>0.61988485502300006</v>
      </c>
      <c r="N81">
        <f t="shared" si="15"/>
        <v>0.41073192210050435</v>
      </c>
      <c r="O81">
        <f t="shared" si="15"/>
        <v>0.2295346867177169</v>
      </c>
      <c r="P81">
        <f t="shared" si="15"/>
        <v>0.11295156609129814</v>
      </c>
      <c r="Q81">
        <f t="shared" si="15"/>
        <v>5.1615378548608454E-2</v>
      </c>
      <c r="R81">
        <f t="shared" si="15"/>
        <v>2.2733040214174646E-2</v>
      </c>
      <c r="S81">
        <f t="shared" si="15"/>
        <v>9.8445838400182256E-3</v>
      </c>
      <c r="T81">
        <f t="shared" si="15"/>
        <v>4.2315749347590845E-3</v>
      </c>
      <c r="U81">
        <f t="shared" si="15"/>
        <v>1.8130311724003983E-3</v>
      </c>
      <c r="V81">
        <f t="shared" si="15"/>
        <v>7.7572188336743513E-4</v>
      </c>
      <c r="W81">
        <f t="shared" si="15"/>
        <v>3.3170244719433144E-4</v>
      </c>
    </row>
    <row r="82" spans="2:23" x14ac:dyDescent="0.25">
      <c r="B82" s="2" t="s">
        <v>4</v>
      </c>
      <c r="C82">
        <f t="shared" si="16"/>
        <v>0.99987524818605089</v>
      </c>
      <c r="D82">
        <f t="shared" si="15"/>
        <v>0.99970817358223774</v>
      </c>
      <c r="E82">
        <f t="shared" si="15"/>
        <v>0.99931749606142672</v>
      </c>
      <c r="F82">
        <f t="shared" si="15"/>
        <v>0.99840464046864763</v>
      </c>
      <c r="G82">
        <f t="shared" si="15"/>
        <v>0.99627538241591762</v>
      </c>
      <c r="H82">
        <f t="shared" si="15"/>
        <v>0.99132897576353518</v>
      </c>
      <c r="I82">
        <f t="shared" si="15"/>
        <v>0.97994581704380479</v>
      </c>
      <c r="J82">
        <f t="shared" si="15"/>
        <v>0.95430783781565309</v>
      </c>
      <c r="K82">
        <f t="shared" si="15"/>
        <v>0.89926274131799855</v>
      </c>
      <c r="L82">
        <f t="shared" si="15"/>
        <v>0.79233523782494442</v>
      </c>
      <c r="M82">
        <f t="shared" si="15"/>
        <v>0.61988485502300006</v>
      </c>
      <c r="N82">
        <f t="shared" si="15"/>
        <v>0.41073192210050435</v>
      </c>
      <c r="O82">
        <f t="shared" si="15"/>
        <v>0.2295346867177169</v>
      </c>
      <c r="P82">
        <f t="shared" si="15"/>
        <v>0.11295156609129814</v>
      </c>
      <c r="Q82">
        <f t="shared" si="15"/>
        <v>5.1615378548608454E-2</v>
      </c>
      <c r="R82">
        <f t="shared" si="15"/>
        <v>2.2733040214174646E-2</v>
      </c>
      <c r="S82">
        <f t="shared" si="15"/>
        <v>9.8445838400182256E-3</v>
      </c>
      <c r="T82">
        <f t="shared" si="15"/>
        <v>4.2315749347590845E-3</v>
      </c>
      <c r="U82">
        <f t="shared" si="15"/>
        <v>1.8130311724003983E-3</v>
      </c>
      <c r="V82">
        <f t="shared" si="15"/>
        <v>7.7572188336743513E-4</v>
      </c>
      <c r="W82">
        <f t="shared" si="15"/>
        <v>3.3170244719433144E-4</v>
      </c>
    </row>
    <row r="83" spans="2:23" x14ac:dyDescent="0.25">
      <c r="B83" s="2" t="s">
        <v>8</v>
      </c>
      <c r="C83">
        <f t="shared" si="16"/>
        <v>0.99987524818605089</v>
      </c>
      <c r="D83">
        <f t="shared" si="15"/>
        <v>0.99970817358223774</v>
      </c>
      <c r="E83">
        <f t="shared" si="15"/>
        <v>0.99931749606142672</v>
      </c>
      <c r="F83">
        <f t="shared" si="15"/>
        <v>0.99840464046864763</v>
      </c>
      <c r="G83">
        <f t="shared" si="15"/>
        <v>0.99627538241591762</v>
      </c>
      <c r="H83">
        <f t="shared" si="15"/>
        <v>0.99132897576353518</v>
      </c>
      <c r="I83">
        <f t="shared" si="15"/>
        <v>0.97994581704380479</v>
      </c>
      <c r="J83">
        <f t="shared" si="15"/>
        <v>0.95430783781565309</v>
      </c>
      <c r="K83">
        <f t="shared" si="15"/>
        <v>0.89926274131799855</v>
      </c>
      <c r="L83">
        <f t="shared" si="15"/>
        <v>0.79233523782494442</v>
      </c>
      <c r="M83">
        <f t="shared" si="15"/>
        <v>0.61988485502300006</v>
      </c>
      <c r="N83">
        <f t="shared" si="15"/>
        <v>0.41073192210050435</v>
      </c>
      <c r="O83">
        <f t="shared" si="15"/>
        <v>0.2295346867177169</v>
      </c>
      <c r="P83">
        <f t="shared" si="15"/>
        <v>0.11295156609129814</v>
      </c>
      <c r="Q83">
        <f t="shared" si="15"/>
        <v>5.1615378548608454E-2</v>
      </c>
      <c r="R83">
        <f t="shared" si="15"/>
        <v>2.2733040214174646E-2</v>
      </c>
      <c r="S83">
        <f t="shared" si="15"/>
        <v>9.8445838400182256E-3</v>
      </c>
      <c r="T83">
        <f t="shared" si="15"/>
        <v>4.2315749347590845E-3</v>
      </c>
      <c r="U83">
        <f t="shared" si="15"/>
        <v>1.8130311724003983E-3</v>
      </c>
      <c r="V83">
        <f t="shared" si="15"/>
        <v>7.7572188336743513E-4</v>
      </c>
      <c r="W83">
        <f t="shared" si="15"/>
        <v>3.3170244719433144E-4</v>
      </c>
    </row>
    <row r="84" spans="2:23" x14ac:dyDescent="0.25">
      <c r="B84" s="2" t="s">
        <v>14</v>
      </c>
      <c r="C84">
        <f t="shared" si="16"/>
        <v>0.99987524818605089</v>
      </c>
      <c r="D84">
        <f t="shared" si="15"/>
        <v>0.99970817358223774</v>
      </c>
      <c r="E84">
        <f t="shared" si="15"/>
        <v>0.99931749606142672</v>
      </c>
      <c r="F84">
        <f t="shared" si="15"/>
        <v>0.99840464046864763</v>
      </c>
      <c r="G84">
        <f t="shared" si="15"/>
        <v>0.99627538241591762</v>
      </c>
      <c r="H84">
        <f t="shared" si="15"/>
        <v>0.99132897576353518</v>
      </c>
      <c r="I84">
        <f t="shared" si="15"/>
        <v>0.97994581704380479</v>
      </c>
      <c r="J84">
        <f t="shared" si="15"/>
        <v>0.95430783781565309</v>
      </c>
      <c r="K84">
        <f t="shared" si="15"/>
        <v>0.89926274131799855</v>
      </c>
      <c r="L84">
        <f t="shared" si="15"/>
        <v>0.79233523782494442</v>
      </c>
      <c r="M84">
        <f t="shared" si="15"/>
        <v>0.61988485502300006</v>
      </c>
      <c r="N84">
        <f t="shared" si="15"/>
        <v>0.41073192210050435</v>
      </c>
      <c r="O84">
        <f t="shared" si="15"/>
        <v>0.2295346867177169</v>
      </c>
      <c r="P84">
        <f t="shared" si="15"/>
        <v>0.11295156609129814</v>
      </c>
      <c r="Q84">
        <f t="shared" si="15"/>
        <v>5.1615378548608454E-2</v>
      </c>
      <c r="R84">
        <f t="shared" si="15"/>
        <v>2.2733040214174646E-2</v>
      </c>
      <c r="S84">
        <f t="shared" si="15"/>
        <v>9.8445838400182256E-3</v>
      </c>
      <c r="T84">
        <f t="shared" si="15"/>
        <v>4.2315749347590845E-3</v>
      </c>
      <c r="U84">
        <f t="shared" si="15"/>
        <v>1.8130311724003983E-3</v>
      </c>
      <c r="V84">
        <f t="shared" si="15"/>
        <v>7.7572188336743513E-4</v>
      </c>
      <c r="W84">
        <f t="shared" si="15"/>
        <v>3.3170244719433144E-4</v>
      </c>
    </row>
    <row r="85" spans="2:23" x14ac:dyDescent="0.25">
      <c r="B85" s="2" t="s">
        <v>16</v>
      </c>
      <c r="C85">
        <f t="shared" si="16"/>
        <v>0.99987524818605089</v>
      </c>
      <c r="D85">
        <f t="shared" si="15"/>
        <v>0.99970817358223774</v>
      </c>
      <c r="E85">
        <f t="shared" si="15"/>
        <v>0.99931749606142672</v>
      </c>
      <c r="F85">
        <f t="shared" si="15"/>
        <v>0.99840464046864763</v>
      </c>
      <c r="G85">
        <f t="shared" si="15"/>
        <v>0.99627538241591762</v>
      </c>
      <c r="H85">
        <f t="shared" si="15"/>
        <v>0.99132897576353518</v>
      </c>
      <c r="I85">
        <f t="shared" si="15"/>
        <v>0.97994581704380479</v>
      </c>
      <c r="J85">
        <f t="shared" si="15"/>
        <v>0.95430783781565309</v>
      </c>
      <c r="K85">
        <f t="shared" si="15"/>
        <v>0.89926274131799855</v>
      </c>
      <c r="L85">
        <f t="shared" si="15"/>
        <v>0.79233523782494442</v>
      </c>
      <c r="M85">
        <f t="shared" si="15"/>
        <v>0.61988485502300006</v>
      </c>
      <c r="N85">
        <f t="shared" si="15"/>
        <v>0.41073192210050435</v>
      </c>
      <c r="O85">
        <f t="shared" si="15"/>
        <v>0.2295346867177169</v>
      </c>
      <c r="P85">
        <f t="shared" si="15"/>
        <v>0.11295156609129814</v>
      </c>
      <c r="Q85">
        <f t="shared" si="15"/>
        <v>5.1615378548608454E-2</v>
      </c>
      <c r="R85">
        <f t="shared" si="15"/>
        <v>2.2733040214174646E-2</v>
      </c>
      <c r="S85">
        <f t="shared" si="15"/>
        <v>9.8445838400182256E-3</v>
      </c>
      <c r="T85">
        <f t="shared" si="15"/>
        <v>4.2315749347590845E-3</v>
      </c>
      <c r="U85">
        <f t="shared" si="15"/>
        <v>1.8130311724003983E-3</v>
      </c>
      <c r="V85">
        <f t="shared" si="15"/>
        <v>7.7572188336743513E-4</v>
      </c>
      <c r="W85">
        <f t="shared" si="15"/>
        <v>3.3170244719433144E-4</v>
      </c>
    </row>
    <row r="86" spans="2:23" x14ac:dyDescent="0.25">
      <c r="B86" s="2" t="s">
        <v>3</v>
      </c>
      <c r="C86">
        <f t="shared" si="16"/>
        <v>0.99966829755280562</v>
      </c>
      <c r="D86">
        <f t="shared" si="15"/>
        <v>0.99922427811663261</v>
      </c>
      <c r="E86">
        <f t="shared" si="15"/>
        <v>0.99818696882759961</v>
      </c>
      <c r="F86">
        <f t="shared" si="15"/>
        <v>0.99576842506524088</v>
      </c>
      <c r="G86">
        <f t="shared" si="15"/>
        <v>0.99015541615998182</v>
      </c>
      <c r="H86">
        <f t="shared" si="15"/>
        <v>0.97726695978582534</v>
      </c>
      <c r="I86">
        <f t="shared" si="15"/>
        <v>0.94838462145139157</v>
      </c>
      <c r="J86">
        <f t="shared" si="15"/>
        <v>0.88704843390870192</v>
      </c>
      <c r="K86">
        <f t="shared" si="15"/>
        <v>0.77046531328228307</v>
      </c>
      <c r="L86">
        <f t="shared" si="15"/>
        <v>0.58926807789949565</v>
      </c>
      <c r="M86">
        <f t="shared" si="15"/>
        <v>0.38011514497699989</v>
      </c>
      <c r="N86">
        <f t="shared" ref="D86:W88" si="17">(EXP(1.7*($N18-N$72)))/(1+EXP(1.7*($N18-N$72)))</f>
        <v>0.20766476217505558</v>
      </c>
      <c r="O86">
        <f t="shared" si="17"/>
        <v>0.10073725868200142</v>
      </c>
      <c r="P86">
        <f t="shared" si="17"/>
        <v>4.5692162184346928E-2</v>
      </c>
      <c r="Q86">
        <f t="shared" si="17"/>
        <v>2.0054182956195231E-2</v>
      </c>
      <c r="R86">
        <f t="shared" si="17"/>
        <v>8.6710242364648749E-3</v>
      </c>
      <c r="S86">
        <f t="shared" si="17"/>
        <v>3.7246175840823384E-3</v>
      </c>
      <c r="T86">
        <f t="shared" si="17"/>
        <v>1.5953595313523557E-3</v>
      </c>
      <c r="U86">
        <f t="shared" si="17"/>
        <v>6.8250393857329991E-4</v>
      </c>
      <c r="V86">
        <f t="shared" si="17"/>
        <v>2.9182641776229163E-4</v>
      </c>
      <c r="W86">
        <f t="shared" si="17"/>
        <v>1.2475181394911011E-4</v>
      </c>
    </row>
    <row r="87" spans="2:23" x14ac:dyDescent="0.25">
      <c r="B87" s="2" t="s">
        <v>7</v>
      </c>
      <c r="C87">
        <f t="shared" si="16"/>
        <v>0.99966829755280562</v>
      </c>
      <c r="D87">
        <f t="shared" si="17"/>
        <v>0.99922427811663261</v>
      </c>
      <c r="E87">
        <f t="shared" si="17"/>
        <v>0.99818696882759961</v>
      </c>
      <c r="F87">
        <f t="shared" si="17"/>
        <v>0.99576842506524088</v>
      </c>
      <c r="G87">
        <f t="shared" si="17"/>
        <v>0.99015541615998182</v>
      </c>
      <c r="H87">
        <f t="shared" si="17"/>
        <v>0.97726695978582534</v>
      </c>
      <c r="I87">
        <f t="shared" si="17"/>
        <v>0.94838462145139157</v>
      </c>
      <c r="J87">
        <f t="shared" si="17"/>
        <v>0.88704843390870192</v>
      </c>
      <c r="K87">
        <f t="shared" si="17"/>
        <v>0.77046531328228307</v>
      </c>
      <c r="L87">
        <f t="shared" si="17"/>
        <v>0.58926807789949565</v>
      </c>
      <c r="M87">
        <f t="shared" si="17"/>
        <v>0.38011514497699989</v>
      </c>
      <c r="N87">
        <f t="shared" si="17"/>
        <v>0.20766476217505558</v>
      </c>
      <c r="O87">
        <f t="shared" si="17"/>
        <v>0.10073725868200142</v>
      </c>
      <c r="P87">
        <f t="shared" si="17"/>
        <v>4.5692162184346928E-2</v>
      </c>
      <c r="Q87">
        <f t="shared" si="17"/>
        <v>2.0054182956195231E-2</v>
      </c>
      <c r="R87">
        <f t="shared" si="17"/>
        <v>8.6710242364648749E-3</v>
      </c>
      <c r="S87">
        <f t="shared" si="17"/>
        <v>3.7246175840823384E-3</v>
      </c>
      <c r="T87">
        <f t="shared" si="17"/>
        <v>1.5953595313523557E-3</v>
      </c>
      <c r="U87">
        <f t="shared" si="17"/>
        <v>6.8250393857329991E-4</v>
      </c>
      <c r="V87">
        <f t="shared" si="17"/>
        <v>2.9182641776229163E-4</v>
      </c>
      <c r="W87">
        <f t="shared" si="17"/>
        <v>1.2475181394911011E-4</v>
      </c>
    </row>
    <row r="88" spans="2:23" x14ac:dyDescent="0.25">
      <c r="B88" s="2" t="s">
        <v>9</v>
      </c>
      <c r="C88">
        <f t="shared" si="16"/>
        <v>0.99966829755280562</v>
      </c>
      <c r="D88">
        <f t="shared" si="17"/>
        <v>0.99922427811663261</v>
      </c>
      <c r="E88">
        <f t="shared" si="17"/>
        <v>0.99818696882759961</v>
      </c>
      <c r="F88">
        <f t="shared" si="17"/>
        <v>0.99576842506524088</v>
      </c>
      <c r="G88">
        <f t="shared" si="17"/>
        <v>0.99015541615998182</v>
      </c>
      <c r="H88">
        <f t="shared" si="17"/>
        <v>0.97726695978582534</v>
      </c>
      <c r="I88">
        <f t="shared" si="17"/>
        <v>0.94838462145139157</v>
      </c>
      <c r="J88">
        <f t="shared" si="17"/>
        <v>0.88704843390870192</v>
      </c>
      <c r="K88">
        <f t="shared" si="17"/>
        <v>0.77046531328228307</v>
      </c>
      <c r="L88">
        <f t="shared" si="17"/>
        <v>0.58926807789949565</v>
      </c>
      <c r="M88">
        <f t="shared" si="17"/>
        <v>0.38011514497699989</v>
      </c>
      <c r="N88">
        <f t="shared" si="17"/>
        <v>0.20766476217505558</v>
      </c>
      <c r="O88">
        <f t="shared" si="17"/>
        <v>0.10073725868200142</v>
      </c>
      <c r="P88">
        <f t="shared" si="17"/>
        <v>4.5692162184346928E-2</v>
      </c>
      <c r="Q88">
        <f t="shared" si="17"/>
        <v>2.0054182956195231E-2</v>
      </c>
      <c r="R88">
        <f t="shared" si="17"/>
        <v>8.6710242364648749E-3</v>
      </c>
      <c r="S88">
        <f t="shared" si="17"/>
        <v>3.7246175840823384E-3</v>
      </c>
      <c r="T88">
        <f t="shared" si="17"/>
        <v>1.5953595313523557E-3</v>
      </c>
      <c r="U88">
        <f t="shared" si="17"/>
        <v>6.8250393857329991E-4</v>
      </c>
      <c r="V88">
        <f t="shared" si="17"/>
        <v>2.9182641776229163E-4</v>
      </c>
      <c r="W88">
        <f t="shared" si="17"/>
        <v>1.2475181394911011E-4</v>
      </c>
    </row>
    <row r="109" spans="2:11" x14ac:dyDescent="0.25">
      <c r="D109" s="26" t="s">
        <v>109</v>
      </c>
      <c r="E109" s="26"/>
      <c r="F109" s="26"/>
      <c r="G109" s="26"/>
      <c r="H109" s="26"/>
      <c r="I109" s="26"/>
      <c r="J109" s="26"/>
      <c r="K109" s="26"/>
    </row>
    <row r="111" spans="2:11" x14ac:dyDescent="0.25">
      <c r="B111" s="2" t="s">
        <v>0</v>
      </c>
      <c r="C111" s="2">
        <v>3</v>
      </c>
      <c r="D111" s="2">
        <v>5</v>
      </c>
      <c r="E111" s="2">
        <v>4</v>
      </c>
      <c r="F111" s="2">
        <v>1</v>
      </c>
      <c r="G111" s="2">
        <v>2</v>
      </c>
      <c r="H111" s="2">
        <v>6</v>
      </c>
      <c r="I111" s="2">
        <v>7</v>
      </c>
      <c r="J111" s="13" t="s">
        <v>110</v>
      </c>
    </row>
    <row r="112" spans="2:11" x14ac:dyDescent="0.25">
      <c r="B112" s="13" t="s">
        <v>106</v>
      </c>
    </row>
    <row r="113" spans="2:10" x14ac:dyDescent="0.25">
      <c r="B113">
        <v>-5</v>
      </c>
      <c r="C113" s="21">
        <f>2.89*(EXP(1.7*($B113-C$25)))/(1+EXP(1.7*($B113-C$25)))^2</f>
        <v>5.6400108790340138E-2</v>
      </c>
      <c r="D113" s="21">
        <f t="shared" ref="D113:I113" si="18">2.89*(EXP(1.7*($B113-D$25)))/(1+EXP(1.7*($B113-D$25)))^2</f>
        <v>1.5894411558444572E-2</v>
      </c>
      <c r="E113" s="21">
        <f t="shared" si="18"/>
        <v>7.0771341060450474E-3</v>
      </c>
      <c r="F113" s="21">
        <f t="shared" si="18"/>
        <v>3.7962749143929577E-3</v>
      </c>
      <c r="G113" s="21">
        <f t="shared" si="18"/>
        <v>9.0088520988125694E-4</v>
      </c>
      <c r="H113" s="21">
        <f t="shared" si="18"/>
        <v>2.4670486602646613E-4</v>
      </c>
      <c r="I113" s="21">
        <f t="shared" si="18"/>
        <v>4.8616374486013702E-5</v>
      </c>
      <c r="J113" s="21">
        <f>SUM(C113:I113)</f>
        <v>8.4364135819616437E-2</v>
      </c>
    </row>
    <row r="114" spans="2:10" x14ac:dyDescent="0.25">
      <c r="B114">
        <v>-4.5</v>
      </c>
      <c r="C114" s="21">
        <f t="shared" ref="C114:I133" si="19">2.89*(EXP(1.7*($B114-C$25)))/(1+EXP(1.7*($B114-C$25)))^2</f>
        <v>0.12518840988128244</v>
      </c>
      <c r="D114" s="21">
        <f t="shared" si="19"/>
        <v>3.6642350057315698E-2</v>
      </c>
      <c r="E114" s="21">
        <f t="shared" si="19"/>
        <v>1.644962259823719E-2</v>
      </c>
      <c r="F114" s="21">
        <f t="shared" si="19"/>
        <v>8.8507240822723598E-3</v>
      </c>
      <c r="G114" s="21">
        <f t="shared" si="19"/>
        <v>2.1059933975381517E-3</v>
      </c>
      <c r="H114" s="21">
        <f t="shared" si="19"/>
        <v>5.7707025802631229E-4</v>
      </c>
      <c r="I114" s="21">
        <f t="shared" si="19"/>
        <v>1.1374002090504002E-4</v>
      </c>
      <c r="J114" s="21">
        <f t="shared" ref="J114:J133" si="20">SUM(C114:I114)</f>
        <v>0.18992791029557715</v>
      </c>
    </row>
    <row r="115" spans="2:10" x14ac:dyDescent="0.25">
      <c r="B115">
        <v>-4</v>
      </c>
      <c r="C115" s="21">
        <f t="shared" si="19"/>
        <v>0.26028938551774683</v>
      </c>
      <c r="D115" s="21">
        <f t="shared" si="19"/>
        <v>8.2854377988852479E-2</v>
      </c>
      <c r="E115" s="21">
        <f t="shared" si="19"/>
        <v>3.790272249179772E-2</v>
      </c>
      <c r="F115" s="21">
        <f t="shared" si="19"/>
        <v>2.0538177050630879E-2</v>
      </c>
      <c r="G115" s="21">
        <f t="shared" si="19"/>
        <v>4.9176676317376428E-3</v>
      </c>
      <c r="H115" s="21">
        <f t="shared" si="19"/>
        <v>1.3494184371967007E-3</v>
      </c>
      <c r="I115" s="21">
        <f t="shared" si="19"/>
        <v>2.660834222052667E-4</v>
      </c>
      <c r="J115" s="21">
        <f t="shared" si="20"/>
        <v>0.40811783254016748</v>
      </c>
    </row>
    <row r="116" spans="2:10" x14ac:dyDescent="0.25">
      <c r="B116">
        <v>-3.5</v>
      </c>
      <c r="C116" s="21">
        <f t="shared" si="19"/>
        <v>0.47350399643694935</v>
      </c>
      <c r="D116" s="21">
        <f t="shared" si="19"/>
        <v>0.17937145547943037</v>
      </c>
      <c r="E116" s="21">
        <f t="shared" si="19"/>
        <v>8.5603284730377829E-2</v>
      </c>
      <c r="F116" s="21">
        <f t="shared" si="19"/>
        <v>4.7143624236824347E-2</v>
      </c>
      <c r="G116" s="21">
        <f t="shared" si="19"/>
        <v>1.1453239946666281E-2</v>
      </c>
      <c r="H116" s="21">
        <f t="shared" si="19"/>
        <v>3.1532147410377313E-3</v>
      </c>
      <c r="I116" s="21">
        <f t="shared" si="19"/>
        <v>6.2238768466163258E-4</v>
      </c>
      <c r="J116" s="21">
        <f t="shared" si="20"/>
        <v>0.8008512032559475</v>
      </c>
    </row>
    <row r="117" spans="2:10" x14ac:dyDescent="0.25">
      <c r="B117">
        <v>-3</v>
      </c>
      <c r="C117" s="21">
        <f t="shared" si="19"/>
        <v>0.67977185126615458</v>
      </c>
      <c r="D117" s="21">
        <f t="shared" si="19"/>
        <v>0.3538286981133274</v>
      </c>
      <c r="E117" s="21">
        <f t="shared" si="19"/>
        <v>0.18484014751770336</v>
      </c>
      <c r="F117" s="21">
        <f t="shared" si="19"/>
        <v>0.1055560113960802</v>
      </c>
      <c r="G117" s="21">
        <f t="shared" si="19"/>
        <v>2.6513137117649101E-2</v>
      </c>
      <c r="H117" s="21">
        <f t="shared" si="19"/>
        <v>7.3558661448109427E-3</v>
      </c>
      <c r="I117" s="21">
        <f t="shared" si="19"/>
        <v>1.4553273462998523E-3</v>
      </c>
      <c r="J117" s="21">
        <f t="shared" si="20"/>
        <v>1.3593210389020254</v>
      </c>
    </row>
    <row r="118" spans="2:10" x14ac:dyDescent="0.25">
      <c r="B118">
        <v>-2.5</v>
      </c>
      <c r="C118" s="21">
        <f t="shared" si="19"/>
        <v>0.7003678847634548</v>
      </c>
      <c r="D118" s="21">
        <f t="shared" si="19"/>
        <v>0.58326677298749419</v>
      </c>
      <c r="E118" s="21">
        <f t="shared" si="19"/>
        <v>0.36266146284998552</v>
      </c>
      <c r="F118" s="21">
        <f t="shared" si="19"/>
        <v>0.22363651642600588</v>
      </c>
      <c r="G118" s="21">
        <f t="shared" si="19"/>
        <v>6.0520559821808165E-2</v>
      </c>
      <c r="H118" s="21">
        <f t="shared" si="19"/>
        <v>1.7093063940179544E-2</v>
      </c>
      <c r="I118" s="21">
        <f t="shared" si="19"/>
        <v>3.4003603441713852E-3</v>
      </c>
      <c r="J118" s="21">
        <f t="shared" si="20"/>
        <v>1.9509466211330997</v>
      </c>
    </row>
    <row r="119" spans="2:10" x14ac:dyDescent="0.25">
      <c r="B119">
        <v>-2</v>
      </c>
      <c r="C119" s="21">
        <f t="shared" si="19"/>
        <v>0.51309715882039542</v>
      </c>
      <c r="D119" s="21">
        <f t="shared" si="19"/>
        <v>0.7209749097019843</v>
      </c>
      <c r="E119" s="21">
        <f t="shared" si="19"/>
        <v>0.59208147521558385</v>
      </c>
      <c r="F119" s="21">
        <f t="shared" si="19"/>
        <v>0.42219921082544593</v>
      </c>
      <c r="G119" s="21">
        <f t="shared" si="19"/>
        <v>0.13381450879103299</v>
      </c>
      <c r="H119" s="21">
        <f t="shared" si="19"/>
        <v>3.9361740062125193E-2</v>
      </c>
      <c r="I119" s="21">
        <f t="shared" si="19"/>
        <v>7.9305923887280309E-3</v>
      </c>
      <c r="J119" s="21">
        <f t="shared" si="20"/>
        <v>2.4294595958052954</v>
      </c>
    </row>
    <row r="120" spans="2:10" x14ac:dyDescent="0.25">
      <c r="B120">
        <v>-1.5</v>
      </c>
      <c r="C120" s="21">
        <f t="shared" si="19"/>
        <v>0.29118849592515678</v>
      </c>
      <c r="D120" s="21">
        <f t="shared" si="19"/>
        <v>0.62789432446714755</v>
      </c>
      <c r="E120" s="21">
        <f t="shared" si="19"/>
        <v>0.72190878892620458</v>
      </c>
      <c r="F120" s="21">
        <f t="shared" si="19"/>
        <v>0.64451913679436212</v>
      </c>
      <c r="G120" s="21">
        <f t="shared" si="19"/>
        <v>0.27592372510942637</v>
      </c>
      <c r="H120" s="21">
        <f t="shared" si="19"/>
        <v>8.8777164330933217E-2</v>
      </c>
      <c r="I120" s="21">
        <f t="shared" si="19"/>
        <v>1.8418739925465975E-2</v>
      </c>
      <c r="J120" s="21">
        <f t="shared" si="20"/>
        <v>2.6686303754786964</v>
      </c>
    </row>
    <row r="121" spans="2:10" x14ac:dyDescent="0.25">
      <c r="B121">
        <v>-1</v>
      </c>
      <c r="C121" s="21">
        <f t="shared" si="19"/>
        <v>0.14239211475891275</v>
      </c>
      <c r="D121" s="21">
        <f t="shared" si="19"/>
        <v>0.40176108355506945</v>
      </c>
      <c r="E121" s="21">
        <f t="shared" si="19"/>
        <v>0.6198919268785954</v>
      </c>
      <c r="F121" s="21">
        <f t="shared" si="19"/>
        <v>0.71744749315077982</v>
      </c>
      <c r="G121" s="21">
        <f t="shared" si="19"/>
        <v>0.49395210412196394</v>
      </c>
      <c r="H121" s="21">
        <f t="shared" si="19"/>
        <v>0.19111683514524716</v>
      </c>
      <c r="I121" s="21">
        <f t="shared" si="19"/>
        <v>4.2362178576179958E-2</v>
      </c>
      <c r="J121" s="21">
        <f t="shared" si="20"/>
        <v>2.6089237361867488</v>
      </c>
    </row>
    <row r="122" spans="2:10" x14ac:dyDescent="0.25">
      <c r="B122">
        <v>-0.5</v>
      </c>
      <c r="C122" s="21">
        <f t="shared" si="19"/>
        <v>6.4651064125249333E-2</v>
      </c>
      <c r="D122" s="21">
        <f t="shared" si="19"/>
        <v>0.20991344563179137</v>
      </c>
      <c r="E122" s="21">
        <f t="shared" si="19"/>
        <v>0.39250691525977027</v>
      </c>
      <c r="F122" s="21">
        <f t="shared" si="19"/>
        <v>0.56356080212587822</v>
      </c>
      <c r="G122" s="21">
        <f t="shared" si="19"/>
        <v>0.69115464924804526</v>
      </c>
      <c r="H122" s="21">
        <f t="shared" si="19"/>
        <v>0.37266412166692892</v>
      </c>
      <c r="I122" s="21">
        <f t="shared" si="19"/>
        <v>9.5276318024060044E-2</v>
      </c>
      <c r="J122" s="21">
        <f t="shared" si="20"/>
        <v>2.3897273160817236</v>
      </c>
    </row>
    <row r="123" spans="2:10" x14ac:dyDescent="0.25">
      <c r="B123">
        <v>0</v>
      </c>
      <c r="C123" s="21">
        <f t="shared" si="19"/>
        <v>2.8371818695246177E-2</v>
      </c>
      <c r="D123" s="21">
        <f t="shared" si="19"/>
        <v>9.840546042613442E-2</v>
      </c>
      <c r="E123" s="21">
        <f t="shared" si="19"/>
        <v>0.20384485199353647</v>
      </c>
      <c r="F123" s="21">
        <f t="shared" si="19"/>
        <v>0.33497554318669742</v>
      </c>
      <c r="G123" s="21">
        <f t="shared" si="19"/>
        <v>0.69050828454731195</v>
      </c>
      <c r="H123" s="21">
        <f t="shared" si="19"/>
        <v>0.6017418136618421</v>
      </c>
      <c r="I123" s="21">
        <f t="shared" si="19"/>
        <v>0.20384485199353641</v>
      </c>
      <c r="J123" s="21">
        <f t="shared" si="20"/>
        <v>2.1616926245043047</v>
      </c>
    </row>
    <row r="124" spans="2:10" x14ac:dyDescent="0.25">
      <c r="B124">
        <v>0.5</v>
      </c>
      <c r="C124" s="21">
        <f t="shared" si="19"/>
        <v>1.2265417398899706E-2</v>
      </c>
      <c r="D124" s="21">
        <f t="shared" si="19"/>
        <v>4.3812993393532916E-2</v>
      </c>
      <c r="E124" s="21">
        <f t="shared" si="19"/>
        <v>9.527631802406003E-2</v>
      </c>
      <c r="F124" s="21">
        <f t="shared" si="19"/>
        <v>0.16791993859263035</v>
      </c>
      <c r="G124" s="21">
        <f t="shared" si="19"/>
        <v>0.49271041513541552</v>
      </c>
      <c r="H124" s="21">
        <f t="shared" si="19"/>
        <v>0.7224388273848491</v>
      </c>
      <c r="I124" s="21">
        <f t="shared" si="19"/>
        <v>0.39250691525977022</v>
      </c>
      <c r="J124" s="21">
        <f t="shared" si="20"/>
        <v>1.9269308251891579</v>
      </c>
    </row>
    <row r="125" spans="2:10" x14ac:dyDescent="0.25">
      <c r="B125">
        <v>1</v>
      </c>
      <c r="C125" s="21">
        <f t="shared" si="19"/>
        <v>5.2681048283706811E-3</v>
      </c>
      <c r="D125" s="21">
        <f t="shared" si="19"/>
        <v>1.906093818036491E-2</v>
      </c>
      <c r="E125" s="21">
        <f t="shared" si="19"/>
        <v>4.2362178576179958E-2</v>
      </c>
      <c r="F125" s="21">
        <f t="shared" si="19"/>
        <v>7.714663844214989E-2</v>
      </c>
      <c r="G125" s="21">
        <f t="shared" si="19"/>
        <v>0.27495543394109373</v>
      </c>
      <c r="H125" s="21">
        <f t="shared" si="19"/>
        <v>0.61069198800536917</v>
      </c>
      <c r="I125" s="21">
        <f t="shared" si="19"/>
        <v>0.61989192687859529</v>
      </c>
      <c r="J125" s="21">
        <f t="shared" si="20"/>
        <v>1.6493772088521235</v>
      </c>
    </row>
    <row r="126" spans="2:10" x14ac:dyDescent="0.25">
      <c r="B126">
        <v>1.5</v>
      </c>
      <c r="C126" s="21">
        <f t="shared" si="19"/>
        <v>2.2563830177068232E-3</v>
      </c>
      <c r="D126" s="21">
        <f t="shared" si="19"/>
        <v>8.2092292516816635E-3</v>
      </c>
      <c r="E126" s="21">
        <f t="shared" si="19"/>
        <v>1.8418739925465971E-2</v>
      </c>
      <c r="F126" s="21">
        <f t="shared" si="19"/>
        <v>3.403501768962848E-2</v>
      </c>
      <c r="G126" s="21">
        <f t="shared" si="19"/>
        <v>0.13327566201659991</v>
      </c>
      <c r="H126" s="21">
        <f t="shared" si="19"/>
        <v>0.38226475263553111</v>
      </c>
      <c r="I126" s="21">
        <f t="shared" si="19"/>
        <v>0.72190878892620447</v>
      </c>
      <c r="J126" s="21">
        <f t="shared" si="20"/>
        <v>1.3003685734628183</v>
      </c>
    </row>
    <row r="127" spans="2:10" x14ac:dyDescent="0.25">
      <c r="B127">
        <v>2</v>
      </c>
      <c r="C127" s="21">
        <f t="shared" si="19"/>
        <v>9.6527532611478603E-4</v>
      </c>
      <c r="D127" s="21">
        <f t="shared" si="19"/>
        <v>3.5202215397902728E-3</v>
      </c>
      <c r="E127" s="21">
        <f t="shared" si="19"/>
        <v>7.9305923887280326E-3</v>
      </c>
      <c r="F127" s="21">
        <f t="shared" si="19"/>
        <v>1.4747681186550244E-2</v>
      </c>
      <c r="G127" s="21">
        <f t="shared" si="19"/>
        <v>6.0262193558707051E-2</v>
      </c>
      <c r="H127" s="21">
        <f t="shared" si="19"/>
        <v>0.19722795754273739</v>
      </c>
      <c r="I127" s="21">
        <f t="shared" si="19"/>
        <v>0.59208147521558396</v>
      </c>
      <c r="J127" s="21">
        <f t="shared" si="20"/>
        <v>0.87673539675821177</v>
      </c>
    </row>
    <row r="128" spans="2:10" x14ac:dyDescent="0.25">
      <c r="B128">
        <v>2.5</v>
      </c>
      <c r="C128" s="21">
        <f t="shared" si="19"/>
        <v>4.1273099215435958E-4</v>
      </c>
      <c r="D128" s="21">
        <f t="shared" si="19"/>
        <v>1.5066987711590343E-3</v>
      </c>
      <c r="E128" s="21">
        <f t="shared" si="19"/>
        <v>3.4003603441713852E-3</v>
      </c>
      <c r="F128" s="21">
        <f t="shared" si="19"/>
        <v>6.3405685580134076E-3</v>
      </c>
      <c r="G128" s="21">
        <f t="shared" si="19"/>
        <v>2.6397092640132742E-2</v>
      </c>
      <c r="H128" s="21">
        <f t="shared" si="19"/>
        <v>9.1886953176796488E-2</v>
      </c>
      <c r="I128" s="21">
        <f t="shared" si="19"/>
        <v>0.36266146284998541</v>
      </c>
      <c r="J128" s="21">
        <f t="shared" si="20"/>
        <v>0.49260586733241285</v>
      </c>
    </row>
    <row r="129" spans="2:10" x14ac:dyDescent="0.25">
      <c r="B129">
        <v>3</v>
      </c>
      <c r="C129" s="21">
        <f t="shared" si="19"/>
        <v>1.7643624726448423E-4</v>
      </c>
      <c r="D129" s="21">
        <f t="shared" si="19"/>
        <v>6.4437040667375263E-4</v>
      </c>
      <c r="E129" s="21">
        <f t="shared" si="19"/>
        <v>1.4553273462998527E-3</v>
      </c>
      <c r="F129" s="21">
        <f t="shared" si="19"/>
        <v>2.7168905124317381E-3</v>
      </c>
      <c r="G129" s="21">
        <f t="shared" si="19"/>
        <v>1.1402573588809924E-2</v>
      </c>
      <c r="H129" s="21">
        <f t="shared" si="19"/>
        <v>4.0795266669155034E-2</v>
      </c>
      <c r="I129" s="21">
        <f t="shared" si="19"/>
        <v>0.18484014751770333</v>
      </c>
      <c r="J129" s="21">
        <f t="shared" si="20"/>
        <v>0.24203101228833812</v>
      </c>
    </row>
    <row r="130" spans="2:10" x14ac:dyDescent="0.25">
      <c r="B130">
        <v>3.5</v>
      </c>
      <c r="C130" s="21">
        <f t="shared" si="19"/>
        <v>7.5416759484337641E-5</v>
      </c>
      <c r="D130" s="21">
        <f t="shared" si="19"/>
        <v>2.7548388497462405E-4</v>
      </c>
      <c r="E130" s="21">
        <f t="shared" si="19"/>
        <v>6.2238768466163236E-4</v>
      </c>
      <c r="F130" s="21">
        <f t="shared" si="19"/>
        <v>1.1624919245697949E-3</v>
      </c>
      <c r="G130" s="21">
        <f t="shared" si="19"/>
        <v>4.8958137568060013E-3</v>
      </c>
      <c r="H130" s="21">
        <f t="shared" si="19"/>
        <v>1.7726022755976695E-2</v>
      </c>
      <c r="I130" s="21">
        <f t="shared" si="19"/>
        <v>8.5603284730377829E-2</v>
      </c>
      <c r="J130" s="21">
        <f t="shared" si="20"/>
        <v>0.11036090149685092</v>
      </c>
    </row>
    <row r="131" spans="2:10" x14ac:dyDescent="0.25">
      <c r="B131">
        <v>4</v>
      </c>
      <c r="C131" s="21">
        <f t="shared" si="19"/>
        <v>3.2235212460731488E-5</v>
      </c>
      <c r="D131" s="21">
        <f t="shared" si="19"/>
        <v>1.1775878151604802E-4</v>
      </c>
      <c r="E131" s="21">
        <f t="shared" si="19"/>
        <v>2.660834222052667E-4</v>
      </c>
      <c r="F131" s="21">
        <f t="shared" si="19"/>
        <v>4.9709545491880708E-4</v>
      </c>
      <c r="G131" s="21">
        <f t="shared" si="19"/>
        <v>2.0966162298902396E-3</v>
      </c>
      <c r="H131" s="21">
        <f t="shared" si="19"/>
        <v>7.6301987353239471E-3</v>
      </c>
      <c r="I131" s="21">
        <f t="shared" si="19"/>
        <v>3.7902722491797727E-2</v>
      </c>
      <c r="J131" s="21">
        <f t="shared" si="20"/>
        <v>4.8542710328112769E-2</v>
      </c>
    </row>
    <row r="132" spans="2:10" x14ac:dyDescent="0.25">
      <c r="B132">
        <v>4.5</v>
      </c>
      <c r="C132" s="21">
        <f t="shared" si="19"/>
        <v>1.3777987131856569E-5</v>
      </c>
      <c r="D132" s="21">
        <f t="shared" si="19"/>
        <v>5.0334210362772309E-5</v>
      </c>
      <c r="E132" s="21">
        <f t="shared" si="19"/>
        <v>1.1374002090504001E-4</v>
      </c>
      <c r="F132" s="21">
        <f t="shared" si="19"/>
        <v>2.1250788399935288E-4</v>
      </c>
      <c r="G132" s="21">
        <f t="shared" si="19"/>
        <v>8.9687058044112184E-4</v>
      </c>
      <c r="H132" s="21">
        <f t="shared" si="19"/>
        <v>3.2711699468716028E-3</v>
      </c>
      <c r="I132" s="21">
        <f t="shared" si="19"/>
        <v>1.6449622598237193E-2</v>
      </c>
      <c r="J132" s="21">
        <f t="shared" si="20"/>
        <v>2.1008023227948938E-2</v>
      </c>
    </row>
    <row r="133" spans="2:10" x14ac:dyDescent="0.25">
      <c r="B133">
        <v>5</v>
      </c>
      <c r="C133" s="21">
        <f t="shared" si="19"/>
        <v>5.8889495835582977E-6</v>
      </c>
      <c r="D133" s="21">
        <f t="shared" si="19"/>
        <v>2.1514022200777791E-5</v>
      </c>
      <c r="E133" s="21">
        <f t="shared" si="19"/>
        <v>4.8616374486013702E-5</v>
      </c>
      <c r="F133" s="21">
        <f t="shared" si="19"/>
        <v>9.0836692247770441E-5</v>
      </c>
      <c r="G133" s="21">
        <f t="shared" si="19"/>
        <v>3.8347218946991289E-4</v>
      </c>
      <c r="H133" s="21">
        <f t="shared" si="19"/>
        <v>1.3999629951692658E-3</v>
      </c>
      <c r="I133" s="21">
        <f t="shared" si="19"/>
        <v>7.0771341060450474E-3</v>
      </c>
      <c r="J133" s="21">
        <f t="shared" si="20"/>
        <v>9.0274253292023463E-3</v>
      </c>
    </row>
  </sheetData>
  <mergeCells count="10">
    <mergeCell ref="C2:H2"/>
    <mergeCell ref="M4:O4"/>
    <mergeCell ref="N22:O22"/>
    <mergeCell ref="J26:K26"/>
    <mergeCell ref="D109:K109"/>
    <mergeCell ref="C29:G29"/>
    <mergeCell ref="J29:N29"/>
    <mergeCell ref="S29:W29"/>
    <mergeCell ref="C41:I41"/>
    <mergeCell ref="I70:O70"/>
  </mergeCells>
  <conditionalFormatting sqref="C5:I20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2018-12-06T13:12:41Z</dcterms:modified>
</cp:coreProperties>
</file>