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212E347-43BD-4611-AB59-7D806ECD91E0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1" sheetId="4" r:id="rId1"/>
    <sheet name="2" sheetId="1" r:id="rId2"/>
    <sheet name="3" sheetId="2" r:id="rId3"/>
    <sheet name="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2" i="3" l="1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11" i="3"/>
  <c r="D111" i="3"/>
  <c r="E111" i="3"/>
  <c r="F111" i="3"/>
  <c r="G111" i="3"/>
  <c r="H111" i="3"/>
  <c r="I111" i="3"/>
  <c r="J111" i="3"/>
  <c r="K111" i="3"/>
  <c r="D112" i="3"/>
  <c r="E112" i="3"/>
  <c r="F112" i="3"/>
  <c r="G112" i="3"/>
  <c r="H112" i="3"/>
  <c r="I112" i="3"/>
  <c r="J112" i="3"/>
  <c r="K112" i="3"/>
  <c r="D113" i="3"/>
  <c r="E113" i="3"/>
  <c r="F113" i="3"/>
  <c r="G113" i="3"/>
  <c r="H113" i="3"/>
  <c r="I113" i="3"/>
  <c r="J113" i="3"/>
  <c r="K113" i="3"/>
  <c r="D114" i="3"/>
  <c r="E114" i="3"/>
  <c r="F114" i="3"/>
  <c r="G114" i="3"/>
  <c r="H114" i="3"/>
  <c r="I114" i="3"/>
  <c r="J114" i="3"/>
  <c r="K114" i="3"/>
  <c r="D115" i="3"/>
  <c r="E115" i="3"/>
  <c r="F115" i="3"/>
  <c r="G115" i="3"/>
  <c r="H115" i="3"/>
  <c r="I115" i="3"/>
  <c r="J115" i="3"/>
  <c r="K115" i="3"/>
  <c r="D116" i="3"/>
  <c r="E116" i="3"/>
  <c r="F116" i="3"/>
  <c r="G116" i="3"/>
  <c r="H116" i="3"/>
  <c r="I116" i="3"/>
  <c r="J116" i="3"/>
  <c r="K116" i="3"/>
  <c r="D117" i="3"/>
  <c r="E117" i="3"/>
  <c r="F117" i="3"/>
  <c r="G117" i="3"/>
  <c r="H117" i="3"/>
  <c r="I117" i="3"/>
  <c r="J117" i="3"/>
  <c r="K117" i="3"/>
  <c r="D118" i="3"/>
  <c r="E118" i="3"/>
  <c r="F118" i="3"/>
  <c r="G118" i="3"/>
  <c r="H118" i="3"/>
  <c r="I118" i="3"/>
  <c r="J118" i="3"/>
  <c r="K118" i="3"/>
  <c r="D119" i="3"/>
  <c r="E119" i="3"/>
  <c r="F119" i="3"/>
  <c r="G119" i="3"/>
  <c r="H119" i="3"/>
  <c r="I119" i="3"/>
  <c r="J119" i="3"/>
  <c r="K119" i="3"/>
  <c r="D120" i="3"/>
  <c r="E120" i="3"/>
  <c r="F120" i="3"/>
  <c r="G120" i="3"/>
  <c r="H120" i="3"/>
  <c r="I120" i="3"/>
  <c r="J120" i="3"/>
  <c r="K120" i="3"/>
  <c r="D121" i="3"/>
  <c r="E121" i="3"/>
  <c r="F121" i="3"/>
  <c r="G121" i="3"/>
  <c r="H121" i="3"/>
  <c r="I121" i="3"/>
  <c r="J121" i="3"/>
  <c r="K121" i="3"/>
  <c r="D122" i="3"/>
  <c r="E122" i="3"/>
  <c r="F122" i="3"/>
  <c r="G122" i="3"/>
  <c r="H122" i="3"/>
  <c r="I122" i="3"/>
  <c r="J122" i="3"/>
  <c r="K122" i="3"/>
  <c r="D123" i="3"/>
  <c r="E123" i="3"/>
  <c r="F123" i="3"/>
  <c r="G123" i="3"/>
  <c r="H123" i="3"/>
  <c r="I123" i="3"/>
  <c r="J123" i="3"/>
  <c r="K123" i="3"/>
  <c r="D124" i="3"/>
  <c r="E124" i="3"/>
  <c r="F124" i="3"/>
  <c r="G124" i="3"/>
  <c r="H124" i="3"/>
  <c r="I124" i="3"/>
  <c r="J124" i="3"/>
  <c r="K124" i="3"/>
  <c r="D125" i="3"/>
  <c r="E125" i="3"/>
  <c r="F125" i="3"/>
  <c r="G125" i="3"/>
  <c r="H125" i="3"/>
  <c r="I125" i="3"/>
  <c r="J125" i="3"/>
  <c r="K125" i="3"/>
  <c r="D126" i="3"/>
  <c r="E126" i="3"/>
  <c r="F126" i="3"/>
  <c r="G126" i="3"/>
  <c r="H126" i="3"/>
  <c r="I126" i="3"/>
  <c r="J126" i="3"/>
  <c r="K126" i="3"/>
  <c r="D127" i="3"/>
  <c r="E127" i="3"/>
  <c r="F127" i="3"/>
  <c r="G127" i="3"/>
  <c r="H127" i="3"/>
  <c r="I127" i="3"/>
  <c r="J127" i="3"/>
  <c r="K127" i="3"/>
  <c r="D128" i="3"/>
  <c r="E128" i="3"/>
  <c r="F128" i="3"/>
  <c r="G128" i="3"/>
  <c r="H128" i="3"/>
  <c r="I128" i="3"/>
  <c r="J128" i="3"/>
  <c r="K128" i="3"/>
  <c r="D129" i="3"/>
  <c r="E129" i="3"/>
  <c r="F129" i="3"/>
  <c r="G129" i="3"/>
  <c r="H129" i="3"/>
  <c r="I129" i="3"/>
  <c r="J129" i="3"/>
  <c r="K129" i="3"/>
  <c r="D130" i="3"/>
  <c r="E130" i="3"/>
  <c r="F130" i="3"/>
  <c r="G130" i="3"/>
  <c r="H130" i="3"/>
  <c r="I130" i="3"/>
  <c r="J130" i="3"/>
  <c r="K130" i="3"/>
  <c r="D131" i="3"/>
  <c r="E131" i="3"/>
  <c r="F131" i="3"/>
  <c r="G131" i="3"/>
  <c r="H131" i="3"/>
  <c r="I131" i="3"/>
  <c r="J131" i="3"/>
  <c r="K13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11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2" i="3"/>
  <c r="C20" i="3" l="1"/>
  <c r="C21" i="3" s="1"/>
  <c r="N8" i="3"/>
  <c r="N12" i="3"/>
  <c r="N16" i="3"/>
  <c r="M5" i="3"/>
  <c r="M6" i="3"/>
  <c r="N6" i="3" s="1"/>
  <c r="O6" i="3" s="1"/>
  <c r="Q6" i="3" s="1"/>
  <c r="M7" i="3"/>
  <c r="N7" i="3" s="1"/>
  <c r="M8" i="3"/>
  <c r="M9" i="3"/>
  <c r="M10" i="3"/>
  <c r="N10" i="3" s="1"/>
  <c r="O10" i="3" s="1"/>
  <c r="Q10" i="3" s="1"/>
  <c r="M11" i="3"/>
  <c r="N11" i="3" s="1"/>
  <c r="M12" i="3"/>
  <c r="M13" i="3"/>
  <c r="M14" i="3"/>
  <c r="N14" i="3" s="1"/>
  <c r="M15" i="3"/>
  <c r="N15" i="3" s="1"/>
  <c r="M16" i="3"/>
  <c r="M17" i="3"/>
  <c r="M18" i="3"/>
  <c r="N18" i="3" s="1"/>
  <c r="O18" i="3" s="1"/>
  <c r="Q18" i="3" s="1"/>
  <c r="M19" i="3"/>
  <c r="N19" i="3" s="1"/>
  <c r="J20" i="3"/>
  <c r="J21" i="3" s="1"/>
  <c r="K20" i="3"/>
  <c r="K21" i="3" s="1"/>
  <c r="I20" i="3"/>
  <c r="I21" i="3" s="1"/>
  <c r="H20" i="3"/>
  <c r="H21" i="3" s="1"/>
  <c r="G20" i="3"/>
  <c r="G21" i="3" s="1"/>
  <c r="G22" i="3" s="1"/>
  <c r="G24" i="3" s="1"/>
  <c r="F20" i="3"/>
  <c r="F21" i="3" s="1"/>
  <c r="E20" i="3"/>
  <c r="E21" i="3" s="1"/>
  <c r="D20" i="3"/>
  <c r="D21" i="3" s="1"/>
  <c r="D22" i="3" s="1"/>
  <c r="D24" i="3" s="1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99" i="2"/>
  <c r="H96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88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88" i="2"/>
  <c r="H94" i="2"/>
  <c r="R81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70" i="2"/>
  <c r="R74" i="2"/>
  <c r="N71" i="2"/>
  <c r="R70" i="2"/>
  <c r="I89" i="2"/>
  <c r="E89" i="2"/>
  <c r="E90" i="2" s="1"/>
  <c r="J88" i="2"/>
  <c r="J89" i="2" s="1"/>
  <c r="I88" i="2"/>
  <c r="H88" i="2"/>
  <c r="H89" i="2" s="1"/>
  <c r="G88" i="2"/>
  <c r="G89" i="2" s="1"/>
  <c r="F88" i="2"/>
  <c r="F89" i="2" s="1"/>
  <c r="E88" i="2"/>
  <c r="D88" i="2"/>
  <c r="D89" i="2" s="1"/>
  <c r="C88" i="2"/>
  <c r="C89" i="2" s="1"/>
  <c r="B88" i="2"/>
  <c r="B89" i="2" s="1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Q56" i="2"/>
  <c r="S58" i="2" s="1"/>
  <c r="M55" i="2"/>
  <c r="M56" i="2"/>
  <c r="M57" i="2"/>
  <c r="M58" i="2"/>
  <c r="M59" i="2"/>
  <c r="M60" i="2"/>
  <c r="M61" i="2"/>
  <c r="M62" i="2"/>
  <c r="M54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P33" i="2"/>
  <c r="O33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Y45" i="1"/>
  <c r="Y46" i="1"/>
  <c r="Y61" i="1"/>
  <c r="Y41" i="1"/>
  <c r="Q44" i="1"/>
  <c r="Q42" i="1"/>
  <c r="Y53" i="1" s="1"/>
  <c r="K44" i="1"/>
  <c r="L44" i="1"/>
  <c r="E44" i="1"/>
  <c r="F44" i="1"/>
  <c r="G44" i="1"/>
  <c r="H44" i="1"/>
  <c r="I44" i="1"/>
  <c r="J44" i="1"/>
  <c r="D44" i="1"/>
  <c r="Z18" i="1"/>
  <c r="Y17" i="1"/>
  <c r="X16" i="1"/>
  <c r="W15" i="1"/>
  <c r="V14" i="1"/>
  <c r="U13" i="1"/>
  <c r="T12" i="1"/>
  <c r="S11" i="1"/>
  <c r="R10" i="1"/>
  <c r="Y54" i="1" l="1"/>
  <c r="Y43" i="1"/>
  <c r="Y58" i="1"/>
  <c r="Y50" i="1"/>
  <c r="Y42" i="1"/>
  <c r="Y57" i="1"/>
  <c r="Y49" i="1"/>
  <c r="Y60" i="1"/>
  <c r="Y56" i="1"/>
  <c r="Y52" i="1"/>
  <c r="Y48" i="1"/>
  <c r="Y44" i="1"/>
  <c r="Y59" i="1"/>
  <c r="Y55" i="1"/>
  <c r="Y51" i="1"/>
  <c r="Y47" i="1"/>
  <c r="D61" i="3"/>
  <c r="D6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2" i="3"/>
  <c r="D64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2" i="3"/>
  <c r="G64" i="3"/>
  <c r="G61" i="3"/>
  <c r="G63" i="3"/>
  <c r="O16" i="3"/>
  <c r="Q16" i="3" s="1"/>
  <c r="O12" i="3"/>
  <c r="O8" i="3"/>
  <c r="Q8" i="3" s="1"/>
  <c r="O7" i="3"/>
  <c r="N17" i="3"/>
  <c r="O17" i="3" s="1"/>
  <c r="Q17" i="3" s="1"/>
  <c r="N13" i="3"/>
  <c r="O13" i="3" s="1"/>
  <c r="Q13" i="3" s="1"/>
  <c r="N9" i="3"/>
  <c r="O9" i="3" s="1"/>
  <c r="Q9" i="3" s="1"/>
  <c r="N5" i="3"/>
  <c r="O5" i="3" s="1"/>
  <c r="Q5" i="3" s="1"/>
  <c r="K22" i="3"/>
  <c r="J22" i="3"/>
  <c r="H22" i="3"/>
  <c r="H24" i="3" s="1"/>
  <c r="O14" i="3"/>
  <c r="Q14" i="3" s="1"/>
  <c r="G23" i="3"/>
  <c r="C22" i="3"/>
  <c r="C24" i="3" s="1"/>
  <c r="Q12" i="3"/>
  <c r="S10" i="3"/>
  <c r="F22" i="3"/>
  <c r="F24" i="3" s="1"/>
  <c r="S6" i="3"/>
  <c r="S18" i="3"/>
  <c r="O11" i="3"/>
  <c r="Q11" i="3" s="1"/>
  <c r="D25" i="3"/>
  <c r="O15" i="3"/>
  <c r="Q15" i="3" s="1"/>
  <c r="D23" i="3"/>
  <c r="G25" i="3"/>
  <c r="H25" i="3"/>
  <c r="Q7" i="3"/>
  <c r="O19" i="3"/>
  <c r="Q19" i="3" s="1"/>
  <c r="E22" i="3"/>
  <c r="E24" i="3" s="1"/>
  <c r="I22" i="3"/>
  <c r="I24" i="3" s="1"/>
  <c r="B90" i="2"/>
  <c r="B91" i="2" s="1"/>
  <c r="F90" i="2"/>
  <c r="F91" i="2" s="1"/>
  <c r="J90" i="2"/>
  <c r="J91" i="2" s="1"/>
  <c r="C90" i="2"/>
  <c r="C91" i="2"/>
  <c r="G90" i="2"/>
  <c r="G91" i="2"/>
  <c r="D90" i="2"/>
  <c r="D91" i="2" s="1"/>
  <c r="H90" i="2"/>
  <c r="H91" i="2" s="1"/>
  <c r="I90" i="2"/>
  <c r="I91" i="2" s="1"/>
  <c r="E91" i="2"/>
  <c r="O24" i="2"/>
  <c r="X40" i="2"/>
  <c r="X42" i="2" s="1"/>
  <c r="E61" i="3" l="1"/>
  <c r="E6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2" i="3"/>
  <c r="E64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C47" i="3"/>
  <c r="C51" i="3"/>
  <c r="C55" i="3"/>
  <c r="C59" i="3"/>
  <c r="C63" i="3"/>
  <c r="C45" i="3"/>
  <c r="C50" i="3"/>
  <c r="C56" i="3"/>
  <c r="C61" i="3"/>
  <c r="C46" i="3"/>
  <c r="C52" i="3"/>
  <c r="C57" i="3"/>
  <c r="C62" i="3"/>
  <c r="C48" i="3"/>
  <c r="C53" i="3"/>
  <c r="C58" i="3"/>
  <c r="C64" i="3"/>
  <c r="C49" i="3"/>
  <c r="C54" i="3"/>
  <c r="C60" i="3"/>
  <c r="C44" i="3"/>
  <c r="R20" i="3"/>
  <c r="I61" i="3"/>
  <c r="I6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2" i="3"/>
  <c r="I64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2" i="3"/>
  <c r="H64" i="3"/>
  <c r="H61" i="3"/>
  <c r="H63" i="3"/>
  <c r="S9" i="3"/>
  <c r="S5" i="3"/>
  <c r="S13" i="3"/>
  <c r="J23" i="3"/>
  <c r="J24" i="3"/>
  <c r="K23" i="3"/>
  <c r="K24" i="3"/>
  <c r="C25" i="3"/>
  <c r="C23" i="3"/>
  <c r="S12" i="3"/>
  <c r="E23" i="3"/>
  <c r="S17" i="3"/>
  <c r="I23" i="3"/>
  <c r="H23" i="3"/>
  <c r="S14" i="3"/>
  <c r="S19" i="3"/>
  <c r="S15" i="3"/>
  <c r="S7" i="3"/>
  <c r="S16" i="3"/>
  <c r="S11" i="3"/>
  <c r="E25" i="3"/>
  <c r="F25" i="3"/>
  <c r="F23" i="3"/>
  <c r="I25" i="3"/>
  <c r="S8" i="3"/>
  <c r="S21" i="3" l="1"/>
  <c r="D30" i="3" s="1"/>
  <c r="J25" i="3"/>
  <c r="P25" i="3" s="1"/>
  <c r="D31" i="3" s="1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K25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1" i="3"/>
  <c r="K63" i="3"/>
  <c r="K60" i="3"/>
  <c r="K62" i="3"/>
  <c r="K64" i="3"/>
  <c r="O24" i="3"/>
  <c r="O30" i="3" l="1"/>
  <c r="K30" i="3" s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U69" i="4"/>
  <c r="U70" i="4" s="1"/>
  <c r="U71" i="4" s="1"/>
  <c r="AA66" i="4"/>
  <c r="O97" i="4"/>
  <c r="M81" i="4"/>
  <c r="J81" i="4"/>
  <c r="F81" i="4"/>
  <c r="N80" i="4"/>
  <c r="N81" i="4" s="1"/>
  <c r="M80" i="4"/>
  <c r="L80" i="4"/>
  <c r="L81" i="4" s="1"/>
  <c r="K80" i="4"/>
  <c r="K81" i="4" s="1"/>
  <c r="K82" i="4" s="1"/>
  <c r="J80" i="4"/>
  <c r="I80" i="4"/>
  <c r="I81" i="4" s="1"/>
  <c r="H80" i="4"/>
  <c r="H81" i="4" s="1"/>
  <c r="G80" i="4"/>
  <c r="G81" i="4" s="1"/>
  <c r="G82" i="4" s="1"/>
  <c r="F80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U66" i="4" s="1"/>
  <c r="O54" i="4"/>
  <c r="K54" i="4"/>
  <c r="L54" i="4"/>
  <c r="G54" i="4"/>
  <c r="N54" i="4"/>
  <c r="J54" i="4"/>
  <c r="I54" i="4"/>
  <c r="M54" i="4"/>
  <c r="H54" i="4"/>
  <c r="F54" i="4"/>
  <c r="S44" i="4"/>
  <c r="S48" i="4"/>
  <c r="S36" i="4"/>
  <c r="S50" i="4"/>
  <c r="S39" i="4"/>
  <c r="S46" i="4"/>
  <c r="S49" i="4"/>
  <c r="S43" i="4"/>
  <c r="S38" i="4"/>
  <c r="S37" i="4"/>
  <c r="S45" i="4"/>
  <c r="S51" i="4"/>
  <c r="S42" i="4"/>
  <c r="S41" i="4"/>
  <c r="S40" i="4"/>
  <c r="S47" i="4"/>
  <c r="G26" i="4"/>
  <c r="H26" i="4"/>
  <c r="I26" i="4"/>
  <c r="J26" i="4"/>
  <c r="K26" i="4"/>
  <c r="L26" i="4"/>
  <c r="M26" i="4"/>
  <c r="N26" i="4"/>
  <c r="O26" i="4"/>
  <c r="F26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8" i="4"/>
  <c r="K36" i="1" l="1"/>
  <c r="G36" i="1"/>
  <c r="H36" i="1"/>
  <c r="I36" i="1"/>
  <c r="F36" i="1"/>
  <c r="E36" i="1"/>
  <c r="D36" i="1"/>
  <c r="D32" i="1"/>
  <c r="H32" i="1"/>
  <c r="L32" i="1"/>
  <c r="E32" i="1"/>
  <c r="I32" i="1"/>
  <c r="M34" i="1"/>
  <c r="M35" i="1" s="1"/>
  <c r="F32" i="1"/>
  <c r="J32" i="1"/>
  <c r="G32" i="1"/>
  <c r="K32" i="1"/>
  <c r="J36" i="1"/>
  <c r="L36" i="1"/>
  <c r="N83" i="4"/>
  <c r="N82" i="4"/>
  <c r="H83" i="4"/>
  <c r="H82" i="4"/>
  <c r="L82" i="4"/>
  <c r="L83" i="4" s="1"/>
  <c r="J83" i="4"/>
  <c r="I83" i="4"/>
  <c r="I82" i="4"/>
  <c r="M83" i="4"/>
  <c r="F82" i="4"/>
  <c r="F83" i="4" s="1"/>
  <c r="X66" i="4"/>
  <c r="M82" i="4"/>
  <c r="J82" i="4"/>
  <c r="T36" i="3"/>
  <c r="T40" i="3"/>
  <c r="T44" i="3"/>
  <c r="T34" i="3"/>
  <c r="T39" i="3"/>
  <c r="T45" i="3"/>
  <c r="T46" i="3"/>
  <c r="T35" i="3"/>
  <c r="T41" i="3"/>
  <c r="T32" i="3"/>
  <c r="T37" i="3"/>
  <c r="T42" i="3"/>
  <c r="T33" i="3"/>
  <c r="T38" i="3"/>
  <c r="T43" i="3"/>
  <c r="K31" i="3"/>
  <c r="G83" i="4"/>
  <c r="K83" i="4"/>
  <c r="F40" i="1" l="1"/>
  <c r="L40" i="1"/>
  <c r="L49" i="1" s="1"/>
  <c r="K40" i="1"/>
  <c r="K49" i="1" s="1"/>
  <c r="H40" i="1"/>
  <c r="H49" i="1" s="1"/>
  <c r="F49" i="1"/>
  <c r="G40" i="1"/>
  <c r="G49" i="1" s="1"/>
  <c r="I40" i="1"/>
  <c r="I49" i="1" s="1"/>
  <c r="D40" i="1"/>
  <c r="D49" i="1" s="1"/>
  <c r="J40" i="1"/>
  <c r="J49" i="1" s="1"/>
  <c r="E40" i="1"/>
  <c r="E49" i="1" s="1"/>
  <c r="AE38" i="3"/>
  <c r="Z38" i="3"/>
  <c r="W38" i="3"/>
  <c r="AD38" i="3"/>
  <c r="AA38" i="3"/>
  <c r="AB38" i="3"/>
  <c r="X38" i="3"/>
  <c r="AC38" i="3"/>
  <c r="Y38" i="3"/>
</calcChain>
</file>

<file path=xl/sharedStrings.xml><?xml version="1.0" encoding="utf-8"?>
<sst xmlns="http://schemas.openxmlformats.org/spreadsheetml/2006/main" count="390" uniqueCount="117">
  <si>
    <t>Матрица до упорядочивания</t>
  </si>
  <si>
    <t>№</t>
  </si>
  <si>
    <t>п/п</t>
  </si>
  <si>
    <t>Баллы</t>
  </si>
  <si>
    <t xml:space="preserve">Оценка </t>
  </si>
  <si>
    <t>1.  </t>
  </si>
  <si>
    <t>2.  </t>
  </si>
  <si>
    <t>3.  </t>
  </si>
  <si>
    <t>4.  </t>
  </si>
  <si>
    <t>5.  </t>
  </si>
  <si>
    <t>6.  </t>
  </si>
  <si>
    <t>7.  </t>
  </si>
  <si>
    <t>8.  </t>
  </si>
  <si>
    <t>9.  </t>
  </si>
  <si>
    <t>10.  </t>
  </si>
  <si>
    <t>11.  </t>
  </si>
  <si>
    <t>12.  </t>
  </si>
  <si>
    <t>13.  </t>
  </si>
  <si>
    <t>14.  </t>
  </si>
  <si>
    <t>15.  </t>
  </si>
  <si>
    <t>16.  </t>
  </si>
  <si>
    <t>Xi</t>
  </si>
  <si>
    <t>Rj</t>
  </si>
  <si>
    <t>Матрица после упорядочивания</t>
  </si>
  <si>
    <t>Редуцированная матрица + частоты</t>
  </si>
  <si>
    <t>pi</t>
  </si>
  <si>
    <t>qi</t>
  </si>
  <si>
    <t>pi*qi</t>
  </si>
  <si>
    <t>Распределение Гутмана</t>
  </si>
  <si>
    <t>Частота тестовых баллов</t>
  </si>
  <si>
    <t>всего</t>
  </si>
  <si>
    <t>ср. ариф</t>
  </si>
  <si>
    <t>мода</t>
  </si>
  <si>
    <t>медиана</t>
  </si>
  <si>
    <t>D(x)</t>
  </si>
  <si>
    <t>sigma</t>
  </si>
  <si>
    <t>3sigma</t>
  </si>
  <si>
    <t>Исходная редуцированная матрица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</si>
  <si>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</si>
  <si>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</si>
  <si>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</si>
  <si>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</si>
  <si>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</si>
  <si>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</si>
  <si>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Столбец 7</t>
  </si>
  <si>
    <t>Столбец 8</t>
  </si>
  <si>
    <t>Столбец 9</t>
  </si>
  <si>
    <t>Между заданиями  7 и 8 - сильная корреляция, между остальными либо слабая (|x|&lt;0,35), либо близкая к слабой (|x|&lt;0,6)</t>
  </si>
  <si>
    <t>Номера заданий</t>
  </si>
  <si>
    <t>Средние баллы учеников, которые справились с заданием</t>
  </si>
  <si>
    <t>Средние баллы учеников, которые не справились</t>
  </si>
  <si>
    <t>(x1-x0)/sigma</t>
  </si>
  <si>
    <t>sqrt(n1*n0/(n-1)/n)</t>
  </si>
  <si>
    <t>бисериальные коэффициенты</t>
  </si>
  <si>
    <t>Таблица для графика</t>
  </si>
  <si>
    <t>аргумент</t>
  </si>
  <si>
    <t>значение</t>
  </si>
  <si>
    <t>y среднее</t>
  </si>
  <si>
    <t>х среднее</t>
  </si>
  <si>
    <t>Уравнение:</t>
  </si>
  <si>
    <t>y-yсреднее=rxy(x-xсреднее)</t>
  </si>
  <si>
    <t>для уравнения регресии между заданиями 7 и 8 (строка 3, столбец 2)</t>
  </si>
  <si>
    <t>Исходная матрица</t>
  </si>
  <si>
    <t>Исходная матрица с 4мя случайными изменениями</t>
  </si>
  <si>
    <t>коэффициент надёжности для двухкратного тестирования</t>
  </si>
  <si>
    <t>Тест надёжный, так как коэффициент &gt;0.7</t>
  </si>
  <si>
    <t>Перепишем исходную матрицу</t>
  </si>
  <si>
    <t>По чётным</t>
  </si>
  <si>
    <t>По нечет</t>
  </si>
  <si>
    <t>заниженный коэффициент корреляции между чет и нечет</t>
  </si>
  <si>
    <t>исправленный коэффициент корреляции</t>
  </si>
  <si>
    <t>Rpb</t>
  </si>
  <si>
    <t>Rсреднее</t>
  </si>
  <si>
    <t>средний коэффициент корреляции</t>
  </si>
  <si>
    <t>матрица из лабораторной 1</t>
  </si>
  <si>
    <t>Ti</t>
  </si>
  <si>
    <t>средний бал</t>
  </si>
  <si>
    <t>r из формулы Кьюдера-Ричардсона:</t>
  </si>
  <si>
    <t>желательная надёжность</t>
  </si>
  <si>
    <t>коэффициент увеличения надёжности k</t>
  </si>
  <si>
    <t>r=</t>
  </si>
  <si>
    <t>стандатная ошибка измерения</t>
  </si>
  <si>
    <t>delta</t>
  </si>
  <si>
    <t>мин</t>
  </si>
  <si>
    <t>макс</t>
  </si>
  <si>
    <t>уровень подготовленности</t>
  </si>
  <si>
    <t>квадрат</t>
  </si>
  <si>
    <t>среднее</t>
  </si>
  <si>
    <t>сумма квадратов</t>
  </si>
  <si>
    <t>beta</t>
  </si>
  <si>
    <t>beta^2</t>
  </si>
  <si>
    <t>Дисперсии</t>
  </si>
  <si>
    <t>угловые коэффициенты</t>
  </si>
  <si>
    <t>стандартные ошибки измерений</t>
  </si>
  <si>
    <t>Sуп</t>
  </si>
  <si>
    <t>ауп</t>
  </si>
  <si>
    <t>общий знаменатель</t>
  </si>
  <si>
    <t>SEуп</t>
  </si>
  <si>
    <t>Sbeta</t>
  </si>
  <si>
    <t>аbeta</t>
  </si>
  <si>
    <t>SEbeta</t>
  </si>
  <si>
    <t>характеристические кривые заданий</t>
  </si>
  <si>
    <t>\fi</t>
  </si>
  <si>
    <t>характеристические кривые испытуемых</t>
  </si>
  <si>
    <t>информационные функции</t>
  </si>
  <si>
    <t>общая</t>
  </si>
  <si>
    <t>Ковариационная матрица</t>
  </si>
  <si>
    <t>Строка 1</t>
  </si>
  <si>
    <t>Строка 2</t>
  </si>
  <si>
    <t>Строка 3</t>
  </si>
  <si>
    <t>Строка 4</t>
  </si>
  <si>
    <t>Строка 5</t>
  </si>
  <si>
    <t>Строка 6</t>
  </si>
  <si>
    <t>Строка 7</t>
  </si>
  <si>
    <t>Строка 8</t>
  </si>
  <si>
    <t>Строка 9</t>
  </si>
  <si>
    <t>Корреляционная матрица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</si>
</sst>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4" applyNumberFormat="0" applyAlignment="0" applyProtection="0"/>
  </cellStyleXfs>
  <cellXfs count="32">
    <xf numFmtId="0" fontId="0" fillId="0" borderId="0" xfId="0"/>
    <xf numFmtId="0" fontId="2" fillId="2" borderId="0" xfId="1"/>
    <xf numFmtId="0" fontId="2" fillId="2" borderId="1" xfId="1" applyBorder="1"/>
    <xf numFmtId="0" fontId="0" fillId="0" borderId="1" xfId="0" applyBorder="1"/>
    <xf numFmtId="0" fontId="2" fillId="2" borderId="0" xfId="1" applyBorder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3" fillId="3" borderId="0" xfId="2" applyAlignment="1">
      <alignment horizontal="center"/>
    </xf>
    <xf numFmtId="0" fontId="5" fillId="0" borderId="0" xfId="0" applyFont="1"/>
    <xf numFmtId="0" fontId="0" fillId="0" borderId="1" xfId="0" applyFill="1" applyBorder="1" applyAlignment="1"/>
    <xf numFmtId="0" fontId="3" fillId="3" borderId="0" xfId="2" applyBorder="1" applyAlignment="1">
      <alignment horizontal="center"/>
    </xf>
    <xf numFmtId="0" fontId="1" fillId="0" borderId="0" xfId="0" applyFont="1"/>
    <xf numFmtId="0" fontId="2" fillId="2" borderId="0" xfId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4" xfId="3" applyAlignment="1">
      <alignment horizontal="center"/>
    </xf>
    <xf numFmtId="0" fontId="6" fillId="4" borderId="5" xfId="3" applyBorder="1" applyAlignment="1">
      <alignment horizontal="center"/>
    </xf>
    <xf numFmtId="0" fontId="6" fillId="4" borderId="6" xfId="3" applyBorder="1" applyAlignment="1">
      <alignment horizontal="center"/>
    </xf>
    <xf numFmtId="0" fontId="6" fillId="4" borderId="7" xfId="3" applyBorder="1" applyAlignment="1">
      <alignment horizontal="center"/>
    </xf>
    <xf numFmtId="0" fontId="2" fillId="2" borderId="0" xfId="1" applyAlignment="1">
      <alignment horizontal="center" vertical="center"/>
    </xf>
    <xf numFmtId="0" fontId="2" fillId="2" borderId="0" xfId="1" applyAlignment="1">
      <alignment vertical="center" wrapText="1"/>
    </xf>
    <xf numFmtId="0" fontId="6" fillId="4" borderId="8" xfId="3" applyBorder="1" applyAlignment="1">
      <alignment horizontal="center"/>
    </xf>
    <xf numFmtId="0" fontId="6" fillId="4" borderId="9" xfId="3" applyBorder="1" applyAlignment="1">
      <alignment horizontal="center"/>
    </xf>
    <xf numFmtId="0" fontId="6" fillId="4" borderId="10" xfId="3" applyBorder="1" applyAlignment="1">
      <alignment horizontal="center"/>
    </xf>
  </cellXfs>
  <cellStyles count="4">
    <cellStyle name="Вычисление" xfId="3" builtinId="22"/>
    <cellStyle name="Нейтральный" xfId="2" builtinId="28"/>
    <cellStyle name="Обычный" xfId="0" builtinId="0"/>
    <cellStyle name="Хороший" xfId="1" builtinId="26"/>
  </cellStyles>
  <dxfs count="1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'1'!$E$83</c:f>
              <c:strCache>
                <c:ptCount val="1"/>
                <c:pt idx="0">
                  <c:v>pi*qi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'1'!$F$81:$N$81</c:f>
              <c:numCache>
                <c:formatCode>General</c:formatCode>
                <c:ptCount val="9"/>
                <c:pt idx="0">
                  <c:v>0.9375</c:v>
                </c:pt>
                <c:pt idx="1">
                  <c:v>0.8125</c:v>
                </c:pt>
                <c:pt idx="2">
                  <c:v>0.75</c:v>
                </c:pt>
                <c:pt idx="3">
                  <c:v>0.75</c:v>
                </c:pt>
                <c:pt idx="4">
                  <c:v>0.625</c:v>
                </c:pt>
                <c:pt idx="5">
                  <c:v>0.625</c:v>
                </c:pt>
                <c:pt idx="6">
                  <c:v>0.5625</c:v>
                </c:pt>
                <c:pt idx="7">
                  <c:v>0.4375</c:v>
                </c:pt>
                <c:pt idx="8">
                  <c:v>0.3125</c:v>
                </c:pt>
              </c:numCache>
            </c:numRef>
          </c:xVal>
          <c:yVal>
            <c:numRef>
              <c:f>'1'!$F$83:$N$83</c:f>
              <c:numCache>
                <c:formatCode>General</c:formatCode>
                <c:ptCount val="9"/>
                <c:pt idx="0">
                  <c:v>5.859375E-2</c:v>
                </c:pt>
                <c:pt idx="1">
                  <c:v>0.15234375</c:v>
                </c:pt>
                <c:pt idx="2">
                  <c:v>0.1875</c:v>
                </c:pt>
                <c:pt idx="3">
                  <c:v>0.1875</c:v>
                </c:pt>
                <c:pt idx="4">
                  <c:v>0.234375</c:v>
                </c:pt>
                <c:pt idx="5">
                  <c:v>0.234375</c:v>
                </c:pt>
                <c:pt idx="6">
                  <c:v>0.24609375</c:v>
                </c:pt>
                <c:pt idx="7">
                  <c:v>0.24609375</c:v>
                </c:pt>
                <c:pt idx="8">
                  <c:v>0.21484375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B-4C53-85D4-017A9591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91856"/>
        <c:axId val="736392184"/>
      </c:scatterChart>
      <c:valAx>
        <c:axId val="7363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6392184"/>
        <c:crosses val="autoZero"/>
        <c:crossBetween val="midCat"/>
      </c:valAx>
      <c:valAx>
        <c:axId val="7363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63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информационная</a:t>
            </a:r>
            <a:r>
              <a:rPr lang="ru-RU" baseline="0"/>
              <a:t> функция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'5'!$C$111:$C$131</c:f>
              <c:numCache>
                <c:formatCode>General</c:formatCode>
                <c:ptCount val="21"/>
                <c:pt idx="0">
                  <c:v>1.5894411558444572E-2</c:v>
                </c:pt>
                <c:pt idx="1">
                  <c:v>3.6642350057315698E-2</c:v>
                </c:pt>
                <c:pt idx="2">
                  <c:v>8.2854377988852479E-2</c:v>
                </c:pt>
                <c:pt idx="3">
                  <c:v>0.17937145547943037</c:v>
                </c:pt>
                <c:pt idx="4">
                  <c:v>0.3538286981133274</c:v>
                </c:pt>
                <c:pt idx="5">
                  <c:v>0.58326677298749419</c:v>
                </c:pt>
                <c:pt idx="6">
                  <c:v>0.7209749097019843</c:v>
                </c:pt>
                <c:pt idx="7">
                  <c:v>0.62789432446714755</c:v>
                </c:pt>
                <c:pt idx="8">
                  <c:v>0.40176108355506945</c:v>
                </c:pt>
                <c:pt idx="9">
                  <c:v>0.20991344563179137</c:v>
                </c:pt>
                <c:pt idx="10">
                  <c:v>9.840546042613442E-2</c:v>
                </c:pt>
                <c:pt idx="11">
                  <c:v>4.3812993393532916E-2</c:v>
                </c:pt>
                <c:pt idx="12">
                  <c:v>1.906093818036491E-2</c:v>
                </c:pt>
                <c:pt idx="13">
                  <c:v>8.2092292516816635E-3</c:v>
                </c:pt>
                <c:pt idx="14">
                  <c:v>3.5202215397902728E-3</c:v>
                </c:pt>
                <c:pt idx="15">
                  <c:v>1.5066987711590343E-3</c:v>
                </c:pt>
                <c:pt idx="16">
                  <c:v>6.4437040667375263E-4</c:v>
                </c:pt>
                <c:pt idx="17">
                  <c:v>2.7548388497462405E-4</c:v>
                </c:pt>
                <c:pt idx="18">
                  <c:v>1.1775878151604802E-4</c:v>
                </c:pt>
                <c:pt idx="19">
                  <c:v>5.0334210362772309E-5</c:v>
                </c:pt>
                <c:pt idx="20">
                  <c:v>2.1514022200777791E-5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67-4DCA-B9C6-AD79699F9E9E}"/>
            </c:ext>
          </c:extLst>
        </c:ser>
        <c:ser>
          <c:idx val="1"/>
          <c:order val="1"/>
          <c:tx>
            <c:v>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'5'!$D$111:$D$131</c:f>
              <c:numCache>
                <c:formatCode>General</c:formatCode>
                <c:ptCount val="21"/>
                <c:pt idx="0">
                  <c:v>3.7962749143929577E-3</c:v>
                </c:pt>
                <c:pt idx="1">
                  <c:v>8.8507240822723598E-3</c:v>
                </c:pt>
                <c:pt idx="2">
                  <c:v>2.0538177050630879E-2</c:v>
                </c:pt>
                <c:pt idx="3">
                  <c:v>4.7143624236824347E-2</c:v>
                </c:pt>
                <c:pt idx="4">
                  <c:v>0.1055560113960802</c:v>
                </c:pt>
                <c:pt idx="5">
                  <c:v>0.22363651642600588</c:v>
                </c:pt>
                <c:pt idx="6">
                  <c:v>0.42219921082544593</c:v>
                </c:pt>
                <c:pt idx="7">
                  <c:v>0.64451913679436212</c:v>
                </c:pt>
                <c:pt idx="8">
                  <c:v>0.71744749315077982</c:v>
                </c:pt>
                <c:pt idx="9">
                  <c:v>0.56356080212587822</c:v>
                </c:pt>
                <c:pt idx="10">
                  <c:v>0.33497554318669742</c:v>
                </c:pt>
                <c:pt idx="11">
                  <c:v>0.16791993859263035</c:v>
                </c:pt>
                <c:pt idx="12">
                  <c:v>7.714663844214989E-2</c:v>
                </c:pt>
                <c:pt idx="13">
                  <c:v>3.403501768962848E-2</c:v>
                </c:pt>
                <c:pt idx="14">
                  <c:v>1.4747681186550244E-2</c:v>
                </c:pt>
                <c:pt idx="15">
                  <c:v>6.3405685580134076E-3</c:v>
                </c:pt>
                <c:pt idx="16">
                  <c:v>2.7168905124317381E-3</c:v>
                </c:pt>
                <c:pt idx="17">
                  <c:v>1.1624919245697949E-3</c:v>
                </c:pt>
                <c:pt idx="18">
                  <c:v>4.9709545491880708E-4</c:v>
                </c:pt>
                <c:pt idx="19">
                  <c:v>2.1250788399935288E-4</c:v>
                </c:pt>
                <c:pt idx="20">
                  <c:v>9.0836692247770441E-5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67-4DCA-B9C6-AD79699F9E9E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'5'!$E$111:$E$131</c:f>
              <c:numCache>
                <c:formatCode>General</c:formatCode>
                <c:ptCount val="21"/>
                <c:pt idx="0">
                  <c:v>2.2430469828894242E-3</c:v>
                </c:pt>
                <c:pt idx="1">
                  <c:v>5.2370332171713715E-3</c:v>
                </c:pt>
                <c:pt idx="2">
                  <c:v>1.2193426868690765E-2</c:v>
                </c:pt>
                <c:pt idx="3">
                  <c:v>2.8207181322812216E-2</c:v>
                </c:pt>
                <c:pt idx="4">
                  <c:v>6.4285782292392832E-2</c:v>
                </c:pt>
                <c:pt idx="5">
                  <c:v>0.14163635196859886</c:v>
                </c:pt>
                <c:pt idx="6">
                  <c:v>0.28985476689071554</c:v>
                </c:pt>
                <c:pt idx="7">
                  <c:v>0.51145655763884401</c:v>
                </c:pt>
                <c:pt idx="8">
                  <c:v>0.69963451434169455</c:v>
                </c:pt>
                <c:pt idx="9">
                  <c:v>0.68074838756404743</c:v>
                </c:pt>
                <c:pt idx="10">
                  <c:v>0.47515448815804179</c:v>
                </c:pt>
                <c:pt idx="11">
                  <c:v>0.26152754095787384</c:v>
                </c:pt>
                <c:pt idx="12">
                  <c:v>0.12586585279947829</c:v>
                </c:pt>
                <c:pt idx="13">
                  <c:v>5.6722508179247677E-2</c:v>
                </c:pt>
                <c:pt idx="14">
                  <c:v>2.4809817396202929E-2</c:v>
                </c:pt>
                <c:pt idx="15">
                  <c:v>1.0710032698855921E-2</c:v>
                </c:pt>
                <c:pt idx="16">
                  <c:v>4.5971898015745574E-3</c:v>
                </c:pt>
                <c:pt idx="17">
                  <c:v>1.9684975611608635E-3</c:v>
                </c:pt>
                <c:pt idx="18">
                  <c:v>8.4202236714634132E-4</c:v>
                </c:pt>
                <c:pt idx="19">
                  <c:v>3.6001307740080062E-4</c:v>
                </c:pt>
                <c:pt idx="20">
                  <c:v>1.5389692127001141E-4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67-4DCA-B9C6-AD79699F9E9E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'5'!$F$111:$F$131</c:f>
              <c:numCache>
                <c:formatCode>General</c:formatCode>
                <c:ptCount val="21"/>
                <c:pt idx="0">
                  <c:v>2.2430469828894242E-3</c:v>
                </c:pt>
                <c:pt idx="1">
                  <c:v>5.2370332171713715E-3</c:v>
                </c:pt>
                <c:pt idx="2">
                  <c:v>1.2193426868690765E-2</c:v>
                </c:pt>
                <c:pt idx="3">
                  <c:v>2.8207181322812216E-2</c:v>
                </c:pt>
                <c:pt idx="4">
                  <c:v>6.4285782292392832E-2</c:v>
                </c:pt>
                <c:pt idx="5">
                  <c:v>0.14163635196859886</c:v>
                </c:pt>
                <c:pt idx="6">
                  <c:v>0.28985476689071554</c:v>
                </c:pt>
                <c:pt idx="7">
                  <c:v>0.51145655763884401</c:v>
                </c:pt>
                <c:pt idx="8">
                  <c:v>0.69963451434169455</c:v>
                </c:pt>
                <c:pt idx="9">
                  <c:v>0.68074838756404743</c:v>
                </c:pt>
                <c:pt idx="10">
                  <c:v>0.47515448815804179</c:v>
                </c:pt>
                <c:pt idx="11">
                  <c:v>0.26152754095787384</c:v>
                </c:pt>
                <c:pt idx="12">
                  <c:v>0.12586585279947829</c:v>
                </c:pt>
                <c:pt idx="13">
                  <c:v>5.6722508179247677E-2</c:v>
                </c:pt>
                <c:pt idx="14">
                  <c:v>2.4809817396202929E-2</c:v>
                </c:pt>
                <c:pt idx="15">
                  <c:v>1.0710032698855921E-2</c:v>
                </c:pt>
                <c:pt idx="16">
                  <c:v>4.5971898015745574E-3</c:v>
                </c:pt>
                <c:pt idx="17">
                  <c:v>1.9684975611608635E-3</c:v>
                </c:pt>
                <c:pt idx="18">
                  <c:v>8.4202236714634132E-4</c:v>
                </c:pt>
                <c:pt idx="19">
                  <c:v>3.6001307740080062E-4</c:v>
                </c:pt>
                <c:pt idx="20">
                  <c:v>1.5389692127001141E-4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67-4DCA-B9C6-AD79699F9E9E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'5'!$G$111:$G$131</c:f>
              <c:numCache>
                <c:formatCode>General</c:formatCode>
                <c:ptCount val="21"/>
                <c:pt idx="0">
                  <c:v>9.0088520988125694E-4</c:v>
                </c:pt>
                <c:pt idx="1">
                  <c:v>2.1059933975381517E-3</c:v>
                </c:pt>
                <c:pt idx="2">
                  <c:v>4.9176676317376428E-3</c:v>
                </c:pt>
                <c:pt idx="3">
                  <c:v>1.1453239946666281E-2</c:v>
                </c:pt>
                <c:pt idx="4">
                  <c:v>2.6513137117649101E-2</c:v>
                </c:pt>
                <c:pt idx="5">
                  <c:v>6.0520559821808165E-2</c:v>
                </c:pt>
                <c:pt idx="6">
                  <c:v>0.13381450879103299</c:v>
                </c:pt>
                <c:pt idx="7">
                  <c:v>0.27592372510942637</c:v>
                </c:pt>
                <c:pt idx="8">
                  <c:v>0.49395210412196394</c:v>
                </c:pt>
                <c:pt idx="9">
                  <c:v>0.69115464924804526</c:v>
                </c:pt>
                <c:pt idx="10">
                  <c:v>0.69050828454731195</c:v>
                </c:pt>
                <c:pt idx="11">
                  <c:v>0.49271041513541552</c:v>
                </c:pt>
                <c:pt idx="12">
                  <c:v>0.27495543394109373</c:v>
                </c:pt>
                <c:pt idx="13">
                  <c:v>0.13327566201659991</c:v>
                </c:pt>
                <c:pt idx="14">
                  <c:v>6.0262193558707051E-2</c:v>
                </c:pt>
                <c:pt idx="15">
                  <c:v>2.6397092640132742E-2</c:v>
                </c:pt>
                <c:pt idx="16">
                  <c:v>1.1402573588809924E-2</c:v>
                </c:pt>
                <c:pt idx="17">
                  <c:v>4.8958137568060013E-3</c:v>
                </c:pt>
                <c:pt idx="18">
                  <c:v>2.0966162298902396E-3</c:v>
                </c:pt>
                <c:pt idx="19">
                  <c:v>8.9687058044112184E-4</c:v>
                </c:pt>
                <c:pt idx="20">
                  <c:v>3.8347218946991289E-4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67-4DCA-B9C6-AD79699F9E9E}"/>
            </c:ext>
          </c:extLst>
        </c:ser>
        <c:ser>
          <c:idx val="5"/>
          <c:order val="5"/>
          <c:tx>
            <c:v>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'5'!$H$111:$H$131</c:f>
              <c:numCache>
                <c:formatCode>General</c:formatCode>
                <c:ptCount val="21"/>
                <c:pt idx="0">
                  <c:v>9.0088520988125694E-4</c:v>
                </c:pt>
                <c:pt idx="1">
                  <c:v>2.1059933975381517E-3</c:v>
                </c:pt>
                <c:pt idx="2">
                  <c:v>4.9176676317376428E-3</c:v>
                </c:pt>
                <c:pt idx="3">
                  <c:v>1.1453239946666281E-2</c:v>
                </c:pt>
                <c:pt idx="4">
                  <c:v>2.6513137117649101E-2</c:v>
                </c:pt>
                <c:pt idx="5">
                  <c:v>6.0520559821808165E-2</c:v>
                </c:pt>
                <c:pt idx="6">
                  <c:v>0.13381450879103299</c:v>
                </c:pt>
                <c:pt idx="7">
                  <c:v>0.27592372510942637</c:v>
                </c:pt>
                <c:pt idx="8">
                  <c:v>0.49395210412196394</c:v>
                </c:pt>
                <c:pt idx="9">
                  <c:v>0.69115464924804526</c:v>
                </c:pt>
                <c:pt idx="10">
                  <c:v>0.69050828454731195</c:v>
                </c:pt>
                <c:pt idx="11">
                  <c:v>0.49271041513541552</c:v>
                </c:pt>
                <c:pt idx="12">
                  <c:v>0.27495543394109373</c:v>
                </c:pt>
                <c:pt idx="13">
                  <c:v>0.13327566201659991</c:v>
                </c:pt>
                <c:pt idx="14">
                  <c:v>6.0262193558707051E-2</c:v>
                </c:pt>
                <c:pt idx="15">
                  <c:v>2.6397092640132742E-2</c:v>
                </c:pt>
                <c:pt idx="16">
                  <c:v>1.1402573588809924E-2</c:v>
                </c:pt>
                <c:pt idx="17">
                  <c:v>4.8958137568060013E-3</c:v>
                </c:pt>
                <c:pt idx="18">
                  <c:v>2.0966162298902396E-3</c:v>
                </c:pt>
                <c:pt idx="19">
                  <c:v>8.9687058044112184E-4</c:v>
                </c:pt>
                <c:pt idx="20">
                  <c:v>3.8347218946991289E-4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67-4DCA-B9C6-AD79699F9E9E}"/>
            </c:ext>
          </c:extLst>
        </c:ser>
        <c:ser>
          <c:idx val="6"/>
          <c:order val="6"/>
          <c:tx>
            <c:v>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'5'!$I$111:$I$131</c:f>
              <c:numCache>
                <c:formatCode>General</c:formatCode>
                <c:ptCount val="21"/>
                <c:pt idx="0">
                  <c:v>5.8778437105223879E-4</c:v>
                </c:pt>
                <c:pt idx="1">
                  <c:v>1.3744586154883047E-3</c:v>
                </c:pt>
                <c:pt idx="2">
                  <c:v>3.2116520766997778E-3</c:v>
                </c:pt>
                <c:pt idx="3">
                  <c:v>7.4917834402706751E-3</c:v>
                </c:pt>
                <c:pt idx="4">
                  <c:v>1.7406702059678793E-2</c:v>
                </c:pt>
                <c:pt idx="5">
                  <c:v>4.0072281754762171E-2</c:v>
                </c:pt>
                <c:pt idx="6">
                  <c:v>9.0319631532665159E-2</c:v>
                </c:pt>
                <c:pt idx="7">
                  <c:v>0.19415277088532024</c:v>
                </c:pt>
                <c:pt idx="8">
                  <c:v>0.37745060873234126</c:v>
                </c:pt>
                <c:pt idx="9">
                  <c:v>0.6062434537298943</c:v>
                </c:pt>
                <c:pt idx="10">
                  <c:v>0.72250000000000003</c:v>
                </c:pt>
                <c:pt idx="11">
                  <c:v>0.60624345372989452</c:v>
                </c:pt>
                <c:pt idx="12">
                  <c:v>0.37745060873234132</c:v>
                </c:pt>
                <c:pt idx="13">
                  <c:v>0.19415277088532024</c:v>
                </c:pt>
                <c:pt idx="14">
                  <c:v>9.0319631532665173E-2</c:v>
                </c:pt>
                <c:pt idx="15">
                  <c:v>4.0072281754762171E-2</c:v>
                </c:pt>
                <c:pt idx="16">
                  <c:v>1.7406702059678796E-2</c:v>
                </c:pt>
                <c:pt idx="17">
                  <c:v>7.4917834402706733E-3</c:v>
                </c:pt>
                <c:pt idx="18">
                  <c:v>3.2116520766997773E-3</c:v>
                </c:pt>
                <c:pt idx="19">
                  <c:v>1.3744586154883049E-3</c:v>
                </c:pt>
                <c:pt idx="20">
                  <c:v>5.877843710522389E-4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67-4DCA-B9C6-AD79699F9E9E}"/>
            </c:ext>
          </c:extLst>
        </c:ser>
        <c:ser>
          <c:idx val="7"/>
          <c:order val="7"/>
          <c:tx>
            <c:v>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'5'!$J$111:$J$131</c:f>
              <c:numCache>
                <c:formatCode>General</c:formatCode>
                <c:ptCount val="21"/>
                <c:pt idx="0">
                  <c:v>2.4670486602646613E-4</c:v>
                </c:pt>
                <c:pt idx="1">
                  <c:v>5.7707025802631229E-4</c:v>
                </c:pt>
                <c:pt idx="2">
                  <c:v>1.3494184371967007E-3</c:v>
                </c:pt>
                <c:pt idx="3">
                  <c:v>3.1532147410377313E-3</c:v>
                </c:pt>
                <c:pt idx="4">
                  <c:v>7.3558661448109427E-3</c:v>
                </c:pt>
                <c:pt idx="5">
                  <c:v>1.7093063940179544E-2</c:v>
                </c:pt>
                <c:pt idx="6">
                  <c:v>3.9361740062125193E-2</c:v>
                </c:pt>
                <c:pt idx="7">
                  <c:v>8.8777164330933217E-2</c:v>
                </c:pt>
                <c:pt idx="8">
                  <c:v>0.19111683514524716</c:v>
                </c:pt>
                <c:pt idx="9">
                  <c:v>0.37266412166692892</c:v>
                </c:pt>
                <c:pt idx="10">
                  <c:v>0.6017418136618421</c:v>
                </c:pt>
                <c:pt idx="11">
                  <c:v>0.7224388273848491</c:v>
                </c:pt>
                <c:pt idx="12">
                  <c:v>0.61069198800536917</c:v>
                </c:pt>
                <c:pt idx="13">
                  <c:v>0.38226475263553111</c:v>
                </c:pt>
                <c:pt idx="14">
                  <c:v>0.19722795754273739</c:v>
                </c:pt>
                <c:pt idx="15">
                  <c:v>9.1886953176796488E-2</c:v>
                </c:pt>
                <c:pt idx="16">
                  <c:v>4.0795266669155034E-2</c:v>
                </c:pt>
                <c:pt idx="17">
                  <c:v>1.7726022755976695E-2</c:v>
                </c:pt>
                <c:pt idx="18">
                  <c:v>7.6301987353239471E-3</c:v>
                </c:pt>
                <c:pt idx="19">
                  <c:v>3.2711699468716028E-3</c:v>
                </c:pt>
                <c:pt idx="20">
                  <c:v>1.3999629951692658E-3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67-4DCA-B9C6-AD79699F9E9E}"/>
            </c:ext>
          </c:extLst>
        </c:ser>
        <c:ser>
          <c:idx val="8"/>
          <c:order val="8"/>
          <c:tx>
            <c:v>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'5'!$K$111:$K$131</c:f>
              <c:numCache>
                <c:formatCode>General</c:formatCode>
                <c:ptCount val="21"/>
                <c:pt idx="0">
                  <c:v>9.0836692247770454E-5</c:v>
                </c:pt>
                <c:pt idx="1">
                  <c:v>2.1250788399935288E-4</c:v>
                </c:pt>
                <c:pt idx="2">
                  <c:v>4.9709545491880708E-4</c:v>
                </c:pt>
                <c:pt idx="3">
                  <c:v>1.1624919245697947E-3</c:v>
                </c:pt>
                <c:pt idx="4">
                  <c:v>2.7168905124317377E-3</c:v>
                </c:pt>
                <c:pt idx="5">
                  <c:v>6.3405685580134085E-3</c:v>
                </c:pt>
                <c:pt idx="6">
                  <c:v>1.4747681186550241E-2</c:v>
                </c:pt>
                <c:pt idx="7">
                  <c:v>3.4035017689628487E-2</c:v>
                </c:pt>
                <c:pt idx="8">
                  <c:v>7.714663844214989E-2</c:v>
                </c:pt>
                <c:pt idx="9">
                  <c:v>0.16791993859263038</c:v>
                </c:pt>
                <c:pt idx="10">
                  <c:v>0.33497554318669748</c:v>
                </c:pt>
                <c:pt idx="11">
                  <c:v>0.56356080212587822</c:v>
                </c:pt>
                <c:pt idx="12">
                  <c:v>0.71744749315077971</c:v>
                </c:pt>
                <c:pt idx="13">
                  <c:v>0.64451913679436201</c:v>
                </c:pt>
                <c:pt idx="14">
                  <c:v>0.42219921082544604</c:v>
                </c:pt>
                <c:pt idx="15">
                  <c:v>0.2236365164260059</c:v>
                </c:pt>
                <c:pt idx="16">
                  <c:v>0.10555601139608023</c:v>
                </c:pt>
                <c:pt idx="17">
                  <c:v>4.7143624236824333E-2</c:v>
                </c:pt>
                <c:pt idx="18">
                  <c:v>2.0538177050630876E-2</c:v>
                </c:pt>
                <c:pt idx="19">
                  <c:v>8.8507240822723598E-3</c:v>
                </c:pt>
                <c:pt idx="20">
                  <c:v>3.7962749143929577E-3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67-4DCA-B9C6-AD79699F9E9E}"/>
            </c:ext>
          </c:extLst>
        </c:ser>
        <c:ser>
          <c:idx val="9"/>
          <c:order val="9"/>
          <c:tx>
            <c:v>общая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'5'!$L$111:$L$131</c:f>
              <c:numCache>
                <c:formatCode>General</c:formatCode>
                <c:ptCount val="21"/>
                <c:pt idx="0">
                  <c:v>2.6903876787705366E-2</c:v>
                </c:pt>
                <c:pt idx="1">
                  <c:v>6.2343164126521078E-2</c:v>
                </c:pt>
                <c:pt idx="2">
                  <c:v>0.14267291000915547</c:v>
                </c:pt>
                <c:pt idx="3">
                  <c:v>0.31764341236108995</c:v>
                </c:pt>
                <c:pt idx="4">
                  <c:v>0.6684620070464129</c:v>
                </c:pt>
                <c:pt idx="5">
                  <c:v>1.2747230272472692</c:v>
                </c:pt>
                <c:pt idx="6">
                  <c:v>2.1349417246722679</c:v>
                </c:pt>
                <c:pt idx="7">
                  <c:v>3.1641389796639325</c:v>
                </c:pt>
                <c:pt idx="8">
                  <c:v>4.1520958959529048</c:v>
                </c:pt>
                <c:pt idx="9">
                  <c:v>4.6641078353713095</c:v>
                </c:pt>
                <c:pt idx="10">
                  <c:v>4.423923905872079</c:v>
                </c:pt>
                <c:pt idx="11">
                  <c:v>3.612451927413364</c:v>
                </c:pt>
                <c:pt idx="12">
                  <c:v>2.6034402399921488</c:v>
                </c:pt>
                <c:pt idx="13">
                  <c:v>1.6431772476482185</c:v>
                </c:pt>
                <c:pt idx="14">
                  <c:v>0.89815872453700907</c:v>
                </c:pt>
                <c:pt idx="15">
                  <c:v>0.43765726936471433</c:v>
                </c:pt>
                <c:pt idx="16">
                  <c:v>0.19911876782478852</c:v>
                </c:pt>
                <c:pt idx="17">
                  <c:v>8.7528028878549852E-2</c:v>
                </c:pt>
                <c:pt idx="18">
                  <c:v>3.7872159293162622E-2</c:v>
                </c:pt>
                <c:pt idx="19">
                  <c:v>1.6272962054678236E-2</c:v>
                </c:pt>
                <c:pt idx="20">
                  <c:v>6.9711112165428595E-3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67-4DCA-B9C6-AD79699F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2416"/>
        <c:axId val="711162744"/>
      </c:scatterChart>
      <c:valAx>
        <c:axId val="7111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162744"/>
        <c:crosses val="autoZero"/>
        <c:crossBetween val="midCat"/>
      </c:valAx>
      <c:valAx>
        <c:axId val="7111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16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'1'!$O$88:$O$96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2-48B8-ACA8-BD582550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363768"/>
        <c:axId val="733363440"/>
      </c:barChart>
      <c:catAx>
        <c:axId val="73336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363440"/>
        <c:crosses val="autoZero"/>
        <c:auto val="1"/>
        <c:lblAlgn val="ctr"/>
        <c:lblOffset val="100"/>
        <c:noMultiLvlLbl val="0"/>
      </c:catAx>
      <c:valAx>
        <c:axId val="7333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3637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частот</a:t>
            </a:r>
            <a:endParaRPr lang="ru-RU"/>
          </a:p>
        </c:rich>
      </c:tx>
      <c:layout>
        <c:manualLayout>
          <c:xMode val="edge"/>
          <c:yMode val="edge"/>
          <c:x val="0.3066804461942256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'1'!$O$88:$O$96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F-412C-9C81-DC04BBF6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63192"/>
        <c:axId val="732163520"/>
      </c:scatterChart>
      <c:valAx>
        <c:axId val="73216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163520"/>
        <c:crosses val="autoZero"/>
        <c:crossBetween val="midCat"/>
      </c:valAx>
      <c:valAx>
        <c:axId val="7321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16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Прямая корреляции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'2'!$X$39:$X$40</c:f>
              <c:strCache>
                <c:ptCount val="2"/>
                <c:pt idx="0">
                  <c:v>Таблица для графика</c:v>
                </c:pt>
                <c:pt idx="1">
                  <c:v>аргумент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'2'!$W$41:$W$61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'2'!$X$41:$X$61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9-4A43-B3BD-EA53509CFBFC}"/>
            </c:ext>
          </c:extLst>
        </c:ser>
        <c:ser>
          <c:idx val="1"/>
          <c:order val="1"/>
          <c:tx>
            <c:strRef>
              <c:f>'2'!$Y$39:$Y$40</c:f>
              <c:strCache>
                <c:ptCount val="2"/>
                <c:pt idx="0">
                  <c:v>Таблица для графика</c:v>
                </c:pt>
                <c:pt idx="1">
                  <c:v>значение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'2'!$W$41:$W$61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'2'!$Y$41:$Y$61</c:f>
              <c:numCache>
                <c:formatCode>General</c:formatCode>
                <c:ptCount val="21"/>
                <c:pt idx="0">
                  <c:v>-1.081540809149331</c:v>
                </c:pt>
                <c:pt idx="1">
                  <c:v>-0.66551566198040923</c:v>
                </c:pt>
                <c:pt idx="2">
                  <c:v>-0.24949051481148743</c:v>
                </c:pt>
                <c:pt idx="3">
                  <c:v>0.16653463235743438</c:v>
                </c:pt>
                <c:pt idx="4">
                  <c:v>0.58255977952635618</c:v>
                </c:pt>
                <c:pt idx="5">
                  <c:v>0.99858492669527799</c:v>
                </c:pt>
                <c:pt idx="6">
                  <c:v>1.4146100738641998</c:v>
                </c:pt>
                <c:pt idx="7">
                  <c:v>1.8306352210331216</c:v>
                </c:pt>
                <c:pt idx="8">
                  <c:v>2.2466603682020434</c:v>
                </c:pt>
                <c:pt idx="9">
                  <c:v>2.6626855153709652</c:v>
                </c:pt>
                <c:pt idx="10">
                  <c:v>3.0787106625398875</c:v>
                </c:pt>
                <c:pt idx="11">
                  <c:v>3.4947358097088097</c:v>
                </c:pt>
                <c:pt idx="12">
                  <c:v>3.9107609568777315</c:v>
                </c:pt>
                <c:pt idx="13">
                  <c:v>4.3267861040466533</c:v>
                </c:pt>
                <c:pt idx="14">
                  <c:v>4.7428112512155751</c:v>
                </c:pt>
                <c:pt idx="15">
                  <c:v>5.1588363983844969</c:v>
                </c:pt>
                <c:pt idx="16">
                  <c:v>5.5748615455534187</c:v>
                </c:pt>
                <c:pt idx="17">
                  <c:v>5.9908866927223405</c:v>
                </c:pt>
                <c:pt idx="18">
                  <c:v>6.4069118398912623</c:v>
                </c:pt>
                <c:pt idx="19">
                  <c:v>6.8229369870601841</c:v>
                </c:pt>
                <c:pt idx="20">
                  <c:v>7.2389621342291059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9-4A43-B3BD-EA53509C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05248"/>
        <c:axId val="783105576"/>
      </c:scatterChart>
      <c:valAx>
        <c:axId val="7831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105576"/>
        <c:crosses val="autoZero"/>
        <c:crossBetween val="midCat"/>
      </c:valAx>
      <c:valAx>
        <c:axId val="7831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10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Корреляционная</a:t>
            </a:r>
            <a:r>
              <a:rPr lang="ru-RU" baseline="0"/>
              <a:t> прямая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'3'!$L$70:$L$85</c:f>
              <c:numCache>
                <c:formatCode>General</c:formatCode>
                <c:ptCount val="16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'3'!$T$70:$T$85</c:f>
              <c:numCache>
                <c:formatCode>General</c:formatCode>
                <c:ptCount val="16"/>
                <c:pt idx="0">
                  <c:v>8.2761731038351218</c:v>
                </c:pt>
                <c:pt idx="1">
                  <c:v>7.5032560516515545</c:v>
                </c:pt>
                <c:pt idx="2">
                  <c:v>7.5032560516515545</c:v>
                </c:pt>
                <c:pt idx="3">
                  <c:v>7.5032560516515545</c:v>
                </c:pt>
                <c:pt idx="4">
                  <c:v>6.7303389994679863</c:v>
                </c:pt>
                <c:pt idx="5">
                  <c:v>6.7303389994679863</c:v>
                </c:pt>
                <c:pt idx="6">
                  <c:v>6.7303389994679863</c:v>
                </c:pt>
                <c:pt idx="7">
                  <c:v>6.7303389994679863</c:v>
                </c:pt>
                <c:pt idx="8">
                  <c:v>6.7303389994679863</c:v>
                </c:pt>
                <c:pt idx="9">
                  <c:v>5.957421947284419</c:v>
                </c:pt>
                <c:pt idx="10">
                  <c:v>5.1845048951008517</c:v>
                </c:pt>
                <c:pt idx="11">
                  <c:v>4.4115878429172835</c:v>
                </c:pt>
                <c:pt idx="12">
                  <c:v>4.4115878429172835</c:v>
                </c:pt>
                <c:pt idx="13">
                  <c:v>3.6386707907337161</c:v>
                </c:pt>
                <c:pt idx="14">
                  <c:v>2.8657537385501484</c:v>
                </c:pt>
                <c:pt idx="15">
                  <c:v>2.0928366863665806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E-4401-93A1-6837B391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79080"/>
        <c:axId val="796484656"/>
      </c:scatterChart>
      <c:valAx>
        <c:axId val="79647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484656"/>
        <c:crosses val="autoZero"/>
        <c:crossBetween val="midCat"/>
      </c:valAx>
      <c:valAx>
        <c:axId val="7964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47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Прямые корреляции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r=0,2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'3'!$M$88:$M$103</c:f>
              <c:numCache>
                <c:formatCode>General</c:formatCode>
                <c:ptCount val="16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'3'!$O$88:$O$103</c:f>
              <c:numCache>
                <c:formatCode>General</c:formatCode>
                <c:ptCount val="16"/>
                <c:pt idx="0">
                  <c:v>6.45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6.05</c:v>
                </c:pt>
                <c:pt idx="5">
                  <c:v>6.05</c:v>
                </c:pt>
                <c:pt idx="6">
                  <c:v>6.05</c:v>
                </c:pt>
                <c:pt idx="7">
                  <c:v>6.05</c:v>
                </c:pt>
                <c:pt idx="8">
                  <c:v>6.05</c:v>
                </c:pt>
                <c:pt idx="9">
                  <c:v>5.85</c:v>
                </c:pt>
                <c:pt idx="10">
                  <c:v>5.65</c:v>
                </c:pt>
                <c:pt idx="11">
                  <c:v>5.45</c:v>
                </c:pt>
                <c:pt idx="12">
                  <c:v>5.45</c:v>
                </c:pt>
                <c:pt idx="13">
                  <c:v>5.25</c:v>
                </c:pt>
                <c:pt idx="14">
                  <c:v>5.05</c:v>
                </c:pt>
                <c:pt idx="15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4-427F-8C4C-D05EB3F488B5}"/>
            </c:ext>
          </c:extLst>
        </c:ser>
        <c:ser>
          <c:idx val="2"/>
          <c:order val="1"/>
          <c:tx>
            <c:v>r=0,4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'3'!$M$88:$M$103</c:f>
              <c:numCache>
                <c:formatCode>General</c:formatCode>
                <c:ptCount val="16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'3'!$P$88:$P$103</c:f>
              <c:numCache>
                <c:formatCode>General</c:formatCode>
                <c:ptCount val="16"/>
                <c:pt idx="0">
                  <c:v>7.0875000000000004</c:v>
                </c:pt>
                <c:pt idx="1">
                  <c:v>6.6875</c:v>
                </c:pt>
                <c:pt idx="2">
                  <c:v>6.6875</c:v>
                </c:pt>
                <c:pt idx="3">
                  <c:v>6.6875</c:v>
                </c:pt>
                <c:pt idx="4">
                  <c:v>6.2874999999999996</c:v>
                </c:pt>
                <c:pt idx="5">
                  <c:v>6.2874999999999996</c:v>
                </c:pt>
                <c:pt idx="6">
                  <c:v>6.2874999999999996</c:v>
                </c:pt>
                <c:pt idx="7">
                  <c:v>6.2874999999999996</c:v>
                </c:pt>
                <c:pt idx="8">
                  <c:v>6.2874999999999996</c:v>
                </c:pt>
                <c:pt idx="9">
                  <c:v>5.8875000000000002</c:v>
                </c:pt>
                <c:pt idx="10">
                  <c:v>5.4874999999999998</c:v>
                </c:pt>
                <c:pt idx="11">
                  <c:v>5.0875000000000004</c:v>
                </c:pt>
                <c:pt idx="12">
                  <c:v>5.0875000000000004</c:v>
                </c:pt>
                <c:pt idx="13">
                  <c:v>4.6875</c:v>
                </c:pt>
                <c:pt idx="14">
                  <c:v>4.2874999999999996</c:v>
                </c:pt>
                <c:pt idx="15">
                  <c:v>3.8875000000000002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4-427F-8C4C-D05EB3F488B5}"/>
            </c:ext>
          </c:extLst>
        </c:ser>
        <c:ser>
          <c:idx val="3"/>
          <c:order val="2"/>
          <c:tx>
            <c:v>r=0,7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'3'!$M$88:$M$103</c:f>
              <c:numCache>
                <c:formatCode>General</c:formatCode>
                <c:ptCount val="16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'3'!$Q$88:$Q$103</c:f>
              <c:numCache>
                <c:formatCode>General</c:formatCode>
                <c:ptCount val="16"/>
                <c:pt idx="0">
                  <c:v>8.0437499999999993</c:v>
                </c:pt>
                <c:pt idx="1">
                  <c:v>7.34375</c:v>
                </c:pt>
                <c:pt idx="2">
                  <c:v>7.34375</c:v>
                </c:pt>
                <c:pt idx="3">
                  <c:v>7.34375</c:v>
                </c:pt>
                <c:pt idx="4">
                  <c:v>6.6437499999999998</c:v>
                </c:pt>
                <c:pt idx="5">
                  <c:v>6.6437499999999998</c:v>
                </c:pt>
                <c:pt idx="6">
                  <c:v>6.6437499999999998</c:v>
                </c:pt>
                <c:pt idx="7">
                  <c:v>6.6437499999999998</c:v>
                </c:pt>
                <c:pt idx="8">
                  <c:v>6.6437499999999998</c:v>
                </c:pt>
                <c:pt idx="9">
                  <c:v>5.9437499999999996</c:v>
                </c:pt>
                <c:pt idx="10">
                  <c:v>5.2437500000000004</c:v>
                </c:pt>
                <c:pt idx="11">
                  <c:v>4.5437500000000002</c:v>
                </c:pt>
                <c:pt idx="12">
                  <c:v>4.5437500000000002</c:v>
                </c:pt>
                <c:pt idx="13">
                  <c:v>3.84375</c:v>
                </c:pt>
                <c:pt idx="14">
                  <c:v>3.1437500000000003</c:v>
                </c:pt>
                <c:pt idx="15">
                  <c:v>2.4437500000000001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94-427F-8C4C-D05EB3F48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74680"/>
        <c:axId val="722075008"/>
      </c:scatterChart>
      <c:valAx>
        <c:axId val="72207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075008"/>
        <c:crosses val="autoZero"/>
        <c:crossBetween val="midCat"/>
      </c:valAx>
      <c:valAx>
        <c:axId val="7220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07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'5'!$B$44:$B$64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'5'!$C$44:$C$64</c:f>
              <c:numCache>
                <c:formatCode>General</c:formatCode>
                <c:ptCount val="21"/>
                <c:pt idx="0">
                  <c:v>5.530381506613738E-3</c:v>
                </c:pt>
                <c:pt idx="1">
                  <c:v>1.2843981727273402E-2</c:v>
                </c:pt>
                <c:pt idx="2">
                  <c:v>2.9542068771542133E-2</c:v>
                </c:pt>
                <c:pt idx="3">
                  <c:v>6.6486733271906823E-2</c:v>
                </c:pt>
                <c:pt idx="4">
                  <c:v>0.1428334778730509</c:v>
                </c:pt>
                <c:pt idx="5">
                  <c:v>0.28050606568390302</c:v>
                </c:pt>
                <c:pt idx="6">
                  <c:v>0.47702799734703544</c:v>
                </c:pt>
                <c:pt idx="7">
                  <c:v>0.68092962130629386</c:v>
                </c:pt>
                <c:pt idx="8">
                  <c:v>0.83314009670015365</c:v>
                </c:pt>
                <c:pt idx="9">
                  <c:v>0.92114794282625312</c:v>
                </c:pt>
                <c:pt idx="10">
                  <c:v>0.9647038494273722</c:v>
                </c:pt>
                <c:pt idx="11">
                  <c:v>0.98460271839262115</c:v>
                </c:pt>
                <c:pt idx="12">
                  <c:v>0.99336043584865352</c:v>
                </c:pt>
                <c:pt idx="13">
                  <c:v>0.99715132127461237</c:v>
                </c:pt>
                <c:pt idx="14">
                  <c:v>0.99878044294363466</c:v>
                </c:pt>
                <c:pt idx="15">
                  <c:v>0.99947837885561741</c:v>
                </c:pt>
                <c:pt idx="16">
                  <c:v>0.99977698472554588</c:v>
                </c:pt>
                <c:pt idx="17">
                  <c:v>0.99990466776817577</c:v>
                </c:pt>
                <c:pt idx="18">
                  <c:v>0.99995925135632446</c:v>
                </c:pt>
                <c:pt idx="19">
                  <c:v>0.9999825830148622</c:v>
                </c:pt>
                <c:pt idx="20">
                  <c:v>0.99999255564624223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4763-A434-9200091E4113}"/>
            </c:ext>
          </c:extLst>
        </c:ser>
        <c:ser>
          <c:idx val="1"/>
          <c:order val="1"/>
          <c:tx>
            <c:v>7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'5'!$B$44:$B$64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'5'!$D$44:$D$64</c:f>
              <c:numCache>
                <c:formatCode>General</c:formatCode>
                <c:ptCount val="21"/>
                <c:pt idx="0">
                  <c:v>1.3153200024850471E-3</c:v>
                </c:pt>
                <c:pt idx="1">
                  <c:v>3.0719712921430586E-3</c:v>
                </c:pt>
                <c:pt idx="2">
                  <c:v>7.1578707716412589E-3</c:v>
                </c:pt>
                <c:pt idx="3">
                  <c:v>1.6587828810967976E-2</c:v>
                </c:pt>
                <c:pt idx="4">
                  <c:v>3.7965987634382907E-2</c:v>
                </c:pt>
                <c:pt idx="5">
                  <c:v>8.4527832046546569E-2</c:v>
                </c:pt>
                <c:pt idx="6">
                  <c:v>0.17764878211358334</c:v>
                </c:pt>
                <c:pt idx="7">
                  <c:v>0.33573497740234026</c:v>
                </c:pt>
                <c:pt idx="8">
                  <c:v>0.5418123458582057</c:v>
                </c:pt>
                <c:pt idx="9">
                  <c:v>0.73451281892506559</c:v>
                </c:pt>
                <c:pt idx="10">
                  <c:v>0.86618507280862167</c:v>
                </c:pt>
                <c:pt idx="11">
                  <c:v>0.93805960213177741</c:v>
                </c:pt>
                <c:pt idx="12">
                  <c:v>0.97255228434396812</c:v>
                </c:pt>
                <c:pt idx="13">
                  <c:v>0.98808111751021954</c:v>
                </c:pt>
                <c:pt idx="14">
                  <c:v>0.9948706862698794</c:v>
                </c:pt>
                <c:pt idx="15">
                  <c:v>0.99780119690577862</c:v>
                </c:pt>
                <c:pt idx="16">
                  <c:v>0.99905901402205655</c:v>
                </c:pt>
                <c:pt idx="17">
                  <c:v>0.9995975917269001</c:v>
                </c:pt>
                <c:pt idx="18">
                  <c:v>0.99982796505625537</c:v>
                </c:pt>
                <c:pt idx="19">
                  <c:v>0.99992646245243688</c:v>
                </c:pt>
                <c:pt idx="20">
                  <c:v>0.99996856763060549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2-4763-A434-9200091E4113}"/>
            </c:ext>
          </c:extLst>
        </c:ser>
        <c:ser>
          <c:idx val="2"/>
          <c:order val="2"/>
          <c:tx>
            <c:v>2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'5'!$B$44:$B$64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'5'!$E$44:$E$64</c:f>
              <c:numCache>
                <c:formatCode>General</c:formatCode>
                <c:ptCount val="21"/>
                <c:pt idx="0">
                  <c:v>7.7674415601311291E-4</c:v>
                </c:pt>
                <c:pt idx="1">
                  <c:v>1.8154179628543778E-3</c:v>
                </c:pt>
                <c:pt idx="2">
                  <c:v>4.2371321360360715E-3</c:v>
                </c:pt>
                <c:pt idx="3">
                  <c:v>9.8574394667550018E-3</c:v>
                </c:pt>
                <c:pt idx="4">
                  <c:v>2.2762339422052191E-2</c:v>
                </c:pt>
                <c:pt idx="5">
                  <c:v>5.1679933895698686E-2</c:v>
                </c:pt>
                <c:pt idx="6">
                  <c:v>0.11308368745969495</c:v>
                </c:pt>
                <c:pt idx="7">
                  <c:v>0.22976785427763241</c:v>
                </c:pt>
                <c:pt idx="8">
                  <c:v>0.41105095417184634</c:v>
                </c:pt>
                <c:pt idx="9">
                  <c:v>0.62019536063560299</c:v>
                </c:pt>
                <c:pt idx="10">
                  <c:v>0.79255201639752115</c:v>
                </c:pt>
                <c:pt idx="11">
                  <c:v>0.89938207419843863</c:v>
                </c:pt>
                <c:pt idx="12">
                  <c:v>0.95436527354045053</c:v>
                </c:pt>
                <c:pt idx="13">
                  <c:v>0.97997170181173465</c:v>
                </c:pt>
                <c:pt idx="14">
                  <c:v>0.9913402976534692</c:v>
                </c:pt>
                <c:pt idx="15">
                  <c:v>0.99628026994086294</c:v>
                </c:pt>
                <c:pt idx="16">
                  <c:v>0.99840673840275107</c:v>
                </c:pt>
                <c:pt idx="17">
                  <c:v>0.99931839438916814</c:v>
                </c:pt>
                <c:pt idx="18">
                  <c:v>0.9997085578410021</c:v>
                </c:pt>
                <c:pt idx="19">
                  <c:v>0.99987541247884892</c:v>
                </c:pt>
                <c:pt idx="20">
                  <c:v>0.99994674563412134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2-4763-A434-9200091E4113}"/>
            </c:ext>
          </c:extLst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'5'!$B$44:$B$64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'5'!$F$44:$F$64</c:f>
              <c:numCache>
                <c:formatCode>General</c:formatCode>
                <c:ptCount val="21"/>
                <c:pt idx="0">
                  <c:v>7.7674415601311291E-4</c:v>
                </c:pt>
                <c:pt idx="1">
                  <c:v>1.8154179628543778E-3</c:v>
                </c:pt>
                <c:pt idx="2">
                  <c:v>4.2371321360360715E-3</c:v>
                </c:pt>
                <c:pt idx="3">
                  <c:v>9.8574394667550018E-3</c:v>
                </c:pt>
                <c:pt idx="4">
                  <c:v>2.2762339422052191E-2</c:v>
                </c:pt>
                <c:pt idx="5">
                  <c:v>5.1679933895698686E-2</c:v>
                </c:pt>
                <c:pt idx="6">
                  <c:v>0.11308368745969495</c:v>
                </c:pt>
                <c:pt idx="7">
                  <c:v>0.22976785427763241</c:v>
                </c:pt>
                <c:pt idx="8">
                  <c:v>0.41105095417184634</c:v>
                </c:pt>
                <c:pt idx="9">
                  <c:v>0.62019536063560299</c:v>
                </c:pt>
                <c:pt idx="10">
                  <c:v>0.79255201639752115</c:v>
                </c:pt>
                <c:pt idx="11">
                  <c:v>0.89938207419843863</c:v>
                </c:pt>
                <c:pt idx="12">
                  <c:v>0.95436527354045053</c:v>
                </c:pt>
                <c:pt idx="13">
                  <c:v>0.97997170181173465</c:v>
                </c:pt>
                <c:pt idx="14">
                  <c:v>0.9913402976534692</c:v>
                </c:pt>
                <c:pt idx="15">
                  <c:v>0.99628026994086294</c:v>
                </c:pt>
                <c:pt idx="16">
                  <c:v>0.99840673840275107</c:v>
                </c:pt>
                <c:pt idx="17">
                  <c:v>0.99931839438916814</c:v>
                </c:pt>
                <c:pt idx="18">
                  <c:v>0.9997085578410021</c:v>
                </c:pt>
                <c:pt idx="19">
                  <c:v>0.99987541247884892</c:v>
                </c:pt>
                <c:pt idx="20">
                  <c:v>0.99994674563412134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62-4763-A434-9200091E4113}"/>
            </c:ext>
          </c:extLst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'5'!$B$44:$B$64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'5'!$G$44:$G$64</c:f>
              <c:numCache>
                <c:formatCode>General</c:formatCode>
                <c:ptCount val="21"/>
                <c:pt idx="0">
                  <c:v>3.118222192144778E-4</c:v>
                </c:pt>
                <c:pt idx="1">
                  <c:v>7.2924924305300942E-4</c:v>
                </c:pt>
                <c:pt idx="2">
                  <c:v>1.7045204875796524E-3</c:v>
                </c:pt>
                <c:pt idx="3">
                  <c:v>3.9788903736806061E-3</c:v>
                </c:pt>
                <c:pt idx="4">
                  <c:v>9.2598405351971766E-3</c:v>
                </c:pt>
                <c:pt idx="5">
                  <c:v>2.1399300230929938E-2</c:v>
                </c:pt>
                <c:pt idx="6">
                  <c:v>4.8671514523611382E-2</c:v>
                </c:pt>
                <c:pt idx="7">
                  <c:v>0.10690374894703716</c:v>
                </c:pt>
                <c:pt idx="8">
                  <c:v>0.21878421645857918</c:v>
                </c:pt>
                <c:pt idx="9">
                  <c:v>0.39585518674122994</c:v>
                </c:pt>
                <c:pt idx="10">
                  <c:v>0.6052131062866889</c:v>
                </c:pt>
                <c:pt idx="11">
                  <c:v>0.78197866423041851</c:v>
                </c:pt>
                <c:pt idx="12">
                  <c:v>0.89352218671768424</c:v>
                </c:pt>
                <c:pt idx="13">
                  <c:v>0.95153499750683213</c:v>
                </c:pt>
                <c:pt idx="14">
                  <c:v>0.97869408802541313</c:v>
                </c:pt>
                <c:pt idx="15">
                  <c:v>0.99078106922536113</c:v>
                </c:pt>
                <c:pt idx="16">
                  <c:v>0.99603878155507175</c:v>
                </c:pt>
                <c:pt idx="17">
                  <c:v>0.99830306721607975</c:v>
                </c:pt>
                <c:pt idx="18">
                  <c:v>0.99927400018035517</c:v>
                </c:pt>
                <c:pt idx="19">
                  <c:v>0.99968956779086049</c:v>
                </c:pt>
                <c:pt idx="20">
                  <c:v>0.99986729304994848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62-4763-A434-9200091E4113}"/>
            </c:ext>
          </c:extLst>
        </c:ser>
        <c:ser>
          <c:idx val="5"/>
          <c:order val="5"/>
          <c:tx>
            <c:v>9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'5'!$B$44:$B$64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'5'!$H$44:$H$64</c:f>
              <c:numCache>
                <c:formatCode>General</c:formatCode>
                <c:ptCount val="21"/>
                <c:pt idx="0">
                  <c:v>3.118222192144778E-4</c:v>
                </c:pt>
                <c:pt idx="1">
                  <c:v>7.2924924305300942E-4</c:v>
                </c:pt>
                <c:pt idx="2">
                  <c:v>1.7045204875796524E-3</c:v>
                </c:pt>
                <c:pt idx="3">
                  <c:v>3.9788903736806061E-3</c:v>
                </c:pt>
                <c:pt idx="4">
                  <c:v>9.2598405351971766E-3</c:v>
                </c:pt>
                <c:pt idx="5">
                  <c:v>2.1399300230929938E-2</c:v>
                </c:pt>
                <c:pt idx="6">
                  <c:v>4.8671514523611382E-2</c:v>
                </c:pt>
                <c:pt idx="7">
                  <c:v>0.10690374894703716</c:v>
                </c:pt>
                <c:pt idx="8">
                  <c:v>0.21878421645857918</c:v>
                </c:pt>
                <c:pt idx="9">
                  <c:v>0.39585518674122994</c:v>
                </c:pt>
                <c:pt idx="10">
                  <c:v>0.6052131062866889</c:v>
                </c:pt>
                <c:pt idx="11">
                  <c:v>0.78197866423041851</c:v>
                </c:pt>
                <c:pt idx="12">
                  <c:v>0.89352218671768424</c:v>
                </c:pt>
                <c:pt idx="13">
                  <c:v>0.95153499750683213</c:v>
                </c:pt>
                <c:pt idx="14">
                  <c:v>0.97869408802541313</c:v>
                </c:pt>
                <c:pt idx="15">
                  <c:v>0.99078106922536113</c:v>
                </c:pt>
                <c:pt idx="16">
                  <c:v>0.99603878155507175</c:v>
                </c:pt>
                <c:pt idx="17">
                  <c:v>0.99830306721607975</c:v>
                </c:pt>
                <c:pt idx="18">
                  <c:v>0.99927400018035517</c:v>
                </c:pt>
                <c:pt idx="19">
                  <c:v>0.99968956779086049</c:v>
                </c:pt>
                <c:pt idx="20">
                  <c:v>0.99986729304994848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62-4763-A434-9200091E4113}"/>
            </c:ext>
          </c:extLst>
        </c:ser>
        <c:ser>
          <c:idx val="6"/>
          <c:order val="6"/>
          <c:tx>
            <c:v>8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'5'!$B$44:$B$64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'5'!$I$44:$I$64</c:f>
              <c:numCache>
                <c:formatCode>General</c:formatCode>
                <c:ptCount val="21"/>
                <c:pt idx="0">
                  <c:v>2.034269780552065E-4</c:v>
                </c:pt>
                <c:pt idx="1">
                  <c:v>4.7581761883833638E-4</c:v>
                </c:pt>
                <c:pt idx="2">
                  <c:v>1.1125360328603216E-3</c:v>
                </c:pt>
                <c:pt idx="3">
                  <c:v>2.5990677623233473E-3</c:v>
                </c:pt>
                <c:pt idx="4">
                  <c:v>6.0598014915841155E-3</c:v>
                </c:pt>
                <c:pt idx="5">
                  <c:v>1.4063627043245474E-2</c:v>
                </c:pt>
                <c:pt idx="6">
                  <c:v>3.2295464698450509E-2</c:v>
                </c:pt>
                <c:pt idx="7">
                  <c:v>7.2426485361517731E-2</c:v>
                </c:pt>
                <c:pt idx="8">
                  <c:v>0.1544652650835347</c:v>
                </c:pt>
                <c:pt idx="9">
                  <c:v>0.29943285752602705</c:v>
                </c:pt>
                <c:pt idx="10">
                  <c:v>0.5</c:v>
                </c:pt>
                <c:pt idx="11">
                  <c:v>0.70056714247397289</c:v>
                </c:pt>
                <c:pt idx="12">
                  <c:v>0.84553473491646525</c:v>
                </c:pt>
                <c:pt idx="13">
                  <c:v>0.92757351463848225</c:v>
                </c:pt>
                <c:pt idx="14">
                  <c:v>0.96770453530154954</c:v>
                </c:pt>
                <c:pt idx="15">
                  <c:v>0.98593637295675451</c:v>
                </c:pt>
                <c:pt idx="16">
                  <c:v>0.99394019850841586</c:v>
                </c:pt>
                <c:pt idx="17">
                  <c:v>0.99740093223767667</c:v>
                </c:pt>
                <c:pt idx="18">
                  <c:v>0.99888746396713968</c:v>
                </c:pt>
                <c:pt idx="19">
                  <c:v>0.9995241823811617</c:v>
                </c:pt>
                <c:pt idx="20">
                  <c:v>0.9997965730219448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62-4763-A434-9200091E4113}"/>
            </c:ext>
          </c:extLst>
        </c:ser>
        <c:ser>
          <c:idx val="7"/>
          <c:order val="7"/>
          <c:tx>
            <c:v>3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'5'!$B$44:$B$64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'5'!$J$44:$J$64</c:f>
              <c:numCache>
                <c:formatCode>General</c:formatCode>
                <c:ptCount val="21"/>
                <c:pt idx="0">
                  <c:v>8.5372293974068377E-5</c:v>
                </c:pt>
                <c:pt idx="1">
                  <c:v>1.9971817732485647E-4</c:v>
                </c:pt>
                <c:pt idx="2">
                  <c:v>4.6714501934685168E-4</c:v>
                </c:pt>
                <c:pt idx="3">
                  <c:v>1.0922708206105162E-3</c:v>
                </c:pt>
                <c:pt idx="4">
                  <c:v>2.551794055952765E-3</c:v>
                </c:pt>
                <c:pt idx="5">
                  <c:v>5.9499569847219595E-3</c:v>
                </c:pt>
                <c:pt idx="6">
                  <c:v>1.3810715112160182E-2</c:v>
                </c:pt>
                <c:pt idx="7">
                  <c:v>3.172523235072966E-2</c:v>
                </c:pt>
                <c:pt idx="8">
                  <c:v>7.1199805018494114E-2</c:v>
                </c:pt>
                <c:pt idx="9">
                  <c:v>0.15207690945862978</c:v>
                </c:pt>
                <c:pt idx="10">
                  <c:v>0.29558659641947044</c:v>
                </c:pt>
                <c:pt idx="11">
                  <c:v>0.49539923975174199</c:v>
                </c:pt>
                <c:pt idx="12">
                  <c:v>0.69669238272934642</c:v>
                </c:pt>
                <c:pt idx="13">
                  <c:v>0.8431158103259947</c:v>
                </c:pt>
                <c:pt idx="14">
                  <c:v>0.9263273765454576</c:v>
                </c:pt>
                <c:pt idx="15">
                  <c:v>0.96712440153905388</c:v>
                </c:pt>
                <c:pt idx="16">
                  <c:v>0.98567889677431808</c:v>
                </c:pt>
                <c:pt idx="17">
                  <c:v>0.99382833870902831</c:v>
                </c:pt>
                <c:pt idx="18">
                  <c:v>0.99735278507830583</c:v>
                </c:pt>
                <c:pt idx="19">
                  <c:v>0.99886682319514841</c:v>
                </c:pt>
                <c:pt idx="20">
                  <c:v>0.99951534885196047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62-4763-A434-9200091E4113}"/>
            </c:ext>
          </c:extLst>
        </c:ser>
        <c:ser>
          <c:idx val="8"/>
          <c:order val="8"/>
          <c:tx>
            <c:v>6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'5'!$B$44:$B$64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'5'!$K$44:$K$64</c:f>
              <c:numCache>
                <c:formatCode>General</c:formatCode>
                <c:ptCount val="21"/>
                <c:pt idx="0">
                  <c:v>3.1432369394458361E-5</c:v>
                </c:pt>
                <c:pt idx="1">
                  <c:v>7.3537547563065213E-5</c:v>
                </c:pt>
                <c:pt idx="2">
                  <c:v>1.7203494374463984E-4</c:v>
                </c:pt>
                <c:pt idx="3">
                  <c:v>4.0240827309984909E-4</c:v>
                </c:pt>
                <c:pt idx="4">
                  <c:v>9.4098597794346739E-4</c:v>
                </c:pt>
                <c:pt idx="5">
                  <c:v>2.1988030942213469E-3</c:v>
                </c:pt>
                <c:pt idx="6">
                  <c:v>5.129313730120634E-3</c:v>
                </c:pt>
                <c:pt idx="7">
                  <c:v>1.1918882489780448E-2</c:v>
                </c:pt>
                <c:pt idx="8">
                  <c:v>2.7447715656031917E-2</c:v>
                </c:pt>
                <c:pt idx="9">
                  <c:v>6.194039786822262E-2</c:v>
                </c:pt>
                <c:pt idx="10">
                  <c:v>0.13381492719137833</c:v>
                </c:pt>
                <c:pt idx="11">
                  <c:v>0.26548718107493446</c:v>
                </c:pt>
                <c:pt idx="12">
                  <c:v>0.4581876541417943</c:v>
                </c:pt>
                <c:pt idx="13">
                  <c:v>0.66426502259765974</c:v>
                </c:pt>
                <c:pt idx="14">
                  <c:v>0.82235121788641663</c:v>
                </c:pt>
                <c:pt idx="15">
                  <c:v>0.91547216795345343</c:v>
                </c:pt>
                <c:pt idx="16">
                  <c:v>0.96203401236561714</c:v>
                </c:pt>
                <c:pt idx="17">
                  <c:v>0.98341217118903201</c:v>
                </c:pt>
                <c:pt idx="18">
                  <c:v>0.99284212922835879</c:v>
                </c:pt>
                <c:pt idx="19">
                  <c:v>0.99692802870785691</c:v>
                </c:pt>
                <c:pt idx="20">
                  <c:v>0.99868467999751498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62-4763-A434-9200091E4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46760"/>
        <c:axId val="705347088"/>
      </c:scatterChart>
      <c:valAx>
        <c:axId val="70534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347088"/>
        <c:crosses val="autoZero"/>
        <c:crossBetween val="midCat"/>
      </c:valAx>
      <c:valAx>
        <c:axId val="7053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34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'5'!$C$72:$W$72</c:f>
              <c:numCache>
                <c:formatCode>General</c:formatCode>
                <c:ptCount val="21"/>
                <c:pt idx="0">
                  <c:v>0.99999406745078845</c:v>
                </c:pt>
                <c:pt idx="1">
                  <c:v>0.99998612004022458</c:v>
                </c:pt>
                <c:pt idx="2">
                  <c:v>0.9999675263996286</c:v>
                </c:pt>
                <c:pt idx="3">
                  <c:v>0.99992402654820522</c:v>
                </c:pt>
                <c:pt idx="4">
                  <c:v>0.99982226704191157</c:v>
                </c:pt>
                <c:pt idx="5">
                  <c:v>0.99958426662998978</c:v>
                </c:pt>
                <c:pt idx="6">
                  <c:v>0.99902787214251876</c:v>
                </c:pt>
                <c:pt idx="7">
                  <c:v>0.99772852228223241</c:v>
                </c:pt>
                <c:pt idx="8">
                  <c:v>0.99470166701896434</c:v>
                </c:pt>
                <c:pt idx="9">
                  <c:v>0.98769113892515559</c:v>
                </c:pt>
                <c:pt idx="10">
                  <c:v>0.97166878034657234</c:v>
                </c:pt>
                <c:pt idx="11">
                  <c:v>0.93613873083046339</c:v>
                </c:pt>
                <c:pt idx="12">
                  <c:v>0.86236230087843913</c:v>
                </c:pt>
                <c:pt idx="13">
                  <c:v>0.72810921959959862</c:v>
                </c:pt>
                <c:pt idx="14">
                  <c:v>0.53371143313971181</c:v>
                </c:pt>
                <c:pt idx="15">
                  <c:v>0.32850613212479113</c:v>
                </c:pt>
                <c:pt idx="16">
                  <c:v>0.17293759008637372</c:v>
                </c:pt>
                <c:pt idx="17">
                  <c:v>8.2039812053288697E-2</c:v>
                </c:pt>
                <c:pt idx="18">
                  <c:v>3.6793402349018303E-2</c:v>
                </c:pt>
                <c:pt idx="19">
                  <c:v>1.6064485749814523E-2</c:v>
                </c:pt>
                <c:pt idx="20">
                  <c:v>6.9299446875054141E-3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9-411F-88FE-8DE9501A1095}"/>
            </c:ext>
          </c:extLst>
        </c:ser>
        <c:ser>
          <c:idx val="1"/>
          <c:order val="1"/>
          <c:tx>
            <c:v>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'5'!$C$73:$W$73</c:f>
              <c:numCache>
                <c:formatCode>General</c:formatCode>
                <c:ptCount val="21"/>
                <c:pt idx="0">
                  <c:v>0.99999406745078845</c:v>
                </c:pt>
                <c:pt idx="1">
                  <c:v>0.99998612004022458</c:v>
                </c:pt>
                <c:pt idx="2">
                  <c:v>0.9999675263996286</c:v>
                </c:pt>
                <c:pt idx="3">
                  <c:v>0.99992402654820522</c:v>
                </c:pt>
                <c:pt idx="4">
                  <c:v>0.99982226704191157</c:v>
                </c:pt>
                <c:pt idx="5">
                  <c:v>0.99958426662998978</c:v>
                </c:pt>
                <c:pt idx="6">
                  <c:v>0.99902787214251876</c:v>
                </c:pt>
                <c:pt idx="7">
                  <c:v>0.99772852228223241</c:v>
                </c:pt>
                <c:pt idx="8">
                  <c:v>0.99470166701896434</c:v>
                </c:pt>
                <c:pt idx="9">
                  <c:v>0.98769113892515559</c:v>
                </c:pt>
                <c:pt idx="10">
                  <c:v>0.97166878034657234</c:v>
                </c:pt>
                <c:pt idx="11">
                  <c:v>0.93613873083046339</c:v>
                </c:pt>
                <c:pt idx="12">
                  <c:v>0.86236230087843913</c:v>
                </c:pt>
                <c:pt idx="13">
                  <c:v>0.72810921959959862</c:v>
                </c:pt>
                <c:pt idx="14">
                  <c:v>0.53371143313971181</c:v>
                </c:pt>
                <c:pt idx="15">
                  <c:v>0.32850613212479113</c:v>
                </c:pt>
                <c:pt idx="16">
                  <c:v>0.17293759008637372</c:v>
                </c:pt>
                <c:pt idx="17">
                  <c:v>8.2039812053288697E-2</c:v>
                </c:pt>
                <c:pt idx="18">
                  <c:v>3.6793402349018303E-2</c:v>
                </c:pt>
                <c:pt idx="19">
                  <c:v>1.6064485749814523E-2</c:v>
                </c:pt>
                <c:pt idx="20">
                  <c:v>6.9299446875054141E-3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9-411F-88FE-8DE9501A1095}"/>
            </c:ext>
          </c:extLst>
        </c:ser>
        <c:ser>
          <c:idx val="2"/>
          <c:order val="2"/>
          <c:tx>
            <c:v>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'5'!$C$74:$W$74</c:f>
              <c:numCache>
                <c:formatCode>General</c:formatCode>
                <c:ptCount val="21"/>
                <c:pt idx="0">
                  <c:v>0.99999406745078845</c:v>
                </c:pt>
                <c:pt idx="1">
                  <c:v>0.99998612004022458</c:v>
                </c:pt>
                <c:pt idx="2">
                  <c:v>0.9999675263996286</c:v>
                </c:pt>
                <c:pt idx="3">
                  <c:v>0.99992402654820522</c:v>
                </c:pt>
                <c:pt idx="4">
                  <c:v>0.99982226704191157</c:v>
                </c:pt>
                <c:pt idx="5">
                  <c:v>0.99958426662998978</c:v>
                </c:pt>
                <c:pt idx="6">
                  <c:v>0.99902787214251876</c:v>
                </c:pt>
                <c:pt idx="7">
                  <c:v>0.99772852228223241</c:v>
                </c:pt>
                <c:pt idx="8">
                  <c:v>0.99470166701896434</c:v>
                </c:pt>
                <c:pt idx="9">
                  <c:v>0.98769113892515559</c:v>
                </c:pt>
                <c:pt idx="10">
                  <c:v>0.97166878034657234</c:v>
                </c:pt>
                <c:pt idx="11">
                  <c:v>0.93613873083046339</c:v>
                </c:pt>
                <c:pt idx="12">
                  <c:v>0.86236230087843913</c:v>
                </c:pt>
                <c:pt idx="13">
                  <c:v>0.72810921959959862</c:v>
                </c:pt>
                <c:pt idx="14">
                  <c:v>0.53371143313971181</c:v>
                </c:pt>
                <c:pt idx="15">
                  <c:v>0.32850613212479113</c:v>
                </c:pt>
                <c:pt idx="16">
                  <c:v>0.17293759008637372</c:v>
                </c:pt>
                <c:pt idx="17">
                  <c:v>8.2039812053288697E-2</c:v>
                </c:pt>
                <c:pt idx="18">
                  <c:v>3.6793402349018303E-2</c:v>
                </c:pt>
                <c:pt idx="19">
                  <c:v>1.6064485749814523E-2</c:v>
                </c:pt>
                <c:pt idx="20">
                  <c:v>6.9299446875054141E-3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B9-411F-88FE-8DE9501A1095}"/>
            </c:ext>
          </c:extLst>
        </c:ser>
        <c:ser>
          <c:idx val="3"/>
          <c:order val="3"/>
          <c:tx>
            <c:v>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'5'!$C$75:$W$75</c:f>
              <c:numCache>
                <c:formatCode>General</c:formatCode>
                <c:ptCount val="21"/>
                <c:pt idx="0">
                  <c:v>0.99997581362822219</c:v>
                </c:pt>
                <c:pt idx="1">
                  <c:v>0.999943414264856</c:v>
                </c:pt>
                <c:pt idx="2">
                  <c:v>0.99986761939800506</c:v>
                </c:pt>
                <c:pt idx="3">
                  <c:v>0.99969033105898497</c:v>
                </c:pt>
                <c:pt idx="4">
                  <c:v>0.99927578447566834</c:v>
                </c:pt>
                <c:pt idx="5">
                  <c:v>0.99830723373843921</c:v>
                </c:pt>
                <c:pt idx="6">
                  <c:v>0.99604848562976755</c:v>
                </c:pt>
                <c:pt idx="7">
                  <c:v>0.99080353456349579</c:v>
                </c:pt>
                <c:pt idx="8">
                  <c:v>0.97874537590099109</c:v>
                </c:pt>
                <c:pt idx="9">
                  <c:v>0.9516484331753835</c:v>
                </c:pt>
                <c:pt idx="10">
                  <c:v>0.89375624449220048</c:v>
                </c:pt>
                <c:pt idx="11">
                  <c:v>0.78239820261234538</c:v>
                </c:pt>
                <c:pt idx="12">
                  <c:v>0.60580132359961947</c:v>
                </c:pt>
                <c:pt idx="13">
                  <c:v>0.39644425828293511</c:v>
                </c:pt>
                <c:pt idx="14">
                  <c:v>0.21920539584549534</c:v>
                </c:pt>
                <c:pt idx="15">
                  <c:v>0.10713908640809366</c:v>
                </c:pt>
                <c:pt idx="16">
                  <c:v>4.8785662328723584E-2</c:v>
                </c:pt>
                <c:pt idx="17">
                  <c:v>2.1450929561908978E-2</c:v>
                </c:pt>
                <c:pt idx="18">
                  <c:v>9.2824592370918304E-3</c:v>
                </c:pt>
                <c:pt idx="19">
                  <c:v>3.9886614087695903E-3</c:v>
                </c:pt>
                <c:pt idx="20">
                  <c:v>1.7087158919068504E-3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B9-411F-88FE-8DE9501A1095}"/>
            </c:ext>
          </c:extLst>
        </c:ser>
        <c:ser>
          <c:idx val="4"/>
          <c:order val="4"/>
          <c:tx>
            <c:v>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'5'!$C$76:$W$76</c:f>
              <c:numCache>
                <c:formatCode>General</c:formatCode>
                <c:ptCount val="21"/>
                <c:pt idx="0">
                  <c:v>0.99997581362822219</c:v>
                </c:pt>
                <c:pt idx="1">
                  <c:v>0.999943414264856</c:v>
                </c:pt>
                <c:pt idx="2">
                  <c:v>0.99986761939800506</c:v>
                </c:pt>
                <c:pt idx="3">
                  <c:v>0.99969033105898497</c:v>
                </c:pt>
                <c:pt idx="4">
                  <c:v>0.99927578447566834</c:v>
                </c:pt>
                <c:pt idx="5">
                  <c:v>0.99830723373843921</c:v>
                </c:pt>
                <c:pt idx="6">
                  <c:v>0.99604848562976755</c:v>
                </c:pt>
                <c:pt idx="7">
                  <c:v>0.99080353456349579</c:v>
                </c:pt>
                <c:pt idx="8">
                  <c:v>0.97874537590099109</c:v>
                </c:pt>
                <c:pt idx="9">
                  <c:v>0.9516484331753835</c:v>
                </c:pt>
                <c:pt idx="10">
                  <c:v>0.89375624449220048</c:v>
                </c:pt>
                <c:pt idx="11">
                  <c:v>0.78239820261234538</c:v>
                </c:pt>
                <c:pt idx="12">
                  <c:v>0.60580132359961947</c:v>
                </c:pt>
                <c:pt idx="13">
                  <c:v>0.39644425828293511</c:v>
                </c:pt>
                <c:pt idx="14">
                  <c:v>0.21920539584549534</c:v>
                </c:pt>
                <c:pt idx="15">
                  <c:v>0.10713908640809366</c:v>
                </c:pt>
                <c:pt idx="16">
                  <c:v>4.8785662328723584E-2</c:v>
                </c:pt>
                <c:pt idx="17">
                  <c:v>2.1450929561908978E-2</c:v>
                </c:pt>
                <c:pt idx="18">
                  <c:v>9.2824592370918304E-3</c:v>
                </c:pt>
                <c:pt idx="19">
                  <c:v>3.9886614087695903E-3</c:v>
                </c:pt>
                <c:pt idx="20">
                  <c:v>1.7087158919068504E-3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B9-411F-88FE-8DE9501A1095}"/>
            </c:ext>
          </c:extLst>
        </c:ser>
        <c:ser>
          <c:idx val="5"/>
          <c:order val="5"/>
          <c:tx>
            <c:v>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'5'!$C$77:$W$77</c:f>
              <c:numCache>
                <c:formatCode>General</c:formatCode>
                <c:ptCount val="21"/>
                <c:pt idx="0">
                  <c:v>0.99997581362822219</c:v>
                </c:pt>
                <c:pt idx="1">
                  <c:v>0.999943414264856</c:v>
                </c:pt>
                <c:pt idx="2">
                  <c:v>0.99986761939800506</c:v>
                </c:pt>
                <c:pt idx="3">
                  <c:v>0.99969033105898497</c:v>
                </c:pt>
                <c:pt idx="4">
                  <c:v>0.99927578447566834</c:v>
                </c:pt>
                <c:pt idx="5">
                  <c:v>0.99830723373843921</c:v>
                </c:pt>
                <c:pt idx="6">
                  <c:v>0.99604848562976755</c:v>
                </c:pt>
                <c:pt idx="7">
                  <c:v>0.99080353456349579</c:v>
                </c:pt>
                <c:pt idx="8">
                  <c:v>0.97874537590099109</c:v>
                </c:pt>
                <c:pt idx="9">
                  <c:v>0.9516484331753835</c:v>
                </c:pt>
                <c:pt idx="10">
                  <c:v>0.89375624449220048</c:v>
                </c:pt>
                <c:pt idx="11">
                  <c:v>0.78239820261234538</c:v>
                </c:pt>
                <c:pt idx="12">
                  <c:v>0.60580132359961947</c:v>
                </c:pt>
                <c:pt idx="13">
                  <c:v>0.39644425828293511</c:v>
                </c:pt>
                <c:pt idx="14">
                  <c:v>0.21920539584549534</c:v>
                </c:pt>
                <c:pt idx="15">
                  <c:v>0.10713908640809366</c:v>
                </c:pt>
                <c:pt idx="16">
                  <c:v>4.8785662328723584E-2</c:v>
                </c:pt>
                <c:pt idx="17">
                  <c:v>2.1450929561908978E-2</c:v>
                </c:pt>
                <c:pt idx="18">
                  <c:v>9.2824592370918304E-3</c:v>
                </c:pt>
                <c:pt idx="19">
                  <c:v>3.9886614087695903E-3</c:v>
                </c:pt>
                <c:pt idx="20">
                  <c:v>1.7087158919068504E-3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B9-411F-88FE-8DE9501A1095}"/>
            </c:ext>
          </c:extLst>
        </c:ser>
        <c:ser>
          <c:idx val="6"/>
          <c:order val="6"/>
          <c:tx>
            <c:v>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'5'!$C$78:$W$78</c:f>
              <c:numCache>
                <c:formatCode>General</c:formatCode>
                <c:ptCount val="21"/>
                <c:pt idx="0">
                  <c:v>0.99997581362822219</c:v>
                </c:pt>
                <c:pt idx="1">
                  <c:v>0.999943414264856</c:v>
                </c:pt>
                <c:pt idx="2">
                  <c:v>0.99986761939800506</c:v>
                </c:pt>
                <c:pt idx="3">
                  <c:v>0.99969033105898497</c:v>
                </c:pt>
                <c:pt idx="4">
                  <c:v>0.99927578447566834</c:v>
                </c:pt>
                <c:pt idx="5">
                  <c:v>0.99830723373843921</c:v>
                </c:pt>
                <c:pt idx="6">
                  <c:v>0.99604848562976755</c:v>
                </c:pt>
                <c:pt idx="7">
                  <c:v>0.99080353456349579</c:v>
                </c:pt>
                <c:pt idx="8">
                  <c:v>0.97874537590099109</c:v>
                </c:pt>
                <c:pt idx="9">
                  <c:v>0.9516484331753835</c:v>
                </c:pt>
                <c:pt idx="10">
                  <c:v>0.89375624449220048</c:v>
                </c:pt>
                <c:pt idx="11">
                  <c:v>0.78239820261234538</c:v>
                </c:pt>
                <c:pt idx="12">
                  <c:v>0.60580132359961947</c:v>
                </c:pt>
                <c:pt idx="13">
                  <c:v>0.39644425828293511</c:v>
                </c:pt>
                <c:pt idx="14">
                  <c:v>0.21920539584549534</c:v>
                </c:pt>
                <c:pt idx="15">
                  <c:v>0.10713908640809366</c:v>
                </c:pt>
                <c:pt idx="16">
                  <c:v>4.8785662328723584E-2</c:v>
                </c:pt>
                <c:pt idx="17">
                  <c:v>2.1450929561908978E-2</c:v>
                </c:pt>
                <c:pt idx="18">
                  <c:v>9.2824592370918304E-3</c:v>
                </c:pt>
                <c:pt idx="19">
                  <c:v>3.9886614087695903E-3</c:v>
                </c:pt>
                <c:pt idx="20">
                  <c:v>1.7087158919068504E-3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B9-411F-88FE-8DE9501A1095}"/>
            </c:ext>
          </c:extLst>
        </c:ser>
        <c:ser>
          <c:idx val="7"/>
          <c:order val="7"/>
          <c:tx>
            <c:v>16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'5'!$C$79:$W$79</c:f>
              <c:numCache>
                <c:formatCode>General</c:formatCode>
                <c:ptCount val="21"/>
                <c:pt idx="0">
                  <c:v>0.99997581362822219</c:v>
                </c:pt>
                <c:pt idx="1">
                  <c:v>0.999943414264856</c:v>
                </c:pt>
                <c:pt idx="2">
                  <c:v>0.99986761939800506</c:v>
                </c:pt>
                <c:pt idx="3">
                  <c:v>0.99969033105898497</c:v>
                </c:pt>
                <c:pt idx="4">
                  <c:v>0.99927578447566834</c:v>
                </c:pt>
                <c:pt idx="5">
                  <c:v>0.99830723373843921</c:v>
                </c:pt>
                <c:pt idx="6">
                  <c:v>0.99604848562976755</c:v>
                </c:pt>
                <c:pt idx="7">
                  <c:v>0.99080353456349579</c:v>
                </c:pt>
                <c:pt idx="8">
                  <c:v>0.97874537590099109</c:v>
                </c:pt>
                <c:pt idx="9">
                  <c:v>0.9516484331753835</c:v>
                </c:pt>
                <c:pt idx="10">
                  <c:v>0.89375624449220048</c:v>
                </c:pt>
                <c:pt idx="11">
                  <c:v>0.78239820261234538</c:v>
                </c:pt>
                <c:pt idx="12">
                  <c:v>0.60580132359961947</c:v>
                </c:pt>
                <c:pt idx="13">
                  <c:v>0.39644425828293511</c:v>
                </c:pt>
                <c:pt idx="14">
                  <c:v>0.21920539584549534</c:v>
                </c:pt>
                <c:pt idx="15">
                  <c:v>0.10713908640809366</c:v>
                </c:pt>
                <c:pt idx="16">
                  <c:v>4.8785662328723584E-2</c:v>
                </c:pt>
                <c:pt idx="17">
                  <c:v>2.1450929561908978E-2</c:v>
                </c:pt>
                <c:pt idx="18">
                  <c:v>9.2824592370918304E-3</c:v>
                </c:pt>
                <c:pt idx="19">
                  <c:v>3.9886614087695903E-3</c:v>
                </c:pt>
                <c:pt idx="20">
                  <c:v>1.7087158919068504E-3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B9-411F-88FE-8DE9501A1095}"/>
            </c:ext>
          </c:extLst>
        </c:ser>
        <c:ser>
          <c:idx val="8"/>
          <c:order val="8"/>
          <c:tx>
            <c:v>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'5'!$C$80:$W$80</c:f>
              <c:numCache>
                <c:formatCode>General</c:formatCode>
                <c:ptCount val="21"/>
                <c:pt idx="0">
                  <c:v>0.99993737918516201</c:v>
                </c:pt>
                <c:pt idx="1">
                  <c:v>0.99985350169740939</c:v>
                </c:pt>
                <c:pt idx="2">
                  <c:v>0.99965731296191518</c:v>
                </c:pt>
                <c:pt idx="3">
                  <c:v>0.99919860125597337</c:v>
                </c:pt>
                <c:pt idx="4">
                  <c:v>0.99812702076562043</c:v>
                </c:pt>
                <c:pt idx="5">
                  <c:v>0.99562885779780785</c:v>
                </c:pt>
                <c:pt idx="6">
                  <c:v>0.98983260898235192</c:v>
                </c:pt>
                <c:pt idx="7">
                  <c:v>0.97653155260839786</c:v>
                </c:pt>
                <c:pt idx="8">
                  <c:v>0.94676577472845758</c:v>
                </c:pt>
                <c:pt idx="9">
                  <c:v>0.88374168164506217</c:v>
                </c:pt>
                <c:pt idx="10">
                  <c:v>0.76465103693100023</c:v>
                </c:pt>
                <c:pt idx="11">
                  <c:v>0.58135790271713284</c:v>
                </c:pt>
                <c:pt idx="12">
                  <c:v>0.37246653788789791</c:v>
                </c:pt>
                <c:pt idx="13">
                  <c:v>0.20235342831363223</c:v>
                </c:pt>
                <c:pt idx="14">
                  <c:v>9.7823107241189949E-2</c:v>
                </c:pt>
                <c:pt idx="15">
                  <c:v>4.4291939052178715E-2</c:v>
                </c:pt>
                <c:pt idx="16">
                  <c:v>1.9423637090793942E-2</c:v>
                </c:pt>
                <c:pt idx="17">
                  <c:v>8.3953226557608833E-3</c:v>
                </c:pt>
                <c:pt idx="18">
                  <c:v>3.6056186014402306E-3</c:v>
                </c:pt>
                <c:pt idx="19">
                  <c:v>1.5442834384196704E-3</c:v>
                </c:pt>
                <c:pt idx="20">
                  <c:v>6.6063395550734056E-4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B9-411F-88FE-8DE9501A1095}"/>
            </c:ext>
          </c:extLst>
        </c:ser>
        <c:ser>
          <c:idx val="9"/>
          <c:order val="9"/>
          <c:tx>
            <c:v>11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'5'!$C$81:$W$81</c:f>
              <c:numCache>
                <c:formatCode>General</c:formatCode>
                <c:ptCount val="21"/>
                <c:pt idx="0">
                  <c:v>0.99986078391492095</c:v>
                </c:pt>
                <c:pt idx="1">
                  <c:v>0.9996743442597299</c:v>
                </c:pt>
                <c:pt idx="2">
                  <c:v>0.99923841282529435</c:v>
                </c:pt>
                <c:pt idx="3">
                  <c:v>0.99821997105275906</c:v>
                </c:pt>
                <c:pt idx="4">
                  <c:v>0.9958452682927561</c:v>
                </c:pt>
                <c:pt idx="5">
                  <c:v>0.9903331992283988</c:v>
                </c:pt>
                <c:pt idx="6">
                  <c:v>0.97767224662809515</c:v>
                </c:pt>
                <c:pt idx="7">
                  <c:v>0.94927810030035131</c:v>
                </c:pt>
                <c:pt idx="8">
                  <c:v>0.88887925845501681</c:v>
                </c:pt>
                <c:pt idx="9">
                  <c:v>0.77370374482257198</c:v>
                </c:pt>
                <c:pt idx="10">
                  <c:v>0.59371488295409125</c:v>
                </c:pt>
                <c:pt idx="11">
                  <c:v>0.38446099777514375</c:v>
                </c:pt>
                <c:pt idx="12">
                  <c:v>0.2107091790695885</c:v>
                </c:pt>
                <c:pt idx="13">
                  <c:v>0.10241671667697042</c:v>
                </c:pt>
                <c:pt idx="14">
                  <c:v>4.6501381126293151E-2</c:v>
                </c:pt>
                <c:pt idx="15">
                  <c:v>2.0419062536777673E-2</c:v>
                </c:pt>
                <c:pt idx="16">
                  <c:v>8.8306571803933778E-3</c:v>
                </c:pt>
                <c:pt idx="17">
                  <c:v>3.7935360031792357E-3</c:v>
                </c:pt>
                <c:pt idx="18">
                  <c:v>1.6249435083016532E-3</c:v>
                </c:pt>
                <c:pt idx="19">
                  <c:v>6.9517191975913112E-4</c:v>
                </c:pt>
                <c:pt idx="20">
                  <c:v>2.9724517575062322E-4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B9-411F-88FE-8DE9501A1095}"/>
            </c:ext>
          </c:extLst>
        </c:ser>
        <c:ser>
          <c:idx val="10"/>
          <c:order val="10"/>
          <c:tx>
            <c:v>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'5'!$C$82:$W$82</c:f>
              <c:numCache>
                <c:formatCode>General</c:formatCode>
                <c:ptCount val="21"/>
                <c:pt idx="0">
                  <c:v>0.99970275482424942</c:v>
                </c:pt>
                <c:pt idx="1">
                  <c:v>0.9993048280802409</c:v>
                </c:pt>
                <c:pt idx="2">
                  <c:v>0.99837505649169833</c:v>
                </c:pt>
                <c:pt idx="3">
                  <c:v>0.99620646399682078</c:v>
                </c:pt>
                <c:pt idx="4">
                  <c:v>0.99116934281960667</c:v>
                </c:pt>
                <c:pt idx="5">
                  <c:v>0.97958093746322228</c:v>
                </c:pt>
                <c:pt idx="6">
                  <c:v>0.9534986188737069</c:v>
                </c:pt>
                <c:pt idx="7">
                  <c:v>0.89758328332302961</c:v>
                </c:pt>
                <c:pt idx="8">
                  <c:v>0.78929082093041159</c:v>
                </c:pt>
                <c:pt idx="9">
                  <c:v>0.61553900222485625</c:v>
                </c:pt>
                <c:pt idx="10">
                  <c:v>0.40628511704590886</c:v>
                </c:pt>
                <c:pt idx="11">
                  <c:v>0.22629625517742796</c:v>
                </c:pt>
                <c:pt idx="12">
                  <c:v>0.11112074154498312</c:v>
                </c:pt>
                <c:pt idx="13">
                  <c:v>5.0721899699648736E-2</c:v>
                </c:pt>
                <c:pt idx="14">
                  <c:v>2.2327753371904815E-2</c:v>
                </c:pt>
                <c:pt idx="15">
                  <c:v>9.6668007716011785E-3</c:v>
                </c:pt>
                <c:pt idx="16">
                  <c:v>4.1547317072438816E-3</c:v>
                </c:pt>
                <c:pt idx="17">
                  <c:v>1.7800289472409757E-3</c:v>
                </c:pt>
                <c:pt idx="18">
                  <c:v>7.6158717470566322E-4</c:v>
                </c:pt>
                <c:pt idx="19">
                  <c:v>3.2565574027014515E-4</c:v>
                </c:pt>
                <c:pt idx="20">
                  <c:v>1.3921608507908769E-4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B9-411F-88FE-8DE9501A1095}"/>
            </c:ext>
          </c:extLst>
        </c:ser>
        <c:ser>
          <c:idx val="11"/>
          <c:order val="11"/>
          <c:tx>
            <c:v>15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'5'!$C$83:$W$83</c:f>
              <c:numCache>
                <c:formatCode>General</c:formatCode>
                <c:ptCount val="21"/>
                <c:pt idx="0">
                  <c:v>0.99970275482424942</c:v>
                </c:pt>
                <c:pt idx="1">
                  <c:v>0.9993048280802409</c:v>
                </c:pt>
                <c:pt idx="2">
                  <c:v>0.99837505649169833</c:v>
                </c:pt>
                <c:pt idx="3">
                  <c:v>0.99620646399682078</c:v>
                </c:pt>
                <c:pt idx="4">
                  <c:v>0.99116934281960667</c:v>
                </c:pt>
                <c:pt idx="5">
                  <c:v>0.97958093746322228</c:v>
                </c:pt>
                <c:pt idx="6">
                  <c:v>0.9534986188737069</c:v>
                </c:pt>
                <c:pt idx="7">
                  <c:v>0.89758328332302961</c:v>
                </c:pt>
                <c:pt idx="8">
                  <c:v>0.78929082093041159</c:v>
                </c:pt>
                <c:pt idx="9">
                  <c:v>0.61553900222485625</c:v>
                </c:pt>
                <c:pt idx="10">
                  <c:v>0.40628511704590886</c:v>
                </c:pt>
                <c:pt idx="11">
                  <c:v>0.22629625517742796</c:v>
                </c:pt>
                <c:pt idx="12">
                  <c:v>0.11112074154498312</c:v>
                </c:pt>
                <c:pt idx="13">
                  <c:v>5.0721899699648736E-2</c:v>
                </c:pt>
                <c:pt idx="14">
                  <c:v>2.2327753371904815E-2</c:v>
                </c:pt>
                <c:pt idx="15">
                  <c:v>9.6668007716011785E-3</c:v>
                </c:pt>
                <c:pt idx="16">
                  <c:v>4.1547317072438816E-3</c:v>
                </c:pt>
                <c:pt idx="17">
                  <c:v>1.7800289472409757E-3</c:v>
                </c:pt>
                <c:pt idx="18">
                  <c:v>7.6158717470566322E-4</c:v>
                </c:pt>
                <c:pt idx="19">
                  <c:v>3.2565574027014515E-4</c:v>
                </c:pt>
                <c:pt idx="20">
                  <c:v>1.3921608507908769E-4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3B9-411F-88FE-8DE9501A1095}"/>
            </c:ext>
          </c:extLst>
        </c:ser>
        <c:ser>
          <c:idx val="12"/>
          <c:order val="12"/>
          <c:tx>
            <c:v>10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'5'!$C$84:$W$84</c:f>
              <c:numCache>
                <c:formatCode>General</c:formatCode>
                <c:ptCount val="21"/>
                <c:pt idx="0">
                  <c:v>0.99933936604449269</c:v>
                </c:pt>
                <c:pt idx="1">
                  <c:v>0.99845571656158028</c:v>
                </c:pt>
                <c:pt idx="2">
                  <c:v>0.99639438139855974</c:v>
                </c:pt>
                <c:pt idx="3">
                  <c:v>0.99160467734423907</c:v>
                </c:pt>
                <c:pt idx="4">
                  <c:v>0.98057636290920602</c:v>
                </c:pt>
                <c:pt idx="5">
                  <c:v>0.95570806094782124</c:v>
                </c:pt>
                <c:pt idx="6">
                  <c:v>0.90217689275880997</c:v>
                </c:pt>
                <c:pt idx="7">
                  <c:v>0.79764657168636777</c:v>
                </c:pt>
                <c:pt idx="8">
                  <c:v>0.62753346211210204</c:v>
                </c:pt>
                <c:pt idx="9">
                  <c:v>0.41864209728286711</c:v>
                </c:pt>
                <c:pt idx="10">
                  <c:v>0.23534896306899958</c:v>
                </c:pt>
                <c:pt idx="11">
                  <c:v>0.11625831835493781</c:v>
                </c:pt>
                <c:pt idx="12">
                  <c:v>5.3234225271542458E-2</c:v>
                </c:pt>
                <c:pt idx="13">
                  <c:v>2.3468447391602171E-2</c:v>
                </c:pt>
                <c:pt idx="14">
                  <c:v>1.0167391017648037E-2</c:v>
                </c:pt>
                <c:pt idx="15">
                  <c:v>4.3711422021921196E-3</c:v>
                </c:pt>
                <c:pt idx="16">
                  <c:v>1.8729792343795883E-3</c:v>
                </c:pt>
                <c:pt idx="17">
                  <c:v>8.0139874402659341E-4</c:v>
                </c:pt>
                <c:pt idx="18">
                  <c:v>3.4268703808476873E-4</c:v>
                </c:pt>
                <c:pt idx="19">
                  <c:v>1.4649830259062051E-4</c:v>
                </c:pt>
                <c:pt idx="20">
                  <c:v>6.2620814837938666E-5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3B9-411F-88FE-8DE9501A1095}"/>
            </c:ext>
          </c:extLst>
        </c:ser>
        <c:ser>
          <c:idx val="13"/>
          <c:order val="13"/>
          <c:tx>
            <c:v>13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'5'!$C$85:$W$85</c:f>
              <c:numCache>
                <c:formatCode>General</c:formatCode>
                <c:ptCount val="21"/>
                <c:pt idx="0">
                  <c:v>0.9982912841080932</c:v>
                </c:pt>
                <c:pt idx="1">
                  <c:v>0.99601133859123037</c:v>
                </c:pt>
                <c:pt idx="2">
                  <c:v>0.99071754076290819</c:v>
                </c:pt>
                <c:pt idx="3">
                  <c:v>0.97854907043809103</c:v>
                </c:pt>
                <c:pt idx="4">
                  <c:v>0.95121433767127639</c:v>
                </c:pt>
                <c:pt idx="5">
                  <c:v>0.89286091359190634</c:v>
                </c:pt>
                <c:pt idx="6">
                  <c:v>0.78079460415450463</c:v>
                </c:pt>
                <c:pt idx="7">
                  <c:v>0.60355574171706483</c:v>
                </c:pt>
                <c:pt idx="8">
                  <c:v>0.39419867640038048</c:v>
                </c:pt>
                <c:pt idx="9">
                  <c:v>0.21760179738765467</c:v>
                </c:pt>
                <c:pt idx="10">
                  <c:v>0.10624375550779952</c:v>
                </c:pt>
                <c:pt idx="11">
                  <c:v>4.835156682461645E-2</c:v>
                </c:pt>
                <c:pt idx="12">
                  <c:v>2.1254624099008919E-2</c:v>
                </c:pt>
                <c:pt idx="13">
                  <c:v>9.1964654365042347E-3</c:v>
                </c:pt>
                <c:pt idx="14">
                  <c:v>3.951514370232413E-3</c:v>
                </c:pt>
                <c:pt idx="15">
                  <c:v>1.6927662615607445E-3</c:v>
                </c:pt>
                <c:pt idx="16">
                  <c:v>7.2421552433161464E-4</c:v>
                </c:pt>
                <c:pt idx="17">
                  <c:v>3.0966894101506299E-4</c:v>
                </c:pt>
                <c:pt idx="18">
                  <c:v>1.3238060199495644E-4</c:v>
                </c:pt>
                <c:pt idx="19">
                  <c:v>5.6585735143971462E-5</c:v>
                </c:pt>
                <c:pt idx="20">
                  <c:v>2.4186371777830437E-5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3B9-411F-88FE-8DE9501A1095}"/>
            </c:ext>
          </c:extLst>
        </c:ser>
        <c:ser>
          <c:idx val="14"/>
          <c:order val="14"/>
          <c:tx>
            <c:v>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'5'!$C$71:$W$71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'5'!$C$86:$W$86</c:f>
              <c:numCache>
                <c:formatCode>General</c:formatCode>
                <c:ptCount val="21"/>
                <c:pt idx="0">
                  <c:v>0.99307005531249459</c:v>
                </c:pt>
                <c:pt idx="1">
                  <c:v>0.98393551425018544</c:v>
                </c:pt>
                <c:pt idx="2">
                  <c:v>0.96320659765098171</c:v>
                </c:pt>
                <c:pt idx="3">
                  <c:v>0.91796018794671119</c:v>
                </c:pt>
                <c:pt idx="4">
                  <c:v>0.82706240991362623</c:v>
                </c:pt>
                <c:pt idx="5">
                  <c:v>0.67149386787520871</c:v>
                </c:pt>
                <c:pt idx="6">
                  <c:v>0.46628856686028802</c:v>
                </c:pt>
                <c:pt idx="7">
                  <c:v>0.27189078040040127</c:v>
                </c:pt>
                <c:pt idx="8">
                  <c:v>0.13763769912156082</c:v>
                </c:pt>
                <c:pt idx="9">
                  <c:v>6.3861269169536619E-2</c:v>
                </c:pt>
                <c:pt idx="10">
                  <c:v>2.8331219653427622E-2</c:v>
                </c:pt>
                <c:pt idx="11">
                  <c:v>1.2308861074844463E-2</c:v>
                </c:pt>
                <c:pt idx="12">
                  <c:v>5.2983329810356531E-3</c:v>
                </c:pt>
                <c:pt idx="13">
                  <c:v>2.2714777177675781E-3</c:v>
                </c:pt>
                <c:pt idx="14">
                  <c:v>9.7212785748128057E-4</c:v>
                </c:pt>
                <c:pt idx="15">
                  <c:v>4.1573337001016498E-4</c:v>
                </c:pt>
                <c:pt idx="16">
                  <c:v>1.7773295808847899E-4</c:v>
                </c:pt>
                <c:pt idx="17">
                  <c:v>7.5973451794776232E-5</c:v>
                </c:pt>
                <c:pt idx="18">
                  <c:v>3.2473600371439086E-5</c:v>
                </c:pt>
                <c:pt idx="19">
                  <c:v>1.3879959775454513E-5</c:v>
                </c:pt>
                <c:pt idx="20">
                  <c:v>5.9325492115609445E-6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3B9-411F-88FE-8DE9501A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57272"/>
        <c:axId val="716757600"/>
      </c:scatterChart>
      <c:valAx>
        <c:axId val="71675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757600"/>
        <c:crosses val="autoZero"/>
        <c:crossBetween val="midCat"/>
      </c:valAx>
      <c:valAx>
        <c:axId val="7167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75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Информационные</a:t>
            </a:r>
            <a:r>
              <a:rPr lang="ru-RU" baseline="0"/>
              <a:t>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'5'!$C$111:$C$131</c:f>
              <c:numCache>
                <c:formatCode>General</c:formatCode>
                <c:ptCount val="21"/>
                <c:pt idx="0">
                  <c:v>1.5894411558444572E-2</c:v>
                </c:pt>
                <c:pt idx="1">
                  <c:v>3.6642350057315698E-2</c:v>
                </c:pt>
                <c:pt idx="2">
                  <c:v>8.2854377988852479E-2</c:v>
                </c:pt>
                <c:pt idx="3">
                  <c:v>0.17937145547943037</c:v>
                </c:pt>
                <c:pt idx="4">
                  <c:v>0.3538286981133274</c:v>
                </c:pt>
                <c:pt idx="5">
                  <c:v>0.58326677298749419</c:v>
                </c:pt>
                <c:pt idx="6">
                  <c:v>0.7209749097019843</c:v>
                </c:pt>
                <c:pt idx="7">
                  <c:v>0.62789432446714755</c:v>
                </c:pt>
                <c:pt idx="8">
                  <c:v>0.40176108355506945</c:v>
                </c:pt>
                <c:pt idx="9">
                  <c:v>0.20991344563179137</c:v>
                </c:pt>
                <c:pt idx="10">
                  <c:v>9.840546042613442E-2</c:v>
                </c:pt>
                <c:pt idx="11">
                  <c:v>4.3812993393532916E-2</c:v>
                </c:pt>
                <c:pt idx="12">
                  <c:v>1.906093818036491E-2</c:v>
                </c:pt>
                <c:pt idx="13">
                  <c:v>8.2092292516816635E-3</c:v>
                </c:pt>
                <c:pt idx="14">
                  <c:v>3.5202215397902728E-3</c:v>
                </c:pt>
                <c:pt idx="15">
                  <c:v>1.5066987711590343E-3</c:v>
                </c:pt>
                <c:pt idx="16">
                  <c:v>6.4437040667375263E-4</c:v>
                </c:pt>
                <c:pt idx="17">
                  <c:v>2.7548388497462405E-4</c:v>
                </c:pt>
                <c:pt idx="18">
                  <c:v>1.1775878151604802E-4</c:v>
                </c:pt>
                <c:pt idx="19">
                  <c:v>5.0334210362772309E-5</c:v>
                </c:pt>
                <c:pt idx="20">
                  <c:v>2.1514022200777791E-5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E-4D25-840A-BE38438C5E4B}"/>
            </c:ext>
          </c:extLst>
        </c:ser>
        <c:ser>
          <c:idx val="1"/>
          <c:order val="1"/>
          <c:tx>
            <c:v>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'5'!$D$111:$D$131</c:f>
              <c:numCache>
                <c:formatCode>General</c:formatCode>
                <c:ptCount val="21"/>
                <c:pt idx="0">
                  <c:v>3.7962749143929577E-3</c:v>
                </c:pt>
                <c:pt idx="1">
                  <c:v>8.8507240822723598E-3</c:v>
                </c:pt>
                <c:pt idx="2">
                  <c:v>2.0538177050630879E-2</c:v>
                </c:pt>
                <c:pt idx="3">
                  <c:v>4.7143624236824347E-2</c:v>
                </c:pt>
                <c:pt idx="4">
                  <c:v>0.1055560113960802</c:v>
                </c:pt>
                <c:pt idx="5">
                  <c:v>0.22363651642600588</c:v>
                </c:pt>
                <c:pt idx="6">
                  <c:v>0.42219921082544593</c:v>
                </c:pt>
                <c:pt idx="7">
                  <c:v>0.64451913679436212</c:v>
                </c:pt>
                <c:pt idx="8">
                  <c:v>0.71744749315077982</c:v>
                </c:pt>
                <c:pt idx="9">
                  <c:v>0.56356080212587822</c:v>
                </c:pt>
                <c:pt idx="10">
                  <c:v>0.33497554318669742</c:v>
                </c:pt>
                <c:pt idx="11">
                  <c:v>0.16791993859263035</c:v>
                </c:pt>
                <c:pt idx="12">
                  <c:v>7.714663844214989E-2</c:v>
                </c:pt>
                <c:pt idx="13">
                  <c:v>3.403501768962848E-2</c:v>
                </c:pt>
                <c:pt idx="14">
                  <c:v>1.4747681186550244E-2</c:v>
                </c:pt>
                <c:pt idx="15">
                  <c:v>6.3405685580134076E-3</c:v>
                </c:pt>
                <c:pt idx="16">
                  <c:v>2.7168905124317381E-3</c:v>
                </c:pt>
                <c:pt idx="17">
                  <c:v>1.1624919245697949E-3</c:v>
                </c:pt>
                <c:pt idx="18">
                  <c:v>4.9709545491880708E-4</c:v>
                </c:pt>
                <c:pt idx="19">
                  <c:v>2.1250788399935288E-4</c:v>
                </c:pt>
                <c:pt idx="20">
                  <c:v>9.0836692247770441E-5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E-4D25-840A-BE38438C5E4B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'5'!$E$111:$E$131</c:f>
              <c:numCache>
                <c:formatCode>General</c:formatCode>
                <c:ptCount val="21"/>
                <c:pt idx="0">
                  <c:v>2.2430469828894242E-3</c:v>
                </c:pt>
                <c:pt idx="1">
                  <c:v>5.2370332171713715E-3</c:v>
                </c:pt>
                <c:pt idx="2">
                  <c:v>1.2193426868690765E-2</c:v>
                </c:pt>
                <c:pt idx="3">
                  <c:v>2.8207181322812216E-2</c:v>
                </c:pt>
                <c:pt idx="4">
                  <c:v>6.4285782292392832E-2</c:v>
                </c:pt>
                <c:pt idx="5">
                  <c:v>0.14163635196859886</c:v>
                </c:pt>
                <c:pt idx="6">
                  <c:v>0.28985476689071554</c:v>
                </c:pt>
                <c:pt idx="7">
                  <c:v>0.51145655763884401</c:v>
                </c:pt>
                <c:pt idx="8">
                  <c:v>0.69963451434169455</c:v>
                </c:pt>
                <c:pt idx="9">
                  <c:v>0.68074838756404743</c:v>
                </c:pt>
                <c:pt idx="10">
                  <c:v>0.47515448815804179</c:v>
                </c:pt>
                <c:pt idx="11">
                  <c:v>0.26152754095787384</c:v>
                </c:pt>
                <c:pt idx="12">
                  <c:v>0.12586585279947829</c:v>
                </c:pt>
                <c:pt idx="13">
                  <c:v>5.6722508179247677E-2</c:v>
                </c:pt>
                <c:pt idx="14">
                  <c:v>2.4809817396202929E-2</c:v>
                </c:pt>
                <c:pt idx="15">
                  <c:v>1.0710032698855921E-2</c:v>
                </c:pt>
                <c:pt idx="16">
                  <c:v>4.5971898015745574E-3</c:v>
                </c:pt>
                <c:pt idx="17">
                  <c:v>1.9684975611608635E-3</c:v>
                </c:pt>
                <c:pt idx="18">
                  <c:v>8.4202236714634132E-4</c:v>
                </c:pt>
                <c:pt idx="19">
                  <c:v>3.6001307740080062E-4</c:v>
                </c:pt>
                <c:pt idx="20">
                  <c:v>1.5389692127001141E-4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AE-4D25-840A-BE38438C5E4B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'5'!$F$111:$F$131</c:f>
              <c:numCache>
                <c:formatCode>General</c:formatCode>
                <c:ptCount val="21"/>
                <c:pt idx="0">
                  <c:v>2.2430469828894242E-3</c:v>
                </c:pt>
                <c:pt idx="1">
                  <c:v>5.2370332171713715E-3</c:v>
                </c:pt>
                <c:pt idx="2">
                  <c:v>1.2193426868690765E-2</c:v>
                </c:pt>
                <c:pt idx="3">
                  <c:v>2.8207181322812216E-2</c:v>
                </c:pt>
                <c:pt idx="4">
                  <c:v>6.4285782292392832E-2</c:v>
                </c:pt>
                <c:pt idx="5">
                  <c:v>0.14163635196859886</c:v>
                </c:pt>
                <c:pt idx="6">
                  <c:v>0.28985476689071554</c:v>
                </c:pt>
                <c:pt idx="7">
                  <c:v>0.51145655763884401</c:v>
                </c:pt>
                <c:pt idx="8">
                  <c:v>0.69963451434169455</c:v>
                </c:pt>
                <c:pt idx="9">
                  <c:v>0.68074838756404743</c:v>
                </c:pt>
                <c:pt idx="10">
                  <c:v>0.47515448815804179</c:v>
                </c:pt>
                <c:pt idx="11">
                  <c:v>0.26152754095787384</c:v>
                </c:pt>
                <c:pt idx="12">
                  <c:v>0.12586585279947829</c:v>
                </c:pt>
                <c:pt idx="13">
                  <c:v>5.6722508179247677E-2</c:v>
                </c:pt>
                <c:pt idx="14">
                  <c:v>2.4809817396202929E-2</c:v>
                </c:pt>
                <c:pt idx="15">
                  <c:v>1.0710032698855921E-2</c:v>
                </c:pt>
                <c:pt idx="16">
                  <c:v>4.5971898015745574E-3</c:v>
                </c:pt>
                <c:pt idx="17">
                  <c:v>1.9684975611608635E-3</c:v>
                </c:pt>
                <c:pt idx="18">
                  <c:v>8.4202236714634132E-4</c:v>
                </c:pt>
                <c:pt idx="19">
                  <c:v>3.6001307740080062E-4</c:v>
                </c:pt>
                <c:pt idx="20">
                  <c:v>1.5389692127001141E-4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AE-4D25-840A-BE38438C5E4B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'5'!$G$111:$G$131</c:f>
              <c:numCache>
                <c:formatCode>General</c:formatCode>
                <c:ptCount val="21"/>
                <c:pt idx="0">
                  <c:v>9.0088520988125694E-4</c:v>
                </c:pt>
                <c:pt idx="1">
                  <c:v>2.1059933975381517E-3</c:v>
                </c:pt>
                <c:pt idx="2">
                  <c:v>4.9176676317376428E-3</c:v>
                </c:pt>
                <c:pt idx="3">
                  <c:v>1.1453239946666281E-2</c:v>
                </c:pt>
                <c:pt idx="4">
                  <c:v>2.6513137117649101E-2</c:v>
                </c:pt>
                <c:pt idx="5">
                  <c:v>6.0520559821808165E-2</c:v>
                </c:pt>
                <c:pt idx="6">
                  <c:v>0.13381450879103299</c:v>
                </c:pt>
                <c:pt idx="7">
                  <c:v>0.27592372510942637</c:v>
                </c:pt>
                <c:pt idx="8">
                  <c:v>0.49395210412196394</c:v>
                </c:pt>
                <c:pt idx="9">
                  <c:v>0.69115464924804526</c:v>
                </c:pt>
                <c:pt idx="10">
                  <c:v>0.69050828454731195</c:v>
                </c:pt>
                <c:pt idx="11">
                  <c:v>0.49271041513541552</c:v>
                </c:pt>
                <c:pt idx="12">
                  <c:v>0.27495543394109373</c:v>
                </c:pt>
                <c:pt idx="13">
                  <c:v>0.13327566201659991</c:v>
                </c:pt>
                <c:pt idx="14">
                  <c:v>6.0262193558707051E-2</c:v>
                </c:pt>
                <c:pt idx="15">
                  <c:v>2.6397092640132742E-2</c:v>
                </c:pt>
                <c:pt idx="16">
                  <c:v>1.1402573588809924E-2</c:v>
                </c:pt>
                <c:pt idx="17">
                  <c:v>4.8958137568060013E-3</c:v>
                </c:pt>
                <c:pt idx="18">
                  <c:v>2.0966162298902396E-3</c:v>
                </c:pt>
                <c:pt idx="19">
                  <c:v>8.9687058044112184E-4</c:v>
                </c:pt>
                <c:pt idx="20">
                  <c:v>3.8347218946991289E-4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AE-4D25-840A-BE38438C5E4B}"/>
            </c:ext>
          </c:extLst>
        </c:ser>
        <c:ser>
          <c:idx val="5"/>
          <c:order val="5"/>
          <c:tx>
            <c:v>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'5'!$H$111:$H$131</c:f>
              <c:numCache>
                <c:formatCode>General</c:formatCode>
                <c:ptCount val="21"/>
                <c:pt idx="0">
                  <c:v>9.0088520988125694E-4</c:v>
                </c:pt>
                <c:pt idx="1">
                  <c:v>2.1059933975381517E-3</c:v>
                </c:pt>
                <c:pt idx="2">
                  <c:v>4.9176676317376428E-3</c:v>
                </c:pt>
                <c:pt idx="3">
                  <c:v>1.1453239946666281E-2</c:v>
                </c:pt>
                <c:pt idx="4">
                  <c:v>2.6513137117649101E-2</c:v>
                </c:pt>
                <c:pt idx="5">
                  <c:v>6.0520559821808165E-2</c:v>
                </c:pt>
                <c:pt idx="6">
                  <c:v>0.13381450879103299</c:v>
                </c:pt>
                <c:pt idx="7">
                  <c:v>0.27592372510942637</c:v>
                </c:pt>
                <c:pt idx="8">
                  <c:v>0.49395210412196394</c:v>
                </c:pt>
                <c:pt idx="9">
                  <c:v>0.69115464924804526</c:v>
                </c:pt>
                <c:pt idx="10">
                  <c:v>0.69050828454731195</c:v>
                </c:pt>
                <c:pt idx="11">
                  <c:v>0.49271041513541552</c:v>
                </c:pt>
                <c:pt idx="12">
                  <c:v>0.27495543394109373</c:v>
                </c:pt>
                <c:pt idx="13">
                  <c:v>0.13327566201659991</c:v>
                </c:pt>
                <c:pt idx="14">
                  <c:v>6.0262193558707051E-2</c:v>
                </c:pt>
                <c:pt idx="15">
                  <c:v>2.6397092640132742E-2</c:v>
                </c:pt>
                <c:pt idx="16">
                  <c:v>1.1402573588809924E-2</c:v>
                </c:pt>
                <c:pt idx="17">
                  <c:v>4.8958137568060013E-3</c:v>
                </c:pt>
                <c:pt idx="18">
                  <c:v>2.0966162298902396E-3</c:v>
                </c:pt>
                <c:pt idx="19">
                  <c:v>8.9687058044112184E-4</c:v>
                </c:pt>
                <c:pt idx="20">
                  <c:v>3.8347218946991289E-4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AE-4D25-840A-BE38438C5E4B}"/>
            </c:ext>
          </c:extLst>
        </c:ser>
        <c:ser>
          <c:idx val="6"/>
          <c:order val="6"/>
          <c:tx>
            <c:v>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'5'!$I$111:$I$131</c:f>
              <c:numCache>
                <c:formatCode>General</c:formatCode>
                <c:ptCount val="21"/>
                <c:pt idx="0">
                  <c:v>5.8778437105223879E-4</c:v>
                </c:pt>
                <c:pt idx="1">
                  <c:v>1.3744586154883047E-3</c:v>
                </c:pt>
                <c:pt idx="2">
                  <c:v>3.2116520766997778E-3</c:v>
                </c:pt>
                <c:pt idx="3">
                  <c:v>7.4917834402706751E-3</c:v>
                </c:pt>
                <c:pt idx="4">
                  <c:v>1.7406702059678793E-2</c:v>
                </c:pt>
                <c:pt idx="5">
                  <c:v>4.0072281754762171E-2</c:v>
                </c:pt>
                <c:pt idx="6">
                  <c:v>9.0319631532665159E-2</c:v>
                </c:pt>
                <c:pt idx="7">
                  <c:v>0.19415277088532024</c:v>
                </c:pt>
                <c:pt idx="8">
                  <c:v>0.37745060873234126</c:v>
                </c:pt>
                <c:pt idx="9">
                  <c:v>0.6062434537298943</c:v>
                </c:pt>
                <c:pt idx="10">
                  <c:v>0.72250000000000003</c:v>
                </c:pt>
                <c:pt idx="11">
                  <c:v>0.60624345372989452</c:v>
                </c:pt>
                <c:pt idx="12">
                  <c:v>0.37745060873234132</c:v>
                </c:pt>
                <c:pt idx="13">
                  <c:v>0.19415277088532024</c:v>
                </c:pt>
                <c:pt idx="14">
                  <c:v>9.0319631532665173E-2</c:v>
                </c:pt>
                <c:pt idx="15">
                  <c:v>4.0072281754762171E-2</c:v>
                </c:pt>
                <c:pt idx="16">
                  <c:v>1.7406702059678796E-2</c:v>
                </c:pt>
                <c:pt idx="17">
                  <c:v>7.4917834402706733E-3</c:v>
                </c:pt>
                <c:pt idx="18">
                  <c:v>3.2116520766997773E-3</c:v>
                </c:pt>
                <c:pt idx="19">
                  <c:v>1.3744586154883049E-3</c:v>
                </c:pt>
                <c:pt idx="20">
                  <c:v>5.877843710522389E-4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AE-4D25-840A-BE38438C5E4B}"/>
            </c:ext>
          </c:extLst>
        </c:ser>
        <c:ser>
          <c:idx val="7"/>
          <c:order val="7"/>
          <c:tx>
            <c:v>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'5'!$J$111:$J$131</c:f>
              <c:numCache>
                <c:formatCode>General</c:formatCode>
                <c:ptCount val="21"/>
                <c:pt idx="0">
                  <c:v>2.4670486602646613E-4</c:v>
                </c:pt>
                <c:pt idx="1">
                  <c:v>5.7707025802631229E-4</c:v>
                </c:pt>
                <c:pt idx="2">
                  <c:v>1.3494184371967007E-3</c:v>
                </c:pt>
                <c:pt idx="3">
                  <c:v>3.1532147410377313E-3</c:v>
                </c:pt>
                <c:pt idx="4">
                  <c:v>7.3558661448109427E-3</c:v>
                </c:pt>
                <c:pt idx="5">
                  <c:v>1.7093063940179544E-2</c:v>
                </c:pt>
                <c:pt idx="6">
                  <c:v>3.9361740062125193E-2</c:v>
                </c:pt>
                <c:pt idx="7">
                  <c:v>8.8777164330933217E-2</c:v>
                </c:pt>
                <c:pt idx="8">
                  <c:v>0.19111683514524716</c:v>
                </c:pt>
                <c:pt idx="9">
                  <c:v>0.37266412166692892</c:v>
                </c:pt>
                <c:pt idx="10">
                  <c:v>0.6017418136618421</c:v>
                </c:pt>
                <c:pt idx="11">
                  <c:v>0.7224388273848491</c:v>
                </c:pt>
                <c:pt idx="12">
                  <c:v>0.61069198800536917</c:v>
                </c:pt>
                <c:pt idx="13">
                  <c:v>0.38226475263553111</c:v>
                </c:pt>
                <c:pt idx="14">
                  <c:v>0.19722795754273739</c:v>
                </c:pt>
                <c:pt idx="15">
                  <c:v>9.1886953176796488E-2</c:v>
                </c:pt>
                <c:pt idx="16">
                  <c:v>4.0795266669155034E-2</c:v>
                </c:pt>
                <c:pt idx="17">
                  <c:v>1.7726022755976695E-2</c:v>
                </c:pt>
                <c:pt idx="18">
                  <c:v>7.6301987353239471E-3</c:v>
                </c:pt>
                <c:pt idx="19">
                  <c:v>3.2711699468716028E-3</c:v>
                </c:pt>
                <c:pt idx="20">
                  <c:v>1.3999629951692658E-3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AE-4D25-840A-BE38438C5E4B}"/>
            </c:ext>
          </c:extLst>
        </c:ser>
        <c:ser>
          <c:idx val="8"/>
          <c:order val="8"/>
          <c:tx>
            <c:v>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'5'!$B$111:$B$131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'5'!$K$111:$K$131</c:f>
              <c:numCache>
                <c:formatCode>General</c:formatCode>
                <c:ptCount val="21"/>
                <c:pt idx="0">
                  <c:v>9.0836692247770454E-5</c:v>
                </c:pt>
                <c:pt idx="1">
                  <c:v>2.1250788399935288E-4</c:v>
                </c:pt>
                <c:pt idx="2">
                  <c:v>4.9709545491880708E-4</c:v>
                </c:pt>
                <c:pt idx="3">
                  <c:v>1.1624919245697947E-3</c:v>
                </c:pt>
                <c:pt idx="4">
                  <c:v>2.7168905124317377E-3</c:v>
                </c:pt>
                <c:pt idx="5">
                  <c:v>6.3405685580134085E-3</c:v>
                </c:pt>
                <c:pt idx="6">
                  <c:v>1.4747681186550241E-2</c:v>
                </c:pt>
                <c:pt idx="7">
                  <c:v>3.4035017689628487E-2</c:v>
                </c:pt>
                <c:pt idx="8">
                  <c:v>7.714663844214989E-2</c:v>
                </c:pt>
                <c:pt idx="9">
                  <c:v>0.16791993859263038</c:v>
                </c:pt>
                <c:pt idx="10">
                  <c:v>0.33497554318669748</c:v>
                </c:pt>
                <c:pt idx="11">
                  <c:v>0.56356080212587822</c:v>
                </c:pt>
                <c:pt idx="12">
                  <c:v>0.71744749315077971</c:v>
                </c:pt>
                <c:pt idx="13">
                  <c:v>0.64451913679436201</c:v>
                </c:pt>
                <c:pt idx="14">
                  <c:v>0.42219921082544604</c:v>
                </c:pt>
                <c:pt idx="15">
                  <c:v>0.2236365164260059</c:v>
                </c:pt>
                <c:pt idx="16">
                  <c:v>0.10555601139608023</c:v>
                </c:pt>
                <c:pt idx="17">
                  <c:v>4.7143624236824333E-2</c:v>
                </c:pt>
                <c:pt idx="18">
                  <c:v>2.0538177050630876E-2</c:v>
                </c:pt>
                <c:pt idx="19">
                  <c:v>8.8507240822723598E-3</c:v>
                </c:pt>
                <c:pt idx="20">
                  <c:v>3.7962749143929577E-3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AE-4D25-840A-BE38438C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98720"/>
        <c:axId val="779799048"/>
      </c:scatterChart>
      <c:valAx>
        <c:axId val="7797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799048"/>
        <c:crosses val="autoZero"/>
        <c:crossBetween val="midCat"/>
      </c:valAx>
      <c:valAx>
        <c:axId val="7797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79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88</xdr:row>
      <xdr:rowOff>119062</xdr:rowOff>
    </xdr:from>
    <xdr:to>
      <xdr:col>8</xdr:col>
      <xdr:colOff>171450</xdr:colOff>
      <xdr:row>103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0D6B1D-C6D9-40C7-9E25-02631D28F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238125</xdr:colOff>
      <xdr:row>86</xdr:row>
      <xdr:rowOff>138112</xdr:rowOff>
    </xdr:from>
    <xdr:to>
      <xdr:col>26</xdr:col>
      <xdr:colOff>542925</xdr:colOff>
      <xdr:row>101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7EFCBB9-49D2-4D92-80C7-86B5E967F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99</xdr:row>
      <xdr:rowOff>157162</xdr:rowOff>
    </xdr:from>
    <xdr:to>
      <xdr:col>18</xdr:col>
      <xdr:colOff>600075</xdr:colOff>
      <xdr:row>114</xdr:row>
      <xdr:rowOff>42862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BC8B17-9ED4-436D-B4C2-7DB8EA9C5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48</xdr:row>
      <xdr:rowOff>23812</xdr:rowOff>
    </xdr:from>
    <xdr:to>
      <xdr:col>21</xdr:col>
      <xdr:colOff>85725</xdr:colOff>
      <xdr:row>62</xdr:row>
      <xdr:rowOff>100012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1F19B46-F05D-4518-94A5-9E62CD3AA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</xdr:colOff>
      <xdr:row>69</xdr:row>
      <xdr:rowOff>4762</xdr:rowOff>
    </xdr:from>
    <xdr:to>
      <xdr:col>28</xdr:col>
      <xdr:colOff>371475</xdr:colOff>
      <xdr:row>83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FD0723-0BE8-49CB-B32D-7E55A6F97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209549</xdr:colOff>
      <xdr:row>86</xdr:row>
      <xdr:rowOff>138111</xdr:rowOff>
    </xdr:from>
    <xdr:to>
      <xdr:col>28</xdr:col>
      <xdr:colOff>219074</xdr:colOff>
      <xdr:row>103</xdr:row>
      <xdr:rowOff>47624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7A0690-721D-4D41-8B6F-E0246F5F8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46</xdr:row>
      <xdr:rowOff>66674</xdr:rowOff>
    </xdr:from>
    <xdr:to>
      <xdr:col>28</xdr:col>
      <xdr:colOff>523874</xdr:colOff>
      <xdr:row>66</xdr:row>
      <xdr:rowOff>133349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C1C5956-6E9C-4955-908D-FFA480DB9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86</xdr:row>
      <xdr:rowOff>85724</xdr:rowOff>
    </xdr:from>
    <xdr:to>
      <xdr:col>22</xdr:col>
      <xdr:colOff>371474</xdr:colOff>
      <xdr:row>104</xdr:row>
      <xdr:rowOff>180975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689DBFD-AA42-42F6-A083-08D33260D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342900</xdr:colOff>
      <xdr:row>107</xdr:row>
      <xdr:rowOff>180974</xdr:rowOff>
    </xdr:from>
    <xdr:to>
      <xdr:col>28</xdr:col>
      <xdr:colOff>228600</xdr:colOff>
      <xdr:row>131</xdr:row>
      <xdr:rowOff>38099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2CD7E02-A524-418C-B6DC-6FC99A600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132</xdr:row>
      <xdr:rowOff>47625</xdr:rowOff>
    </xdr:from>
    <xdr:to>
      <xdr:col>28</xdr:col>
      <xdr:colOff>152400</xdr:colOff>
      <xdr:row>161</xdr:row>
      <xdr:rowOff>9525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31A05D7-2878-4CDB-9E10-3A39790EE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A508-F896-42AC-B5D0-947F183FE904}">
  <dimension ref="C3:AA97"/>
  <sheetViews>
    <sheetView topLeftCell="A80" workbookViewId="0">
      <selection activeCell="W85" sqref="W85"/>
    </sheetView>
  </sheetViews>
  <sheetFormatPr defaultRowHeight="15" x14ac:dyDescent="0.25"/>
  <sheetData>
    <row r="3" spans="5:19" x14ac:dyDescent="0.25">
      <c r="G3" s="23" t="s">
        <v>0</v>
      </c>
      <c r="H3" s="23"/>
      <c r="I3" s="23"/>
      <c r="J3" s="23"/>
      <c r="K3" s="23"/>
      <c r="L3" s="23"/>
      <c r="M3" s="23"/>
      <c r="N3" s="23"/>
      <c r="O3" s="23"/>
    </row>
    <row r="6" spans="5:19" x14ac:dyDescent="0.25">
      <c r="E6" s="2" t="s">
        <v>1</v>
      </c>
      <c r="F6" s="2">
        <v>1</v>
      </c>
      <c r="G6" s="2">
        <v>2</v>
      </c>
      <c r="H6" s="2">
        <v>3</v>
      </c>
      <c r="I6" s="2">
        <v>4</v>
      </c>
      <c r="J6" s="2">
        <v>5</v>
      </c>
      <c r="K6" s="2">
        <v>6</v>
      </c>
      <c r="L6" s="2">
        <v>7</v>
      </c>
      <c r="M6" s="2">
        <v>8</v>
      </c>
      <c r="N6" s="2">
        <v>9</v>
      </c>
      <c r="O6" s="2">
        <v>10</v>
      </c>
      <c r="P6" s="2" t="s">
        <v>3</v>
      </c>
      <c r="Q6" s="2" t="s">
        <v>4</v>
      </c>
      <c r="S6" s="1" t="s">
        <v>21</v>
      </c>
    </row>
    <row r="7" spans="5:19" x14ac:dyDescent="0.25">
      <c r="E7" s="2" t="s">
        <v>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5:19" x14ac:dyDescent="0.25">
      <c r="E8" s="2" t="s">
        <v>5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3">
        <v>0</v>
      </c>
      <c r="L8" s="3">
        <v>0</v>
      </c>
      <c r="M8" s="3">
        <v>1</v>
      </c>
      <c r="N8" s="3">
        <v>1</v>
      </c>
      <c r="O8" s="3">
        <v>0</v>
      </c>
      <c r="P8" s="3">
        <v>4</v>
      </c>
      <c r="Q8" s="3">
        <v>2</v>
      </c>
      <c r="S8">
        <f>SUM(F8:O8)</f>
        <v>4</v>
      </c>
    </row>
    <row r="9" spans="5:19" x14ac:dyDescent="0.25">
      <c r="E9" s="2" t="s">
        <v>6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0</v>
      </c>
      <c r="L9" s="3">
        <v>1</v>
      </c>
      <c r="M9" s="3">
        <v>0</v>
      </c>
      <c r="N9" s="3">
        <v>1</v>
      </c>
      <c r="O9" s="3">
        <v>0</v>
      </c>
      <c r="P9" s="3">
        <v>8</v>
      </c>
      <c r="Q9" s="3">
        <v>4</v>
      </c>
      <c r="S9">
        <f t="shared" ref="S9:S23" si="0">SUM(F9:O9)</f>
        <v>7</v>
      </c>
    </row>
    <row r="10" spans="5:19" x14ac:dyDescent="0.25">
      <c r="E10" s="2" t="s">
        <v>7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0</v>
      </c>
      <c r="L10" s="3">
        <v>1</v>
      </c>
      <c r="M10" s="3">
        <v>0</v>
      </c>
      <c r="N10" s="3">
        <v>1</v>
      </c>
      <c r="O10" s="3">
        <v>0</v>
      </c>
      <c r="P10" s="3">
        <v>7</v>
      </c>
      <c r="Q10" s="3">
        <v>3</v>
      </c>
      <c r="S10">
        <f t="shared" si="0"/>
        <v>7</v>
      </c>
    </row>
    <row r="11" spans="5:19" x14ac:dyDescent="0.25">
      <c r="E11" s="2" t="s">
        <v>8</v>
      </c>
      <c r="F11" s="3">
        <v>1</v>
      </c>
      <c r="G11" s="3">
        <v>1</v>
      </c>
      <c r="H11" s="3">
        <v>0</v>
      </c>
      <c r="I11" s="3">
        <v>1</v>
      </c>
      <c r="J11" s="3">
        <v>0</v>
      </c>
      <c r="K11" s="3">
        <v>1</v>
      </c>
      <c r="L11" s="3">
        <v>1</v>
      </c>
      <c r="M11" s="3">
        <v>1</v>
      </c>
      <c r="N11" s="3">
        <v>1</v>
      </c>
      <c r="O11" s="3">
        <v>0</v>
      </c>
      <c r="P11" s="3">
        <v>7</v>
      </c>
      <c r="Q11" s="3">
        <v>3</v>
      </c>
      <c r="S11">
        <f t="shared" si="0"/>
        <v>7</v>
      </c>
    </row>
    <row r="12" spans="5:19" x14ac:dyDescent="0.25">
      <c r="E12" s="2" t="s">
        <v>9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2</v>
      </c>
      <c r="S12">
        <f t="shared" si="0"/>
        <v>1</v>
      </c>
    </row>
    <row r="13" spans="5:19" x14ac:dyDescent="0.25">
      <c r="E13" s="2" t="s">
        <v>10</v>
      </c>
      <c r="F13" s="3">
        <v>1</v>
      </c>
      <c r="G13" s="3">
        <v>1</v>
      </c>
      <c r="H13" s="3">
        <v>1</v>
      </c>
      <c r="I13" s="3">
        <v>0</v>
      </c>
      <c r="J13" s="3">
        <v>1</v>
      </c>
      <c r="K13" s="3">
        <v>0</v>
      </c>
      <c r="L13" s="3">
        <v>1</v>
      </c>
      <c r="M13" s="3">
        <v>1</v>
      </c>
      <c r="N13" s="3">
        <v>0</v>
      </c>
      <c r="O13" s="3">
        <v>0</v>
      </c>
      <c r="P13" s="3">
        <v>6</v>
      </c>
      <c r="Q13" s="3">
        <v>3</v>
      </c>
      <c r="S13">
        <f t="shared" si="0"/>
        <v>6</v>
      </c>
    </row>
    <row r="14" spans="5:19" x14ac:dyDescent="0.25">
      <c r="E14" s="2" t="s">
        <v>11</v>
      </c>
      <c r="F14" s="3">
        <v>1</v>
      </c>
      <c r="G14" s="3">
        <v>1</v>
      </c>
      <c r="H14" s="3">
        <v>0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0</v>
      </c>
      <c r="P14" s="3">
        <v>8</v>
      </c>
      <c r="Q14" s="3">
        <v>4</v>
      </c>
      <c r="S14">
        <f t="shared" si="0"/>
        <v>8</v>
      </c>
    </row>
    <row r="15" spans="5:19" x14ac:dyDescent="0.25">
      <c r="E15" s="2" t="s">
        <v>12</v>
      </c>
      <c r="F15" s="3">
        <v>1</v>
      </c>
      <c r="G15" s="3">
        <v>1</v>
      </c>
      <c r="H15" s="3">
        <v>1</v>
      </c>
      <c r="I15" s="3">
        <v>1</v>
      </c>
      <c r="J15" s="3">
        <v>0</v>
      </c>
      <c r="K15" s="3">
        <v>1</v>
      </c>
      <c r="L15" s="3">
        <v>1</v>
      </c>
      <c r="M15" s="3">
        <v>1</v>
      </c>
      <c r="N15" s="3">
        <v>1</v>
      </c>
      <c r="O15" s="3">
        <v>0</v>
      </c>
      <c r="P15" s="3">
        <v>8</v>
      </c>
      <c r="Q15" s="3">
        <v>4</v>
      </c>
      <c r="S15">
        <f t="shared" si="0"/>
        <v>8</v>
      </c>
    </row>
    <row r="16" spans="5:19" x14ac:dyDescent="0.25">
      <c r="E16" s="2" t="s">
        <v>13</v>
      </c>
      <c r="F16" s="3">
        <v>1</v>
      </c>
      <c r="G16" s="3">
        <v>1</v>
      </c>
      <c r="H16" s="3">
        <v>0</v>
      </c>
      <c r="I16" s="3">
        <v>1</v>
      </c>
      <c r="J16" s="3">
        <v>1</v>
      </c>
      <c r="K16" s="3">
        <v>0</v>
      </c>
      <c r="L16" s="3">
        <v>1</v>
      </c>
      <c r="M16" s="3">
        <v>1</v>
      </c>
      <c r="N16" s="3">
        <v>1</v>
      </c>
      <c r="O16" s="3">
        <v>0</v>
      </c>
      <c r="P16" s="3">
        <v>7</v>
      </c>
      <c r="Q16" s="3">
        <v>3</v>
      </c>
      <c r="S16">
        <f t="shared" si="0"/>
        <v>7</v>
      </c>
    </row>
    <row r="17" spans="5:19" x14ac:dyDescent="0.25">
      <c r="E17" s="2" t="s">
        <v>14</v>
      </c>
      <c r="F17" s="3">
        <v>1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3</v>
      </c>
      <c r="Q17" s="3">
        <v>2</v>
      </c>
      <c r="S17">
        <f t="shared" si="0"/>
        <v>3</v>
      </c>
    </row>
    <row r="18" spans="5:19" x14ac:dyDescent="0.25">
      <c r="E18" s="2" t="s">
        <v>15</v>
      </c>
      <c r="F18" s="3">
        <v>1</v>
      </c>
      <c r="G18" s="3">
        <v>1</v>
      </c>
      <c r="H18" s="3">
        <v>0</v>
      </c>
      <c r="I18" s="3">
        <v>1</v>
      </c>
      <c r="J18" s="3">
        <v>1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5</v>
      </c>
      <c r="Q18" s="3">
        <v>2</v>
      </c>
      <c r="S18">
        <f t="shared" si="0"/>
        <v>5</v>
      </c>
    </row>
    <row r="19" spans="5:19" x14ac:dyDescent="0.25">
      <c r="E19" s="2" t="s">
        <v>16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0</v>
      </c>
      <c r="O19" s="3">
        <v>0</v>
      </c>
      <c r="P19" s="3">
        <v>8</v>
      </c>
      <c r="Q19" s="3">
        <v>4</v>
      </c>
      <c r="S19">
        <f t="shared" si="0"/>
        <v>8</v>
      </c>
    </row>
    <row r="20" spans="5:19" x14ac:dyDescent="0.25">
      <c r="E20" s="2" t="s">
        <v>17</v>
      </c>
      <c r="F20" s="3">
        <v>1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2</v>
      </c>
      <c r="Q20" s="3">
        <v>2</v>
      </c>
      <c r="S20">
        <f t="shared" si="0"/>
        <v>2</v>
      </c>
    </row>
    <row r="21" spans="5:19" x14ac:dyDescent="0.25">
      <c r="E21" s="2" t="s">
        <v>18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9</v>
      </c>
      <c r="Q21" s="3">
        <v>4</v>
      </c>
      <c r="S21">
        <f t="shared" si="0"/>
        <v>9</v>
      </c>
    </row>
    <row r="22" spans="5:19" x14ac:dyDescent="0.25">
      <c r="E22" s="2" t="s">
        <v>19</v>
      </c>
      <c r="F22" s="3">
        <v>1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1</v>
      </c>
      <c r="M22" s="3">
        <v>0</v>
      </c>
      <c r="N22" s="3">
        <v>1</v>
      </c>
      <c r="O22" s="3">
        <v>0</v>
      </c>
      <c r="P22" s="3">
        <v>4</v>
      </c>
      <c r="Q22" s="3">
        <v>2</v>
      </c>
      <c r="S22">
        <f t="shared" si="0"/>
        <v>4</v>
      </c>
    </row>
    <row r="23" spans="5:19" x14ac:dyDescent="0.25">
      <c r="E23" s="2" t="s">
        <v>20</v>
      </c>
      <c r="F23" s="3">
        <v>1</v>
      </c>
      <c r="G23" s="3">
        <v>1</v>
      </c>
      <c r="H23" s="3">
        <v>0</v>
      </c>
      <c r="I23" s="3">
        <v>1</v>
      </c>
      <c r="J23" s="3">
        <v>1</v>
      </c>
      <c r="K23" s="3">
        <v>0</v>
      </c>
      <c r="L23" s="3">
        <v>1</v>
      </c>
      <c r="M23" s="3">
        <v>1</v>
      </c>
      <c r="N23" s="3">
        <v>1</v>
      </c>
      <c r="O23" s="3">
        <v>0</v>
      </c>
      <c r="P23" s="3">
        <v>7</v>
      </c>
      <c r="Q23" s="3">
        <v>3</v>
      </c>
      <c r="S23">
        <f t="shared" si="0"/>
        <v>7</v>
      </c>
    </row>
    <row r="26" spans="5:19" x14ac:dyDescent="0.25">
      <c r="E26" s="4" t="s">
        <v>22</v>
      </c>
      <c r="F26">
        <f>SUM(F8:F23)</f>
        <v>15</v>
      </c>
      <c r="G26">
        <f t="shared" ref="G26:O26" si="1">SUM(G8:G23)</f>
        <v>12</v>
      </c>
      <c r="H26">
        <f t="shared" si="1"/>
        <v>7</v>
      </c>
      <c r="I26">
        <f t="shared" si="1"/>
        <v>12</v>
      </c>
      <c r="J26">
        <f t="shared" si="1"/>
        <v>10</v>
      </c>
      <c r="K26">
        <f t="shared" si="1"/>
        <v>5</v>
      </c>
      <c r="L26">
        <f t="shared" si="1"/>
        <v>13</v>
      </c>
      <c r="M26">
        <f t="shared" si="1"/>
        <v>9</v>
      </c>
      <c r="N26">
        <f t="shared" si="1"/>
        <v>10</v>
      </c>
      <c r="O26">
        <f t="shared" si="1"/>
        <v>0</v>
      </c>
    </row>
    <row r="31" spans="5:19" x14ac:dyDescent="0.25">
      <c r="I31" s="23" t="s">
        <v>23</v>
      </c>
      <c r="J31" s="23"/>
      <c r="K31" s="23"/>
      <c r="L31" s="23"/>
      <c r="M31" s="23"/>
    </row>
    <row r="34" spans="5:19" x14ac:dyDescent="0.25">
      <c r="E34" s="2" t="s">
        <v>1</v>
      </c>
      <c r="F34" s="2">
        <v>1</v>
      </c>
      <c r="G34" s="2">
        <v>7</v>
      </c>
      <c r="H34" s="2">
        <v>2</v>
      </c>
      <c r="I34" s="2">
        <v>4</v>
      </c>
      <c r="J34" s="2">
        <v>5</v>
      </c>
      <c r="K34" s="2">
        <v>9</v>
      </c>
      <c r="L34" s="2">
        <v>8</v>
      </c>
      <c r="M34" s="2">
        <v>3</v>
      </c>
      <c r="N34" s="2">
        <v>6</v>
      </c>
      <c r="O34" s="2">
        <v>10</v>
      </c>
      <c r="P34" s="2" t="s">
        <v>3</v>
      </c>
      <c r="Q34" s="2" t="s">
        <v>4</v>
      </c>
      <c r="S34" s="1" t="s">
        <v>21</v>
      </c>
    </row>
    <row r="35" spans="5:19" x14ac:dyDescent="0.25">
      <c r="E35" s="2" t="s">
        <v>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5:19" x14ac:dyDescent="0.25">
      <c r="E36" s="2" t="s">
        <v>18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0</v>
      </c>
      <c r="P36" s="3">
        <v>9</v>
      </c>
      <c r="Q36" s="3">
        <v>4</v>
      </c>
      <c r="S36">
        <f t="shared" ref="S36:S51" si="2">SUM(F36:O36)</f>
        <v>9</v>
      </c>
    </row>
    <row r="37" spans="5:19" x14ac:dyDescent="0.25">
      <c r="E37" s="2" t="s">
        <v>11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0</v>
      </c>
      <c r="N37" s="3">
        <v>1</v>
      </c>
      <c r="O37" s="3">
        <v>0</v>
      </c>
      <c r="P37" s="3">
        <v>8</v>
      </c>
      <c r="Q37" s="3">
        <v>4</v>
      </c>
      <c r="S37">
        <f t="shared" si="2"/>
        <v>8</v>
      </c>
    </row>
    <row r="38" spans="5:19" x14ac:dyDescent="0.25">
      <c r="E38" s="2" t="s">
        <v>12</v>
      </c>
      <c r="F38" s="3">
        <v>1</v>
      </c>
      <c r="G38" s="3">
        <v>1</v>
      </c>
      <c r="H38" s="3">
        <v>1</v>
      </c>
      <c r="I38" s="3">
        <v>1</v>
      </c>
      <c r="J38" s="3">
        <v>0</v>
      </c>
      <c r="K38" s="3">
        <v>1</v>
      </c>
      <c r="L38" s="3">
        <v>1</v>
      </c>
      <c r="M38" s="3">
        <v>1</v>
      </c>
      <c r="N38" s="3">
        <v>1</v>
      </c>
      <c r="O38" s="3">
        <v>0</v>
      </c>
      <c r="P38" s="3">
        <v>8</v>
      </c>
      <c r="Q38" s="3">
        <v>4</v>
      </c>
      <c r="S38">
        <f t="shared" si="2"/>
        <v>8</v>
      </c>
    </row>
    <row r="39" spans="5:19" x14ac:dyDescent="0.25">
      <c r="E39" s="2" t="s">
        <v>16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0</v>
      </c>
      <c r="L39" s="3">
        <v>1</v>
      </c>
      <c r="M39" s="3">
        <v>1</v>
      </c>
      <c r="N39" s="3">
        <v>1</v>
      </c>
      <c r="O39" s="3">
        <v>0</v>
      </c>
      <c r="P39" s="3">
        <v>8</v>
      </c>
      <c r="Q39" s="3">
        <v>4</v>
      </c>
      <c r="S39">
        <f t="shared" si="2"/>
        <v>8</v>
      </c>
    </row>
    <row r="40" spans="5:19" x14ac:dyDescent="0.25">
      <c r="E40" s="2" t="s">
        <v>6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0</v>
      </c>
      <c r="M40" s="3">
        <v>1</v>
      </c>
      <c r="N40" s="3">
        <v>0</v>
      </c>
      <c r="O40" s="3">
        <v>0</v>
      </c>
      <c r="P40" s="3">
        <v>8</v>
      </c>
      <c r="Q40" s="3">
        <v>4</v>
      </c>
      <c r="S40">
        <f t="shared" si="2"/>
        <v>7</v>
      </c>
    </row>
    <row r="41" spans="5:19" x14ac:dyDescent="0.25">
      <c r="E41" s="2" t="s">
        <v>7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0</v>
      </c>
      <c r="M41" s="3">
        <v>1</v>
      </c>
      <c r="N41" s="3">
        <v>0</v>
      </c>
      <c r="O41" s="3">
        <v>0</v>
      </c>
      <c r="P41" s="3">
        <v>7</v>
      </c>
      <c r="Q41" s="3">
        <v>3</v>
      </c>
      <c r="S41">
        <f t="shared" si="2"/>
        <v>7</v>
      </c>
    </row>
    <row r="42" spans="5:19" x14ac:dyDescent="0.25">
      <c r="E42" s="2" t="s">
        <v>8</v>
      </c>
      <c r="F42" s="3">
        <v>1</v>
      </c>
      <c r="G42" s="3">
        <v>1</v>
      </c>
      <c r="H42" s="3">
        <v>1</v>
      </c>
      <c r="I42" s="3">
        <v>1</v>
      </c>
      <c r="J42" s="3">
        <v>0</v>
      </c>
      <c r="K42" s="3">
        <v>1</v>
      </c>
      <c r="L42" s="3">
        <v>1</v>
      </c>
      <c r="M42" s="3">
        <v>0</v>
      </c>
      <c r="N42" s="3">
        <v>1</v>
      </c>
      <c r="O42" s="3">
        <v>0</v>
      </c>
      <c r="P42" s="3">
        <v>7</v>
      </c>
      <c r="Q42" s="3">
        <v>3</v>
      </c>
      <c r="S42">
        <f t="shared" si="2"/>
        <v>7</v>
      </c>
    </row>
    <row r="43" spans="5:19" x14ac:dyDescent="0.25">
      <c r="E43" s="2" t="s">
        <v>13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0</v>
      </c>
      <c r="N43" s="3">
        <v>0</v>
      </c>
      <c r="O43" s="3">
        <v>0</v>
      </c>
      <c r="P43" s="3">
        <v>7</v>
      </c>
      <c r="Q43" s="3">
        <v>3</v>
      </c>
      <c r="S43">
        <f t="shared" si="2"/>
        <v>7</v>
      </c>
    </row>
    <row r="44" spans="5:19" x14ac:dyDescent="0.25">
      <c r="E44" s="2" t="s">
        <v>20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0</v>
      </c>
      <c r="N44" s="3">
        <v>0</v>
      </c>
      <c r="O44" s="3">
        <v>0</v>
      </c>
      <c r="P44" s="3">
        <v>7</v>
      </c>
      <c r="Q44" s="3">
        <v>3</v>
      </c>
      <c r="S44">
        <f t="shared" si="2"/>
        <v>7</v>
      </c>
    </row>
    <row r="45" spans="5:19" x14ac:dyDescent="0.25">
      <c r="E45" s="2" t="s">
        <v>10</v>
      </c>
      <c r="F45" s="3">
        <v>1</v>
      </c>
      <c r="G45" s="3">
        <v>1</v>
      </c>
      <c r="H45" s="3">
        <v>1</v>
      </c>
      <c r="I45" s="3">
        <v>0</v>
      </c>
      <c r="J45" s="3">
        <v>1</v>
      </c>
      <c r="K45" s="3">
        <v>0</v>
      </c>
      <c r="L45" s="3">
        <v>1</v>
      </c>
      <c r="M45" s="3">
        <v>1</v>
      </c>
      <c r="N45" s="3">
        <v>0</v>
      </c>
      <c r="O45" s="3">
        <v>0</v>
      </c>
      <c r="P45" s="3">
        <v>6</v>
      </c>
      <c r="Q45" s="3">
        <v>3</v>
      </c>
      <c r="S45">
        <f t="shared" si="2"/>
        <v>6</v>
      </c>
    </row>
    <row r="46" spans="5:19" x14ac:dyDescent="0.25">
      <c r="E46" s="2" t="s">
        <v>15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5</v>
      </c>
      <c r="Q46" s="3">
        <v>2</v>
      </c>
      <c r="S46">
        <f t="shared" si="2"/>
        <v>5</v>
      </c>
    </row>
    <row r="47" spans="5:19" x14ac:dyDescent="0.25">
      <c r="E47" s="2" t="s">
        <v>5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1</v>
      </c>
      <c r="L47" s="3">
        <v>1</v>
      </c>
      <c r="M47" s="3">
        <v>1</v>
      </c>
      <c r="N47" s="3">
        <v>0</v>
      </c>
      <c r="O47" s="3">
        <v>0</v>
      </c>
      <c r="P47" s="3">
        <v>4</v>
      </c>
      <c r="Q47" s="3">
        <v>2</v>
      </c>
      <c r="S47">
        <f t="shared" si="2"/>
        <v>4</v>
      </c>
    </row>
    <row r="48" spans="5:19" x14ac:dyDescent="0.25">
      <c r="E48" s="2" t="s">
        <v>19</v>
      </c>
      <c r="F48" s="3">
        <v>1</v>
      </c>
      <c r="G48" s="3">
        <v>1</v>
      </c>
      <c r="H48" s="3">
        <v>1</v>
      </c>
      <c r="I48" s="3">
        <v>0</v>
      </c>
      <c r="J48" s="3">
        <v>0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4</v>
      </c>
      <c r="Q48" s="3">
        <v>2</v>
      </c>
      <c r="S48">
        <f t="shared" si="2"/>
        <v>4</v>
      </c>
    </row>
    <row r="49" spans="5:19" x14ac:dyDescent="0.25">
      <c r="E49" s="2" t="s">
        <v>14</v>
      </c>
      <c r="F49" s="3">
        <v>1</v>
      </c>
      <c r="G49" s="3">
        <v>1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3</v>
      </c>
      <c r="Q49" s="3">
        <v>2</v>
      </c>
      <c r="S49">
        <f t="shared" si="2"/>
        <v>3</v>
      </c>
    </row>
    <row r="50" spans="5:19" x14ac:dyDescent="0.25">
      <c r="E50" s="2" t="s">
        <v>17</v>
      </c>
      <c r="F50" s="3">
        <v>1</v>
      </c>
      <c r="G50" s="3">
        <v>0</v>
      </c>
      <c r="H50" s="3">
        <v>0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2</v>
      </c>
      <c r="Q50" s="3">
        <v>2</v>
      </c>
      <c r="S50">
        <f t="shared" si="2"/>
        <v>2</v>
      </c>
    </row>
    <row r="51" spans="5:19" x14ac:dyDescent="0.25">
      <c r="E51" s="2" t="s">
        <v>9</v>
      </c>
      <c r="F51" s="3">
        <v>1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1</v>
      </c>
      <c r="Q51" s="3">
        <v>2</v>
      </c>
      <c r="S51">
        <f t="shared" si="2"/>
        <v>1</v>
      </c>
    </row>
    <row r="54" spans="5:19" x14ac:dyDescent="0.25">
      <c r="E54" s="4" t="s">
        <v>22</v>
      </c>
      <c r="F54">
        <f t="shared" ref="F54:O54" si="3">SUM(F36:F51)</f>
        <v>15</v>
      </c>
      <c r="G54">
        <f t="shared" si="3"/>
        <v>13</v>
      </c>
      <c r="H54">
        <f t="shared" si="3"/>
        <v>12</v>
      </c>
      <c r="I54">
        <f t="shared" si="3"/>
        <v>12</v>
      </c>
      <c r="J54">
        <f t="shared" si="3"/>
        <v>10</v>
      </c>
      <c r="K54">
        <f t="shared" si="3"/>
        <v>10</v>
      </c>
      <c r="L54">
        <f t="shared" si="3"/>
        <v>9</v>
      </c>
      <c r="M54">
        <f t="shared" si="3"/>
        <v>7</v>
      </c>
      <c r="N54">
        <f t="shared" si="3"/>
        <v>5</v>
      </c>
      <c r="O54">
        <f t="shared" si="3"/>
        <v>0</v>
      </c>
    </row>
    <row r="57" spans="5:19" x14ac:dyDescent="0.25">
      <c r="J57" s="23" t="s">
        <v>24</v>
      </c>
      <c r="K57" s="23"/>
      <c r="L57" s="23"/>
      <c r="M57" s="23"/>
      <c r="N57" s="23"/>
      <c r="O57" s="23"/>
    </row>
    <row r="60" spans="5:19" x14ac:dyDescent="0.25">
      <c r="E60" s="2" t="s">
        <v>1</v>
      </c>
      <c r="F60" s="2">
        <v>1</v>
      </c>
      <c r="G60" s="2">
        <v>7</v>
      </c>
      <c r="H60" s="2">
        <v>2</v>
      </c>
      <c r="I60" s="2">
        <v>4</v>
      </c>
      <c r="J60" s="2">
        <v>5</v>
      </c>
      <c r="K60" s="2">
        <v>9</v>
      </c>
      <c r="L60" s="2">
        <v>8</v>
      </c>
      <c r="M60" s="2">
        <v>3</v>
      </c>
      <c r="N60" s="2">
        <v>6</v>
      </c>
      <c r="P60" s="1" t="s">
        <v>21</v>
      </c>
    </row>
    <row r="61" spans="5:19" x14ac:dyDescent="0.25">
      <c r="E61" s="2" t="s">
        <v>2</v>
      </c>
      <c r="F61" s="3"/>
      <c r="G61" s="3"/>
      <c r="H61" s="3"/>
      <c r="I61" s="3"/>
      <c r="J61" s="3"/>
      <c r="K61" s="3"/>
      <c r="L61" s="3"/>
      <c r="M61" s="3"/>
      <c r="N61" s="3"/>
    </row>
    <row r="62" spans="5:19" x14ac:dyDescent="0.25">
      <c r="E62" s="2" t="s">
        <v>18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P62">
        <f t="shared" ref="P62:P77" si="4">SUM(F62:N62)</f>
        <v>9</v>
      </c>
    </row>
    <row r="63" spans="5:19" x14ac:dyDescent="0.25">
      <c r="E63" s="2" t="s">
        <v>11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0</v>
      </c>
      <c r="N63" s="3">
        <v>1</v>
      </c>
      <c r="P63">
        <f t="shared" si="4"/>
        <v>8</v>
      </c>
    </row>
    <row r="64" spans="5:19" x14ac:dyDescent="0.25">
      <c r="E64" s="2" t="s">
        <v>12</v>
      </c>
      <c r="F64" s="3">
        <v>1</v>
      </c>
      <c r="G64" s="3">
        <v>1</v>
      </c>
      <c r="H64" s="3">
        <v>1</v>
      </c>
      <c r="I64" s="3">
        <v>1</v>
      </c>
      <c r="J64" s="3">
        <v>0</v>
      </c>
      <c r="K64" s="3">
        <v>1</v>
      </c>
      <c r="L64" s="3">
        <v>1</v>
      </c>
      <c r="M64" s="3">
        <v>1</v>
      </c>
      <c r="N64" s="3">
        <v>1</v>
      </c>
      <c r="P64">
        <f t="shared" si="4"/>
        <v>8</v>
      </c>
    </row>
    <row r="65" spans="5:27" x14ac:dyDescent="0.25">
      <c r="E65" s="2" t="s">
        <v>16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0</v>
      </c>
      <c r="L65" s="3">
        <v>1</v>
      </c>
      <c r="M65" s="3">
        <v>1</v>
      </c>
      <c r="N65" s="3">
        <v>1</v>
      </c>
      <c r="P65">
        <f t="shared" si="4"/>
        <v>8</v>
      </c>
    </row>
    <row r="66" spans="5:27" x14ac:dyDescent="0.25">
      <c r="E66" s="2" t="s">
        <v>6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0</v>
      </c>
      <c r="M66" s="3">
        <v>1</v>
      </c>
      <c r="N66" s="3">
        <v>0</v>
      </c>
      <c r="P66">
        <f t="shared" si="4"/>
        <v>7</v>
      </c>
      <c r="T66" s="6" t="s">
        <v>31</v>
      </c>
      <c r="U66">
        <f>AVERAGE(P62:P77)</f>
        <v>5.8125</v>
      </c>
      <c r="W66" s="6" t="s">
        <v>32</v>
      </c>
      <c r="X66">
        <f>MODE(P62:P77)</f>
        <v>7</v>
      </c>
      <c r="Z66" s="6" t="s">
        <v>33</v>
      </c>
      <c r="AA66">
        <f>MEDIAN(P62:P77)</f>
        <v>7</v>
      </c>
    </row>
    <row r="67" spans="5:27" x14ac:dyDescent="0.25">
      <c r="E67" s="2" t="s">
        <v>7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0</v>
      </c>
      <c r="M67" s="3">
        <v>1</v>
      </c>
      <c r="N67" s="3">
        <v>0</v>
      </c>
      <c r="P67">
        <f t="shared" si="4"/>
        <v>7</v>
      </c>
    </row>
    <row r="68" spans="5:27" x14ac:dyDescent="0.25">
      <c r="E68" s="2" t="s">
        <v>8</v>
      </c>
      <c r="F68" s="3">
        <v>1</v>
      </c>
      <c r="G68" s="3">
        <v>1</v>
      </c>
      <c r="H68" s="3">
        <v>1</v>
      </c>
      <c r="I68" s="3">
        <v>1</v>
      </c>
      <c r="J68" s="3">
        <v>0</v>
      </c>
      <c r="K68" s="3">
        <v>1</v>
      </c>
      <c r="L68" s="3">
        <v>1</v>
      </c>
      <c r="M68" s="3">
        <v>0</v>
      </c>
      <c r="N68" s="3">
        <v>1</v>
      </c>
      <c r="P68">
        <f t="shared" si="4"/>
        <v>7</v>
      </c>
    </row>
    <row r="69" spans="5:27" x14ac:dyDescent="0.25">
      <c r="E69" s="2" t="s">
        <v>13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0</v>
      </c>
      <c r="N69" s="3">
        <v>0</v>
      </c>
      <c r="P69">
        <f t="shared" si="4"/>
        <v>7</v>
      </c>
      <c r="T69" s="6" t="s">
        <v>34</v>
      </c>
      <c r="U69">
        <f>VAR(P62:P77)</f>
        <v>5.6291666666666664</v>
      </c>
    </row>
    <row r="70" spans="5:27" x14ac:dyDescent="0.25">
      <c r="E70" s="2" t="s">
        <v>20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0</v>
      </c>
      <c r="N70" s="3">
        <v>0</v>
      </c>
      <c r="P70">
        <f t="shared" si="4"/>
        <v>7</v>
      </c>
      <c r="T70" s="6" t="s">
        <v>35</v>
      </c>
      <c r="U70">
        <f>SQRT(U69)</f>
        <v>2.3725864929790581</v>
      </c>
    </row>
    <row r="71" spans="5:27" x14ac:dyDescent="0.25">
      <c r="E71" s="2" t="s">
        <v>10</v>
      </c>
      <c r="F71" s="3">
        <v>1</v>
      </c>
      <c r="G71" s="3">
        <v>1</v>
      </c>
      <c r="H71" s="3">
        <v>1</v>
      </c>
      <c r="I71" s="3">
        <v>0</v>
      </c>
      <c r="J71" s="3">
        <v>1</v>
      </c>
      <c r="K71" s="3">
        <v>0</v>
      </c>
      <c r="L71" s="3">
        <v>1</v>
      </c>
      <c r="M71" s="3">
        <v>1</v>
      </c>
      <c r="N71" s="3">
        <v>0</v>
      </c>
      <c r="P71">
        <f t="shared" si="4"/>
        <v>6</v>
      </c>
      <c r="T71" s="6" t="s">
        <v>36</v>
      </c>
      <c r="U71">
        <f>3*U70</f>
        <v>7.1177594789371739</v>
      </c>
    </row>
    <row r="72" spans="5:27" x14ac:dyDescent="0.25">
      <c r="E72" s="2" t="s">
        <v>15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0</v>
      </c>
      <c r="L72" s="3">
        <v>0</v>
      </c>
      <c r="M72" s="3">
        <v>0</v>
      </c>
      <c r="N72" s="3">
        <v>0</v>
      </c>
      <c r="P72">
        <f t="shared" si="4"/>
        <v>5</v>
      </c>
    </row>
    <row r="73" spans="5:27" x14ac:dyDescent="0.25">
      <c r="E73" s="2" t="s">
        <v>5</v>
      </c>
      <c r="F73" s="3">
        <v>0</v>
      </c>
      <c r="G73" s="3">
        <v>0</v>
      </c>
      <c r="H73" s="3">
        <v>0</v>
      </c>
      <c r="I73" s="3">
        <v>1</v>
      </c>
      <c r="J73" s="3">
        <v>0</v>
      </c>
      <c r="K73" s="3">
        <v>1</v>
      </c>
      <c r="L73" s="3">
        <v>1</v>
      </c>
      <c r="M73" s="3">
        <v>1</v>
      </c>
      <c r="N73" s="3">
        <v>0</v>
      </c>
      <c r="P73">
        <f t="shared" si="4"/>
        <v>4</v>
      </c>
    </row>
    <row r="74" spans="5:27" x14ac:dyDescent="0.25">
      <c r="E74" s="2" t="s">
        <v>19</v>
      </c>
      <c r="F74" s="3">
        <v>1</v>
      </c>
      <c r="G74" s="3">
        <v>1</v>
      </c>
      <c r="H74" s="3">
        <v>1</v>
      </c>
      <c r="I74" s="3">
        <v>0</v>
      </c>
      <c r="J74" s="3">
        <v>0</v>
      </c>
      <c r="K74" s="3">
        <v>1</v>
      </c>
      <c r="L74" s="3">
        <v>0</v>
      </c>
      <c r="M74" s="3">
        <v>0</v>
      </c>
      <c r="N74" s="3">
        <v>0</v>
      </c>
      <c r="P74">
        <f t="shared" si="4"/>
        <v>4</v>
      </c>
    </row>
    <row r="75" spans="5:27" x14ac:dyDescent="0.25">
      <c r="E75" s="2" t="s">
        <v>14</v>
      </c>
      <c r="F75" s="3">
        <v>1</v>
      </c>
      <c r="G75" s="3">
        <v>1</v>
      </c>
      <c r="H75" s="3">
        <v>0</v>
      </c>
      <c r="I75" s="3">
        <v>1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P75">
        <f t="shared" si="4"/>
        <v>3</v>
      </c>
    </row>
    <row r="76" spans="5:27" x14ac:dyDescent="0.25">
      <c r="E76" s="2" t="s">
        <v>17</v>
      </c>
      <c r="F76" s="3">
        <v>1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P76">
        <f t="shared" si="4"/>
        <v>2</v>
      </c>
    </row>
    <row r="77" spans="5:27" x14ac:dyDescent="0.25">
      <c r="E77" s="2" t="s">
        <v>9</v>
      </c>
      <c r="F77" s="3">
        <v>1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P77">
        <f t="shared" si="4"/>
        <v>1</v>
      </c>
    </row>
    <row r="80" spans="5:27" x14ac:dyDescent="0.25">
      <c r="E80" s="4" t="s">
        <v>22</v>
      </c>
      <c r="F80">
        <f t="shared" ref="F80:N80" si="5">SUM(F62:F77)</f>
        <v>15</v>
      </c>
      <c r="G80">
        <f t="shared" si="5"/>
        <v>13</v>
      </c>
      <c r="H80">
        <f t="shared" si="5"/>
        <v>12</v>
      </c>
      <c r="I80">
        <f t="shared" si="5"/>
        <v>12</v>
      </c>
      <c r="J80">
        <f t="shared" si="5"/>
        <v>10</v>
      </c>
      <c r="K80">
        <f t="shared" si="5"/>
        <v>10</v>
      </c>
      <c r="L80">
        <f t="shared" si="5"/>
        <v>9</v>
      </c>
      <c r="M80">
        <f t="shared" si="5"/>
        <v>7</v>
      </c>
      <c r="N80">
        <f t="shared" si="5"/>
        <v>5</v>
      </c>
    </row>
    <row r="81" spans="3:18" x14ac:dyDescent="0.25">
      <c r="E81" s="5" t="s">
        <v>25</v>
      </c>
      <c r="F81">
        <f>F80/16</f>
        <v>0.9375</v>
      </c>
      <c r="G81">
        <f t="shared" ref="G81:N81" si="6">G80/16</f>
        <v>0.8125</v>
      </c>
      <c r="H81">
        <f t="shared" si="6"/>
        <v>0.75</v>
      </c>
      <c r="I81">
        <f t="shared" si="6"/>
        <v>0.75</v>
      </c>
      <c r="J81">
        <f t="shared" si="6"/>
        <v>0.625</v>
      </c>
      <c r="K81">
        <f t="shared" si="6"/>
        <v>0.625</v>
      </c>
      <c r="L81">
        <f t="shared" si="6"/>
        <v>0.5625</v>
      </c>
      <c r="M81">
        <f>M80/16</f>
        <v>0.4375</v>
      </c>
      <c r="N81">
        <f t="shared" si="6"/>
        <v>0.3125</v>
      </c>
    </row>
    <row r="82" spans="3:18" x14ac:dyDescent="0.25">
      <c r="E82" s="5" t="s">
        <v>26</v>
      </c>
      <c r="F82">
        <f>1-F81</f>
        <v>6.25E-2</v>
      </c>
      <c r="G82">
        <f t="shared" ref="G82:L82" si="7">1-G81</f>
        <v>0.1875</v>
      </c>
      <c r="H82">
        <f t="shared" si="7"/>
        <v>0.25</v>
      </c>
      <c r="I82">
        <f t="shared" si="7"/>
        <v>0.25</v>
      </c>
      <c r="J82">
        <f t="shared" si="7"/>
        <v>0.375</v>
      </c>
      <c r="K82">
        <f t="shared" si="7"/>
        <v>0.375</v>
      </c>
      <c r="L82">
        <f t="shared" si="7"/>
        <v>0.4375</v>
      </c>
      <c r="M82">
        <f>1-M81</f>
        <v>0.5625</v>
      </c>
      <c r="N82">
        <f t="shared" ref="N82" si="8">1-N81</f>
        <v>0.6875</v>
      </c>
    </row>
    <row r="83" spans="3:18" x14ac:dyDescent="0.25">
      <c r="E83" s="5" t="s">
        <v>27</v>
      </c>
      <c r="F83">
        <f>F81*F82</f>
        <v>5.859375E-2</v>
      </c>
      <c r="G83">
        <f t="shared" ref="G83:L83" si="9">G81*G82</f>
        <v>0.15234375</v>
      </c>
      <c r="H83">
        <f t="shared" si="9"/>
        <v>0.1875</v>
      </c>
      <c r="I83">
        <f t="shared" si="9"/>
        <v>0.1875</v>
      </c>
      <c r="J83">
        <f t="shared" si="9"/>
        <v>0.234375</v>
      </c>
      <c r="K83">
        <f t="shared" si="9"/>
        <v>0.234375</v>
      </c>
      <c r="L83">
        <f t="shared" si="9"/>
        <v>0.24609375</v>
      </c>
      <c r="M83">
        <f>M81*M82</f>
        <v>0.24609375</v>
      </c>
      <c r="N83">
        <f t="shared" ref="N83" si="10">N81*N82</f>
        <v>0.21484375</v>
      </c>
    </row>
    <row r="87" spans="3:18" x14ac:dyDescent="0.25">
      <c r="C87" s="23" t="s">
        <v>28</v>
      </c>
      <c r="D87" s="23"/>
      <c r="E87" s="23"/>
      <c r="F87" s="23"/>
      <c r="G87" s="23"/>
      <c r="N87" s="23" t="s">
        <v>29</v>
      </c>
      <c r="O87" s="23"/>
      <c r="P87" s="23"/>
      <c r="Q87" s="23"/>
      <c r="R87" s="23"/>
    </row>
    <row r="88" spans="3:18" x14ac:dyDescent="0.25">
      <c r="N88" s="3">
        <v>1</v>
      </c>
      <c r="O88">
        <v>1</v>
      </c>
    </row>
    <row r="89" spans="3:18" x14ac:dyDescent="0.25">
      <c r="N89" s="3">
        <v>2</v>
      </c>
      <c r="O89">
        <v>1</v>
      </c>
    </row>
    <row r="90" spans="3:18" x14ac:dyDescent="0.25">
      <c r="N90" s="3">
        <v>3</v>
      </c>
      <c r="O90">
        <v>1</v>
      </c>
    </row>
    <row r="91" spans="3:18" x14ac:dyDescent="0.25">
      <c r="N91" s="3">
        <v>4</v>
      </c>
      <c r="O91">
        <v>2</v>
      </c>
    </row>
    <row r="92" spans="3:18" x14ac:dyDescent="0.25">
      <c r="N92" s="3">
        <v>5</v>
      </c>
      <c r="O92">
        <v>1</v>
      </c>
    </row>
    <row r="93" spans="3:18" x14ac:dyDescent="0.25">
      <c r="N93" s="3">
        <v>6</v>
      </c>
      <c r="O93">
        <v>1</v>
      </c>
    </row>
    <row r="94" spans="3:18" x14ac:dyDescent="0.25">
      <c r="N94" s="3">
        <v>7</v>
      </c>
      <c r="O94">
        <v>5</v>
      </c>
    </row>
    <row r="95" spans="3:18" x14ac:dyDescent="0.25">
      <c r="N95" s="3">
        <v>8</v>
      </c>
      <c r="O95">
        <v>3</v>
      </c>
    </row>
    <row r="96" spans="3:18" x14ac:dyDescent="0.25">
      <c r="N96" s="3">
        <v>9</v>
      </c>
      <c r="O96">
        <v>1</v>
      </c>
    </row>
    <row r="97" spans="14:15" x14ac:dyDescent="0.25">
      <c r="N97" t="s">
        <v>30</v>
      </c>
      <c r="O97">
        <f>SUM(O88:O96)</f>
        <v>16</v>
      </c>
    </row>
  </sheetData>
  <sortState xmlns:xlrd2="http://schemas.microsoft.com/office/spreadsheetml/2017/richdata2" columnSort="1" ref="F34:N54">
    <sortCondition descending="1" ref="F54:N54"/>
  </sortState>
  <mergeCells count="5">
    <mergeCell ref="C87:G87"/>
    <mergeCell ref="N87:R87"/>
    <mergeCell ref="I31:M31"/>
    <mergeCell ref="J57:O57"/>
    <mergeCell ref="G3:O3"/>
  </mergeCells>
  <conditionalFormatting sqref="F36:O51">
    <cfRule type="cellIs" dxfId="13" priority="2" operator="equal">
      <formula>0</formula>
    </cfRule>
  </conditionalFormatting>
  <conditionalFormatting sqref="F62:N77">
    <cfRule type="cellIs" dxfId="12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Z61"/>
  <sheetViews>
    <sheetView topLeftCell="A28" workbookViewId="0">
      <selection activeCell="C47" sqref="C47:F47"/>
    </sheetView>
  </sheetViews>
  <sheetFormatPr defaultRowHeight="15" x14ac:dyDescent="0.25"/>
  <sheetData>
    <row r="3" spans="3:26" x14ac:dyDescent="0.25">
      <c r="D3" s="23" t="s">
        <v>37</v>
      </c>
      <c r="E3" s="23"/>
      <c r="F3" s="23"/>
      <c r="G3" s="23"/>
      <c r="H3" s="23"/>
      <c r="I3" s="23"/>
      <c r="J3" s="23"/>
      <c r="K3" s="23"/>
    </row>
    <row r="5" spans="3:26" x14ac:dyDescent="0.25">
      <c r="C5" s="2" t="s">
        <v>1</v>
      </c>
      <c r="D5" s="2">
        <v>1</v>
      </c>
      <c r="E5" s="2">
        <v>7</v>
      </c>
      <c r="F5" s="2">
        <v>2</v>
      </c>
      <c r="G5" s="2">
        <v>4</v>
      </c>
      <c r="H5" s="2">
        <v>5</v>
      </c>
      <c r="I5" s="2">
        <v>9</v>
      </c>
      <c r="J5" s="2">
        <v>8</v>
      </c>
      <c r="K5" s="2">
        <v>3</v>
      </c>
      <c r="L5" s="2">
        <v>6</v>
      </c>
      <c r="N5" s="1" t="s">
        <v>3</v>
      </c>
    </row>
    <row r="6" spans="3:26" x14ac:dyDescent="0.25"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3:26" x14ac:dyDescent="0.25">
      <c r="C7" s="2" t="s">
        <v>18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N7">
        <f t="shared" ref="N7:N22" si="0">SUM(D7:L7)</f>
        <v>9</v>
      </c>
    </row>
    <row r="8" spans="3:26" ht="15.75" thickBot="1" x14ac:dyDescent="0.3">
      <c r="C8" s="2" t="s">
        <v>11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0</v>
      </c>
      <c r="L8" s="3">
        <v>1</v>
      </c>
      <c r="N8">
        <f t="shared" si="0"/>
        <v>8</v>
      </c>
      <c r="R8" s="23" t="s">
        <v>106</v>
      </c>
      <c r="S8" s="23"/>
      <c r="T8" s="23"/>
      <c r="U8" s="23"/>
      <c r="V8" s="23"/>
      <c r="W8" s="23"/>
      <c r="X8" s="23"/>
      <c r="Y8" s="23"/>
    </row>
    <row r="9" spans="3:26" x14ac:dyDescent="0.25">
      <c r="C9" s="2" t="s">
        <v>12</v>
      </c>
      <c r="D9" s="3">
        <v>1</v>
      </c>
      <c r="E9" s="3">
        <v>1</v>
      </c>
      <c r="F9" s="3">
        <v>1</v>
      </c>
      <c r="G9" s="3">
        <v>1</v>
      </c>
      <c r="H9" s="3">
        <v>0</v>
      </c>
      <c r="I9" s="3">
        <v>1</v>
      </c>
      <c r="J9" s="3">
        <v>1</v>
      </c>
      <c r="K9" s="3">
        <v>1</v>
      </c>
      <c r="L9" s="3">
        <v>1</v>
      </c>
      <c r="N9">
        <f t="shared" si="0"/>
        <v>8</v>
      </c>
      <c r="Q9" s="9"/>
      <c r="R9" s="9" t="s">
        <v>38</v>
      </c>
      <c r="S9" s="9" t="s">
        <v>39</v>
      </c>
      <c r="T9" s="9" t="s">
        <v>40</v>
      </c>
      <c r="U9" s="9" t="s">
        <v>41</v>
      </c>
      <c r="V9" s="9" t="s">
        <v>42</v>
      </c>
      <c r="W9" s="9" t="s">
        <v>43</v>
      </c>
      <c r="X9" s="9" t="s">
        <v>44</v>
      </c>
      <c r="Y9" s="9" t="s">
        <v>45</v>
      </c>
      <c r="Z9" s="9" t="s">
        <v>46</v>
      </c>
    </row>
    <row r="10" spans="3:26" x14ac:dyDescent="0.25">
      <c r="C10" s="2" t="s">
        <v>16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0</v>
      </c>
      <c r="J10" s="3">
        <v>1</v>
      </c>
      <c r="K10" s="3">
        <v>1</v>
      </c>
      <c r="L10" s="3">
        <v>1</v>
      </c>
      <c r="N10">
        <f t="shared" si="0"/>
        <v>8</v>
      </c>
      <c r="Q10" s="7" t="s">
        <v>107</v>
      </c>
      <c r="R10" s="7">
        <f>VARP('2'!$D$7:$D$22)</f>
        <v>5.859375E-2</v>
      </c>
      <c r="S10" s="7"/>
      <c r="T10" s="7"/>
      <c r="U10" s="7"/>
      <c r="V10" s="7"/>
      <c r="W10" s="7"/>
      <c r="X10" s="7"/>
      <c r="Y10" s="7"/>
      <c r="Z10" s="7"/>
    </row>
    <row r="11" spans="3:26" x14ac:dyDescent="0.25">
      <c r="C11" s="2" t="s">
        <v>6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0</v>
      </c>
      <c r="K11" s="3">
        <v>1</v>
      </c>
      <c r="L11" s="3">
        <v>0</v>
      </c>
      <c r="N11">
        <f t="shared" si="0"/>
        <v>7</v>
      </c>
      <c r="Q11" s="7" t="s">
        <v>108</v>
      </c>
      <c r="R11" s="7">
        <v>5.078125E-2</v>
      </c>
      <c r="S11" s="7">
        <f>VARP('2'!$E$7:$E$22)</f>
        <v>0.15234375</v>
      </c>
      <c r="T11" s="7"/>
      <c r="U11" s="7"/>
      <c r="V11" s="7"/>
      <c r="W11" s="7"/>
      <c r="X11" s="7"/>
      <c r="Y11" s="7"/>
      <c r="Z11" s="7"/>
    </row>
    <row r="12" spans="3:26" x14ac:dyDescent="0.25">
      <c r="C12" s="2" t="s">
        <v>7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0</v>
      </c>
      <c r="K12" s="3">
        <v>1</v>
      </c>
      <c r="L12" s="3">
        <v>0</v>
      </c>
      <c r="N12">
        <f t="shared" si="0"/>
        <v>7</v>
      </c>
      <c r="Q12" s="7" t="s">
        <v>109</v>
      </c>
      <c r="R12" s="7">
        <v>4.6875E-2</v>
      </c>
      <c r="S12" s="7">
        <v>0.140625</v>
      </c>
      <c r="T12" s="7">
        <f>VARP('2'!$F$7:$F$22)</f>
        <v>0.1875</v>
      </c>
      <c r="U12" s="7"/>
      <c r="V12" s="7"/>
      <c r="W12" s="7"/>
      <c r="X12" s="7"/>
      <c r="Y12" s="7"/>
      <c r="Z12" s="7"/>
    </row>
    <row r="13" spans="3:26" x14ac:dyDescent="0.25">
      <c r="C13" s="2" t="s">
        <v>8</v>
      </c>
      <c r="D13" s="3">
        <v>1</v>
      </c>
      <c r="E13" s="3">
        <v>1</v>
      </c>
      <c r="F13" s="3">
        <v>1</v>
      </c>
      <c r="G13" s="3">
        <v>1</v>
      </c>
      <c r="H13" s="3">
        <v>0</v>
      </c>
      <c r="I13" s="3">
        <v>1</v>
      </c>
      <c r="J13" s="3">
        <v>1</v>
      </c>
      <c r="K13" s="3">
        <v>0</v>
      </c>
      <c r="L13" s="3">
        <v>1</v>
      </c>
      <c r="N13">
        <f t="shared" si="0"/>
        <v>7</v>
      </c>
      <c r="Q13" s="7" t="s">
        <v>110</v>
      </c>
      <c r="R13" s="7">
        <v>-1.5625E-2</v>
      </c>
      <c r="S13" s="7">
        <v>7.8125E-2</v>
      </c>
      <c r="T13" s="7">
        <v>6.25E-2</v>
      </c>
      <c r="U13" s="7">
        <f>VARP('2'!$G$7:$G$22)</f>
        <v>0.1875</v>
      </c>
      <c r="V13" s="7"/>
      <c r="W13" s="7"/>
      <c r="X13" s="7"/>
      <c r="Y13" s="7"/>
      <c r="Z13" s="7"/>
    </row>
    <row r="14" spans="3:26" x14ac:dyDescent="0.25">
      <c r="C14" s="2" t="s">
        <v>13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0</v>
      </c>
      <c r="L14" s="3">
        <v>0</v>
      </c>
      <c r="N14">
        <f t="shared" si="0"/>
        <v>7</v>
      </c>
      <c r="Q14" s="7" t="s">
        <v>111</v>
      </c>
      <c r="R14" s="7">
        <v>3.90625E-2</v>
      </c>
      <c r="S14" s="7">
        <v>5.46875E-2</v>
      </c>
      <c r="T14" s="7">
        <v>9.375E-2</v>
      </c>
      <c r="U14" s="7">
        <v>3.125E-2</v>
      </c>
      <c r="V14" s="7">
        <f>VARP('2'!$H$7:$H$22)</f>
        <v>0.234375</v>
      </c>
      <c r="W14" s="7"/>
      <c r="X14" s="7"/>
      <c r="Y14" s="7"/>
      <c r="Z14" s="7"/>
    </row>
    <row r="15" spans="3:26" x14ac:dyDescent="0.25">
      <c r="C15" s="2" t="s">
        <v>20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0</v>
      </c>
      <c r="L15" s="3">
        <v>0</v>
      </c>
      <c r="N15">
        <f t="shared" si="0"/>
        <v>7</v>
      </c>
      <c r="Q15" s="7" t="s">
        <v>112</v>
      </c>
      <c r="R15" s="7">
        <v>-2.34375E-2</v>
      </c>
      <c r="S15" s="7">
        <v>5.46875E-2</v>
      </c>
      <c r="T15" s="7">
        <v>9.375E-2</v>
      </c>
      <c r="U15" s="7">
        <v>9.375E-2</v>
      </c>
      <c r="V15" s="7">
        <v>-1.5625E-2</v>
      </c>
      <c r="W15" s="7">
        <f>VARP('2'!$I$7:$I$22)</f>
        <v>0.234375</v>
      </c>
      <c r="X15" s="7"/>
      <c r="Y15" s="7"/>
      <c r="Z15" s="7"/>
    </row>
    <row r="16" spans="3:26" x14ac:dyDescent="0.25">
      <c r="C16" s="2" t="s">
        <v>10</v>
      </c>
      <c r="D16" s="3">
        <v>1</v>
      </c>
      <c r="E16" s="3">
        <v>1</v>
      </c>
      <c r="F16" s="3">
        <v>1</v>
      </c>
      <c r="G16" s="3">
        <v>0</v>
      </c>
      <c r="H16" s="3">
        <v>1</v>
      </c>
      <c r="I16" s="3">
        <v>0</v>
      </c>
      <c r="J16" s="3">
        <v>1</v>
      </c>
      <c r="K16" s="3">
        <v>1</v>
      </c>
      <c r="L16" s="3">
        <v>0</v>
      </c>
      <c r="N16">
        <f t="shared" si="0"/>
        <v>6</v>
      </c>
      <c r="Q16" s="7" t="s">
        <v>113</v>
      </c>
      <c r="R16" s="7">
        <v>-2.734375E-2</v>
      </c>
      <c r="S16" s="7">
        <v>4.296875E-2</v>
      </c>
      <c r="T16" s="7">
        <v>7.8125E-2</v>
      </c>
      <c r="U16" s="7">
        <v>7.8125E-2</v>
      </c>
      <c r="V16" s="7">
        <v>2.34375E-2</v>
      </c>
      <c r="W16" s="7">
        <v>8.59375E-2</v>
      </c>
      <c r="X16" s="7">
        <f>VARP('2'!$J$7:$J$22)</f>
        <v>0.24609375</v>
      </c>
      <c r="Y16" s="7"/>
      <c r="Z16" s="7"/>
    </row>
    <row r="17" spans="3:26" x14ac:dyDescent="0.25">
      <c r="C17" s="2" t="s">
        <v>15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N17">
        <f t="shared" si="0"/>
        <v>5</v>
      </c>
      <c r="Q17" s="7" t="s">
        <v>114</v>
      </c>
      <c r="R17" s="7">
        <v>-3.515625E-2</v>
      </c>
      <c r="S17" s="7">
        <v>1.953125E-2</v>
      </c>
      <c r="T17" s="7">
        <v>4.6875E-2</v>
      </c>
      <c r="U17" s="7">
        <v>4.6875E-2</v>
      </c>
      <c r="V17" s="7">
        <v>3.90625E-2</v>
      </c>
      <c r="W17" s="7">
        <v>3.90625E-2</v>
      </c>
      <c r="X17" s="7">
        <v>6.640625E-2</v>
      </c>
      <c r="Y17" s="7">
        <f>VARP('2'!$K$7:$K$22)</f>
        <v>0.24609375</v>
      </c>
      <c r="Z17" s="7"/>
    </row>
    <row r="18" spans="3:26" ht="15.75" thickBot="1" x14ac:dyDescent="0.3">
      <c r="C18" s="2" t="s">
        <v>5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1</v>
      </c>
      <c r="J18" s="3">
        <v>1</v>
      </c>
      <c r="K18" s="3">
        <v>1</v>
      </c>
      <c r="L18" s="3">
        <v>0</v>
      </c>
      <c r="N18">
        <f t="shared" si="0"/>
        <v>4</v>
      </c>
      <c r="Q18" s="7" t="s">
        <v>115</v>
      </c>
      <c r="R18" s="8">
        <v>1.953125E-2</v>
      </c>
      <c r="S18" s="8">
        <v>5.859375E-2</v>
      </c>
      <c r="T18" s="8">
        <v>7.8125E-2</v>
      </c>
      <c r="U18" s="8">
        <v>7.8125E-2</v>
      </c>
      <c r="V18" s="8">
        <v>-7.8125E-3</v>
      </c>
      <c r="W18" s="8">
        <v>5.46875E-2</v>
      </c>
      <c r="X18" s="8">
        <v>0.13671875</v>
      </c>
      <c r="Y18" s="8">
        <v>5.078125E-2</v>
      </c>
      <c r="Z18" s="8">
        <f>VARP('2'!$L$7:$L$22)</f>
        <v>0.21484375</v>
      </c>
    </row>
    <row r="19" spans="3:26" x14ac:dyDescent="0.25">
      <c r="C19" s="2" t="s">
        <v>19</v>
      </c>
      <c r="D19" s="3">
        <v>1</v>
      </c>
      <c r="E19" s="3">
        <v>1</v>
      </c>
      <c r="F19" s="3">
        <v>1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N19">
        <f t="shared" si="0"/>
        <v>4</v>
      </c>
    </row>
    <row r="20" spans="3:26" ht="15.75" thickBot="1" x14ac:dyDescent="0.3">
      <c r="C20" s="2" t="s">
        <v>14</v>
      </c>
      <c r="D20" s="3">
        <v>1</v>
      </c>
      <c r="E20" s="3">
        <v>1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N20">
        <f t="shared" si="0"/>
        <v>3</v>
      </c>
      <c r="Q20" s="23" t="s">
        <v>116</v>
      </c>
      <c r="R20" s="23"/>
      <c r="S20" s="23"/>
      <c r="T20" s="23"/>
      <c r="U20" s="23"/>
      <c r="V20" s="23"/>
      <c r="W20" s="23"/>
      <c r="X20" s="23"/>
      <c r="Y20" s="23"/>
      <c r="Z20" s="23"/>
    </row>
    <row r="21" spans="3:26" x14ac:dyDescent="0.25">
      <c r="C21" s="2" t="s">
        <v>17</v>
      </c>
      <c r="D21" s="3">
        <v>1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N21">
        <f t="shared" si="0"/>
        <v>2</v>
      </c>
      <c r="Q21" s="9"/>
      <c r="R21" s="9" t="s">
        <v>38</v>
      </c>
      <c r="S21" s="9" t="s">
        <v>39</v>
      </c>
      <c r="T21" s="9" t="s">
        <v>40</v>
      </c>
      <c r="U21" s="9" t="s">
        <v>41</v>
      </c>
      <c r="V21" s="9" t="s">
        <v>42</v>
      </c>
      <c r="W21" s="9" t="s">
        <v>43</v>
      </c>
      <c r="X21" s="9" t="s">
        <v>44</v>
      </c>
      <c r="Y21" s="9" t="s">
        <v>45</v>
      </c>
      <c r="Z21" s="9" t="s">
        <v>46</v>
      </c>
    </row>
    <row r="22" spans="3:26" x14ac:dyDescent="0.25">
      <c r="C22" s="2" t="s">
        <v>9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N22">
        <f t="shared" si="0"/>
        <v>1</v>
      </c>
      <c r="Q22" s="7" t="s">
        <v>107</v>
      </c>
      <c r="R22" s="7">
        <v>1</v>
      </c>
      <c r="S22" s="7"/>
      <c r="T22" s="7"/>
      <c r="U22" s="7"/>
      <c r="V22" s="7"/>
      <c r="W22" s="7"/>
      <c r="X22" s="7"/>
      <c r="Y22" s="7"/>
      <c r="Z22" s="7"/>
    </row>
    <row r="23" spans="3:26" x14ac:dyDescent="0.25">
      <c r="Q23" s="7" t="s">
        <v>108</v>
      </c>
      <c r="R23" s="7">
        <v>0.53748384988656994</v>
      </c>
      <c r="S23" s="7">
        <v>1</v>
      </c>
      <c r="T23" s="7"/>
      <c r="U23" s="7"/>
      <c r="V23" s="7"/>
      <c r="W23" s="7"/>
      <c r="X23" s="7"/>
      <c r="Y23" s="7"/>
      <c r="Z23" s="7"/>
    </row>
    <row r="24" spans="3:26" x14ac:dyDescent="0.25">
      <c r="Q24" s="7" t="s">
        <v>109</v>
      </c>
      <c r="R24" s="7">
        <v>0.44721359549995798</v>
      </c>
      <c r="S24" s="7">
        <v>0.83205029433784372</v>
      </c>
      <c r="T24" s="7">
        <v>1</v>
      </c>
      <c r="U24" s="7"/>
      <c r="V24" s="7"/>
      <c r="W24" s="7"/>
      <c r="X24" s="7"/>
      <c r="Y24" s="7"/>
      <c r="Z24" s="7"/>
    </row>
    <row r="25" spans="3:26" x14ac:dyDescent="0.25">
      <c r="Q25" s="7" t="s">
        <v>110</v>
      </c>
      <c r="R25" s="7">
        <v>-0.14907119849998599</v>
      </c>
      <c r="S25" s="7">
        <v>0.46225016352102433</v>
      </c>
      <c r="T25" s="7">
        <v>0.33333333333333337</v>
      </c>
      <c r="U25" s="7">
        <v>1</v>
      </c>
      <c r="V25" s="7"/>
      <c r="W25" s="7"/>
      <c r="X25" s="7"/>
      <c r="Y25" s="7"/>
      <c r="Z25" s="7"/>
    </row>
    <row r="26" spans="3:26" x14ac:dyDescent="0.25">
      <c r="Q26" s="7" t="s">
        <v>111</v>
      </c>
      <c r="R26" s="7">
        <v>0.33333333333333331</v>
      </c>
      <c r="S26" s="7">
        <v>0.28941438070815306</v>
      </c>
      <c r="T26" s="7">
        <v>0.44721359549995798</v>
      </c>
      <c r="U26" s="7">
        <v>0.14907119849998599</v>
      </c>
      <c r="V26" s="7">
        <v>1</v>
      </c>
      <c r="W26" s="7"/>
      <c r="X26" s="7"/>
      <c r="Y26" s="7"/>
      <c r="Z26" s="7"/>
    </row>
    <row r="27" spans="3:26" x14ac:dyDescent="0.25">
      <c r="C27" s="23" t="s">
        <v>48</v>
      </c>
      <c r="D27" s="23"/>
      <c r="E27" s="23"/>
      <c r="Q27" s="7" t="s">
        <v>112</v>
      </c>
      <c r="R27" s="7">
        <v>-0.19999999999999998</v>
      </c>
      <c r="S27" s="7">
        <v>0.28941438070815306</v>
      </c>
      <c r="T27" s="7">
        <v>0.44721359549995798</v>
      </c>
      <c r="U27" s="7">
        <v>0.44721359549995798</v>
      </c>
      <c r="V27" s="7">
        <v>-6.6666666666666652E-2</v>
      </c>
      <c r="W27" s="7">
        <v>1</v>
      </c>
      <c r="X27" s="7"/>
      <c r="Y27" s="7"/>
      <c r="Z27" s="7"/>
    </row>
    <row r="28" spans="3:26" x14ac:dyDescent="0.25">
      <c r="D28" s="2">
        <v>1</v>
      </c>
      <c r="E28" s="2">
        <v>7</v>
      </c>
      <c r="F28" s="2">
        <v>2</v>
      </c>
      <c r="G28" s="2">
        <v>4</v>
      </c>
      <c r="H28" s="2">
        <v>5</v>
      </c>
      <c r="I28" s="2">
        <v>9</v>
      </c>
      <c r="J28" s="2">
        <v>8</v>
      </c>
      <c r="K28" s="2">
        <v>3</v>
      </c>
      <c r="L28" s="2">
        <v>6</v>
      </c>
      <c r="Q28" s="7" t="s">
        <v>113</v>
      </c>
      <c r="R28" s="7">
        <v>-0.22771001702132437</v>
      </c>
      <c r="S28" s="7">
        <v>0.22191676197856086</v>
      </c>
      <c r="T28" s="7">
        <v>0.36369648372665397</v>
      </c>
      <c r="U28" s="7">
        <v>0.36369648372665397</v>
      </c>
      <c r="V28" s="7">
        <v>9.7590007294853301E-2</v>
      </c>
      <c r="W28" s="7">
        <v>0.35783002674779546</v>
      </c>
      <c r="X28" s="7">
        <v>1</v>
      </c>
      <c r="Y28" s="7"/>
      <c r="Z28" s="7"/>
    </row>
    <row r="29" spans="3:26" x14ac:dyDescent="0.25">
      <c r="Q29" s="7" t="s">
        <v>114</v>
      </c>
      <c r="R29" s="7">
        <v>-0.29277002188455992</v>
      </c>
      <c r="S29" s="7">
        <v>0.1008712554448004</v>
      </c>
      <c r="T29" s="7">
        <v>0.21821789023599236</v>
      </c>
      <c r="U29" s="7">
        <v>0.21821789023599236</v>
      </c>
      <c r="V29" s="7">
        <v>0.16265001215808883</v>
      </c>
      <c r="W29" s="7">
        <v>0.16265001215808883</v>
      </c>
      <c r="X29" s="7">
        <v>0.26984126984126983</v>
      </c>
      <c r="Y29" s="7">
        <v>1</v>
      </c>
      <c r="Z29" s="7"/>
    </row>
    <row r="30" spans="3:26" ht="15.75" thickBot="1" x14ac:dyDescent="0.3">
      <c r="C30" s="23" t="s">
        <v>49</v>
      </c>
      <c r="D30" s="23"/>
      <c r="E30" s="23"/>
      <c r="F30" s="23"/>
      <c r="G30" s="23"/>
      <c r="H30" s="23"/>
      <c r="Q30" s="7" t="s">
        <v>115</v>
      </c>
      <c r="R30" s="8">
        <v>0.17407765595569785</v>
      </c>
      <c r="S30" s="8">
        <v>0.32387513781564786</v>
      </c>
      <c r="T30" s="8">
        <v>0.38924947208076155</v>
      </c>
      <c r="U30" s="8">
        <v>0.38924947208076155</v>
      </c>
      <c r="V30" s="8">
        <v>-3.4815531191139566E-2</v>
      </c>
      <c r="W30" s="8">
        <v>0.24370871833797697</v>
      </c>
      <c r="X30" s="8">
        <v>0.59458839001056307</v>
      </c>
      <c r="Y30" s="8">
        <v>0.22084711628963771</v>
      </c>
      <c r="Z30" s="8">
        <v>1</v>
      </c>
    </row>
    <row r="32" spans="3:26" x14ac:dyDescent="0.25">
      <c r="D32">
        <f>SUMIF(D7:D22,1,$N$7:$N$22)/SUM(D7:D22)</f>
        <v>5.9333333333333336</v>
      </c>
      <c r="E32">
        <f t="shared" ref="E32:L32" si="1">SUMIF(E7:E22,1,$N$7:$N$22)/SUM(E7:E22)</f>
        <v>6.615384615384615</v>
      </c>
      <c r="F32">
        <f t="shared" si="1"/>
        <v>6.916666666666667</v>
      </c>
      <c r="G32">
        <f t="shared" si="1"/>
        <v>6.666666666666667</v>
      </c>
      <c r="H32">
        <f t="shared" si="1"/>
        <v>6.6</v>
      </c>
      <c r="I32">
        <f t="shared" si="1"/>
        <v>6.8</v>
      </c>
      <c r="J32">
        <f t="shared" si="1"/>
        <v>7.1111111111111107</v>
      </c>
      <c r="K32">
        <f t="shared" si="1"/>
        <v>7</v>
      </c>
      <c r="L32">
        <f t="shared" si="1"/>
        <v>8</v>
      </c>
      <c r="Q32" s="21" t="s">
        <v>47</v>
      </c>
      <c r="R32" s="21"/>
      <c r="S32" s="21"/>
      <c r="T32" s="21"/>
      <c r="U32" s="21"/>
      <c r="V32" s="21"/>
      <c r="W32" s="21"/>
      <c r="X32" s="21"/>
    </row>
    <row r="33" spans="3:25" x14ac:dyDescent="0.25">
      <c r="Q33" s="21"/>
      <c r="R33" s="21"/>
      <c r="S33" s="21"/>
      <c r="T33" s="21"/>
      <c r="U33" s="21"/>
      <c r="V33" s="21"/>
      <c r="W33" s="21"/>
      <c r="X33" s="21"/>
    </row>
    <row r="34" spans="3:25" x14ac:dyDescent="0.25">
      <c r="C34" s="23" t="s">
        <v>50</v>
      </c>
      <c r="D34" s="23"/>
      <c r="E34" s="23"/>
      <c r="F34" s="23"/>
      <c r="G34" s="23"/>
      <c r="H34" s="23"/>
      <c r="L34" s="6" t="s">
        <v>34</v>
      </c>
      <c r="M34">
        <f>VAR(N7:N22)</f>
        <v>5.6291666666666664</v>
      </c>
      <c r="Q34" s="21"/>
      <c r="R34" s="21"/>
      <c r="S34" s="21"/>
      <c r="T34" s="21"/>
      <c r="U34" s="21"/>
      <c r="V34" s="21"/>
      <c r="W34" s="21"/>
      <c r="X34" s="21"/>
    </row>
    <row r="35" spans="3:25" x14ac:dyDescent="0.25">
      <c r="L35" s="6" t="s">
        <v>35</v>
      </c>
      <c r="M35">
        <f>SQRT(M34)</f>
        <v>2.3725864929790581</v>
      </c>
    </row>
    <row r="36" spans="3:25" x14ac:dyDescent="0.25">
      <c r="D36">
        <f>SUMIF(D7:D22,0,$N$7:$N$22)/(16-SUM(D7:D22))</f>
        <v>4</v>
      </c>
      <c r="E36">
        <f t="shared" ref="E36:L36" si="2">SUMIF(E7:E22,0,$N$7:$N$22)/(16-SUM(E7:E22))</f>
        <v>2.3333333333333335</v>
      </c>
      <c r="F36">
        <f t="shared" si="2"/>
        <v>2.5</v>
      </c>
      <c r="G36">
        <f t="shared" si="2"/>
        <v>3.25</v>
      </c>
      <c r="H36">
        <f t="shared" si="2"/>
        <v>4.5</v>
      </c>
      <c r="I36">
        <f t="shared" si="2"/>
        <v>4.166666666666667</v>
      </c>
      <c r="J36">
        <f t="shared" si="2"/>
        <v>4.1428571428571432</v>
      </c>
      <c r="K36">
        <f t="shared" si="2"/>
        <v>4.8888888888888893</v>
      </c>
      <c r="L36">
        <f t="shared" si="2"/>
        <v>4.8181818181818183</v>
      </c>
    </row>
    <row r="38" spans="3:25" x14ac:dyDescent="0.25">
      <c r="C38" s="19" t="s">
        <v>51</v>
      </c>
      <c r="D38" s="19"/>
    </row>
    <row r="39" spans="3:25" x14ac:dyDescent="0.25">
      <c r="W39" s="20" t="s">
        <v>54</v>
      </c>
      <c r="X39" s="20"/>
      <c r="Y39" s="20"/>
    </row>
    <row r="40" spans="3:25" x14ac:dyDescent="0.25">
      <c r="D40">
        <f>(D32-D36)/$M$35</f>
        <v>0.81486316265157899</v>
      </c>
      <c r="E40">
        <f t="shared" ref="E40:L40" si="3">(E32-E36)/$M$35</f>
        <v>1.8048030260320111</v>
      </c>
      <c r="F40">
        <f t="shared" si="3"/>
        <v>1.8615408457126588</v>
      </c>
      <c r="G40">
        <f t="shared" si="3"/>
        <v>1.4400598995135663</v>
      </c>
      <c r="H40">
        <f t="shared" si="3"/>
        <v>0.88510998701809418</v>
      </c>
      <c r="I40">
        <f t="shared" si="3"/>
        <v>1.1098998249909435</v>
      </c>
      <c r="J40">
        <f t="shared" si="3"/>
        <v>1.2510624910988934</v>
      </c>
      <c r="K40">
        <f t="shared" si="3"/>
        <v>0.88979310864252847</v>
      </c>
      <c r="L40">
        <f t="shared" si="3"/>
        <v>1.3410757379062035</v>
      </c>
      <c r="N40" s="20" t="s">
        <v>61</v>
      </c>
      <c r="O40" s="20"/>
      <c r="P40" s="20"/>
      <c r="Q40" s="20"/>
      <c r="R40" s="20"/>
      <c r="S40" s="20"/>
      <c r="T40" s="20"/>
      <c r="U40" s="20"/>
      <c r="W40" t="s">
        <v>55</v>
      </c>
      <c r="Y40" t="s">
        <v>56</v>
      </c>
    </row>
    <row r="41" spans="3:25" x14ac:dyDescent="0.25">
      <c r="W41">
        <v>-5</v>
      </c>
      <c r="Y41">
        <f>$Q$42+$S$24*(W41-$Q$44)</f>
        <v>-1.081540809149331</v>
      </c>
    </row>
    <row r="42" spans="3:25" x14ac:dyDescent="0.25">
      <c r="C42" s="19" t="s">
        <v>52</v>
      </c>
      <c r="D42" s="19"/>
      <c r="O42" t="s">
        <v>57</v>
      </c>
      <c r="Q42">
        <f>1+2*SUM(S24:S30)</f>
        <v>6.039584749028367</v>
      </c>
      <c r="W42">
        <v>-4.5</v>
      </c>
      <c r="Y42">
        <f t="shared" ref="Y42:Y61" si="4">$Q$42+$S$24*(W42-$Q$44)</f>
        <v>-0.66551566198040923</v>
      </c>
    </row>
    <row r="43" spans="3:25" x14ac:dyDescent="0.25">
      <c r="W43">
        <v>-4</v>
      </c>
      <c r="Y43">
        <f t="shared" si="4"/>
        <v>-0.24949051481148743</v>
      </c>
    </row>
    <row r="44" spans="3:25" x14ac:dyDescent="0.25">
      <c r="D44">
        <f>SQRT(SUM(D7:D22)*(16-SUM(D7:D22))/(15*16))</f>
        <v>0.25</v>
      </c>
      <c r="E44">
        <f t="shared" ref="E44:L44" si="5">SQRT(SUM(E7:E22)*(16-SUM(E7:E22))/(15*16))</f>
        <v>0.40311288741492751</v>
      </c>
      <c r="F44">
        <f t="shared" si="5"/>
        <v>0.44721359549995793</v>
      </c>
      <c r="G44">
        <f t="shared" si="5"/>
        <v>0.44721359549995793</v>
      </c>
      <c r="H44">
        <f t="shared" si="5"/>
        <v>0.5</v>
      </c>
      <c r="I44">
        <f t="shared" si="5"/>
        <v>0.5</v>
      </c>
      <c r="J44">
        <f t="shared" si="5"/>
        <v>0.51234753829797997</v>
      </c>
      <c r="K44">
        <f t="shared" si="5"/>
        <v>0.51234753829797997</v>
      </c>
      <c r="L44">
        <f t="shared" si="5"/>
        <v>0.47871355387816905</v>
      </c>
      <c r="O44" t="s">
        <v>58</v>
      </c>
      <c r="Q44">
        <f>1+2*SUM(R24:S24)</f>
        <v>3.5585277796756034</v>
      </c>
      <c r="W44">
        <v>-3.5</v>
      </c>
      <c r="Y44">
        <f t="shared" si="4"/>
        <v>0.16653463235743438</v>
      </c>
    </row>
    <row r="45" spans="3:25" x14ac:dyDescent="0.25">
      <c r="W45">
        <v>-3</v>
      </c>
      <c r="Y45">
        <f t="shared" si="4"/>
        <v>0.58255977952635618</v>
      </c>
    </row>
    <row r="46" spans="3:25" x14ac:dyDescent="0.25">
      <c r="N46" s="20" t="s">
        <v>59</v>
      </c>
      <c r="O46" s="20"/>
      <c r="P46" s="20"/>
      <c r="Q46" t="s">
        <v>60</v>
      </c>
      <c r="W46">
        <v>-2.5</v>
      </c>
      <c r="Y46">
        <f t="shared" si="4"/>
        <v>0.99858492669527799</v>
      </c>
    </row>
    <row r="47" spans="3:25" x14ac:dyDescent="0.25">
      <c r="C47" s="23" t="s">
        <v>53</v>
      </c>
      <c r="D47" s="23"/>
      <c r="E47" s="23"/>
      <c r="F47" s="23"/>
      <c r="W47">
        <v>-2</v>
      </c>
      <c r="Y47">
        <f t="shared" si="4"/>
        <v>1.4146100738641998</v>
      </c>
    </row>
    <row r="48" spans="3:25" x14ac:dyDescent="0.25">
      <c r="W48">
        <v>-1.5</v>
      </c>
      <c r="Y48">
        <f t="shared" si="4"/>
        <v>1.8306352210331216</v>
      </c>
    </row>
    <row r="49" spans="4:25" x14ac:dyDescent="0.25">
      <c r="D49">
        <f>D40*D44</f>
        <v>0.20371579066289475</v>
      </c>
      <c r="E49">
        <f t="shared" ref="E49:L49" si="6">E40*E44</f>
        <v>0.72753935903896261</v>
      </c>
      <c r="F49">
        <f t="shared" si="6"/>
        <v>0.83250637478119061</v>
      </c>
      <c r="G49">
        <f t="shared" si="6"/>
        <v>0.64401436539677004</v>
      </c>
      <c r="H49">
        <f t="shared" si="6"/>
        <v>0.44255499350904709</v>
      </c>
      <c r="I49">
        <f t="shared" si="6"/>
        <v>0.55494991249547176</v>
      </c>
      <c r="J49">
        <f t="shared" si="6"/>
        <v>0.64097878757145654</v>
      </c>
      <c r="K49">
        <f t="shared" si="6"/>
        <v>0.45588330880750649</v>
      </c>
      <c r="L49">
        <f t="shared" si="6"/>
        <v>0.64199113251286666</v>
      </c>
      <c r="W49">
        <v>-1</v>
      </c>
      <c r="Y49">
        <f t="shared" si="4"/>
        <v>2.2466603682020434</v>
      </c>
    </row>
    <row r="50" spans="4:25" x14ac:dyDescent="0.25">
      <c r="W50">
        <v>-0.5</v>
      </c>
      <c r="Y50">
        <f t="shared" si="4"/>
        <v>2.6626855153709652</v>
      </c>
    </row>
    <row r="51" spans="4:25" x14ac:dyDescent="0.25">
      <c r="W51">
        <v>0</v>
      </c>
      <c r="Y51">
        <f t="shared" si="4"/>
        <v>3.0787106625398875</v>
      </c>
    </row>
    <row r="52" spans="4:25" x14ac:dyDescent="0.25">
      <c r="W52">
        <v>0.5</v>
      </c>
      <c r="Y52">
        <f t="shared" si="4"/>
        <v>3.4947358097088097</v>
      </c>
    </row>
    <row r="53" spans="4:25" x14ac:dyDescent="0.25">
      <c r="W53">
        <v>1</v>
      </c>
      <c r="Y53">
        <f t="shared" si="4"/>
        <v>3.9107609568777315</v>
      </c>
    </row>
    <row r="54" spans="4:25" x14ac:dyDescent="0.25">
      <c r="W54">
        <v>1.5</v>
      </c>
      <c r="Y54">
        <f t="shared" si="4"/>
        <v>4.3267861040466533</v>
      </c>
    </row>
    <row r="55" spans="4:25" x14ac:dyDescent="0.25">
      <c r="W55">
        <v>2</v>
      </c>
      <c r="Y55">
        <f t="shared" si="4"/>
        <v>4.7428112512155751</v>
      </c>
    </row>
    <row r="56" spans="4:25" x14ac:dyDescent="0.25">
      <c r="W56">
        <v>2.5</v>
      </c>
      <c r="Y56">
        <f t="shared" si="4"/>
        <v>5.1588363983844969</v>
      </c>
    </row>
    <row r="57" spans="4:25" x14ac:dyDescent="0.25">
      <c r="W57">
        <v>3</v>
      </c>
      <c r="Y57">
        <f t="shared" si="4"/>
        <v>5.5748615455534187</v>
      </c>
    </row>
    <row r="58" spans="4:25" x14ac:dyDescent="0.25">
      <c r="W58">
        <v>3.5</v>
      </c>
      <c r="Y58">
        <f t="shared" si="4"/>
        <v>5.9908866927223405</v>
      </c>
    </row>
    <row r="59" spans="4:25" x14ac:dyDescent="0.25">
      <c r="W59">
        <v>4</v>
      </c>
      <c r="Y59">
        <f t="shared" si="4"/>
        <v>6.4069118398912623</v>
      </c>
    </row>
    <row r="60" spans="4:25" x14ac:dyDescent="0.25">
      <c r="W60">
        <v>4.5</v>
      </c>
      <c r="Y60">
        <f t="shared" si="4"/>
        <v>6.8229369870601841</v>
      </c>
    </row>
    <row r="61" spans="4:25" x14ac:dyDescent="0.25">
      <c r="W61">
        <v>5</v>
      </c>
      <c r="Y61">
        <f t="shared" si="4"/>
        <v>7.2389621342291059</v>
      </c>
    </row>
  </sheetData>
  <mergeCells count="13">
    <mergeCell ref="Q32:X34"/>
    <mergeCell ref="C27:E27"/>
    <mergeCell ref="C30:H30"/>
    <mergeCell ref="C34:H34"/>
    <mergeCell ref="D3:K3"/>
    <mergeCell ref="R8:Y8"/>
    <mergeCell ref="Q20:Z20"/>
    <mergeCell ref="C38:D38"/>
    <mergeCell ref="C42:D42"/>
    <mergeCell ref="C47:F47"/>
    <mergeCell ref="W39:Y39"/>
    <mergeCell ref="N40:U40"/>
    <mergeCell ref="N46:P46"/>
  </mergeCells>
  <conditionalFormatting sqref="D7:L22">
    <cfRule type="cellIs" dxfId="11" priority="7" operator="equal">
      <formula>0</formula>
    </cfRule>
  </conditionalFormatting>
  <conditionalFormatting sqref="R22:Z30">
    <cfRule type="cellIs" dxfId="10" priority="1" operator="lessThan">
      <formula>-0.35</formula>
    </cfRule>
    <cfRule type="cellIs" dxfId="9" priority="2" operator="lessThan">
      <formula>0</formula>
    </cfRule>
    <cfRule type="cellIs" dxfId="8" priority="3" operator="equal">
      <formula>1</formula>
    </cfRule>
    <cfRule type="cellIs" dxfId="7" priority="4" operator="greaterThan">
      <formula>0.6</formula>
    </cfRule>
    <cfRule type="cellIs" dxfId="6" priority="5" operator="greaterThan">
      <formula>0.35</formula>
    </cfRule>
    <cfRule type="cellIs" dxfId="5" priority="6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739F-1534-4719-8678-8193EB9C7376}">
  <dimension ref="A3:AC114"/>
  <sheetViews>
    <sheetView topLeftCell="A77" workbookViewId="0">
      <selection activeCell="T68" sqref="T68"/>
    </sheetView>
  </sheetViews>
  <sheetFormatPr defaultRowHeight="15" x14ac:dyDescent="0.25"/>
  <sheetData>
    <row r="3" spans="2:29" x14ac:dyDescent="0.25">
      <c r="C3" s="24" t="s">
        <v>62</v>
      </c>
      <c r="D3" s="25"/>
      <c r="E3" s="25"/>
      <c r="F3" s="25"/>
      <c r="G3" s="25"/>
      <c r="H3" s="25"/>
      <c r="I3" s="25"/>
      <c r="J3" s="26"/>
      <c r="R3" s="24" t="s">
        <v>63</v>
      </c>
      <c r="S3" s="25"/>
      <c r="T3" s="25"/>
      <c r="U3" s="25"/>
      <c r="V3" s="25"/>
      <c r="W3" s="25"/>
      <c r="X3" s="25"/>
      <c r="Y3" s="25"/>
      <c r="Z3" s="25"/>
      <c r="AA3" s="26"/>
    </row>
    <row r="5" spans="2:29" x14ac:dyDescent="0.25">
      <c r="B5" s="2" t="s">
        <v>1</v>
      </c>
      <c r="C5" s="2">
        <v>1</v>
      </c>
      <c r="D5" s="2">
        <v>7</v>
      </c>
      <c r="E5" s="2">
        <v>2</v>
      </c>
      <c r="F5" s="2">
        <v>4</v>
      </c>
      <c r="G5" s="2">
        <v>5</v>
      </c>
      <c r="H5" s="2">
        <v>9</v>
      </c>
      <c r="I5" s="2">
        <v>8</v>
      </c>
      <c r="J5" s="2">
        <v>3</v>
      </c>
      <c r="K5" s="2">
        <v>6</v>
      </c>
      <c r="M5" s="1" t="s">
        <v>3</v>
      </c>
      <c r="R5" s="2" t="s">
        <v>1</v>
      </c>
      <c r="S5" s="2">
        <v>1</v>
      </c>
      <c r="T5" s="2">
        <v>7</v>
      </c>
      <c r="U5" s="2">
        <v>2</v>
      </c>
      <c r="V5" s="2">
        <v>4</v>
      </c>
      <c r="W5" s="2">
        <v>5</v>
      </c>
      <c r="X5" s="2">
        <v>9</v>
      </c>
      <c r="Y5" s="2">
        <v>8</v>
      </c>
      <c r="Z5" s="2">
        <v>3</v>
      </c>
      <c r="AA5" s="2">
        <v>6</v>
      </c>
      <c r="AC5" s="1" t="s">
        <v>3</v>
      </c>
    </row>
    <row r="6" spans="2:29" x14ac:dyDescent="0.25">
      <c r="B6" s="2" t="s">
        <v>2</v>
      </c>
      <c r="C6" s="3"/>
      <c r="D6" s="3"/>
      <c r="E6" s="3"/>
      <c r="F6" s="3"/>
      <c r="G6" s="3"/>
      <c r="H6" s="3"/>
      <c r="I6" s="3"/>
      <c r="J6" s="3"/>
      <c r="K6" s="3"/>
      <c r="R6" s="2" t="s">
        <v>2</v>
      </c>
      <c r="S6" s="3"/>
      <c r="T6" s="3"/>
      <c r="U6" s="3"/>
      <c r="V6" s="3"/>
      <c r="W6" s="3"/>
      <c r="X6" s="3"/>
      <c r="Y6" s="3"/>
      <c r="Z6" s="3"/>
      <c r="AA6" s="3"/>
    </row>
    <row r="7" spans="2:29" x14ac:dyDescent="0.25">
      <c r="B7" s="2" t="s">
        <v>18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f t="shared" ref="M7:M22" si="0">SUM(C7:K7)</f>
        <v>9</v>
      </c>
      <c r="R7" s="2" t="s">
        <v>18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C7">
        <f t="shared" ref="AC7:AC22" si="1">SUM(S7:AA7)</f>
        <v>9</v>
      </c>
    </row>
    <row r="8" spans="2:29" x14ac:dyDescent="0.25">
      <c r="B8" s="2" t="s">
        <v>11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0</v>
      </c>
      <c r="K8" s="3">
        <v>1</v>
      </c>
      <c r="M8">
        <f t="shared" si="0"/>
        <v>8</v>
      </c>
      <c r="R8" s="2" t="s">
        <v>11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0</v>
      </c>
      <c r="AA8" s="3">
        <v>1</v>
      </c>
      <c r="AC8">
        <f t="shared" si="1"/>
        <v>8</v>
      </c>
    </row>
    <row r="9" spans="2:29" x14ac:dyDescent="0.25">
      <c r="B9" s="2" t="s">
        <v>12</v>
      </c>
      <c r="C9" s="3">
        <v>1</v>
      </c>
      <c r="D9" s="3">
        <v>1</v>
      </c>
      <c r="E9" s="3">
        <v>1</v>
      </c>
      <c r="F9" s="3">
        <v>1</v>
      </c>
      <c r="G9" s="3">
        <v>0</v>
      </c>
      <c r="H9" s="3">
        <v>1</v>
      </c>
      <c r="I9" s="3">
        <v>1</v>
      </c>
      <c r="J9" s="3">
        <v>1</v>
      </c>
      <c r="K9" s="3">
        <v>1</v>
      </c>
      <c r="M9">
        <f t="shared" si="0"/>
        <v>8</v>
      </c>
      <c r="R9" s="2" t="s">
        <v>12</v>
      </c>
      <c r="S9" s="3">
        <v>1</v>
      </c>
      <c r="T9" s="3">
        <v>1</v>
      </c>
      <c r="U9" s="3">
        <v>1</v>
      </c>
      <c r="V9" s="3">
        <v>1</v>
      </c>
      <c r="W9" s="3">
        <v>0</v>
      </c>
      <c r="X9" s="3">
        <v>1</v>
      </c>
      <c r="Y9" s="3">
        <v>1</v>
      </c>
      <c r="Z9" s="3">
        <v>1</v>
      </c>
      <c r="AA9" s="3">
        <v>1</v>
      </c>
      <c r="AC9">
        <f t="shared" si="1"/>
        <v>8</v>
      </c>
    </row>
    <row r="10" spans="2:29" x14ac:dyDescent="0.25">
      <c r="B10" s="2" t="s">
        <v>16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0</v>
      </c>
      <c r="I10" s="3">
        <v>1</v>
      </c>
      <c r="J10" s="3">
        <v>1</v>
      </c>
      <c r="K10" s="3">
        <v>1</v>
      </c>
      <c r="M10">
        <f t="shared" si="0"/>
        <v>8</v>
      </c>
      <c r="R10" s="2" t="s">
        <v>16</v>
      </c>
      <c r="S10" s="3">
        <v>0</v>
      </c>
      <c r="T10" s="3">
        <v>1</v>
      </c>
      <c r="U10" s="3">
        <v>1</v>
      </c>
      <c r="V10" s="3">
        <v>0</v>
      </c>
      <c r="W10" s="3">
        <v>1</v>
      </c>
      <c r="X10" s="3">
        <v>0</v>
      </c>
      <c r="Y10" s="3">
        <v>1</v>
      </c>
      <c r="Z10" s="3">
        <v>1</v>
      </c>
      <c r="AA10" s="3">
        <v>1</v>
      </c>
      <c r="AC10">
        <f t="shared" si="1"/>
        <v>6</v>
      </c>
    </row>
    <row r="11" spans="2:29" x14ac:dyDescent="0.25">
      <c r="B11" s="2" t="s">
        <v>6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0</v>
      </c>
      <c r="J11" s="3">
        <v>1</v>
      </c>
      <c r="K11" s="3">
        <v>0</v>
      </c>
      <c r="M11">
        <f t="shared" si="0"/>
        <v>7</v>
      </c>
      <c r="R11" s="2" t="s">
        <v>6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0</v>
      </c>
      <c r="Z11" s="3">
        <v>1</v>
      </c>
      <c r="AA11" s="3">
        <v>0</v>
      </c>
      <c r="AC11">
        <f t="shared" si="1"/>
        <v>7</v>
      </c>
    </row>
    <row r="12" spans="2:29" x14ac:dyDescent="0.25">
      <c r="B12" s="2" t="s">
        <v>7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0</v>
      </c>
      <c r="J12" s="3">
        <v>1</v>
      </c>
      <c r="K12" s="3">
        <v>0</v>
      </c>
      <c r="M12">
        <f t="shared" si="0"/>
        <v>7</v>
      </c>
      <c r="R12" s="2" t="s">
        <v>7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0</v>
      </c>
      <c r="Z12" s="3">
        <v>1</v>
      </c>
      <c r="AA12" s="3">
        <v>0</v>
      </c>
      <c r="AC12">
        <f t="shared" si="1"/>
        <v>7</v>
      </c>
    </row>
    <row r="13" spans="2:29" x14ac:dyDescent="0.25">
      <c r="B13" s="2" t="s">
        <v>8</v>
      </c>
      <c r="C13" s="3">
        <v>1</v>
      </c>
      <c r="D13" s="3">
        <v>1</v>
      </c>
      <c r="E13" s="3">
        <v>1</v>
      </c>
      <c r="F13" s="3">
        <v>1</v>
      </c>
      <c r="G13" s="3">
        <v>0</v>
      </c>
      <c r="H13" s="3">
        <v>1</v>
      </c>
      <c r="I13" s="3">
        <v>1</v>
      </c>
      <c r="J13" s="3">
        <v>0</v>
      </c>
      <c r="K13" s="3">
        <v>1</v>
      </c>
      <c r="M13">
        <f t="shared" si="0"/>
        <v>7</v>
      </c>
      <c r="R13" s="2" t="s">
        <v>8</v>
      </c>
      <c r="S13" s="3">
        <v>1</v>
      </c>
      <c r="T13" s="3">
        <v>1</v>
      </c>
      <c r="U13" s="3">
        <v>1</v>
      </c>
      <c r="V13" s="3">
        <v>1</v>
      </c>
      <c r="W13" s="3">
        <v>0</v>
      </c>
      <c r="X13" s="3">
        <v>1</v>
      </c>
      <c r="Y13" s="3">
        <v>1</v>
      </c>
      <c r="Z13" s="3">
        <v>0</v>
      </c>
      <c r="AA13" s="3">
        <v>1</v>
      </c>
      <c r="AC13">
        <f t="shared" si="1"/>
        <v>7</v>
      </c>
    </row>
    <row r="14" spans="2:29" x14ac:dyDescent="0.25">
      <c r="B14" s="2" t="s">
        <v>13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0</v>
      </c>
      <c r="K14" s="3">
        <v>0</v>
      </c>
      <c r="M14">
        <f t="shared" si="0"/>
        <v>7</v>
      </c>
      <c r="R14" s="2" t="s">
        <v>13</v>
      </c>
      <c r="S14" s="3">
        <v>1</v>
      </c>
      <c r="T14" s="3">
        <v>0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0</v>
      </c>
      <c r="AA14" s="3">
        <v>0</v>
      </c>
      <c r="AC14">
        <f t="shared" si="1"/>
        <v>6</v>
      </c>
    </row>
    <row r="15" spans="2:29" x14ac:dyDescent="0.25">
      <c r="B15" s="2" t="s">
        <v>20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  <c r="M15">
        <f t="shared" si="0"/>
        <v>7</v>
      </c>
      <c r="R15" s="2" t="s">
        <v>20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0</v>
      </c>
      <c r="AA15" s="3">
        <v>0</v>
      </c>
      <c r="AC15">
        <f t="shared" si="1"/>
        <v>7</v>
      </c>
    </row>
    <row r="16" spans="2:29" x14ac:dyDescent="0.25">
      <c r="B16" s="2" t="s">
        <v>10</v>
      </c>
      <c r="C16" s="3">
        <v>1</v>
      </c>
      <c r="D16" s="3">
        <v>1</v>
      </c>
      <c r="E16" s="3">
        <v>1</v>
      </c>
      <c r="F16" s="3">
        <v>0</v>
      </c>
      <c r="G16" s="3">
        <v>1</v>
      </c>
      <c r="H16" s="3">
        <v>0</v>
      </c>
      <c r="I16" s="3">
        <v>1</v>
      </c>
      <c r="J16" s="3">
        <v>1</v>
      </c>
      <c r="K16" s="3">
        <v>0</v>
      </c>
      <c r="M16">
        <f t="shared" si="0"/>
        <v>6</v>
      </c>
      <c r="R16" s="2" t="s">
        <v>10</v>
      </c>
      <c r="S16" s="3">
        <v>1</v>
      </c>
      <c r="T16" s="3">
        <v>1</v>
      </c>
      <c r="U16" s="3">
        <v>1</v>
      </c>
      <c r="V16" s="3">
        <v>0</v>
      </c>
      <c r="W16" s="3">
        <v>1</v>
      </c>
      <c r="X16" s="3">
        <v>0</v>
      </c>
      <c r="Y16" s="3">
        <v>1</v>
      </c>
      <c r="Z16" s="3">
        <v>1</v>
      </c>
      <c r="AA16" s="3">
        <v>0</v>
      </c>
      <c r="AC16">
        <f t="shared" si="1"/>
        <v>6</v>
      </c>
    </row>
    <row r="17" spans="2:29" x14ac:dyDescent="0.25">
      <c r="B17" s="2" t="s">
        <v>15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M17">
        <f t="shared" si="0"/>
        <v>5</v>
      </c>
      <c r="R17" s="2" t="s">
        <v>15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C17">
        <f t="shared" si="1"/>
        <v>5</v>
      </c>
    </row>
    <row r="18" spans="2:29" x14ac:dyDescent="0.25">
      <c r="B18" s="2" t="s">
        <v>5</v>
      </c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1</v>
      </c>
      <c r="I18" s="3">
        <v>1</v>
      </c>
      <c r="J18" s="3">
        <v>1</v>
      </c>
      <c r="K18" s="3">
        <v>0</v>
      </c>
      <c r="M18">
        <f t="shared" si="0"/>
        <v>4</v>
      </c>
      <c r="R18" s="2" t="s">
        <v>5</v>
      </c>
      <c r="S18" s="3">
        <v>0</v>
      </c>
      <c r="T18" s="3">
        <v>0</v>
      </c>
      <c r="U18" s="3">
        <v>0</v>
      </c>
      <c r="V18" s="3">
        <v>1</v>
      </c>
      <c r="W18" s="3">
        <v>0</v>
      </c>
      <c r="X18" s="3">
        <v>1</v>
      </c>
      <c r="Y18" s="3">
        <v>1</v>
      </c>
      <c r="Z18" s="3">
        <v>1</v>
      </c>
      <c r="AA18" s="3">
        <v>0</v>
      </c>
      <c r="AC18">
        <f t="shared" si="1"/>
        <v>4</v>
      </c>
    </row>
    <row r="19" spans="2:29" x14ac:dyDescent="0.25">
      <c r="B19" s="2" t="s">
        <v>19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1</v>
      </c>
      <c r="I19" s="3">
        <v>0</v>
      </c>
      <c r="J19" s="3">
        <v>0</v>
      </c>
      <c r="K19" s="3">
        <v>0</v>
      </c>
      <c r="M19">
        <f t="shared" si="0"/>
        <v>4</v>
      </c>
      <c r="R19" s="2" t="s">
        <v>19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C19">
        <f t="shared" si="1"/>
        <v>4</v>
      </c>
    </row>
    <row r="20" spans="2:29" x14ac:dyDescent="0.25">
      <c r="B20" s="2" t="s">
        <v>14</v>
      </c>
      <c r="C20" s="3">
        <v>1</v>
      </c>
      <c r="D20" s="3">
        <v>1</v>
      </c>
      <c r="E20" s="3">
        <v>0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M20">
        <f t="shared" si="0"/>
        <v>3</v>
      </c>
      <c r="R20" s="2" t="s">
        <v>14</v>
      </c>
      <c r="S20" s="3">
        <v>1</v>
      </c>
      <c r="T20" s="3">
        <v>1</v>
      </c>
      <c r="U20" s="3">
        <v>0</v>
      </c>
      <c r="V20" s="3">
        <v>1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C20">
        <f t="shared" si="1"/>
        <v>3</v>
      </c>
    </row>
    <row r="21" spans="2:29" x14ac:dyDescent="0.25">
      <c r="B21" s="2" t="s">
        <v>17</v>
      </c>
      <c r="C21" s="3">
        <v>1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M21">
        <f t="shared" si="0"/>
        <v>2</v>
      </c>
      <c r="R21" s="2" t="s">
        <v>17</v>
      </c>
      <c r="S21" s="3">
        <v>1</v>
      </c>
      <c r="T21" s="3">
        <v>0</v>
      </c>
      <c r="U21" s="3">
        <v>0</v>
      </c>
      <c r="V21" s="3">
        <v>0</v>
      </c>
      <c r="W21" s="3">
        <v>1</v>
      </c>
      <c r="X21" s="3">
        <v>0</v>
      </c>
      <c r="Y21" s="3">
        <v>0</v>
      </c>
      <c r="Z21" s="3">
        <v>1</v>
      </c>
      <c r="AA21" s="3">
        <v>0</v>
      </c>
      <c r="AC21">
        <f t="shared" si="1"/>
        <v>3</v>
      </c>
    </row>
    <row r="22" spans="2:29" x14ac:dyDescent="0.25">
      <c r="B22" s="2" t="s">
        <v>9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M22">
        <f t="shared" si="0"/>
        <v>1</v>
      </c>
      <c r="R22" s="2" t="s">
        <v>9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C22">
        <f t="shared" si="1"/>
        <v>1</v>
      </c>
    </row>
    <row r="24" spans="2:29" x14ac:dyDescent="0.25">
      <c r="F24" s="23" t="s">
        <v>64</v>
      </c>
      <c r="G24" s="23"/>
      <c r="H24" s="23"/>
      <c r="I24" s="23"/>
      <c r="J24" s="23"/>
      <c r="K24" s="23"/>
      <c r="L24" s="23"/>
      <c r="M24" s="23"/>
      <c r="N24" s="23"/>
      <c r="O24">
        <f>CORREL(M7:M22,AC7:AC22)</f>
        <v>0.96647854542289691</v>
      </c>
      <c r="Q24" s="27" t="s">
        <v>65</v>
      </c>
      <c r="R24" s="27"/>
      <c r="S24" s="27"/>
      <c r="T24" s="27"/>
      <c r="U24" s="27"/>
    </row>
    <row r="25" spans="2:29" x14ac:dyDescent="0.25">
      <c r="Q25" s="27"/>
      <c r="R25" s="27"/>
      <c r="S25" s="27"/>
      <c r="T25" s="27"/>
      <c r="U25" s="27"/>
    </row>
    <row r="26" spans="2:29" x14ac:dyDescent="0.25">
      <c r="Q26" s="27"/>
      <c r="R26" s="27"/>
      <c r="S26" s="27"/>
      <c r="T26" s="27"/>
      <c r="U26" s="27"/>
    </row>
    <row r="27" spans="2:29" x14ac:dyDescent="0.25">
      <c r="Q27" s="27"/>
      <c r="R27" s="27"/>
      <c r="S27" s="27"/>
      <c r="T27" s="27"/>
      <c r="U27" s="27"/>
    </row>
    <row r="29" spans="2:29" x14ac:dyDescent="0.25">
      <c r="C29" s="23" t="s">
        <v>66</v>
      </c>
      <c r="D29" s="23"/>
      <c r="E29" s="23"/>
      <c r="F29" s="23"/>
      <c r="G29" s="23"/>
      <c r="H29" s="23"/>
      <c r="I29" s="23"/>
      <c r="J29" s="23"/>
    </row>
    <row r="31" spans="2:29" ht="30" x14ac:dyDescent="0.25">
      <c r="B31" s="2" t="s">
        <v>1</v>
      </c>
      <c r="C31" s="2">
        <v>1</v>
      </c>
      <c r="D31" s="2">
        <v>7</v>
      </c>
      <c r="E31" s="2">
        <v>2</v>
      </c>
      <c r="F31" s="2">
        <v>4</v>
      </c>
      <c r="G31" s="2">
        <v>5</v>
      </c>
      <c r="H31" s="2">
        <v>9</v>
      </c>
      <c r="I31" s="2">
        <v>8</v>
      </c>
      <c r="J31" s="2">
        <v>3</v>
      </c>
      <c r="K31" s="2">
        <v>6</v>
      </c>
      <c r="M31" s="1" t="s">
        <v>3</v>
      </c>
      <c r="O31" s="28" t="s">
        <v>67</v>
      </c>
      <c r="P31" s="17" t="s">
        <v>68</v>
      </c>
    </row>
    <row r="32" spans="2:29" x14ac:dyDescent="0.25">
      <c r="B32" s="2" t="s">
        <v>2</v>
      </c>
      <c r="C32" s="3"/>
      <c r="D32" s="3"/>
      <c r="E32" s="3"/>
      <c r="F32" s="3"/>
      <c r="G32" s="3"/>
      <c r="H32" s="3"/>
      <c r="I32" s="3"/>
      <c r="J32" s="3"/>
      <c r="K32" s="3"/>
    </row>
    <row r="33" spans="2:29" x14ac:dyDescent="0.25">
      <c r="B33" s="2" t="s">
        <v>18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M33">
        <f t="shared" ref="M33:M48" si="2">SUM(C33:K33)</f>
        <v>9</v>
      </c>
      <c r="O33">
        <f>SUMIF($C$31:$K$31,2,C33:K33)+SUMIF($C$31:$K$31,4,C33:K33)+SUMIF($C$31:$K$31,6,C33:K33)+SUMIF($C$31:$K$31,8,C33:K33)</f>
        <v>4</v>
      </c>
      <c r="P33">
        <f>SUMIF($C$31:$K$31,1,C33:K33)+SUMIF($C$31:$K$31,3,C33:K33)+SUMIF($C$31:$K$31,5,C33:K33)+SUMIF($C$31:$K$31,7,C33:K33)+SUMIF($C$31:$K$31,9,C33:K33)</f>
        <v>5</v>
      </c>
    </row>
    <row r="34" spans="2:29" x14ac:dyDescent="0.25">
      <c r="B34" s="2" t="s">
        <v>11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0</v>
      </c>
      <c r="K34" s="3">
        <v>1</v>
      </c>
      <c r="M34">
        <f t="shared" si="2"/>
        <v>8</v>
      </c>
      <c r="O34">
        <f t="shared" ref="O34:O48" si="3">SUMIF($C$31:$K$31,2,C34:K34)+SUMIF($C$31:$K$31,4,C34:K34)+SUMIF($C$31:$K$31,6,C34:K34)+SUMIF($C$31:$K$31,8,C34:K34)</f>
        <v>4</v>
      </c>
      <c r="P34">
        <f t="shared" ref="P34:P48" si="4">SUMIF($C$31:$K$31,1,C34:K34)+SUMIF($C$31:$K$31,3,C34:K34)+SUMIF($C$31:$K$31,5,C34:K34)+SUMIF($C$31:$K$31,7,C34:K34)+SUMIF($C$31:$K$31,9,C34:K34)</f>
        <v>4</v>
      </c>
    </row>
    <row r="35" spans="2:29" x14ac:dyDescent="0.25">
      <c r="B35" s="2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H35" s="3">
        <v>1</v>
      </c>
      <c r="I35" s="3">
        <v>1</v>
      </c>
      <c r="J35" s="3">
        <v>1</v>
      </c>
      <c r="K35" s="3">
        <v>1</v>
      </c>
      <c r="M35">
        <f t="shared" si="2"/>
        <v>8</v>
      </c>
      <c r="O35">
        <f t="shared" si="3"/>
        <v>4</v>
      </c>
      <c r="P35">
        <f t="shared" si="4"/>
        <v>4</v>
      </c>
    </row>
    <row r="36" spans="2:29" x14ac:dyDescent="0.25">
      <c r="B36" s="2" t="s">
        <v>16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3">
        <v>1</v>
      </c>
      <c r="J36" s="3">
        <v>1</v>
      </c>
      <c r="K36" s="3">
        <v>1</v>
      </c>
      <c r="M36">
        <f t="shared" si="2"/>
        <v>8</v>
      </c>
      <c r="O36">
        <f t="shared" si="3"/>
        <v>4</v>
      </c>
      <c r="P36">
        <f t="shared" si="4"/>
        <v>4</v>
      </c>
    </row>
    <row r="37" spans="2:29" x14ac:dyDescent="0.25">
      <c r="B37" s="2" t="s">
        <v>6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0</v>
      </c>
      <c r="J37" s="3">
        <v>1</v>
      </c>
      <c r="K37" s="3">
        <v>0</v>
      </c>
      <c r="M37">
        <f t="shared" si="2"/>
        <v>7</v>
      </c>
      <c r="O37">
        <f t="shared" si="3"/>
        <v>2</v>
      </c>
      <c r="P37">
        <f t="shared" si="4"/>
        <v>5</v>
      </c>
    </row>
    <row r="38" spans="2:29" x14ac:dyDescent="0.25">
      <c r="B38" s="2" t="s">
        <v>7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0</v>
      </c>
      <c r="J38" s="3">
        <v>1</v>
      </c>
      <c r="K38" s="3">
        <v>0</v>
      </c>
      <c r="M38">
        <f t="shared" si="2"/>
        <v>7</v>
      </c>
      <c r="O38">
        <f t="shared" si="3"/>
        <v>2</v>
      </c>
      <c r="P38">
        <f t="shared" si="4"/>
        <v>5</v>
      </c>
    </row>
    <row r="39" spans="2:29" x14ac:dyDescent="0.25">
      <c r="B39" s="2" t="s">
        <v>8</v>
      </c>
      <c r="C39" s="3">
        <v>1</v>
      </c>
      <c r="D39" s="3">
        <v>1</v>
      </c>
      <c r="E39" s="3">
        <v>1</v>
      </c>
      <c r="F39" s="3">
        <v>1</v>
      </c>
      <c r="G39" s="3">
        <v>0</v>
      </c>
      <c r="H39" s="3">
        <v>1</v>
      </c>
      <c r="I39" s="3">
        <v>1</v>
      </c>
      <c r="J39" s="3">
        <v>0</v>
      </c>
      <c r="K39" s="3">
        <v>1</v>
      </c>
      <c r="M39">
        <f t="shared" si="2"/>
        <v>7</v>
      </c>
      <c r="O39">
        <f t="shared" si="3"/>
        <v>4</v>
      </c>
      <c r="P39">
        <f t="shared" si="4"/>
        <v>3</v>
      </c>
    </row>
    <row r="40" spans="2:29" x14ac:dyDescent="0.25">
      <c r="B40" s="2" t="s">
        <v>13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0</v>
      </c>
      <c r="K40" s="3">
        <v>0</v>
      </c>
      <c r="M40">
        <f t="shared" si="2"/>
        <v>7</v>
      </c>
      <c r="O40">
        <f t="shared" si="3"/>
        <v>3</v>
      </c>
      <c r="P40">
        <f t="shared" si="4"/>
        <v>4</v>
      </c>
      <c r="R40" s="18" t="s">
        <v>69</v>
      </c>
      <c r="S40" s="18"/>
      <c r="T40" s="18"/>
      <c r="U40" s="18"/>
      <c r="V40" s="18"/>
      <c r="W40" s="18"/>
      <c r="X40">
        <f>CORREL(O33:O48,P33:P48)</f>
        <v>0.64097967227261199</v>
      </c>
    </row>
    <row r="41" spans="2:29" x14ac:dyDescent="0.25">
      <c r="B41" s="2" t="s">
        <v>20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0</v>
      </c>
      <c r="K41" s="3">
        <v>0</v>
      </c>
      <c r="M41">
        <f t="shared" si="2"/>
        <v>7</v>
      </c>
      <c r="O41">
        <f t="shared" si="3"/>
        <v>3</v>
      </c>
      <c r="P41">
        <f t="shared" si="4"/>
        <v>4</v>
      </c>
    </row>
    <row r="42" spans="2:29" ht="15" customHeight="1" x14ac:dyDescent="0.25">
      <c r="B42" s="2" t="s">
        <v>10</v>
      </c>
      <c r="C42" s="3">
        <v>1</v>
      </c>
      <c r="D42" s="3">
        <v>1</v>
      </c>
      <c r="E42" s="3">
        <v>1</v>
      </c>
      <c r="F42" s="3">
        <v>0</v>
      </c>
      <c r="G42" s="3">
        <v>1</v>
      </c>
      <c r="H42" s="3">
        <v>0</v>
      </c>
      <c r="I42" s="3">
        <v>1</v>
      </c>
      <c r="J42" s="3">
        <v>1</v>
      </c>
      <c r="K42" s="3">
        <v>0</v>
      </c>
      <c r="M42">
        <f t="shared" si="2"/>
        <v>6</v>
      </c>
      <c r="O42">
        <f t="shared" si="3"/>
        <v>2</v>
      </c>
      <c r="P42">
        <f t="shared" si="4"/>
        <v>4</v>
      </c>
      <c r="R42" s="23" t="s">
        <v>70</v>
      </c>
      <c r="S42" s="23"/>
      <c r="T42" s="23"/>
      <c r="U42" s="23"/>
      <c r="V42" s="23"/>
      <c r="W42" s="23"/>
      <c r="X42">
        <f>2*X40/(1+X40)</f>
        <v>0.78121585916407088</v>
      </c>
      <c r="Z42" s="21" t="s">
        <v>65</v>
      </c>
      <c r="AA42" s="21"/>
      <c r="AB42" s="21"/>
      <c r="AC42" s="21"/>
    </row>
    <row r="43" spans="2:29" x14ac:dyDescent="0.25">
      <c r="B43" s="2" t="s">
        <v>15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M43">
        <f t="shared" si="2"/>
        <v>5</v>
      </c>
      <c r="O43">
        <f t="shared" si="3"/>
        <v>2</v>
      </c>
      <c r="P43">
        <f t="shared" si="4"/>
        <v>3</v>
      </c>
      <c r="Z43" s="21"/>
      <c r="AA43" s="21"/>
      <c r="AB43" s="21"/>
      <c r="AC43" s="21"/>
    </row>
    <row r="44" spans="2:29" x14ac:dyDescent="0.25">
      <c r="B44" s="2" t="s">
        <v>5</v>
      </c>
      <c r="C44" s="3">
        <v>0</v>
      </c>
      <c r="D44" s="3">
        <v>0</v>
      </c>
      <c r="E44" s="3">
        <v>0</v>
      </c>
      <c r="F44" s="3">
        <v>1</v>
      </c>
      <c r="G44" s="3">
        <v>0</v>
      </c>
      <c r="H44" s="3">
        <v>1</v>
      </c>
      <c r="I44" s="3">
        <v>1</v>
      </c>
      <c r="J44" s="3">
        <v>1</v>
      </c>
      <c r="K44" s="3">
        <v>0</v>
      </c>
      <c r="M44">
        <f t="shared" si="2"/>
        <v>4</v>
      </c>
      <c r="O44">
        <f t="shared" si="3"/>
        <v>2</v>
      </c>
      <c r="P44">
        <f t="shared" si="4"/>
        <v>2</v>
      </c>
      <c r="Z44" s="21"/>
      <c r="AA44" s="21"/>
      <c r="AB44" s="21"/>
      <c r="AC44" s="21"/>
    </row>
    <row r="45" spans="2:29" x14ac:dyDescent="0.25">
      <c r="B45" s="2" t="s">
        <v>19</v>
      </c>
      <c r="C45" s="3">
        <v>1</v>
      </c>
      <c r="D45" s="3">
        <v>1</v>
      </c>
      <c r="E45" s="3">
        <v>1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0</v>
      </c>
      <c r="M45">
        <f t="shared" si="2"/>
        <v>4</v>
      </c>
      <c r="O45">
        <f t="shared" si="3"/>
        <v>1</v>
      </c>
      <c r="P45">
        <f t="shared" si="4"/>
        <v>3</v>
      </c>
      <c r="Z45" s="21"/>
      <c r="AA45" s="21"/>
      <c r="AB45" s="21"/>
      <c r="AC45" s="21"/>
    </row>
    <row r="46" spans="2:29" x14ac:dyDescent="0.25">
      <c r="B46" s="2" t="s">
        <v>14</v>
      </c>
      <c r="C46" s="3">
        <v>1</v>
      </c>
      <c r="D46" s="3">
        <v>1</v>
      </c>
      <c r="E46" s="3">
        <v>0</v>
      </c>
      <c r="F46" s="3">
        <v>1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M46">
        <f t="shared" si="2"/>
        <v>3</v>
      </c>
      <c r="O46">
        <f t="shared" si="3"/>
        <v>1</v>
      </c>
      <c r="P46">
        <f t="shared" si="4"/>
        <v>2</v>
      </c>
      <c r="Z46" s="21"/>
      <c r="AA46" s="21"/>
      <c r="AB46" s="21"/>
      <c r="AC46" s="21"/>
    </row>
    <row r="47" spans="2:29" x14ac:dyDescent="0.25">
      <c r="B47" s="2" t="s">
        <v>17</v>
      </c>
      <c r="C47" s="3">
        <v>1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M47">
        <f t="shared" si="2"/>
        <v>2</v>
      </c>
      <c r="O47">
        <f t="shared" si="3"/>
        <v>0</v>
      </c>
      <c r="P47">
        <f t="shared" si="4"/>
        <v>2</v>
      </c>
    </row>
    <row r="48" spans="2:29" x14ac:dyDescent="0.25">
      <c r="B48" s="2" t="s">
        <v>9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M48">
        <f t="shared" si="2"/>
        <v>1</v>
      </c>
      <c r="O48">
        <f t="shared" si="3"/>
        <v>0</v>
      </c>
      <c r="P48">
        <f t="shared" si="4"/>
        <v>1</v>
      </c>
    </row>
    <row r="52" spans="2:24" x14ac:dyDescent="0.25">
      <c r="C52" s="24" t="s">
        <v>116</v>
      </c>
      <c r="D52" s="25"/>
      <c r="E52" s="25"/>
      <c r="F52" s="25"/>
      <c r="G52" s="25"/>
      <c r="H52" s="25"/>
      <c r="I52" s="25"/>
      <c r="J52" s="25"/>
      <c r="K52" s="26"/>
    </row>
    <row r="53" spans="2:24" x14ac:dyDescent="0.25">
      <c r="M53" s="6" t="s">
        <v>71</v>
      </c>
    </row>
    <row r="54" spans="2:24" x14ac:dyDescent="0.25">
      <c r="B54" s="11"/>
      <c r="C54" s="12">
        <v>1</v>
      </c>
      <c r="D54" s="12">
        <v>0.53748384988656994</v>
      </c>
      <c r="E54" s="12">
        <v>0.44721359549995798</v>
      </c>
      <c r="F54" s="12">
        <v>-0.14907119849998599</v>
      </c>
      <c r="G54" s="12">
        <v>0.33333333333333331</v>
      </c>
      <c r="H54" s="12">
        <v>-0.19999999999999998</v>
      </c>
      <c r="I54" s="12">
        <v>-0.22771001702132437</v>
      </c>
      <c r="J54" s="12">
        <v>-0.29277002188455992</v>
      </c>
      <c r="K54" s="12">
        <v>0.17407765595569785</v>
      </c>
      <c r="M54">
        <f>AVERAGE(C54:K54)</f>
        <v>0.18028413302996543</v>
      </c>
    </row>
    <row r="55" spans="2:24" x14ac:dyDescent="0.25">
      <c r="C55" s="12">
        <v>0.53748384988656994</v>
      </c>
      <c r="D55" s="12">
        <v>1</v>
      </c>
      <c r="E55" s="12">
        <v>0.83205029433784372</v>
      </c>
      <c r="F55" s="12">
        <v>0.46225016352102433</v>
      </c>
      <c r="G55" s="12">
        <v>0.28941438070815306</v>
      </c>
      <c r="H55" s="12">
        <v>0.28941438070815306</v>
      </c>
      <c r="I55" s="12">
        <v>0.22191676197856086</v>
      </c>
      <c r="J55" s="12">
        <v>0.1008712554448004</v>
      </c>
      <c r="K55" s="12">
        <v>0.32387513781564786</v>
      </c>
      <c r="M55">
        <f>AVERAGE(C55:K55)</f>
        <v>0.45080846937786145</v>
      </c>
    </row>
    <row r="56" spans="2:24" x14ac:dyDescent="0.25">
      <c r="C56" s="12">
        <v>0.44721359549995798</v>
      </c>
      <c r="D56" s="12">
        <v>0.83205029433784372</v>
      </c>
      <c r="E56" s="12">
        <v>1</v>
      </c>
      <c r="F56" s="12">
        <v>0.33333333333333337</v>
      </c>
      <c r="G56" s="12">
        <v>0.44721359549995798</v>
      </c>
      <c r="H56" s="12">
        <v>0.44721359549995798</v>
      </c>
      <c r="I56" s="12">
        <v>0.36369648372665397</v>
      </c>
      <c r="J56" s="12">
        <v>0.21821789023599236</v>
      </c>
      <c r="K56" s="12">
        <v>0.38924947208076155</v>
      </c>
      <c r="M56">
        <f>AVERAGE(C56:K56)</f>
        <v>0.49757647335716215</v>
      </c>
      <c r="O56" s="18" t="s">
        <v>72</v>
      </c>
      <c r="P56" s="18"/>
      <c r="Q56">
        <f>AVERAGE(M54:M62)</f>
        <v>0.33128261573294693</v>
      </c>
    </row>
    <row r="57" spans="2:24" x14ac:dyDescent="0.25">
      <c r="C57" s="12">
        <v>-0.14907119849998599</v>
      </c>
      <c r="D57" s="12">
        <v>0.46225016352102433</v>
      </c>
      <c r="E57" s="12">
        <v>0.33333333333333337</v>
      </c>
      <c r="F57" s="12">
        <v>1</v>
      </c>
      <c r="G57" s="12">
        <v>0.14907119849998599</v>
      </c>
      <c r="H57" s="12">
        <v>0.44721359549995798</v>
      </c>
      <c r="I57" s="12">
        <v>0.36369648372665397</v>
      </c>
      <c r="J57" s="12">
        <v>0.21821789023599236</v>
      </c>
      <c r="K57" s="12">
        <v>0.38924947208076155</v>
      </c>
      <c r="M57">
        <f>AVERAGE(C57:K57)</f>
        <v>0.35710677093308035</v>
      </c>
    </row>
    <row r="58" spans="2:24" x14ac:dyDescent="0.25">
      <c r="C58" s="12">
        <v>0.33333333333333331</v>
      </c>
      <c r="D58" s="12">
        <v>0.28941438070815306</v>
      </c>
      <c r="E58" s="12">
        <v>0.44721359549995798</v>
      </c>
      <c r="F58" s="12">
        <v>0.14907119849998599</v>
      </c>
      <c r="G58" s="12">
        <v>1</v>
      </c>
      <c r="H58" s="12">
        <v>-6.6666666666666652E-2</v>
      </c>
      <c r="I58" s="12">
        <v>9.7590007294853301E-2</v>
      </c>
      <c r="J58" s="12">
        <v>0.16265001215808883</v>
      </c>
      <c r="K58" s="12">
        <v>-3.4815531191139566E-2</v>
      </c>
      <c r="M58">
        <f>AVERAGE(C58:K58)</f>
        <v>0.26419892551517399</v>
      </c>
      <c r="N58" s="27" t="s">
        <v>73</v>
      </c>
      <c r="O58" s="27"/>
      <c r="P58" s="27"/>
      <c r="Q58" s="27"/>
      <c r="R58" s="27"/>
      <c r="S58" s="16">
        <f>9*Q56/(1+8*Q56)</f>
        <v>0.81680285386479645</v>
      </c>
      <c r="U58" s="21" t="s">
        <v>65</v>
      </c>
      <c r="V58" s="21"/>
      <c r="W58" s="21"/>
      <c r="X58" s="21"/>
    </row>
    <row r="59" spans="2:24" x14ac:dyDescent="0.25">
      <c r="C59" s="12">
        <v>-0.19999999999999998</v>
      </c>
      <c r="D59" s="12">
        <v>0.28941438070815306</v>
      </c>
      <c r="E59" s="12">
        <v>0.44721359549995798</v>
      </c>
      <c r="F59" s="12">
        <v>0.44721359549995798</v>
      </c>
      <c r="G59" s="12">
        <v>-6.6666666666666652E-2</v>
      </c>
      <c r="H59" s="12">
        <v>1</v>
      </c>
      <c r="I59" s="12">
        <v>0.35783002674779546</v>
      </c>
      <c r="J59" s="12">
        <v>0.16265001215808883</v>
      </c>
      <c r="K59" s="12">
        <v>0.24370871833797697</v>
      </c>
      <c r="M59">
        <f>AVERAGE(C59:K59)</f>
        <v>0.29792929580947375</v>
      </c>
      <c r="O59" s="16"/>
      <c r="P59" s="16"/>
      <c r="Q59" s="16"/>
      <c r="R59" s="16"/>
      <c r="S59" s="16"/>
      <c r="U59" s="21"/>
      <c r="V59" s="21"/>
      <c r="W59" s="21"/>
      <c r="X59" s="21"/>
    </row>
    <row r="60" spans="2:24" x14ac:dyDescent="0.25">
      <c r="C60" s="12">
        <v>-0.22771001702132437</v>
      </c>
      <c r="D60" s="12">
        <v>0.22191676197856086</v>
      </c>
      <c r="E60" s="12">
        <v>0.36369648372665397</v>
      </c>
      <c r="F60" s="12">
        <v>0.36369648372665397</v>
      </c>
      <c r="G60" s="12">
        <v>9.7590007294853301E-2</v>
      </c>
      <c r="H60" s="12">
        <v>0.35783002674779546</v>
      </c>
      <c r="I60" s="12">
        <v>1</v>
      </c>
      <c r="J60" s="12">
        <v>0.26984126984126983</v>
      </c>
      <c r="K60" s="12">
        <v>0.59458839001056307</v>
      </c>
      <c r="M60">
        <f>AVERAGE(C60:K60)</f>
        <v>0.33793882292278066</v>
      </c>
      <c r="U60" s="21"/>
      <c r="V60" s="21"/>
      <c r="W60" s="21"/>
      <c r="X60" s="21"/>
    </row>
    <row r="61" spans="2:24" x14ac:dyDescent="0.25">
      <c r="C61" s="12">
        <v>-0.29277002188455992</v>
      </c>
      <c r="D61" s="12">
        <v>0.1008712554448004</v>
      </c>
      <c r="E61" s="12">
        <v>0.21821789023599236</v>
      </c>
      <c r="F61" s="12">
        <v>0.21821789023599236</v>
      </c>
      <c r="G61" s="12">
        <v>0.16265001215808883</v>
      </c>
      <c r="H61" s="12">
        <v>0.16265001215808883</v>
      </c>
      <c r="I61" s="12">
        <v>0.26984126984126983</v>
      </c>
      <c r="J61" s="12">
        <v>1</v>
      </c>
      <c r="K61" s="12">
        <v>0.22084711628963771</v>
      </c>
      <c r="M61">
        <f>AVERAGE(C61:K61)</f>
        <v>0.22894726938659005</v>
      </c>
      <c r="U61" s="21"/>
      <c r="V61" s="21"/>
      <c r="W61" s="21"/>
      <c r="X61" s="21"/>
    </row>
    <row r="62" spans="2:24" x14ac:dyDescent="0.25">
      <c r="C62" s="12">
        <v>0.17407765595569785</v>
      </c>
      <c r="D62" s="12">
        <v>0.32387513781564786</v>
      </c>
      <c r="E62" s="12">
        <v>0.38924947208076155</v>
      </c>
      <c r="F62" s="12">
        <v>0.38924947208076155</v>
      </c>
      <c r="G62" s="12">
        <v>-3.4815531191139566E-2</v>
      </c>
      <c r="H62" s="12">
        <v>0.24370871833797697</v>
      </c>
      <c r="I62" s="12">
        <v>0.59458839001056307</v>
      </c>
      <c r="J62" s="12">
        <v>0.22084711628963771</v>
      </c>
      <c r="K62" s="12">
        <v>1</v>
      </c>
      <c r="M62">
        <f>AVERAGE(C62:K62)</f>
        <v>0.36675338126443408</v>
      </c>
      <c r="U62" s="21"/>
      <c r="V62" s="21"/>
      <c r="W62" s="21"/>
      <c r="X62" s="21"/>
    </row>
    <row r="66" spans="1:20" x14ac:dyDescent="0.25">
      <c r="C66" s="18" t="s">
        <v>74</v>
      </c>
      <c r="D66" s="18"/>
      <c r="E66" s="18"/>
      <c r="F66" s="18"/>
      <c r="G66" s="18"/>
      <c r="H66" s="18"/>
      <c r="I66" s="18"/>
      <c r="J66" s="18"/>
    </row>
    <row r="68" spans="1:20" x14ac:dyDescent="0.25">
      <c r="A68" s="2" t="s">
        <v>1</v>
      </c>
      <c r="B68" s="2">
        <v>1</v>
      </c>
      <c r="C68" s="2">
        <v>7</v>
      </c>
      <c r="D68" s="2">
        <v>2</v>
      </c>
      <c r="E68" s="2">
        <v>4</v>
      </c>
      <c r="F68" s="2">
        <v>5</v>
      </c>
      <c r="G68" s="2">
        <v>9</v>
      </c>
      <c r="H68" s="2">
        <v>8</v>
      </c>
      <c r="I68" s="2">
        <v>3</v>
      </c>
      <c r="J68" s="2">
        <v>6</v>
      </c>
      <c r="L68" s="1" t="s">
        <v>21</v>
      </c>
      <c r="T68" s="15" t="s">
        <v>75</v>
      </c>
    </row>
    <row r="69" spans="1:20" x14ac:dyDescent="0.25">
      <c r="A69" s="2" t="s">
        <v>2</v>
      </c>
      <c r="B69" s="3"/>
      <c r="C69" s="3"/>
      <c r="D69" s="3"/>
      <c r="E69" s="3"/>
      <c r="F69" s="3"/>
      <c r="G69" s="3"/>
      <c r="H69" s="3"/>
      <c r="I69" s="3"/>
      <c r="J69" s="3"/>
    </row>
    <row r="70" spans="1:20" x14ac:dyDescent="0.25">
      <c r="A70" s="2" t="s">
        <v>18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L70">
        <f t="shared" ref="L70:L85" si="5">SUM(B70:J70)</f>
        <v>9</v>
      </c>
      <c r="P70" s="18" t="s">
        <v>76</v>
      </c>
      <c r="Q70" s="18"/>
      <c r="R70">
        <f>SUM(L70:L85)/16</f>
        <v>5.8125</v>
      </c>
      <c r="T70">
        <f t="shared" ref="T70:T85" si="6">$R$70+$R$74*(L70-$R$70)</f>
        <v>8.2761731038351218</v>
      </c>
    </row>
    <row r="71" spans="1:20" x14ac:dyDescent="0.25">
      <c r="A71" s="2" t="s">
        <v>11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0</v>
      </c>
      <c r="J71" s="3">
        <v>1</v>
      </c>
      <c r="L71">
        <f t="shared" si="5"/>
        <v>8</v>
      </c>
      <c r="M71" s="6" t="s">
        <v>34</v>
      </c>
      <c r="N71">
        <f>VAR(L70:L85)</f>
        <v>5.6291666666666664</v>
      </c>
      <c r="T71">
        <f t="shared" si="6"/>
        <v>7.5032560516515545</v>
      </c>
    </row>
    <row r="72" spans="1:20" x14ac:dyDescent="0.25">
      <c r="A72" s="2" t="s">
        <v>12</v>
      </c>
      <c r="B72" s="3">
        <v>1</v>
      </c>
      <c r="C72" s="3">
        <v>1</v>
      </c>
      <c r="D72" s="3">
        <v>1</v>
      </c>
      <c r="E72" s="3">
        <v>1</v>
      </c>
      <c r="F72" s="3">
        <v>0</v>
      </c>
      <c r="G72" s="3">
        <v>1</v>
      </c>
      <c r="H72" s="3">
        <v>1</v>
      </c>
      <c r="I72" s="3">
        <v>1</v>
      </c>
      <c r="J72" s="3">
        <v>1</v>
      </c>
      <c r="L72">
        <f t="shared" si="5"/>
        <v>8</v>
      </c>
      <c r="T72">
        <f t="shared" si="6"/>
        <v>7.5032560516515545</v>
      </c>
    </row>
    <row r="73" spans="1:20" x14ac:dyDescent="0.25">
      <c r="A73" s="2" t="s">
        <v>16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0</v>
      </c>
      <c r="H73" s="3">
        <v>1</v>
      </c>
      <c r="I73" s="3">
        <v>1</v>
      </c>
      <c r="J73" s="3">
        <v>1</v>
      </c>
      <c r="L73">
        <f t="shared" si="5"/>
        <v>8</v>
      </c>
      <c r="T73">
        <f t="shared" si="6"/>
        <v>7.5032560516515545</v>
      </c>
    </row>
    <row r="74" spans="1:20" x14ac:dyDescent="0.25">
      <c r="A74" s="2" t="s">
        <v>6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0</v>
      </c>
      <c r="I74" s="3">
        <v>1</v>
      </c>
      <c r="J74" s="3">
        <v>0</v>
      </c>
      <c r="L74">
        <f t="shared" si="5"/>
        <v>7</v>
      </c>
      <c r="M74" s="21" t="s">
        <v>77</v>
      </c>
      <c r="N74" s="21"/>
      <c r="O74" s="21"/>
      <c r="P74" s="21"/>
      <c r="Q74" s="21"/>
      <c r="R74" s="22">
        <f>9/8*(1-SUM(B91:J91)/N71)</f>
        <v>0.77291705218356765</v>
      </c>
      <c r="T74">
        <f t="shared" si="6"/>
        <v>6.7303389994679863</v>
      </c>
    </row>
    <row r="75" spans="1:20" x14ac:dyDescent="0.25">
      <c r="A75" s="2" t="s">
        <v>7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0</v>
      </c>
      <c r="I75" s="3">
        <v>1</v>
      </c>
      <c r="J75" s="3">
        <v>0</v>
      </c>
      <c r="L75">
        <f t="shared" si="5"/>
        <v>7</v>
      </c>
      <c r="M75" s="21"/>
      <c r="N75" s="21"/>
      <c r="O75" s="21"/>
      <c r="P75" s="21"/>
      <c r="Q75" s="21"/>
      <c r="R75" s="22"/>
      <c r="T75">
        <f t="shared" si="6"/>
        <v>6.7303389994679863</v>
      </c>
    </row>
    <row r="76" spans="1:20" x14ac:dyDescent="0.25">
      <c r="A76" s="2" t="s">
        <v>8</v>
      </c>
      <c r="B76" s="3">
        <v>1</v>
      </c>
      <c r="C76" s="3">
        <v>1</v>
      </c>
      <c r="D76" s="3"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>
        <v>1</v>
      </c>
      <c r="L76">
        <f t="shared" si="5"/>
        <v>7</v>
      </c>
      <c r="T76">
        <f t="shared" si="6"/>
        <v>6.7303389994679863</v>
      </c>
    </row>
    <row r="77" spans="1:20" x14ac:dyDescent="0.25">
      <c r="A77" s="2" t="s">
        <v>13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0</v>
      </c>
      <c r="J77" s="3">
        <v>0</v>
      </c>
      <c r="L77">
        <f t="shared" si="5"/>
        <v>7</v>
      </c>
      <c r="T77">
        <f t="shared" si="6"/>
        <v>6.7303389994679863</v>
      </c>
    </row>
    <row r="78" spans="1:20" x14ac:dyDescent="0.25">
      <c r="A78" s="2" t="s">
        <v>20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0</v>
      </c>
      <c r="J78" s="3">
        <v>0</v>
      </c>
      <c r="L78">
        <f t="shared" si="5"/>
        <v>7</v>
      </c>
      <c r="M78" s="18" t="s">
        <v>78</v>
      </c>
      <c r="N78" s="18"/>
      <c r="O78" s="18"/>
      <c r="P78" s="18"/>
      <c r="Q78" s="18"/>
      <c r="R78">
        <v>0.85</v>
      </c>
      <c r="T78">
        <f t="shared" si="6"/>
        <v>6.7303389994679863</v>
      </c>
    </row>
    <row r="79" spans="1:20" x14ac:dyDescent="0.25">
      <c r="A79" s="2" t="s">
        <v>10</v>
      </c>
      <c r="B79" s="3">
        <v>1</v>
      </c>
      <c r="C79" s="3">
        <v>1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1</v>
      </c>
      <c r="J79" s="3">
        <v>0</v>
      </c>
      <c r="L79">
        <f t="shared" si="5"/>
        <v>6</v>
      </c>
      <c r="T79">
        <f t="shared" si="6"/>
        <v>5.957421947284419</v>
      </c>
    </row>
    <row r="80" spans="1:20" x14ac:dyDescent="0.25">
      <c r="A80" s="2" t="s">
        <v>15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0</v>
      </c>
      <c r="H80" s="3">
        <v>0</v>
      </c>
      <c r="I80" s="3">
        <v>0</v>
      </c>
      <c r="J80" s="3">
        <v>0</v>
      </c>
      <c r="L80">
        <f t="shared" si="5"/>
        <v>5</v>
      </c>
      <c r="T80">
        <f t="shared" si="6"/>
        <v>5.1845048951008517</v>
      </c>
    </row>
    <row r="81" spans="1:20" x14ac:dyDescent="0.25">
      <c r="A81" s="2" t="s">
        <v>5</v>
      </c>
      <c r="B81" s="3">
        <v>0</v>
      </c>
      <c r="C81" s="3">
        <v>0</v>
      </c>
      <c r="D81" s="3">
        <v>0</v>
      </c>
      <c r="E81" s="3">
        <v>1</v>
      </c>
      <c r="F81" s="3">
        <v>0</v>
      </c>
      <c r="G81" s="3">
        <v>1</v>
      </c>
      <c r="H81" s="3">
        <v>1</v>
      </c>
      <c r="I81" s="3">
        <v>1</v>
      </c>
      <c r="J81" s="3">
        <v>0</v>
      </c>
      <c r="L81">
        <f t="shared" si="5"/>
        <v>4</v>
      </c>
      <c r="M81" s="18" t="s">
        <v>79</v>
      </c>
      <c r="N81" s="18"/>
      <c r="O81" s="18"/>
      <c r="P81" s="18"/>
      <c r="Q81" s="18"/>
      <c r="R81">
        <f>R78*(1-R74)/R74/(1-R78)</f>
        <v>1.6648660646371243</v>
      </c>
      <c r="T81">
        <f t="shared" si="6"/>
        <v>4.4115878429172835</v>
      </c>
    </row>
    <row r="82" spans="1:20" x14ac:dyDescent="0.25">
      <c r="A82" s="2" t="s">
        <v>19</v>
      </c>
      <c r="B82" s="3">
        <v>1</v>
      </c>
      <c r="C82" s="3">
        <v>1</v>
      </c>
      <c r="D82" s="3">
        <v>1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L82">
        <f t="shared" si="5"/>
        <v>4</v>
      </c>
      <c r="T82">
        <f t="shared" si="6"/>
        <v>4.4115878429172835</v>
      </c>
    </row>
    <row r="83" spans="1:20" x14ac:dyDescent="0.25">
      <c r="A83" s="2" t="s">
        <v>14</v>
      </c>
      <c r="B83" s="3">
        <v>1</v>
      </c>
      <c r="C83" s="3">
        <v>1</v>
      </c>
      <c r="D83" s="3">
        <v>0</v>
      </c>
      <c r="E83" s="3">
        <v>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L83">
        <f t="shared" si="5"/>
        <v>3</v>
      </c>
      <c r="T83">
        <f t="shared" si="6"/>
        <v>3.6386707907337161</v>
      </c>
    </row>
    <row r="84" spans="1:20" x14ac:dyDescent="0.25">
      <c r="A84" s="2" t="s">
        <v>17</v>
      </c>
      <c r="B84" s="3">
        <v>1</v>
      </c>
      <c r="C84" s="3">
        <v>0</v>
      </c>
      <c r="D84" s="3">
        <v>0</v>
      </c>
      <c r="E84" s="3">
        <v>0</v>
      </c>
      <c r="F84" s="3">
        <v>1</v>
      </c>
      <c r="G84" s="3">
        <v>0</v>
      </c>
      <c r="H84" s="3">
        <v>0</v>
      </c>
      <c r="I84" s="3">
        <v>0</v>
      </c>
      <c r="J84" s="3">
        <v>0</v>
      </c>
      <c r="L84">
        <f t="shared" si="5"/>
        <v>2</v>
      </c>
      <c r="T84">
        <f t="shared" si="6"/>
        <v>2.8657537385501484</v>
      </c>
    </row>
    <row r="85" spans="1:20" x14ac:dyDescent="0.25">
      <c r="A85" s="2" t="s">
        <v>9</v>
      </c>
      <c r="B85" s="3">
        <v>1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L85">
        <f t="shared" si="5"/>
        <v>1</v>
      </c>
      <c r="T85">
        <f t="shared" si="6"/>
        <v>2.0928366863665806</v>
      </c>
    </row>
    <row r="86" spans="1:20" x14ac:dyDescent="0.25">
      <c r="N86" s="1" t="s">
        <v>80</v>
      </c>
      <c r="O86">
        <v>0.2</v>
      </c>
      <c r="P86">
        <v>0.4</v>
      </c>
      <c r="Q86">
        <v>0.7</v>
      </c>
    </row>
    <row r="87" spans="1:20" x14ac:dyDescent="0.25">
      <c r="M87" s="1" t="s">
        <v>21</v>
      </c>
      <c r="O87" s="1" t="s">
        <v>75</v>
      </c>
      <c r="P87" s="1" t="s">
        <v>75</v>
      </c>
      <c r="Q87" s="1" t="s">
        <v>75</v>
      </c>
    </row>
    <row r="88" spans="1:20" x14ac:dyDescent="0.25">
      <c r="A88" s="4" t="s">
        <v>22</v>
      </c>
      <c r="B88">
        <f t="shared" ref="B88:J88" si="7">SUM(B70:B85)</f>
        <v>15</v>
      </c>
      <c r="C88">
        <f t="shared" si="7"/>
        <v>13</v>
      </c>
      <c r="D88">
        <f t="shared" si="7"/>
        <v>12</v>
      </c>
      <c r="E88">
        <f t="shared" si="7"/>
        <v>12</v>
      </c>
      <c r="F88">
        <f t="shared" si="7"/>
        <v>10</v>
      </c>
      <c r="G88">
        <f t="shared" si="7"/>
        <v>10</v>
      </c>
      <c r="H88">
        <f t="shared" si="7"/>
        <v>9</v>
      </c>
      <c r="I88">
        <f t="shared" si="7"/>
        <v>7</v>
      </c>
      <c r="J88">
        <f t="shared" si="7"/>
        <v>5</v>
      </c>
      <c r="M88">
        <f>SUM(B70:J70)</f>
        <v>9</v>
      </c>
      <c r="O88">
        <f>$R$70+O$86*($L70-$R$70)</f>
        <v>6.45</v>
      </c>
      <c r="P88">
        <f t="shared" ref="P88:Q88" si="8">$R$70+P$86*($L70-$R$70)</f>
        <v>7.0875000000000004</v>
      </c>
      <c r="Q88">
        <f t="shared" si="8"/>
        <v>8.0437499999999993</v>
      </c>
    </row>
    <row r="89" spans="1:20" x14ac:dyDescent="0.25">
      <c r="A89" s="5" t="s">
        <v>25</v>
      </c>
      <c r="B89">
        <f>B88/16</f>
        <v>0.9375</v>
      </c>
      <c r="C89">
        <f t="shared" ref="C89:J89" si="9">C88/16</f>
        <v>0.8125</v>
      </c>
      <c r="D89">
        <f t="shared" si="9"/>
        <v>0.75</v>
      </c>
      <c r="E89">
        <f t="shared" si="9"/>
        <v>0.75</v>
      </c>
      <c r="F89">
        <f t="shared" si="9"/>
        <v>0.625</v>
      </c>
      <c r="G89">
        <f t="shared" si="9"/>
        <v>0.625</v>
      </c>
      <c r="H89">
        <f t="shared" si="9"/>
        <v>0.5625</v>
      </c>
      <c r="I89">
        <f>I88/16</f>
        <v>0.4375</v>
      </c>
      <c r="J89">
        <f t="shared" si="9"/>
        <v>0.3125</v>
      </c>
      <c r="M89">
        <f t="shared" ref="M89:M103" si="10">SUM(B71:J71)</f>
        <v>8</v>
      </c>
      <c r="O89">
        <f t="shared" ref="O89:Q103" si="11">$R$70+O$86*($L71-$R$70)</f>
        <v>6.25</v>
      </c>
      <c r="P89">
        <f t="shared" si="11"/>
        <v>6.6875</v>
      </c>
      <c r="Q89">
        <f t="shared" si="11"/>
        <v>7.34375</v>
      </c>
    </row>
    <row r="90" spans="1:20" x14ac:dyDescent="0.25">
      <c r="A90" s="5" t="s">
        <v>26</v>
      </c>
      <c r="B90">
        <f>1-B89</f>
        <v>6.25E-2</v>
      </c>
      <c r="C90">
        <f t="shared" ref="C90:H90" si="12">1-C89</f>
        <v>0.1875</v>
      </c>
      <c r="D90">
        <f t="shared" si="12"/>
        <v>0.25</v>
      </c>
      <c r="E90">
        <f t="shared" si="12"/>
        <v>0.25</v>
      </c>
      <c r="F90">
        <f t="shared" si="12"/>
        <v>0.375</v>
      </c>
      <c r="G90">
        <f t="shared" si="12"/>
        <v>0.375</v>
      </c>
      <c r="H90">
        <f t="shared" si="12"/>
        <v>0.4375</v>
      </c>
      <c r="I90">
        <f>1-I89</f>
        <v>0.5625</v>
      </c>
      <c r="J90">
        <f t="shared" ref="J90" si="13">1-J89</f>
        <v>0.6875</v>
      </c>
      <c r="M90">
        <f t="shared" si="10"/>
        <v>8</v>
      </c>
      <c r="O90">
        <f t="shared" si="11"/>
        <v>6.25</v>
      </c>
      <c r="P90">
        <f t="shared" si="11"/>
        <v>6.6875</v>
      </c>
      <c r="Q90">
        <f t="shared" si="11"/>
        <v>7.34375</v>
      </c>
    </row>
    <row r="91" spans="1:20" x14ac:dyDescent="0.25">
      <c r="A91" s="5" t="s">
        <v>27</v>
      </c>
      <c r="B91">
        <f>B89*B90</f>
        <v>5.859375E-2</v>
      </c>
      <c r="C91">
        <f t="shared" ref="C91:H91" si="14">C89*C90</f>
        <v>0.15234375</v>
      </c>
      <c r="D91">
        <f t="shared" si="14"/>
        <v>0.1875</v>
      </c>
      <c r="E91">
        <f t="shared" si="14"/>
        <v>0.1875</v>
      </c>
      <c r="F91">
        <f t="shared" si="14"/>
        <v>0.234375</v>
      </c>
      <c r="G91">
        <f t="shared" si="14"/>
        <v>0.234375</v>
      </c>
      <c r="H91">
        <f t="shared" si="14"/>
        <v>0.24609375</v>
      </c>
      <c r="I91">
        <f>I89*I90</f>
        <v>0.24609375</v>
      </c>
      <c r="J91">
        <f t="shared" ref="J91" si="15">J89*J90</f>
        <v>0.21484375</v>
      </c>
      <c r="M91">
        <f t="shared" si="10"/>
        <v>8</v>
      </c>
      <c r="O91">
        <f t="shared" si="11"/>
        <v>6.25</v>
      </c>
      <c r="P91">
        <f t="shared" si="11"/>
        <v>6.6875</v>
      </c>
      <c r="Q91">
        <f t="shared" si="11"/>
        <v>7.34375</v>
      </c>
    </row>
    <row r="92" spans="1:20" x14ac:dyDescent="0.25">
      <c r="M92">
        <f t="shared" si="10"/>
        <v>7</v>
      </c>
      <c r="O92">
        <f t="shared" si="11"/>
        <v>6.05</v>
      </c>
      <c r="P92">
        <f t="shared" si="11"/>
        <v>6.2874999999999996</v>
      </c>
      <c r="Q92">
        <f t="shared" si="11"/>
        <v>6.6437499999999998</v>
      </c>
    </row>
    <row r="93" spans="1:20" x14ac:dyDescent="0.25">
      <c r="M93">
        <f t="shared" si="10"/>
        <v>7</v>
      </c>
      <c r="O93">
        <f t="shared" si="11"/>
        <v>6.05</v>
      </c>
      <c r="P93">
        <f t="shared" si="11"/>
        <v>6.2874999999999996</v>
      </c>
      <c r="Q93">
        <f t="shared" si="11"/>
        <v>6.6437499999999998</v>
      </c>
    </row>
    <row r="94" spans="1:20" x14ac:dyDescent="0.25">
      <c r="C94" s="18" t="s">
        <v>81</v>
      </c>
      <c r="D94" s="18"/>
      <c r="E94" s="18"/>
      <c r="F94" s="18"/>
      <c r="G94" s="18"/>
      <c r="H94">
        <f>SQRT(N71*(1-X42))</f>
        <v>1.1097623136459978</v>
      </c>
      <c r="M94">
        <f t="shared" si="10"/>
        <v>7</v>
      </c>
      <c r="O94">
        <f t="shared" si="11"/>
        <v>6.05</v>
      </c>
      <c r="P94">
        <f t="shared" si="11"/>
        <v>6.2874999999999996</v>
      </c>
      <c r="Q94">
        <f t="shared" si="11"/>
        <v>6.6437499999999998</v>
      </c>
    </row>
    <row r="95" spans="1:20" x14ac:dyDescent="0.25">
      <c r="M95">
        <f t="shared" si="10"/>
        <v>7</v>
      </c>
      <c r="O95">
        <f t="shared" si="11"/>
        <v>6.05</v>
      </c>
      <c r="P95">
        <f t="shared" si="11"/>
        <v>6.2874999999999996</v>
      </c>
      <c r="Q95">
        <f t="shared" si="11"/>
        <v>6.6437499999999998</v>
      </c>
    </row>
    <row r="96" spans="1:20" x14ac:dyDescent="0.25">
      <c r="D96" s="18" t="s">
        <v>82</v>
      </c>
      <c r="E96" s="18"/>
      <c r="F96" s="18"/>
      <c r="H96">
        <f>1.9*H94</f>
        <v>2.1085483959273956</v>
      </c>
      <c r="M96">
        <f t="shared" si="10"/>
        <v>7</v>
      </c>
      <c r="O96">
        <f t="shared" si="11"/>
        <v>6.05</v>
      </c>
      <c r="P96">
        <f t="shared" si="11"/>
        <v>6.2874999999999996</v>
      </c>
      <c r="Q96">
        <f t="shared" si="11"/>
        <v>6.6437499999999998</v>
      </c>
    </row>
    <row r="97" spans="3:17" x14ac:dyDescent="0.25">
      <c r="M97">
        <f t="shared" si="10"/>
        <v>6</v>
      </c>
      <c r="O97">
        <f t="shared" si="11"/>
        <v>5.85</v>
      </c>
      <c r="P97">
        <f t="shared" si="11"/>
        <v>5.8875000000000002</v>
      </c>
      <c r="Q97">
        <f t="shared" si="11"/>
        <v>5.9437499999999996</v>
      </c>
    </row>
    <row r="98" spans="3:17" x14ac:dyDescent="0.25">
      <c r="C98" s="5" t="s">
        <v>21</v>
      </c>
      <c r="D98" s="1" t="s">
        <v>83</v>
      </c>
      <c r="E98" s="1" t="s">
        <v>84</v>
      </c>
      <c r="M98">
        <f t="shared" si="10"/>
        <v>5</v>
      </c>
      <c r="O98">
        <f t="shared" si="11"/>
        <v>5.65</v>
      </c>
      <c r="P98">
        <f t="shared" si="11"/>
        <v>5.4874999999999998</v>
      </c>
      <c r="Q98">
        <f t="shared" si="11"/>
        <v>5.2437500000000004</v>
      </c>
    </row>
    <row r="99" spans="3:17" x14ac:dyDescent="0.25">
      <c r="C99">
        <f>SUM(B70:J70)</f>
        <v>9</v>
      </c>
      <c r="D99">
        <f>C99-$H$96</f>
        <v>6.8914516040726044</v>
      </c>
      <c r="E99">
        <f>C99+$H$96</f>
        <v>11.108548395927397</v>
      </c>
      <c r="M99">
        <f t="shared" si="10"/>
        <v>4</v>
      </c>
      <c r="O99">
        <f t="shared" si="11"/>
        <v>5.45</v>
      </c>
      <c r="P99">
        <f t="shared" si="11"/>
        <v>5.0875000000000004</v>
      </c>
      <c r="Q99">
        <f t="shared" si="11"/>
        <v>4.5437500000000002</v>
      </c>
    </row>
    <row r="100" spans="3:17" x14ac:dyDescent="0.25">
      <c r="C100">
        <f t="shared" ref="C100:C114" si="16">SUM(B71:J71)</f>
        <v>8</v>
      </c>
      <c r="D100">
        <f t="shared" ref="D100:D114" si="17">C100-$H$96</f>
        <v>5.8914516040726044</v>
      </c>
      <c r="E100">
        <f t="shared" ref="E100:E114" si="18">C100+$H$96</f>
        <v>10.108548395927397</v>
      </c>
      <c r="M100">
        <f t="shared" si="10"/>
        <v>4</v>
      </c>
      <c r="O100">
        <f t="shared" si="11"/>
        <v>5.45</v>
      </c>
      <c r="P100">
        <f t="shared" si="11"/>
        <v>5.0875000000000004</v>
      </c>
      <c r="Q100">
        <f t="shared" si="11"/>
        <v>4.5437500000000002</v>
      </c>
    </row>
    <row r="101" spans="3:17" x14ac:dyDescent="0.25">
      <c r="C101">
        <f t="shared" si="16"/>
        <v>8</v>
      </c>
      <c r="D101">
        <f t="shared" si="17"/>
        <v>5.8914516040726044</v>
      </c>
      <c r="E101">
        <f t="shared" si="18"/>
        <v>10.108548395927397</v>
      </c>
      <c r="M101">
        <f t="shared" si="10"/>
        <v>3</v>
      </c>
      <c r="O101">
        <f t="shared" si="11"/>
        <v>5.25</v>
      </c>
      <c r="P101">
        <f t="shared" si="11"/>
        <v>4.6875</v>
      </c>
      <c r="Q101">
        <f t="shared" si="11"/>
        <v>3.84375</v>
      </c>
    </row>
    <row r="102" spans="3:17" x14ac:dyDescent="0.25">
      <c r="C102">
        <f t="shared" si="16"/>
        <v>8</v>
      </c>
      <c r="D102">
        <f t="shared" si="17"/>
        <v>5.8914516040726044</v>
      </c>
      <c r="E102">
        <f t="shared" si="18"/>
        <v>10.108548395927397</v>
      </c>
      <c r="M102">
        <f t="shared" si="10"/>
        <v>2</v>
      </c>
      <c r="O102">
        <f t="shared" si="11"/>
        <v>5.05</v>
      </c>
      <c r="P102">
        <f t="shared" si="11"/>
        <v>4.2874999999999996</v>
      </c>
      <c r="Q102">
        <f t="shared" si="11"/>
        <v>3.1437500000000003</v>
      </c>
    </row>
    <row r="103" spans="3:17" x14ac:dyDescent="0.25">
      <c r="C103">
        <f t="shared" si="16"/>
        <v>7</v>
      </c>
      <c r="D103">
        <f t="shared" si="17"/>
        <v>4.8914516040726044</v>
      </c>
      <c r="E103">
        <f t="shared" si="18"/>
        <v>9.1085483959273965</v>
      </c>
      <c r="M103">
        <f t="shared" si="10"/>
        <v>1</v>
      </c>
      <c r="O103">
        <f t="shared" si="11"/>
        <v>4.8499999999999996</v>
      </c>
      <c r="P103">
        <f t="shared" si="11"/>
        <v>3.8875000000000002</v>
      </c>
      <c r="Q103">
        <f t="shared" si="11"/>
        <v>2.4437500000000001</v>
      </c>
    </row>
    <row r="104" spans="3:17" x14ac:dyDescent="0.25">
      <c r="C104">
        <f t="shared" si="16"/>
        <v>7</v>
      </c>
      <c r="D104">
        <f t="shared" si="17"/>
        <v>4.8914516040726044</v>
      </c>
      <c r="E104">
        <f t="shared" si="18"/>
        <v>9.1085483959273965</v>
      </c>
    </row>
    <row r="105" spans="3:17" x14ac:dyDescent="0.25">
      <c r="C105">
        <f t="shared" si="16"/>
        <v>7</v>
      </c>
      <c r="D105">
        <f t="shared" si="17"/>
        <v>4.8914516040726044</v>
      </c>
      <c r="E105">
        <f t="shared" si="18"/>
        <v>9.1085483959273965</v>
      </c>
    </row>
    <row r="106" spans="3:17" x14ac:dyDescent="0.25">
      <c r="C106">
        <f t="shared" si="16"/>
        <v>7</v>
      </c>
      <c r="D106">
        <f t="shared" si="17"/>
        <v>4.8914516040726044</v>
      </c>
      <c r="E106">
        <f t="shared" si="18"/>
        <v>9.1085483959273965</v>
      </c>
    </row>
    <row r="107" spans="3:17" x14ac:dyDescent="0.25">
      <c r="C107">
        <f t="shared" si="16"/>
        <v>7</v>
      </c>
      <c r="D107">
        <f t="shared" si="17"/>
        <v>4.8914516040726044</v>
      </c>
      <c r="E107">
        <f t="shared" si="18"/>
        <v>9.1085483959273965</v>
      </c>
    </row>
    <row r="108" spans="3:17" x14ac:dyDescent="0.25">
      <c r="C108">
        <f t="shared" si="16"/>
        <v>6</v>
      </c>
      <c r="D108">
        <f t="shared" si="17"/>
        <v>3.8914516040726044</v>
      </c>
      <c r="E108">
        <f t="shared" si="18"/>
        <v>8.1085483959273965</v>
      </c>
    </row>
    <row r="109" spans="3:17" x14ac:dyDescent="0.25">
      <c r="C109">
        <f t="shared" si="16"/>
        <v>5</v>
      </c>
      <c r="D109">
        <f t="shared" si="17"/>
        <v>2.8914516040726044</v>
      </c>
      <c r="E109">
        <f t="shared" si="18"/>
        <v>7.1085483959273956</v>
      </c>
    </row>
    <row r="110" spans="3:17" x14ac:dyDescent="0.25">
      <c r="C110">
        <f t="shared" si="16"/>
        <v>4</v>
      </c>
      <c r="D110">
        <f t="shared" si="17"/>
        <v>1.8914516040726044</v>
      </c>
      <c r="E110">
        <f t="shared" si="18"/>
        <v>6.1085483959273956</v>
      </c>
    </row>
    <row r="111" spans="3:17" x14ac:dyDescent="0.25">
      <c r="C111">
        <f t="shared" si="16"/>
        <v>4</v>
      </c>
      <c r="D111">
        <f t="shared" si="17"/>
        <v>1.8914516040726044</v>
      </c>
      <c r="E111">
        <f t="shared" si="18"/>
        <v>6.1085483959273956</v>
      </c>
    </row>
    <row r="112" spans="3:17" x14ac:dyDescent="0.25">
      <c r="C112">
        <f t="shared" si="16"/>
        <v>3</v>
      </c>
      <c r="D112">
        <f t="shared" si="17"/>
        <v>0.89145160407260438</v>
      </c>
      <c r="E112">
        <f t="shared" si="18"/>
        <v>5.1085483959273956</v>
      </c>
    </row>
    <row r="113" spans="3:5" x14ac:dyDescent="0.25">
      <c r="C113">
        <f t="shared" si="16"/>
        <v>2</v>
      </c>
      <c r="D113">
        <f t="shared" si="17"/>
        <v>-0.10854839592739562</v>
      </c>
      <c r="E113">
        <f t="shared" si="18"/>
        <v>4.1085483959273956</v>
      </c>
    </row>
    <row r="114" spans="3:5" x14ac:dyDescent="0.25">
      <c r="C114">
        <f t="shared" si="16"/>
        <v>1</v>
      </c>
      <c r="D114">
        <f t="shared" si="17"/>
        <v>-1.1085483959273956</v>
      </c>
      <c r="E114">
        <f t="shared" si="18"/>
        <v>3.1085483959273956</v>
      </c>
    </row>
  </sheetData>
  <mergeCells count="20">
    <mergeCell ref="F24:N24"/>
    <mergeCell ref="Q24:U27"/>
    <mergeCell ref="C3:J3"/>
    <mergeCell ref="R3:AA3"/>
    <mergeCell ref="C29:J29"/>
    <mergeCell ref="Z42:AC46"/>
    <mergeCell ref="U58:X62"/>
    <mergeCell ref="C52:K52"/>
    <mergeCell ref="N58:R58"/>
    <mergeCell ref="O56:P56"/>
    <mergeCell ref="C94:G94"/>
    <mergeCell ref="D96:F96"/>
    <mergeCell ref="R40:W40"/>
    <mergeCell ref="C66:J66"/>
    <mergeCell ref="P70:Q70"/>
    <mergeCell ref="M74:Q75"/>
    <mergeCell ref="R74:R75"/>
    <mergeCell ref="M78:Q78"/>
    <mergeCell ref="M81:Q81"/>
    <mergeCell ref="R42:W42"/>
  </mergeCells>
  <conditionalFormatting sqref="C7:K22">
    <cfRule type="cellIs" dxfId="4" priority="4" operator="equal">
      <formula>0</formula>
    </cfRule>
  </conditionalFormatting>
  <conditionalFormatting sqref="S7:AA22">
    <cfRule type="cellIs" dxfId="3" priority="3" operator="equal">
      <formula>0</formula>
    </cfRule>
  </conditionalFormatting>
  <conditionalFormatting sqref="C33:K48">
    <cfRule type="cellIs" dxfId="2" priority="2" operator="equal">
      <formula>0</formula>
    </cfRule>
  </conditionalFormatting>
  <conditionalFormatting sqref="B70:J85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1184-9EA4-4603-8ABB-6A2BFF12F3E4}">
  <dimension ref="B2:AE131"/>
  <sheetViews>
    <sheetView tabSelected="1" workbookViewId="0">
      <selection activeCell="O107" sqref="O107"/>
    </sheetView>
  </sheetViews>
  <sheetFormatPr defaultRowHeight="15" x14ac:dyDescent="0.25"/>
  <sheetData>
    <row r="2" spans="2:19" x14ac:dyDescent="0.25">
      <c r="C2" s="29" t="s">
        <v>24</v>
      </c>
      <c r="D2" s="30"/>
      <c r="E2" s="30"/>
      <c r="F2" s="30"/>
      <c r="G2" s="30"/>
      <c r="H2" s="30"/>
      <c r="I2" s="30"/>
      <c r="J2" s="31"/>
    </row>
    <row r="3" spans="2:19" x14ac:dyDescent="0.25">
      <c r="B3" s="2" t="s">
        <v>1</v>
      </c>
      <c r="C3" s="2">
        <v>1</v>
      </c>
      <c r="D3" s="2">
        <v>7</v>
      </c>
      <c r="E3" s="2">
        <v>2</v>
      </c>
      <c r="F3" s="2">
        <v>4</v>
      </c>
      <c r="G3" s="2">
        <v>5</v>
      </c>
      <c r="H3" s="2">
        <v>9</v>
      </c>
      <c r="I3" s="2">
        <v>8</v>
      </c>
      <c r="J3" s="2">
        <v>3</v>
      </c>
      <c r="K3" s="2">
        <v>6</v>
      </c>
    </row>
    <row r="4" spans="2:19" x14ac:dyDescent="0.25">
      <c r="B4" s="2" t="s">
        <v>2</v>
      </c>
      <c r="C4" s="3"/>
      <c r="D4" s="3"/>
      <c r="E4" s="3"/>
      <c r="F4" s="3"/>
      <c r="G4" s="3"/>
      <c r="H4" s="3"/>
      <c r="I4" s="3"/>
      <c r="J4" s="3"/>
      <c r="K4" s="3"/>
      <c r="M4" s="10" t="s">
        <v>21</v>
      </c>
      <c r="N4" s="6" t="s">
        <v>25</v>
      </c>
      <c r="O4" s="6" t="s">
        <v>26</v>
      </c>
      <c r="P4" s="19" t="s">
        <v>85</v>
      </c>
      <c r="Q4" s="19"/>
      <c r="R4" s="19"/>
      <c r="S4" s="6" t="s">
        <v>86</v>
      </c>
    </row>
    <row r="5" spans="2:19" x14ac:dyDescent="0.25">
      <c r="B5" s="2" t="s">
        <v>11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1</v>
      </c>
      <c r="M5">
        <f t="shared" ref="M5:M19" si="0">SUM(C5:K5)</f>
        <v>8</v>
      </c>
      <c r="N5">
        <f t="shared" ref="N5:N19" si="1">M5/9</f>
        <v>0.88888888888888884</v>
      </c>
      <c r="O5">
        <f t="shared" ref="O5:O19" si="2">1-N5</f>
        <v>0.11111111111111116</v>
      </c>
      <c r="Q5">
        <f t="shared" ref="Q5:Q19" si="3">LN(N5/O5)</f>
        <v>2.0794415416798353</v>
      </c>
      <c r="S5">
        <f t="shared" ref="S5:S19" si="4">Q5*Q5</f>
        <v>4.3240771252638099</v>
      </c>
    </row>
    <row r="6" spans="2:19" x14ac:dyDescent="0.25">
      <c r="B6" s="2" t="s">
        <v>12</v>
      </c>
      <c r="C6" s="3">
        <v>1</v>
      </c>
      <c r="D6" s="3">
        <v>1</v>
      </c>
      <c r="E6" s="3">
        <v>1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3">
        <v>1</v>
      </c>
      <c r="M6">
        <f t="shared" si="0"/>
        <v>8</v>
      </c>
      <c r="N6">
        <f t="shared" si="1"/>
        <v>0.88888888888888884</v>
      </c>
      <c r="O6">
        <f t="shared" si="2"/>
        <v>0.11111111111111116</v>
      </c>
      <c r="Q6">
        <f t="shared" si="3"/>
        <v>2.0794415416798353</v>
      </c>
      <c r="S6">
        <f t="shared" si="4"/>
        <v>4.3240771252638099</v>
      </c>
    </row>
    <row r="7" spans="2:19" x14ac:dyDescent="0.25">
      <c r="B7" s="2" t="s">
        <v>16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1</v>
      </c>
      <c r="J7" s="3">
        <v>1</v>
      </c>
      <c r="K7" s="3">
        <v>1</v>
      </c>
      <c r="M7">
        <f t="shared" si="0"/>
        <v>8</v>
      </c>
      <c r="N7">
        <f t="shared" si="1"/>
        <v>0.88888888888888884</v>
      </c>
      <c r="O7">
        <f t="shared" si="2"/>
        <v>0.11111111111111116</v>
      </c>
      <c r="Q7">
        <f t="shared" si="3"/>
        <v>2.0794415416798353</v>
      </c>
      <c r="S7">
        <f t="shared" si="4"/>
        <v>4.3240771252638099</v>
      </c>
    </row>
    <row r="8" spans="2:19" x14ac:dyDescent="0.25">
      <c r="B8" s="2" t="s">
        <v>6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0</v>
      </c>
      <c r="J8" s="3">
        <v>1</v>
      </c>
      <c r="K8" s="3">
        <v>0</v>
      </c>
      <c r="M8">
        <f t="shared" si="0"/>
        <v>7</v>
      </c>
      <c r="N8">
        <f t="shared" si="1"/>
        <v>0.77777777777777779</v>
      </c>
      <c r="O8">
        <f t="shared" si="2"/>
        <v>0.22222222222222221</v>
      </c>
      <c r="Q8">
        <f t="shared" si="3"/>
        <v>1.2527629684953681</v>
      </c>
      <c r="S8">
        <f t="shared" si="4"/>
        <v>1.5694150552333266</v>
      </c>
    </row>
    <row r="9" spans="2:19" x14ac:dyDescent="0.25">
      <c r="B9" s="2" t="s">
        <v>7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0</v>
      </c>
      <c r="M9">
        <f t="shared" si="0"/>
        <v>7</v>
      </c>
      <c r="N9">
        <f t="shared" si="1"/>
        <v>0.77777777777777779</v>
      </c>
      <c r="O9">
        <f t="shared" si="2"/>
        <v>0.22222222222222221</v>
      </c>
      <c r="Q9">
        <f t="shared" si="3"/>
        <v>1.2527629684953681</v>
      </c>
      <c r="S9">
        <f t="shared" si="4"/>
        <v>1.5694150552333266</v>
      </c>
    </row>
    <row r="10" spans="2:19" x14ac:dyDescent="0.25">
      <c r="B10" s="2" t="s">
        <v>8</v>
      </c>
      <c r="C10" s="3">
        <v>1</v>
      </c>
      <c r="D10" s="3">
        <v>1</v>
      </c>
      <c r="E10" s="3">
        <v>1</v>
      </c>
      <c r="F10" s="3">
        <v>1</v>
      </c>
      <c r="G10" s="3">
        <v>0</v>
      </c>
      <c r="H10" s="3">
        <v>1</v>
      </c>
      <c r="I10" s="3">
        <v>1</v>
      </c>
      <c r="J10" s="3">
        <v>0</v>
      </c>
      <c r="K10" s="3">
        <v>1</v>
      </c>
      <c r="M10">
        <f t="shared" si="0"/>
        <v>7</v>
      </c>
      <c r="N10">
        <f t="shared" si="1"/>
        <v>0.77777777777777779</v>
      </c>
      <c r="O10">
        <f t="shared" si="2"/>
        <v>0.22222222222222221</v>
      </c>
      <c r="Q10">
        <f t="shared" si="3"/>
        <v>1.2527629684953681</v>
      </c>
      <c r="S10">
        <f t="shared" si="4"/>
        <v>1.5694150552333266</v>
      </c>
    </row>
    <row r="11" spans="2:19" x14ac:dyDescent="0.25">
      <c r="B11" s="2" t="s">
        <v>13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0</v>
      </c>
      <c r="K11" s="3">
        <v>0</v>
      </c>
      <c r="M11">
        <f t="shared" si="0"/>
        <v>7</v>
      </c>
      <c r="N11">
        <f t="shared" si="1"/>
        <v>0.77777777777777779</v>
      </c>
      <c r="O11">
        <f t="shared" si="2"/>
        <v>0.22222222222222221</v>
      </c>
      <c r="Q11">
        <f t="shared" si="3"/>
        <v>1.2527629684953681</v>
      </c>
      <c r="S11">
        <f t="shared" si="4"/>
        <v>1.5694150552333266</v>
      </c>
    </row>
    <row r="12" spans="2:19" x14ac:dyDescent="0.25">
      <c r="B12" s="2" t="s">
        <v>20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0</v>
      </c>
      <c r="K12" s="3">
        <v>0</v>
      </c>
      <c r="M12">
        <f t="shared" si="0"/>
        <v>7</v>
      </c>
      <c r="N12">
        <f t="shared" si="1"/>
        <v>0.77777777777777779</v>
      </c>
      <c r="O12">
        <f t="shared" si="2"/>
        <v>0.22222222222222221</v>
      </c>
      <c r="Q12">
        <f t="shared" si="3"/>
        <v>1.2527629684953681</v>
      </c>
      <c r="S12">
        <f t="shared" si="4"/>
        <v>1.5694150552333266</v>
      </c>
    </row>
    <row r="13" spans="2:19" x14ac:dyDescent="0.25">
      <c r="B13" s="2" t="s">
        <v>10</v>
      </c>
      <c r="C13" s="3">
        <v>1</v>
      </c>
      <c r="D13" s="3">
        <v>1</v>
      </c>
      <c r="E13" s="3">
        <v>1</v>
      </c>
      <c r="F13" s="3">
        <v>0</v>
      </c>
      <c r="G13" s="3">
        <v>1</v>
      </c>
      <c r="H13" s="3">
        <v>0</v>
      </c>
      <c r="I13" s="3">
        <v>1</v>
      </c>
      <c r="J13" s="3">
        <v>1</v>
      </c>
      <c r="K13" s="3">
        <v>0</v>
      </c>
      <c r="M13">
        <f t="shared" si="0"/>
        <v>6</v>
      </c>
      <c r="N13">
        <f t="shared" si="1"/>
        <v>0.66666666666666663</v>
      </c>
      <c r="O13">
        <f t="shared" si="2"/>
        <v>0.33333333333333337</v>
      </c>
      <c r="Q13">
        <f t="shared" si="3"/>
        <v>0.69314718055994518</v>
      </c>
      <c r="S13">
        <f t="shared" si="4"/>
        <v>0.48045301391820122</v>
      </c>
    </row>
    <row r="14" spans="2:19" x14ac:dyDescent="0.25">
      <c r="B14" s="2" t="s">
        <v>15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M14">
        <f t="shared" si="0"/>
        <v>5</v>
      </c>
      <c r="N14">
        <f t="shared" si="1"/>
        <v>0.55555555555555558</v>
      </c>
      <c r="O14">
        <f t="shared" si="2"/>
        <v>0.44444444444444442</v>
      </c>
      <c r="Q14">
        <f t="shared" si="3"/>
        <v>0.22314355131420993</v>
      </c>
      <c r="S14">
        <f t="shared" si="4"/>
        <v>4.9793044493117437E-2</v>
      </c>
    </row>
    <row r="15" spans="2:19" x14ac:dyDescent="0.25">
      <c r="B15" s="2" t="s">
        <v>5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1</v>
      </c>
      <c r="I15" s="3">
        <v>1</v>
      </c>
      <c r="J15" s="3">
        <v>1</v>
      </c>
      <c r="K15" s="3">
        <v>0</v>
      </c>
      <c r="M15">
        <f t="shared" si="0"/>
        <v>4</v>
      </c>
      <c r="N15">
        <f t="shared" si="1"/>
        <v>0.44444444444444442</v>
      </c>
      <c r="O15">
        <f t="shared" si="2"/>
        <v>0.55555555555555558</v>
      </c>
      <c r="Q15">
        <f t="shared" si="3"/>
        <v>-0.22314355131420985</v>
      </c>
      <c r="S15">
        <f t="shared" si="4"/>
        <v>4.9793044493117403E-2</v>
      </c>
    </row>
    <row r="16" spans="2:19" x14ac:dyDescent="0.25">
      <c r="B16" s="2" t="s">
        <v>19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1</v>
      </c>
      <c r="I16" s="3">
        <v>0</v>
      </c>
      <c r="J16" s="3">
        <v>0</v>
      </c>
      <c r="K16" s="3">
        <v>0</v>
      </c>
      <c r="M16">
        <f t="shared" si="0"/>
        <v>4</v>
      </c>
      <c r="N16">
        <f t="shared" si="1"/>
        <v>0.44444444444444442</v>
      </c>
      <c r="O16">
        <f t="shared" si="2"/>
        <v>0.55555555555555558</v>
      </c>
      <c r="Q16">
        <f t="shared" si="3"/>
        <v>-0.22314355131420985</v>
      </c>
      <c r="S16">
        <f t="shared" si="4"/>
        <v>4.9793044493117403E-2</v>
      </c>
    </row>
    <row r="17" spans="2:22" x14ac:dyDescent="0.25">
      <c r="B17" s="2" t="s">
        <v>14</v>
      </c>
      <c r="C17" s="3">
        <v>1</v>
      </c>
      <c r="D17" s="3">
        <v>1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M17">
        <f t="shared" si="0"/>
        <v>3</v>
      </c>
      <c r="N17">
        <f t="shared" si="1"/>
        <v>0.33333333333333331</v>
      </c>
      <c r="O17">
        <f t="shared" si="2"/>
        <v>0.66666666666666674</v>
      </c>
      <c r="Q17">
        <f t="shared" si="3"/>
        <v>-0.6931471805599454</v>
      </c>
      <c r="S17">
        <f t="shared" si="4"/>
        <v>0.48045301391820155</v>
      </c>
    </row>
    <row r="18" spans="2:22" x14ac:dyDescent="0.25">
      <c r="B18" s="2" t="s">
        <v>17</v>
      </c>
      <c r="C18" s="3">
        <v>1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M18">
        <f t="shared" si="0"/>
        <v>2</v>
      </c>
      <c r="N18">
        <f t="shared" si="1"/>
        <v>0.22222222222222221</v>
      </c>
      <c r="O18">
        <f t="shared" si="2"/>
        <v>0.77777777777777779</v>
      </c>
      <c r="Q18">
        <f t="shared" si="3"/>
        <v>-1.2527629684953681</v>
      </c>
      <c r="S18">
        <f t="shared" si="4"/>
        <v>1.5694150552333266</v>
      </c>
    </row>
    <row r="19" spans="2:22" x14ac:dyDescent="0.25">
      <c r="B19" s="2" t="s">
        <v>9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M19">
        <f t="shared" si="0"/>
        <v>1</v>
      </c>
      <c r="N19">
        <f t="shared" si="1"/>
        <v>0.1111111111111111</v>
      </c>
      <c r="O19">
        <f t="shared" si="2"/>
        <v>0.88888888888888884</v>
      </c>
      <c r="Q19">
        <f t="shared" si="3"/>
        <v>-2.0794415416798357</v>
      </c>
      <c r="S19">
        <f t="shared" si="4"/>
        <v>4.3240771252638117</v>
      </c>
    </row>
    <row r="20" spans="2:22" x14ac:dyDescent="0.25">
      <c r="B20" s="10" t="s">
        <v>22</v>
      </c>
      <c r="C20">
        <f t="shared" ref="C20:K20" si="5">SUM(C5:C19)</f>
        <v>14</v>
      </c>
      <c r="D20">
        <f t="shared" si="5"/>
        <v>12</v>
      </c>
      <c r="E20">
        <f t="shared" si="5"/>
        <v>11</v>
      </c>
      <c r="F20">
        <f t="shared" si="5"/>
        <v>11</v>
      </c>
      <c r="G20">
        <f t="shared" si="5"/>
        <v>9</v>
      </c>
      <c r="H20">
        <f t="shared" si="5"/>
        <v>9</v>
      </c>
      <c r="I20">
        <f t="shared" si="5"/>
        <v>8</v>
      </c>
      <c r="J20">
        <f t="shared" si="5"/>
        <v>6</v>
      </c>
      <c r="K20">
        <f t="shared" si="5"/>
        <v>4</v>
      </c>
      <c r="Q20" s="6" t="s">
        <v>87</v>
      </c>
      <c r="R20">
        <f>SUM(Q5:Q19)/16</f>
        <v>0.55917446287668326</v>
      </c>
    </row>
    <row r="21" spans="2:22" x14ac:dyDescent="0.25">
      <c r="B21" s="10" t="s">
        <v>25</v>
      </c>
      <c r="C21">
        <f>C20/16</f>
        <v>0.875</v>
      </c>
      <c r="D21">
        <f t="shared" ref="D21:K21" si="6">D20/16</f>
        <v>0.75</v>
      </c>
      <c r="E21">
        <f t="shared" si="6"/>
        <v>0.6875</v>
      </c>
      <c r="F21">
        <f t="shared" si="6"/>
        <v>0.6875</v>
      </c>
      <c r="G21">
        <f t="shared" si="6"/>
        <v>0.5625</v>
      </c>
      <c r="H21">
        <f t="shared" si="6"/>
        <v>0.5625</v>
      </c>
      <c r="I21">
        <f t="shared" si="6"/>
        <v>0.5</v>
      </c>
      <c r="J21">
        <f t="shared" si="6"/>
        <v>0.375</v>
      </c>
      <c r="K21">
        <f t="shared" si="6"/>
        <v>0.25</v>
      </c>
      <c r="Q21" s="19" t="s">
        <v>88</v>
      </c>
      <c r="R21" s="19"/>
      <c r="S21">
        <f>SUM(S5:S19)</f>
        <v>27.823083993770958</v>
      </c>
    </row>
    <row r="22" spans="2:22" x14ac:dyDescent="0.25">
      <c r="B22" s="10" t="s">
        <v>26</v>
      </c>
      <c r="C22">
        <f>1-C21</f>
        <v>0.125</v>
      </c>
      <c r="D22">
        <f t="shared" ref="D22:K22" si="7">1-D21</f>
        <v>0.25</v>
      </c>
      <c r="E22">
        <f t="shared" si="7"/>
        <v>0.3125</v>
      </c>
      <c r="F22">
        <f t="shared" si="7"/>
        <v>0.3125</v>
      </c>
      <c r="G22">
        <f t="shared" si="7"/>
        <v>0.4375</v>
      </c>
      <c r="H22">
        <f t="shared" si="7"/>
        <v>0.4375</v>
      </c>
      <c r="I22">
        <f t="shared" si="7"/>
        <v>0.5</v>
      </c>
      <c r="J22">
        <f t="shared" si="7"/>
        <v>0.625</v>
      </c>
      <c r="K22">
        <f t="shared" si="7"/>
        <v>0.75</v>
      </c>
    </row>
    <row r="23" spans="2:22" x14ac:dyDescent="0.25">
      <c r="B23" s="10" t="s">
        <v>27</v>
      </c>
      <c r="C23">
        <f>C21*C22</f>
        <v>0.109375</v>
      </c>
      <c r="D23">
        <f t="shared" ref="D23:K23" si="8">D21*D22</f>
        <v>0.1875</v>
      </c>
      <c r="E23">
        <f t="shared" si="8"/>
        <v>0.21484375</v>
      </c>
      <c r="F23">
        <f t="shared" si="8"/>
        <v>0.21484375</v>
      </c>
      <c r="G23">
        <f t="shared" si="8"/>
        <v>0.24609375</v>
      </c>
      <c r="H23">
        <f t="shared" si="8"/>
        <v>0.24609375</v>
      </c>
      <c r="I23">
        <f t="shared" si="8"/>
        <v>0.25</v>
      </c>
      <c r="J23">
        <f t="shared" si="8"/>
        <v>0.234375</v>
      </c>
      <c r="K23">
        <f t="shared" si="8"/>
        <v>0.1875</v>
      </c>
    </row>
    <row r="24" spans="2:22" x14ac:dyDescent="0.25">
      <c r="B24" s="13" t="s">
        <v>89</v>
      </c>
      <c r="C24">
        <f>LN(C22/C21)</f>
        <v>-1.9459101490553135</v>
      </c>
      <c r="D24">
        <f t="shared" ref="D24:K24" si="9">LN(D22/D21)</f>
        <v>-1.0986122886681098</v>
      </c>
      <c r="E24">
        <f t="shared" si="9"/>
        <v>-0.78845736036427017</v>
      </c>
      <c r="F24">
        <f t="shared" si="9"/>
        <v>-0.78845736036427017</v>
      </c>
      <c r="G24">
        <f t="shared" si="9"/>
        <v>-0.25131442828090605</v>
      </c>
      <c r="H24">
        <f t="shared" si="9"/>
        <v>-0.25131442828090605</v>
      </c>
      <c r="I24">
        <f>LN(I22/I21)</f>
        <v>0</v>
      </c>
      <c r="J24">
        <f t="shared" si="9"/>
        <v>0.51082562376599072</v>
      </c>
      <c r="K24">
        <f t="shared" si="9"/>
        <v>1.0986122886681098</v>
      </c>
      <c r="N24" s="6" t="s">
        <v>87</v>
      </c>
      <c r="O24">
        <f>SUM(C24:K24)/9</f>
        <v>-0.39051423361996385</v>
      </c>
    </row>
    <row r="25" spans="2:22" x14ac:dyDescent="0.25">
      <c r="B25" s="13" t="s">
        <v>90</v>
      </c>
      <c r="C25">
        <f>C24*C24</f>
        <v>3.7865663081964724</v>
      </c>
      <c r="D25">
        <f t="shared" ref="D25:K25" si="10">D24*D24</f>
        <v>1.2069489608125821</v>
      </c>
      <c r="E25">
        <f t="shared" si="10"/>
        <v>0.62166500911259259</v>
      </c>
      <c r="F25">
        <f t="shared" si="10"/>
        <v>0.62166500911259259</v>
      </c>
      <c r="G25">
        <f t="shared" si="10"/>
        <v>6.3158941862158674E-2</v>
      </c>
      <c r="H25">
        <f t="shared" si="10"/>
        <v>6.3158941862158674E-2</v>
      </c>
      <c r="I25">
        <f t="shared" si="10"/>
        <v>0</v>
      </c>
      <c r="J25">
        <f t="shared" si="10"/>
        <v>0.2609428178959135</v>
      </c>
      <c r="K25">
        <f t="shared" si="10"/>
        <v>1.2069489608125821</v>
      </c>
      <c r="N25" s="19" t="s">
        <v>88</v>
      </c>
      <c r="O25" s="19"/>
      <c r="P25">
        <f>SUM(C25:K25)</f>
        <v>7.8310549496670525</v>
      </c>
    </row>
    <row r="28" spans="2:22" x14ac:dyDescent="0.25">
      <c r="C28" s="23" t="s">
        <v>91</v>
      </c>
      <c r="D28" s="23"/>
      <c r="E28" s="23"/>
      <c r="F28" s="23"/>
      <c r="G28" s="23"/>
      <c r="J28" s="23" t="s">
        <v>92</v>
      </c>
      <c r="K28" s="23"/>
      <c r="L28" s="23"/>
      <c r="M28" s="23"/>
      <c r="N28" s="23"/>
    </row>
    <row r="30" spans="2:22" x14ac:dyDescent="0.25">
      <c r="C30" s="6" t="s">
        <v>94</v>
      </c>
      <c r="D30">
        <f>(S21-16*R20*R20)/14</f>
        <v>1.630019051059723</v>
      </c>
      <c r="J30" s="6" t="s">
        <v>95</v>
      </c>
      <c r="K30">
        <f>SQRT((1+D31/2.89)/O30)</f>
        <v>1.2441978594130079</v>
      </c>
      <c r="M30" s="19" t="s">
        <v>96</v>
      </c>
      <c r="N30" s="19"/>
      <c r="O30">
        <f>1-D30*D31/8.35</f>
        <v>0.83495946366652474</v>
      </c>
      <c r="S30" s="23" t="s">
        <v>93</v>
      </c>
      <c r="T30" s="23"/>
      <c r="U30" s="23"/>
      <c r="V30" s="23"/>
    </row>
    <row r="31" spans="2:22" x14ac:dyDescent="0.25">
      <c r="C31" s="6" t="s">
        <v>98</v>
      </c>
      <c r="D31">
        <f>(P25-7*O24*O24)/8</f>
        <v>0.8454431728810673</v>
      </c>
      <c r="J31" s="6" t="s">
        <v>99</v>
      </c>
      <c r="K31">
        <f>SQRT((1+D30/2.89)/O30)</f>
        <v>1.3686377528668539</v>
      </c>
      <c r="T31" s="6" t="s">
        <v>97</v>
      </c>
    </row>
    <row r="32" spans="2:22" x14ac:dyDescent="0.25">
      <c r="T32">
        <f>$K$30/SQRT(15*N5*O5)</f>
        <v>1.0222128504002184</v>
      </c>
    </row>
    <row r="33" spans="2:31" x14ac:dyDescent="0.25">
      <c r="T33">
        <f t="shared" ref="T33:T45" si="11">$K$30/SQRT(15*N6*O6)</f>
        <v>1.0222128504002184</v>
      </c>
    </row>
    <row r="34" spans="2:31" x14ac:dyDescent="0.25">
      <c r="T34">
        <f t="shared" si="11"/>
        <v>1.0222128504002184</v>
      </c>
    </row>
    <row r="35" spans="2:31" x14ac:dyDescent="0.25">
      <c r="T35">
        <f t="shared" si="11"/>
        <v>0.7727202826095575</v>
      </c>
    </row>
    <row r="36" spans="2:31" x14ac:dyDescent="0.25">
      <c r="T36">
        <f t="shared" si="11"/>
        <v>0.7727202826095575</v>
      </c>
    </row>
    <row r="37" spans="2:31" x14ac:dyDescent="0.25">
      <c r="T37">
        <f t="shared" si="11"/>
        <v>0.7727202826095575</v>
      </c>
    </row>
    <row r="38" spans="2:31" x14ac:dyDescent="0.25">
      <c r="T38">
        <f t="shared" si="11"/>
        <v>0.7727202826095575</v>
      </c>
      <c r="V38" s="6" t="s">
        <v>100</v>
      </c>
      <c r="W38">
        <f>$K$31/SQRT(9*C23)</f>
        <v>1.3794571920076089</v>
      </c>
      <c r="X38">
        <f t="shared" ref="X38:AC38" si="12">$K$31/SQRT(9*D23)</f>
        <v>1.0535778333876833</v>
      </c>
      <c r="Y38">
        <f t="shared" si="12"/>
        <v>0.98425107706115578</v>
      </c>
      <c r="Z38">
        <f t="shared" si="12"/>
        <v>0.98425107706115578</v>
      </c>
      <c r="AA38">
        <f t="shared" si="12"/>
        <v>0.91963812800507272</v>
      </c>
      <c r="AB38">
        <f t="shared" si="12"/>
        <v>0.91963812800507272</v>
      </c>
      <c r="AC38">
        <f t="shared" si="12"/>
        <v>0.91242516857790257</v>
      </c>
      <c r="AD38">
        <f t="shared" ref="AD38" si="13">$K$31/SQRT(9*J23)</f>
        <v>0.94234866201672307</v>
      </c>
      <c r="AE38">
        <f t="shared" ref="AE38" si="14">$K$31/SQRT(9*K23)</f>
        <v>1.0535778333876833</v>
      </c>
    </row>
    <row r="39" spans="2:31" x14ac:dyDescent="0.25">
      <c r="T39">
        <f t="shared" si="11"/>
        <v>0.7727202826095575</v>
      </c>
    </row>
    <row r="40" spans="2:31" x14ac:dyDescent="0.25">
      <c r="C40" s="23" t="s">
        <v>101</v>
      </c>
      <c r="D40" s="23"/>
      <c r="E40" s="23"/>
      <c r="F40" s="23"/>
      <c r="G40" s="23"/>
      <c r="H40" s="23"/>
      <c r="I40" s="23"/>
      <c r="J40" s="23"/>
      <c r="T40">
        <f t="shared" si="11"/>
        <v>0.68147523360014572</v>
      </c>
    </row>
    <row r="41" spans="2:31" x14ac:dyDescent="0.25">
      <c r="T41">
        <f t="shared" si="11"/>
        <v>0.64650417215153066</v>
      </c>
    </row>
    <row r="42" spans="2:31" x14ac:dyDescent="0.25">
      <c r="B42" s="2" t="s">
        <v>1</v>
      </c>
      <c r="C42" s="2">
        <v>1</v>
      </c>
      <c r="D42" s="2">
        <v>7</v>
      </c>
      <c r="E42" s="2">
        <v>2</v>
      </c>
      <c r="F42" s="2">
        <v>4</v>
      </c>
      <c r="G42" s="2">
        <v>5</v>
      </c>
      <c r="H42" s="2">
        <v>9</v>
      </c>
      <c r="I42" s="2">
        <v>8</v>
      </c>
      <c r="J42" s="2">
        <v>3</v>
      </c>
      <c r="K42" s="2">
        <v>6</v>
      </c>
      <c r="T42">
        <f t="shared" si="11"/>
        <v>0.64650417215153066</v>
      </c>
    </row>
    <row r="43" spans="2:31" x14ac:dyDescent="0.25">
      <c r="B43" s="1" t="s">
        <v>102</v>
      </c>
      <c r="T43">
        <f t="shared" si="11"/>
        <v>0.64650417215153066</v>
      </c>
    </row>
    <row r="44" spans="2:31" x14ac:dyDescent="0.25">
      <c r="B44">
        <v>-5</v>
      </c>
      <c r="C44" s="14">
        <f>(EXP(1.7*($B44-C$24)))/(1+EXP(1.7*($B44-C$24)))</f>
        <v>5.530381506613738E-3</v>
      </c>
      <c r="D44" s="14">
        <f t="shared" ref="D44:K44" si="15">(EXP(1.7*($B44-D$24)))/(1+EXP(1.7*($B44-D$24)))</f>
        <v>1.3153200024850471E-3</v>
      </c>
      <c r="E44" s="14">
        <f t="shared" si="15"/>
        <v>7.7674415601311291E-4</v>
      </c>
      <c r="F44" s="14">
        <f t="shared" si="15"/>
        <v>7.7674415601311291E-4</v>
      </c>
      <c r="G44" s="14">
        <f t="shared" si="15"/>
        <v>3.118222192144778E-4</v>
      </c>
      <c r="H44" s="14">
        <f t="shared" si="15"/>
        <v>3.118222192144778E-4</v>
      </c>
      <c r="I44" s="14">
        <f t="shared" si="15"/>
        <v>2.034269780552065E-4</v>
      </c>
      <c r="J44" s="14">
        <f t="shared" si="15"/>
        <v>8.5372293974068377E-5</v>
      </c>
      <c r="K44" s="14">
        <f t="shared" si="15"/>
        <v>3.1432369394458361E-5</v>
      </c>
      <c r="T44">
        <f t="shared" si="11"/>
        <v>0.68147523360014572</v>
      </c>
    </row>
    <row r="45" spans="2:31" x14ac:dyDescent="0.25">
      <c r="B45">
        <v>-4.5</v>
      </c>
      <c r="C45" s="14">
        <f t="shared" ref="C45:K64" si="16">(EXP(1.7*($B45-C$24)))/(1+EXP(1.7*($B45-C$24)))</f>
        <v>1.2843981727273402E-2</v>
      </c>
      <c r="D45" s="14">
        <f t="shared" si="16"/>
        <v>3.0719712921430586E-3</v>
      </c>
      <c r="E45" s="14">
        <f t="shared" si="16"/>
        <v>1.8154179628543778E-3</v>
      </c>
      <c r="F45" s="14">
        <f t="shared" si="16"/>
        <v>1.8154179628543778E-3</v>
      </c>
      <c r="G45" s="14">
        <f t="shared" si="16"/>
        <v>7.2924924305300942E-4</v>
      </c>
      <c r="H45" s="14">
        <f t="shared" si="16"/>
        <v>7.2924924305300942E-4</v>
      </c>
      <c r="I45" s="14">
        <f t="shared" si="16"/>
        <v>4.7581761883833638E-4</v>
      </c>
      <c r="J45" s="14">
        <f t="shared" si="16"/>
        <v>1.9971817732485647E-4</v>
      </c>
      <c r="K45" s="14">
        <f t="shared" si="16"/>
        <v>7.3537547563065213E-5</v>
      </c>
      <c r="T45">
        <f t="shared" si="11"/>
        <v>0.77272028260955739</v>
      </c>
    </row>
    <row r="46" spans="2:31" x14ac:dyDescent="0.25">
      <c r="B46">
        <v>-4</v>
      </c>
      <c r="C46" s="14">
        <f t="shared" si="16"/>
        <v>2.9542068771542133E-2</v>
      </c>
      <c r="D46" s="14">
        <f t="shared" si="16"/>
        <v>7.1578707716412589E-3</v>
      </c>
      <c r="E46" s="14">
        <f t="shared" si="16"/>
        <v>4.2371321360360715E-3</v>
      </c>
      <c r="F46" s="14">
        <f t="shared" si="16"/>
        <v>4.2371321360360715E-3</v>
      </c>
      <c r="G46" s="14">
        <f t="shared" si="16"/>
        <v>1.7045204875796524E-3</v>
      </c>
      <c r="H46" s="14">
        <f t="shared" si="16"/>
        <v>1.7045204875796524E-3</v>
      </c>
      <c r="I46" s="14">
        <f t="shared" si="16"/>
        <v>1.1125360328603216E-3</v>
      </c>
      <c r="J46" s="14">
        <f t="shared" si="16"/>
        <v>4.6714501934685168E-4</v>
      </c>
      <c r="K46" s="14">
        <f t="shared" si="16"/>
        <v>1.7203494374463984E-4</v>
      </c>
      <c r="T46">
        <f>$K$30/SQRT(15*N19*O19)</f>
        <v>1.0222128504002188</v>
      </c>
    </row>
    <row r="47" spans="2:31" x14ac:dyDescent="0.25">
      <c r="B47">
        <v>-3.5</v>
      </c>
      <c r="C47" s="14">
        <f t="shared" si="16"/>
        <v>6.6486733271906823E-2</v>
      </c>
      <c r="D47" s="14">
        <f t="shared" si="16"/>
        <v>1.6587828810967976E-2</v>
      </c>
      <c r="E47" s="14">
        <f t="shared" si="16"/>
        <v>9.8574394667550018E-3</v>
      </c>
      <c r="F47" s="14">
        <f t="shared" si="16"/>
        <v>9.8574394667550018E-3</v>
      </c>
      <c r="G47" s="14">
        <f t="shared" si="16"/>
        <v>3.9788903736806061E-3</v>
      </c>
      <c r="H47" s="14">
        <f t="shared" si="16"/>
        <v>3.9788903736806061E-3</v>
      </c>
      <c r="I47" s="14">
        <f t="shared" si="16"/>
        <v>2.5990677623233473E-3</v>
      </c>
      <c r="J47" s="14">
        <f t="shared" si="16"/>
        <v>1.0922708206105162E-3</v>
      </c>
      <c r="K47" s="14">
        <f t="shared" si="16"/>
        <v>4.0240827309984909E-4</v>
      </c>
    </row>
    <row r="48" spans="2:31" x14ac:dyDescent="0.25">
      <c r="B48">
        <v>-3</v>
      </c>
      <c r="C48" s="14">
        <f t="shared" si="16"/>
        <v>0.1428334778730509</v>
      </c>
      <c r="D48" s="14">
        <f t="shared" si="16"/>
        <v>3.7965987634382907E-2</v>
      </c>
      <c r="E48" s="14">
        <f t="shared" si="16"/>
        <v>2.2762339422052191E-2</v>
      </c>
      <c r="F48" s="14">
        <f t="shared" si="16"/>
        <v>2.2762339422052191E-2</v>
      </c>
      <c r="G48" s="14">
        <f t="shared" si="16"/>
        <v>9.2598405351971766E-3</v>
      </c>
      <c r="H48" s="14">
        <f t="shared" si="16"/>
        <v>9.2598405351971766E-3</v>
      </c>
      <c r="I48" s="14">
        <f t="shared" si="16"/>
        <v>6.0598014915841155E-3</v>
      </c>
      <c r="J48" s="14">
        <f t="shared" si="16"/>
        <v>2.551794055952765E-3</v>
      </c>
      <c r="K48" s="14">
        <f t="shared" si="16"/>
        <v>9.4098597794346739E-4</v>
      </c>
    </row>
    <row r="49" spans="2:11" x14ac:dyDescent="0.25">
      <c r="B49">
        <v>-2.5</v>
      </c>
      <c r="C49" s="14">
        <f t="shared" si="16"/>
        <v>0.28050606568390302</v>
      </c>
      <c r="D49" s="14">
        <f t="shared" si="16"/>
        <v>8.4527832046546569E-2</v>
      </c>
      <c r="E49" s="14">
        <f t="shared" si="16"/>
        <v>5.1679933895698686E-2</v>
      </c>
      <c r="F49" s="14">
        <f t="shared" si="16"/>
        <v>5.1679933895698686E-2</v>
      </c>
      <c r="G49" s="14">
        <f t="shared" si="16"/>
        <v>2.1399300230929938E-2</v>
      </c>
      <c r="H49" s="14">
        <f t="shared" si="16"/>
        <v>2.1399300230929938E-2</v>
      </c>
      <c r="I49" s="14">
        <f t="shared" si="16"/>
        <v>1.4063627043245474E-2</v>
      </c>
      <c r="J49" s="14">
        <f t="shared" si="16"/>
        <v>5.9499569847219595E-3</v>
      </c>
      <c r="K49" s="14">
        <f t="shared" si="16"/>
        <v>2.1988030942213469E-3</v>
      </c>
    </row>
    <row r="50" spans="2:11" x14ac:dyDescent="0.25">
      <c r="B50">
        <v>-2</v>
      </c>
      <c r="C50" s="14">
        <f t="shared" si="16"/>
        <v>0.47702799734703544</v>
      </c>
      <c r="D50" s="14">
        <f t="shared" si="16"/>
        <v>0.17764878211358334</v>
      </c>
      <c r="E50" s="14">
        <f t="shared" si="16"/>
        <v>0.11308368745969495</v>
      </c>
      <c r="F50" s="14">
        <f t="shared" si="16"/>
        <v>0.11308368745969495</v>
      </c>
      <c r="G50" s="14">
        <f t="shared" si="16"/>
        <v>4.8671514523611382E-2</v>
      </c>
      <c r="H50" s="14">
        <f t="shared" si="16"/>
        <v>4.8671514523611382E-2</v>
      </c>
      <c r="I50" s="14">
        <f t="shared" si="16"/>
        <v>3.2295464698450509E-2</v>
      </c>
      <c r="J50" s="14">
        <f t="shared" si="16"/>
        <v>1.3810715112160182E-2</v>
      </c>
      <c r="K50" s="14">
        <f t="shared" si="16"/>
        <v>5.129313730120634E-3</v>
      </c>
    </row>
    <row r="51" spans="2:11" x14ac:dyDescent="0.25">
      <c r="B51">
        <v>-1.5</v>
      </c>
      <c r="C51" s="14">
        <f t="shared" si="16"/>
        <v>0.68092962130629386</v>
      </c>
      <c r="D51" s="14">
        <f t="shared" si="16"/>
        <v>0.33573497740234026</v>
      </c>
      <c r="E51" s="14">
        <f t="shared" si="16"/>
        <v>0.22976785427763241</v>
      </c>
      <c r="F51" s="14">
        <f t="shared" si="16"/>
        <v>0.22976785427763241</v>
      </c>
      <c r="G51" s="14">
        <f t="shared" si="16"/>
        <v>0.10690374894703716</v>
      </c>
      <c r="H51" s="14">
        <f t="shared" si="16"/>
        <v>0.10690374894703716</v>
      </c>
      <c r="I51" s="14">
        <f t="shared" si="16"/>
        <v>7.2426485361517731E-2</v>
      </c>
      <c r="J51" s="14">
        <f t="shared" si="16"/>
        <v>3.172523235072966E-2</v>
      </c>
      <c r="K51" s="14">
        <f t="shared" si="16"/>
        <v>1.1918882489780448E-2</v>
      </c>
    </row>
    <row r="52" spans="2:11" x14ac:dyDescent="0.25">
      <c r="B52">
        <v>-1</v>
      </c>
      <c r="C52" s="14">
        <f t="shared" si="16"/>
        <v>0.83314009670015365</v>
      </c>
      <c r="D52" s="14">
        <f t="shared" si="16"/>
        <v>0.5418123458582057</v>
      </c>
      <c r="E52" s="14">
        <f t="shared" si="16"/>
        <v>0.41105095417184634</v>
      </c>
      <c r="F52" s="14">
        <f t="shared" si="16"/>
        <v>0.41105095417184634</v>
      </c>
      <c r="G52" s="14">
        <f t="shared" si="16"/>
        <v>0.21878421645857918</v>
      </c>
      <c r="H52" s="14">
        <f t="shared" si="16"/>
        <v>0.21878421645857918</v>
      </c>
      <c r="I52" s="14">
        <f t="shared" si="16"/>
        <v>0.1544652650835347</v>
      </c>
      <c r="J52" s="14">
        <f t="shared" si="16"/>
        <v>7.1199805018494114E-2</v>
      </c>
      <c r="K52" s="14">
        <f t="shared" si="16"/>
        <v>2.7447715656031917E-2</v>
      </c>
    </row>
    <row r="53" spans="2:11" x14ac:dyDescent="0.25">
      <c r="B53">
        <v>-0.5</v>
      </c>
      <c r="C53" s="14">
        <f t="shared" si="16"/>
        <v>0.92114794282625312</v>
      </c>
      <c r="D53" s="14">
        <f t="shared" si="16"/>
        <v>0.73451281892506559</v>
      </c>
      <c r="E53" s="14">
        <f t="shared" si="16"/>
        <v>0.62019536063560299</v>
      </c>
      <c r="F53" s="14">
        <f t="shared" si="16"/>
        <v>0.62019536063560299</v>
      </c>
      <c r="G53" s="14">
        <f t="shared" si="16"/>
        <v>0.39585518674122994</v>
      </c>
      <c r="H53" s="14">
        <f t="shared" si="16"/>
        <v>0.39585518674122994</v>
      </c>
      <c r="I53" s="14">
        <f t="shared" si="16"/>
        <v>0.29943285752602705</v>
      </c>
      <c r="J53" s="14">
        <f t="shared" si="16"/>
        <v>0.15207690945862978</v>
      </c>
      <c r="K53" s="14">
        <f t="shared" si="16"/>
        <v>6.194039786822262E-2</v>
      </c>
    </row>
    <row r="54" spans="2:11" x14ac:dyDescent="0.25">
      <c r="B54">
        <v>0</v>
      </c>
      <c r="C54" s="14">
        <f t="shared" si="16"/>
        <v>0.9647038494273722</v>
      </c>
      <c r="D54" s="14">
        <f t="shared" si="16"/>
        <v>0.86618507280862167</v>
      </c>
      <c r="E54" s="14">
        <f t="shared" si="16"/>
        <v>0.79255201639752115</v>
      </c>
      <c r="F54" s="14">
        <f t="shared" si="16"/>
        <v>0.79255201639752115</v>
      </c>
      <c r="G54" s="14">
        <f t="shared" si="16"/>
        <v>0.6052131062866889</v>
      </c>
      <c r="H54" s="14">
        <f t="shared" si="16"/>
        <v>0.6052131062866889</v>
      </c>
      <c r="I54" s="14">
        <f t="shared" si="16"/>
        <v>0.5</v>
      </c>
      <c r="J54" s="14">
        <f t="shared" si="16"/>
        <v>0.29558659641947044</v>
      </c>
      <c r="K54" s="14">
        <f t="shared" si="16"/>
        <v>0.13381492719137833</v>
      </c>
    </row>
    <row r="55" spans="2:11" x14ac:dyDescent="0.25">
      <c r="B55">
        <v>0.5</v>
      </c>
      <c r="C55" s="14">
        <f t="shared" si="16"/>
        <v>0.98460271839262115</v>
      </c>
      <c r="D55" s="14">
        <f t="shared" si="16"/>
        <v>0.93805960213177741</v>
      </c>
      <c r="E55" s="14">
        <f t="shared" si="16"/>
        <v>0.89938207419843863</v>
      </c>
      <c r="F55" s="14">
        <f t="shared" si="16"/>
        <v>0.89938207419843863</v>
      </c>
      <c r="G55" s="14">
        <f t="shared" si="16"/>
        <v>0.78197866423041851</v>
      </c>
      <c r="H55" s="14">
        <f t="shared" si="16"/>
        <v>0.78197866423041851</v>
      </c>
      <c r="I55" s="14">
        <f t="shared" si="16"/>
        <v>0.70056714247397289</v>
      </c>
      <c r="J55" s="14">
        <f t="shared" si="16"/>
        <v>0.49539923975174199</v>
      </c>
      <c r="K55" s="14">
        <f t="shared" si="16"/>
        <v>0.26548718107493446</v>
      </c>
    </row>
    <row r="56" spans="2:11" x14ac:dyDescent="0.25">
      <c r="B56">
        <v>1</v>
      </c>
      <c r="C56" s="14">
        <f t="shared" si="16"/>
        <v>0.99336043584865352</v>
      </c>
      <c r="D56" s="14">
        <f t="shared" si="16"/>
        <v>0.97255228434396812</v>
      </c>
      <c r="E56" s="14">
        <f t="shared" si="16"/>
        <v>0.95436527354045053</v>
      </c>
      <c r="F56" s="14">
        <f t="shared" si="16"/>
        <v>0.95436527354045053</v>
      </c>
      <c r="G56" s="14">
        <f t="shared" si="16"/>
        <v>0.89352218671768424</v>
      </c>
      <c r="H56" s="14">
        <f t="shared" si="16"/>
        <v>0.89352218671768424</v>
      </c>
      <c r="I56" s="14">
        <f t="shared" si="16"/>
        <v>0.84553473491646525</v>
      </c>
      <c r="J56" s="14">
        <f t="shared" si="16"/>
        <v>0.69669238272934642</v>
      </c>
      <c r="K56" s="14">
        <f t="shared" si="16"/>
        <v>0.4581876541417943</v>
      </c>
    </row>
    <row r="57" spans="2:11" x14ac:dyDescent="0.25">
      <c r="B57">
        <v>1.5</v>
      </c>
      <c r="C57" s="14">
        <f t="shared" si="16"/>
        <v>0.99715132127461237</v>
      </c>
      <c r="D57" s="14">
        <f t="shared" si="16"/>
        <v>0.98808111751021954</v>
      </c>
      <c r="E57" s="14">
        <f t="shared" si="16"/>
        <v>0.97997170181173465</v>
      </c>
      <c r="F57" s="14">
        <f t="shared" si="16"/>
        <v>0.97997170181173465</v>
      </c>
      <c r="G57" s="14">
        <f t="shared" si="16"/>
        <v>0.95153499750683213</v>
      </c>
      <c r="H57" s="14">
        <f t="shared" si="16"/>
        <v>0.95153499750683213</v>
      </c>
      <c r="I57" s="14">
        <f t="shared" si="16"/>
        <v>0.92757351463848225</v>
      </c>
      <c r="J57" s="14">
        <f t="shared" si="16"/>
        <v>0.8431158103259947</v>
      </c>
      <c r="K57" s="14">
        <f t="shared" si="16"/>
        <v>0.66426502259765974</v>
      </c>
    </row>
    <row r="58" spans="2:11" x14ac:dyDescent="0.25">
      <c r="B58">
        <v>2</v>
      </c>
      <c r="C58" s="14">
        <f t="shared" si="16"/>
        <v>0.99878044294363466</v>
      </c>
      <c r="D58" s="14">
        <f t="shared" si="16"/>
        <v>0.9948706862698794</v>
      </c>
      <c r="E58" s="14">
        <f t="shared" si="16"/>
        <v>0.9913402976534692</v>
      </c>
      <c r="F58" s="14">
        <f t="shared" si="16"/>
        <v>0.9913402976534692</v>
      </c>
      <c r="G58" s="14">
        <f t="shared" si="16"/>
        <v>0.97869408802541313</v>
      </c>
      <c r="H58" s="14">
        <f t="shared" si="16"/>
        <v>0.97869408802541313</v>
      </c>
      <c r="I58" s="14">
        <f t="shared" si="16"/>
        <v>0.96770453530154954</v>
      </c>
      <c r="J58" s="14">
        <f t="shared" si="16"/>
        <v>0.9263273765454576</v>
      </c>
      <c r="K58" s="14">
        <f t="shared" si="16"/>
        <v>0.82235121788641663</v>
      </c>
    </row>
    <row r="59" spans="2:11" x14ac:dyDescent="0.25">
      <c r="B59">
        <v>2.5</v>
      </c>
      <c r="C59" s="14">
        <f t="shared" si="16"/>
        <v>0.99947837885561741</v>
      </c>
      <c r="D59" s="14">
        <f t="shared" si="16"/>
        <v>0.99780119690577862</v>
      </c>
      <c r="E59" s="14">
        <f t="shared" si="16"/>
        <v>0.99628026994086294</v>
      </c>
      <c r="F59" s="14">
        <f t="shared" si="16"/>
        <v>0.99628026994086294</v>
      </c>
      <c r="G59" s="14">
        <f t="shared" si="16"/>
        <v>0.99078106922536113</v>
      </c>
      <c r="H59" s="14">
        <f t="shared" si="16"/>
        <v>0.99078106922536113</v>
      </c>
      <c r="I59" s="14">
        <f t="shared" si="16"/>
        <v>0.98593637295675451</v>
      </c>
      <c r="J59" s="14">
        <f t="shared" si="16"/>
        <v>0.96712440153905388</v>
      </c>
      <c r="K59" s="14">
        <f t="shared" si="16"/>
        <v>0.91547216795345343</v>
      </c>
    </row>
    <row r="60" spans="2:11" x14ac:dyDescent="0.25">
      <c r="B60">
        <v>3</v>
      </c>
      <c r="C60" s="14">
        <f t="shared" si="16"/>
        <v>0.99977698472554588</v>
      </c>
      <c r="D60" s="14">
        <f t="shared" si="16"/>
        <v>0.99905901402205655</v>
      </c>
      <c r="E60" s="14">
        <f t="shared" si="16"/>
        <v>0.99840673840275107</v>
      </c>
      <c r="F60" s="14">
        <f t="shared" si="16"/>
        <v>0.99840673840275107</v>
      </c>
      <c r="G60" s="14">
        <f t="shared" si="16"/>
        <v>0.99603878155507175</v>
      </c>
      <c r="H60" s="14">
        <f t="shared" si="16"/>
        <v>0.99603878155507175</v>
      </c>
      <c r="I60" s="14">
        <f t="shared" si="16"/>
        <v>0.99394019850841586</v>
      </c>
      <c r="J60" s="14">
        <f t="shared" si="16"/>
        <v>0.98567889677431808</v>
      </c>
      <c r="K60" s="14">
        <f t="shared" si="16"/>
        <v>0.96203401236561714</v>
      </c>
    </row>
    <row r="61" spans="2:11" x14ac:dyDescent="0.25">
      <c r="B61">
        <v>3.5</v>
      </c>
      <c r="C61" s="14">
        <f t="shared" si="16"/>
        <v>0.99990466776817577</v>
      </c>
      <c r="D61" s="14">
        <f t="shared" si="16"/>
        <v>0.9995975917269001</v>
      </c>
      <c r="E61" s="14">
        <f t="shared" si="16"/>
        <v>0.99931839438916814</v>
      </c>
      <c r="F61" s="14">
        <f t="shared" si="16"/>
        <v>0.99931839438916814</v>
      </c>
      <c r="G61" s="14">
        <f t="shared" si="16"/>
        <v>0.99830306721607975</v>
      </c>
      <c r="H61" s="14">
        <f t="shared" si="16"/>
        <v>0.99830306721607975</v>
      </c>
      <c r="I61" s="14">
        <f t="shared" si="16"/>
        <v>0.99740093223767667</v>
      </c>
      <c r="J61" s="14">
        <f t="shared" si="16"/>
        <v>0.99382833870902831</v>
      </c>
      <c r="K61" s="14">
        <f t="shared" si="16"/>
        <v>0.98341217118903201</v>
      </c>
    </row>
    <row r="62" spans="2:11" x14ac:dyDescent="0.25">
      <c r="B62">
        <v>4</v>
      </c>
      <c r="C62" s="14">
        <f t="shared" si="16"/>
        <v>0.99995925135632446</v>
      </c>
      <c r="D62" s="14">
        <f t="shared" si="16"/>
        <v>0.99982796505625537</v>
      </c>
      <c r="E62" s="14">
        <f t="shared" si="16"/>
        <v>0.9997085578410021</v>
      </c>
      <c r="F62" s="14">
        <f t="shared" si="16"/>
        <v>0.9997085578410021</v>
      </c>
      <c r="G62" s="14">
        <f t="shared" si="16"/>
        <v>0.99927400018035517</v>
      </c>
      <c r="H62" s="14">
        <f t="shared" si="16"/>
        <v>0.99927400018035517</v>
      </c>
      <c r="I62" s="14">
        <f t="shared" si="16"/>
        <v>0.99888746396713968</v>
      </c>
      <c r="J62" s="14">
        <f t="shared" si="16"/>
        <v>0.99735278507830583</v>
      </c>
      <c r="K62" s="14">
        <f t="shared" si="16"/>
        <v>0.99284212922835879</v>
      </c>
    </row>
    <row r="63" spans="2:11" x14ac:dyDescent="0.25">
      <c r="B63">
        <v>4.5</v>
      </c>
      <c r="C63" s="14">
        <f t="shared" si="16"/>
        <v>0.9999825830148622</v>
      </c>
      <c r="D63" s="14">
        <f t="shared" si="16"/>
        <v>0.99992646245243688</v>
      </c>
      <c r="E63" s="14">
        <f t="shared" si="16"/>
        <v>0.99987541247884892</v>
      </c>
      <c r="F63" s="14">
        <f t="shared" si="16"/>
        <v>0.99987541247884892</v>
      </c>
      <c r="G63" s="14">
        <f t="shared" si="16"/>
        <v>0.99968956779086049</v>
      </c>
      <c r="H63" s="14">
        <f t="shared" si="16"/>
        <v>0.99968956779086049</v>
      </c>
      <c r="I63" s="14">
        <f t="shared" si="16"/>
        <v>0.9995241823811617</v>
      </c>
      <c r="J63" s="14">
        <f t="shared" si="16"/>
        <v>0.99886682319514841</v>
      </c>
      <c r="K63" s="14">
        <f t="shared" si="16"/>
        <v>0.99692802870785691</v>
      </c>
    </row>
    <row r="64" spans="2:11" x14ac:dyDescent="0.25">
      <c r="B64">
        <v>5</v>
      </c>
      <c r="C64" s="14">
        <f t="shared" si="16"/>
        <v>0.99999255564624223</v>
      </c>
      <c r="D64" s="14">
        <f t="shared" si="16"/>
        <v>0.99996856763060549</v>
      </c>
      <c r="E64" s="14">
        <f t="shared" si="16"/>
        <v>0.99994674563412134</v>
      </c>
      <c r="F64" s="14">
        <f t="shared" si="16"/>
        <v>0.99994674563412134</v>
      </c>
      <c r="G64" s="14">
        <f t="shared" si="16"/>
        <v>0.99986729304994848</v>
      </c>
      <c r="H64" s="14">
        <f t="shared" si="16"/>
        <v>0.99986729304994848</v>
      </c>
      <c r="I64" s="14">
        <f t="shared" si="16"/>
        <v>0.9997965730219448</v>
      </c>
      <c r="J64" s="14">
        <f t="shared" si="16"/>
        <v>0.99951534885196047</v>
      </c>
      <c r="K64" s="14">
        <f t="shared" si="16"/>
        <v>0.99868467999751498</v>
      </c>
    </row>
    <row r="69" spans="2:23" x14ac:dyDescent="0.25">
      <c r="I69" s="23" t="s">
        <v>103</v>
      </c>
      <c r="J69" s="23"/>
      <c r="K69" s="23"/>
      <c r="L69" s="23"/>
      <c r="M69" s="23"/>
      <c r="N69" s="23"/>
      <c r="O69" s="23"/>
    </row>
    <row r="71" spans="2:23" x14ac:dyDescent="0.25">
      <c r="B71" s="6" t="s">
        <v>89</v>
      </c>
      <c r="C71" s="1">
        <v>-5</v>
      </c>
      <c r="D71" s="1">
        <v>-4.5</v>
      </c>
      <c r="E71" s="1">
        <v>-4</v>
      </c>
      <c r="F71" s="1">
        <v>-3.5</v>
      </c>
      <c r="G71" s="1">
        <v>-3</v>
      </c>
      <c r="H71" s="1">
        <v>-2.5</v>
      </c>
      <c r="I71" s="1">
        <v>-2</v>
      </c>
      <c r="J71" s="1">
        <v>-1.5</v>
      </c>
      <c r="K71" s="1">
        <v>-1</v>
      </c>
      <c r="L71" s="1">
        <v>-0.5</v>
      </c>
      <c r="M71" s="1">
        <v>0</v>
      </c>
      <c r="N71" s="1">
        <v>0.5</v>
      </c>
      <c r="O71" s="1">
        <v>1</v>
      </c>
      <c r="P71" s="1">
        <v>1.5</v>
      </c>
      <c r="Q71" s="1">
        <v>2</v>
      </c>
      <c r="R71" s="1">
        <v>2.5</v>
      </c>
      <c r="S71" s="1">
        <v>3</v>
      </c>
      <c r="T71" s="1">
        <v>3.5</v>
      </c>
      <c r="U71" s="1">
        <v>4</v>
      </c>
      <c r="V71" s="1">
        <v>4.5</v>
      </c>
      <c r="W71" s="1">
        <v>5</v>
      </c>
    </row>
    <row r="72" spans="2:23" x14ac:dyDescent="0.25">
      <c r="B72" s="2" t="s">
        <v>11</v>
      </c>
      <c r="C72">
        <f>(EXP(1.7*($Q5-C$71)))/(1+EXP(1.7*($Q5-C$71)))</f>
        <v>0.99999406745078845</v>
      </c>
      <c r="D72">
        <f t="shared" ref="D72:W72" si="17">(EXP(1.7*($Q5-D$71)))/(1+EXP(1.7*($Q5-D$71)))</f>
        <v>0.99998612004022458</v>
      </c>
      <c r="E72">
        <f t="shared" si="17"/>
        <v>0.9999675263996286</v>
      </c>
      <c r="F72">
        <f t="shared" si="17"/>
        <v>0.99992402654820522</v>
      </c>
      <c r="G72">
        <f t="shared" si="17"/>
        <v>0.99982226704191157</v>
      </c>
      <c r="H72">
        <f t="shared" si="17"/>
        <v>0.99958426662998978</v>
      </c>
      <c r="I72">
        <f t="shared" si="17"/>
        <v>0.99902787214251876</v>
      </c>
      <c r="J72">
        <f t="shared" si="17"/>
        <v>0.99772852228223241</v>
      </c>
      <c r="K72">
        <f t="shared" si="17"/>
        <v>0.99470166701896434</v>
      </c>
      <c r="L72">
        <f t="shared" si="17"/>
        <v>0.98769113892515559</v>
      </c>
      <c r="M72">
        <f t="shared" si="17"/>
        <v>0.97166878034657234</v>
      </c>
      <c r="N72">
        <f t="shared" si="17"/>
        <v>0.93613873083046339</v>
      </c>
      <c r="O72">
        <f t="shared" si="17"/>
        <v>0.86236230087843913</v>
      </c>
      <c r="P72">
        <f t="shared" si="17"/>
        <v>0.72810921959959862</v>
      </c>
      <c r="Q72">
        <f t="shared" si="17"/>
        <v>0.53371143313971181</v>
      </c>
      <c r="R72">
        <f t="shared" si="17"/>
        <v>0.32850613212479113</v>
      </c>
      <c r="S72">
        <f t="shared" si="17"/>
        <v>0.17293759008637372</v>
      </c>
      <c r="T72">
        <f t="shared" si="17"/>
        <v>8.2039812053288697E-2</v>
      </c>
      <c r="U72">
        <f t="shared" si="17"/>
        <v>3.6793402349018303E-2</v>
      </c>
      <c r="V72">
        <f t="shared" si="17"/>
        <v>1.6064485749814523E-2</v>
      </c>
      <c r="W72">
        <f t="shared" si="17"/>
        <v>6.9299446875054141E-3</v>
      </c>
    </row>
    <row r="73" spans="2:23" x14ac:dyDescent="0.25">
      <c r="B73" s="2" t="s">
        <v>12</v>
      </c>
      <c r="C73">
        <f t="shared" ref="C73:W73" si="18">(EXP(1.7*($Q6-C$71)))/(1+EXP(1.7*($Q6-C$71)))</f>
        <v>0.99999406745078845</v>
      </c>
      <c r="D73">
        <f t="shared" si="18"/>
        <v>0.99998612004022458</v>
      </c>
      <c r="E73">
        <f t="shared" si="18"/>
        <v>0.9999675263996286</v>
      </c>
      <c r="F73">
        <f t="shared" si="18"/>
        <v>0.99992402654820522</v>
      </c>
      <c r="G73">
        <f t="shared" si="18"/>
        <v>0.99982226704191157</v>
      </c>
      <c r="H73">
        <f t="shared" si="18"/>
        <v>0.99958426662998978</v>
      </c>
      <c r="I73">
        <f t="shared" si="18"/>
        <v>0.99902787214251876</v>
      </c>
      <c r="J73">
        <f t="shared" si="18"/>
        <v>0.99772852228223241</v>
      </c>
      <c r="K73">
        <f t="shared" si="18"/>
        <v>0.99470166701896434</v>
      </c>
      <c r="L73">
        <f t="shared" si="18"/>
        <v>0.98769113892515559</v>
      </c>
      <c r="M73">
        <f t="shared" si="18"/>
        <v>0.97166878034657234</v>
      </c>
      <c r="N73">
        <f t="shared" si="18"/>
        <v>0.93613873083046339</v>
      </c>
      <c r="O73">
        <f t="shared" si="18"/>
        <v>0.86236230087843913</v>
      </c>
      <c r="P73">
        <f t="shared" si="18"/>
        <v>0.72810921959959862</v>
      </c>
      <c r="Q73">
        <f t="shared" si="18"/>
        <v>0.53371143313971181</v>
      </c>
      <c r="R73">
        <f t="shared" si="18"/>
        <v>0.32850613212479113</v>
      </c>
      <c r="S73">
        <f t="shared" si="18"/>
        <v>0.17293759008637372</v>
      </c>
      <c r="T73">
        <f t="shared" si="18"/>
        <v>8.2039812053288697E-2</v>
      </c>
      <c r="U73">
        <f t="shared" si="18"/>
        <v>3.6793402349018303E-2</v>
      </c>
      <c r="V73">
        <f t="shared" si="18"/>
        <v>1.6064485749814523E-2</v>
      </c>
      <c r="W73">
        <f t="shared" si="18"/>
        <v>6.9299446875054141E-3</v>
      </c>
    </row>
    <row r="74" spans="2:23" x14ac:dyDescent="0.25">
      <c r="B74" s="2" t="s">
        <v>16</v>
      </c>
      <c r="C74">
        <f t="shared" ref="C74:W74" si="19">(EXP(1.7*($Q7-C$71)))/(1+EXP(1.7*($Q7-C$71)))</f>
        <v>0.99999406745078845</v>
      </c>
      <c r="D74">
        <f t="shared" si="19"/>
        <v>0.99998612004022458</v>
      </c>
      <c r="E74">
        <f t="shared" si="19"/>
        <v>0.9999675263996286</v>
      </c>
      <c r="F74">
        <f t="shared" si="19"/>
        <v>0.99992402654820522</v>
      </c>
      <c r="G74">
        <f t="shared" si="19"/>
        <v>0.99982226704191157</v>
      </c>
      <c r="H74">
        <f t="shared" si="19"/>
        <v>0.99958426662998978</v>
      </c>
      <c r="I74">
        <f t="shared" si="19"/>
        <v>0.99902787214251876</v>
      </c>
      <c r="J74">
        <f t="shared" si="19"/>
        <v>0.99772852228223241</v>
      </c>
      <c r="K74">
        <f t="shared" si="19"/>
        <v>0.99470166701896434</v>
      </c>
      <c r="L74">
        <f t="shared" si="19"/>
        <v>0.98769113892515559</v>
      </c>
      <c r="M74">
        <f t="shared" si="19"/>
        <v>0.97166878034657234</v>
      </c>
      <c r="N74">
        <f t="shared" si="19"/>
        <v>0.93613873083046339</v>
      </c>
      <c r="O74">
        <f t="shared" si="19"/>
        <v>0.86236230087843913</v>
      </c>
      <c r="P74">
        <f t="shared" si="19"/>
        <v>0.72810921959959862</v>
      </c>
      <c r="Q74">
        <f t="shared" si="19"/>
        <v>0.53371143313971181</v>
      </c>
      <c r="R74">
        <f t="shared" si="19"/>
        <v>0.32850613212479113</v>
      </c>
      <c r="S74">
        <f t="shared" si="19"/>
        <v>0.17293759008637372</v>
      </c>
      <c r="T74">
        <f t="shared" si="19"/>
        <v>8.2039812053288697E-2</v>
      </c>
      <c r="U74">
        <f t="shared" si="19"/>
        <v>3.6793402349018303E-2</v>
      </c>
      <c r="V74">
        <f t="shared" si="19"/>
        <v>1.6064485749814523E-2</v>
      </c>
      <c r="W74">
        <f t="shared" si="19"/>
        <v>6.9299446875054141E-3</v>
      </c>
    </row>
    <row r="75" spans="2:23" x14ac:dyDescent="0.25">
      <c r="B75" s="2" t="s">
        <v>6</v>
      </c>
      <c r="C75">
        <f t="shared" ref="C75:W75" si="20">(EXP(1.7*($Q8-C$71)))/(1+EXP(1.7*($Q8-C$71)))</f>
        <v>0.99997581362822219</v>
      </c>
      <c r="D75">
        <f t="shared" si="20"/>
        <v>0.999943414264856</v>
      </c>
      <c r="E75">
        <f t="shared" si="20"/>
        <v>0.99986761939800506</v>
      </c>
      <c r="F75">
        <f t="shared" si="20"/>
        <v>0.99969033105898497</v>
      </c>
      <c r="G75">
        <f t="shared" si="20"/>
        <v>0.99927578447566834</v>
      </c>
      <c r="H75">
        <f t="shared" si="20"/>
        <v>0.99830723373843921</v>
      </c>
      <c r="I75">
        <f t="shared" si="20"/>
        <v>0.99604848562976755</v>
      </c>
      <c r="J75">
        <f t="shared" si="20"/>
        <v>0.99080353456349579</v>
      </c>
      <c r="K75">
        <f t="shared" si="20"/>
        <v>0.97874537590099109</v>
      </c>
      <c r="L75">
        <f t="shared" si="20"/>
        <v>0.9516484331753835</v>
      </c>
      <c r="M75">
        <f t="shared" si="20"/>
        <v>0.89375624449220048</v>
      </c>
      <c r="N75">
        <f t="shared" si="20"/>
        <v>0.78239820261234538</v>
      </c>
      <c r="O75">
        <f t="shared" si="20"/>
        <v>0.60580132359961947</v>
      </c>
      <c r="P75">
        <f t="shared" si="20"/>
        <v>0.39644425828293511</v>
      </c>
      <c r="Q75">
        <f t="shared" si="20"/>
        <v>0.21920539584549534</v>
      </c>
      <c r="R75">
        <f t="shared" si="20"/>
        <v>0.10713908640809366</v>
      </c>
      <c r="S75">
        <f t="shared" si="20"/>
        <v>4.8785662328723584E-2</v>
      </c>
      <c r="T75">
        <f t="shared" si="20"/>
        <v>2.1450929561908978E-2</v>
      </c>
      <c r="U75">
        <f t="shared" si="20"/>
        <v>9.2824592370918304E-3</v>
      </c>
      <c r="V75">
        <f t="shared" si="20"/>
        <v>3.9886614087695903E-3</v>
      </c>
      <c r="W75">
        <f t="shared" si="20"/>
        <v>1.7087158919068504E-3</v>
      </c>
    </row>
    <row r="76" spans="2:23" x14ac:dyDescent="0.25">
      <c r="B76" s="2" t="s">
        <v>7</v>
      </c>
      <c r="C76">
        <f t="shared" ref="C76:W76" si="21">(EXP(1.7*($Q9-C$71)))/(1+EXP(1.7*($Q9-C$71)))</f>
        <v>0.99997581362822219</v>
      </c>
      <c r="D76">
        <f t="shared" si="21"/>
        <v>0.999943414264856</v>
      </c>
      <c r="E76">
        <f t="shared" si="21"/>
        <v>0.99986761939800506</v>
      </c>
      <c r="F76">
        <f t="shared" si="21"/>
        <v>0.99969033105898497</v>
      </c>
      <c r="G76">
        <f t="shared" si="21"/>
        <v>0.99927578447566834</v>
      </c>
      <c r="H76">
        <f t="shared" si="21"/>
        <v>0.99830723373843921</v>
      </c>
      <c r="I76">
        <f t="shared" si="21"/>
        <v>0.99604848562976755</v>
      </c>
      <c r="J76">
        <f t="shared" si="21"/>
        <v>0.99080353456349579</v>
      </c>
      <c r="K76">
        <f t="shared" si="21"/>
        <v>0.97874537590099109</v>
      </c>
      <c r="L76">
        <f t="shared" si="21"/>
        <v>0.9516484331753835</v>
      </c>
      <c r="M76">
        <f t="shared" si="21"/>
        <v>0.89375624449220048</v>
      </c>
      <c r="N76">
        <f t="shared" si="21"/>
        <v>0.78239820261234538</v>
      </c>
      <c r="O76">
        <f t="shared" si="21"/>
        <v>0.60580132359961947</v>
      </c>
      <c r="P76">
        <f t="shared" si="21"/>
        <v>0.39644425828293511</v>
      </c>
      <c r="Q76">
        <f t="shared" si="21"/>
        <v>0.21920539584549534</v>
      </c>
      <c r="R76">
        <f t="shared" si="21"/>
        <v>0.10713908640809366</v>
      </c>
      <c r="S76">
        <f t="shared" si="21"/>
        <v>4.8785662328723584E-2</v>
      </c>
      <c r="T76">
        <f t="shared" si="21"/>
        <v>2.1450929561908978E-2</v>
      </c>
      <c r="U76">
        <f t="shared" si="21"/>
        <v>9.2824592370918304E-3</v>
      </c>
      <c r="V76">
        <f t="shared" si="21"/>
        <v>3.9886614087695903E-3</v>
      </c>
      <c r="W76">
        <f t="shared" si="21"/>
        <v>1.7087158919068504E-3</v>
      </c>
    </row>
    <row r="77" spans="2:23" x14ac:dyDescent="0.25">
      <c r="B77" s="2" t="s">
        <v>8</v>
      </c>
      <c r="C77">
        <f t="shared" ref="C77:W77" si="22">(EXP(1.7*($Q10-C$71)))/(1+EXP(1.7*($Q10-C$71)))</f>
        <v>0.99997581362822219</v>
      </c>
      <c r="D77">
        <f t="shared" si="22"/>
        <v>0.999943414264856</v>
      </c>
      <c r="E77">
        <f t="shared" si="22"/>
        <v>0.99986761939800506</v>
      </c>
      <c r="F77">
        <f t="shared" si="22"/>
        <v>0.99969033105898497</v>
      </c>
      <c r="G77">
        <f t="shared" si="22"/>
        <v>0.99927578447566834</v>
      </c>
      <c r="H77">
        <f t="shared" si="22"/>
        <v>0.99830723373843921</v>
      </c>
      <c r="I77">
        <f t="shared" si="22"/>
        <v>0.99604848562976755</v>
      </c>
      <c r="J77">
        <f t="shared" si="22"/>
        <v>0.99080353456349579</v>
      </c>
      <c r="K77">
        <f t="shared" si="22"/>
        <v>0.97874537590099109</v>
      </c>
      <c r="L77">
        <f t="shared" si="22"/>
        <v>0.9516484331753835</v>
      </c>
      <c r="M77">
        <f t="shared" si="22"/>
        <v>0.89375624449220048</v>
      </c>
      <c r="N77">
        <f t="shared" si="22"/>
        <v>0.78239820261234538</v>
      </c>
      <c r="O77">
        <f t="shared" si="22"/>
        <v>0.60580132359961947</v>
      </c>
      <c r="P77">
        <f t="shared" si="22"/>
        <v>0.39644425828293511</v>
      </c>
      <c r="Q77">
        <f t="shared" si="22"/>
        <v>0.21920539584549534</v>
      </c>
      <c r="R77">
        <f t="shared" si="22"/>
        <v>0.10713908640809366</v>
      </c>
      <c r="S77">
        <f t="shared" si="22"/>
        <v>4.8785662328723584E-2</v>
      </c>
      <c r="T77">
        <f t="shared" si="22"/>
        <v>2.1450929561908978E-2</v>
      </c>
      <c r="U77">
        <f t="shared" si="22"/>
        <v>9.2824592370918304E-3</v>
      </c>
      <c r="V77">
        <f t="shared" si="22"/>
        <v>3.9886614087695903E-3</v>
      </c>
      <c r="W77">
        <f t="shared" si="22"/>
        <v>1.7087158919068504E-3</v>
      </c>
    </row>
    <row r="78" spans="2:23" x14ac:dyDescent="0.25">
      <c r="B78" s="2" t="s">
        <v>13</v>
      </c>
      <c r="C78">
        <f t="shared" ref="C78:W78" si="23">(EXP(1.7*($Q11-C$71)))/(1+EXP(1.7*($Q11-C$71)))</f>
        <v>0.99997581362822219</v>
      </c>
      <c r="D78">
        <f t="shared" si="23"/>
        <v>0.999943414264856</v>
      </c>
      <c r="E78">
        <f t="shared" si="23"/>
        <v>0.99986761939800506</v>
      </c>
      <c r="F78">
        <f t="shared" si="23"/>
        <v>0.99969033105898497</v>
      </c>
      <c r="G78">
        <f t="shared" si="23"/>
        <v>0.99927578447566834</v>
      </c>
      <c r="H78">
        <f t="shared" si="23"/>
        <v>0.99830723373843921</v>
      </c>
      <c r="I78">
        <f t="shared" si="23"/>
        <v>0.99604848562976755</v>
      </c>
      <c r="J78">
        <f t="shared" si="23"/>
        <v>0.99080353456349579</v>
      </c>
      <c r="K78">
        <f t="shared" si="23"/>
        <v>0.97874537590099109</v>
      </c>
      <c r="L78">
        <f t="shared" si="23"/>
        <v>0.9516484331753835</v>
      </c>
      <c r="M78">
        <f t="shared" si="23"/>
        <v>0.89375624449220048</v>
      </c>
      <c r="N78">
        <f t="shared" si="23"/>
        <v>0.78239820261234538</v>
      </c>
      <c r="O78">
        <f t="shared" si="23"/>
        <v>0.60580132359961947</v>
      </c>
      <c r="P78">
        <f t="shared" si="23"/>
        <v>0.39644425828293511</v>
      </c>
      <c r="Q78">
        <f t="shared" si="23"/>
        <v>0.21920539584549534</v>
      </c>
      <c r="R78">
        <f t="shared" si="23"/>
        <v>0.10713908640809366</v>
      </c>
      <c r="S78">
        <f t="shared" si="23"/>
        <v>4.8785662328723584E-2</v>
      </c>
      <c r="T78">
        <f t="shared" si="23"/>
        <v>2.1450929561908978E-2</v>
      </c>
      <c r="U78">
        <f t="shared" si="23"/>
        <v>9.2824592370918304E-3</v>
      </c>
      <c r="V78">
        <f t="shared" si="23"/>
        <v>3.9886614087695903E-3</v>
      </c>
      <c r="W78">
        <f t="shared" si="23"/>
        <v>1.7087158919068504E-3</v>
      </c>
    </row>
    <row r="79" spans="2:23" x14ac:dyDescent="0.25">
      <c r="B79" s="2" t="s">
        <v>20</v>
      </c>
      <c r="C79">
        <f t="shared" ref="C79:W79" si="24">(EXP(1.7*($Q12-C$71)))/(1+EXP(1.7*($Q12-C$71)))</f>
        <v>0.99997581362822219</v>
      </c>
      <c r="D79">
        <f t="shared" si="24"/>
        <v>0.999943414264856</v>
      </c>
      <c r="E79">
        <f t="shared" si="24"/>
        <v>0.99986761939800506</v>
      </c>
      <c r="F79">
        <f t="shared" si="24"/>
        <v>0.99969033105898497</v>
      </c>
      <c r="G79">
        <f t="shared" si="24"/>
        <v>0.99927578447566834</v>
      </c>
      <c r="H79">
        <f t="shared" si="24"/>
        <v>0.99830723373843921</v>
      </c>
      <c r="I79">
        <f t="shared" si="24"/>
        <v>0.99604848562976755</v>
      </c>
      <c r="J79">
        <f t="shared" si="24"/>
        <v>0.99080353456349579</v>
      </c>
      <c r="K79">
        <f t="shared" si="24"/>
        <v>0.97874537590099109</v>
      </c>
      <c r="L79">
        <f t="shared" si="24"/>
        <v>0.9516484331753835</v>
      </c>
      <c r="M79">
        <f t="shared" si="24"/>
        <v>0.89375624449220048</v>
      </c>
      <c r="N79">
        <f t="shared" si="24"/>
        <v>0.78239820261234538</v>
      </c>
      <c r="O79">
        <f t="shared" si="24"/>
        <v>0.60580132359961947</v>
      </c>
      <c r="P79">
        <f t="shared" si="24"/>
        <v>0.39644425828293511</v>
      </c>
      <c r="Q79">
        <f t="shared" si="24"/>
        <v>0.21920539584549534</v>
      </c>
      <c r="R79">
        <f t="shared" si="24"/>
        <v>0.10713908640809366</v>
      </c>
      <c r="S79">
        <f t="shared" si="24"/>
        <v>4.8785662328723584E-2</v>
      </c>
      <c r="T79">
        <f t="shared" si="24"/>
        <v>2.1450929561908978E-2</v>
      </c>
      <c r="U79">
        <f t="shared" si="24"/>
        <v>9.2824592370918304E-3</v>
      </c>
      <c r="V79">
        <f t="shared" si="24"/>
        <v>3.9886614087695903E-3</v>
      </c>
      <c r="W79">
        <f t="shared" si="24"/>
        <v>1.7087158919068504E-3</v>
      </c>
    </row>
    <row r="80" spans="2:23" x14ac:dyDescent="0.25">
      <c r="B80" s="2" t="s">
        <v>10</v>
      </c>
      <c r="C80">
        <f t="shared" ref="C80:W80" si="25">(EXP(1.7*($Q13-C$71)))/(1+EXP(1.7*($Q13-C$71)))</f>
        <v>0.99993737918516201</v>
      </c>
      <c r="D80">
        <f t="shared" si="25"/>
        <v>0.99985350169740939</v>
      </c>
      <c r="E80">
        <f t="shared" si="25"/>
        <v>0.99965731296191518</v>
      </c>
      <c r="F80">
        <f t="shared" si="25"/>
        <v>0.99919860125597337</v>
      </c>
      <c r="G80">
        <f t="shared" si="25"/>
        <v>0.99812702076562043</v>
      </c>
      <c r="H80">
        <f t="shared" si="25"/>
        <v>0.99562885779780785</v>
      </c>
      <c r="I80">
        <f t="shared" si="25"/>
        <v>0.98983260898235192</v>
      </c>
      <c r="J80">
        <f t="shared" si="25"/>
        <v>0.97653155260839786</v>
      </c>
      <c r="K80">
        <f t="shared" si="25"/>
        <v>0.94676577472845758</v>
      </c>
      <c r="L80">
        <f t="shared" si="25"/>
        <v>0.88374168164506217</v>
      </c>
      <c r="M80">
        <f t="shared" si="25"/>
        <v>0.76465103693100023</v>
      </c>
      <c r="N80">
        <f t="shared" si="25"/>
        <v>0.58135790271713284</v>
      </c>
      <c r="O80">
        <f t="shared" si="25"/>
        <v>0.37246653788789791</v>
      </c>
      <c r="P80">
        <f t="shared" si="25"/>
        <v>0.20235342831363223</v>
      </c>
      <c r="Q80">
        <f t="shared" si="25"/>
        <v>9.7823107241189949E-2</v>
      </c>
      <c r="R80">
        <f t="shared" si="25"/>
        <v>4.4291939052178715E-2</v>
      </c>
      <c r="S80">
        <f t="shared" si="25"/>
        <v>1.9423637090793942E-2</v>
      </c>
      <c r="T80">
        <f t="shared" si="25"/>
        <v>8.3953226557608833E-3</v>
      </c>
      <c r="U80">
        <f t="shared" si="25"/>
        <v>3.6056186014402306E-3</v>
      </c>
      <c r="V80">
        <f t="shared" si="25"/>
        <v>1.5442834384196704E-3</v>
      </c>
      <c r="W80">
        <f t="shared" si="25"/>
        <v>6.6063395550734056E-4</v>
      </c>
    </row>
    <row r="81" spans="2:23" x14ac:dyDescent="0.25">
      <c r="B81" s="2" t="s">
        <v>15</v>
      </c>
      <c r="C81">
        <f t="shared" ref="C81:W81" si="26">(EXP(1.7*($Q14-C$71)))/(1+EXP(1.7*($Q14-C$71)))</f>
        <v>0.99986078391492095</v>
      </c>
      <c r="D81">
        <f t="shared" si="26"/>
        <v>0.9996743442597299</v>
      </c>
      <c r="E81">
        <f t="shared" si="26"/>
        <v>0.99923841282529435</v>
      </c>
      <c r="F81">
        <f t="shared" si="26"/>
        <v>0.99821997105275906</v>
      </c>
      <c r="G81">
        <f t="shared" si="26"/>
        <v>0.9958452682927561</v>
      </c>
      <c r="H81">
        <f t="shared" si="26"/>
        <v>0.9903331992283988</v>
      </c>
      <c r="I81">
        <f t="shared" si="26"/>
        <v>0.97767224662809515</v>
      </c>
      <c r="J81">
        <f t="shared" si="26"/>
        <v>0.94927810030035131</v>
      </c>
      <c r="K81">
        <f t="shared" si="26"/>
        <v>0.88887925845501681</v>
      </c>
      <c r="L81">
        <f t="shared" si="26"/>
        <v>0.77370374482257198</v>
      </c>
      <c r="M81">
        <f t="shared" si="26"/>
        <v>0.59371488295409125</v>
      </c>
      <c r="N81">
        <f t="shared" si="26"/>
        <v>0.38446099777514375</v>
      </c>
      <c r="O81">
        <f t="shared" si="26"/>
        <v>0.2107091790695885</v>
      </c>
      <c r="P81">
        <f t="shared" si="26"/>
        <v>0.10241671667697042</v>
      </c>
      <c r="Q81">
        <f t="shared" si="26"/>
        <v>4.6501381126293151E-2</v>
      </c>
      <c r="R81">
        <f t="shared" si="26"/>
        <v>2.0419062536777673E-2</v>
      </c>
      <c r="S81">
        <f t="shared" si="26"/>
        <v>8.8306571803933778E-3</v>
      </c>
      <c r="T81">
        <f t="shared" si="26"/>
        <v>3.7935360031792357E-3</v>
      </c>
      <c r="U81">
        <f t="shared" si="26"/>
        <v>1.6249435083016532E-3</v>
      </c>
      <c r="V81">
        <f t="shared" si="26"/>
        <v>6.9517191975913112E-4</v>
      </c>
      <c r="W81">
        <f t="shared" si="26"/>
        <v>2.9724517575062322E-4</v>
      </c>
    </row>
    <row r="82" spans="2:23" x14ac:dyDescent="0.25">
      <c r="B82" s="2" t="s">
        <v>5</v>
      </c>
      <c r="C82">
        <f t="shared" ref="C82:W82" si="27">(EXP(1.7*($Q15-C$71)))/(1+EXP(1.7*($Q15-C$71)))</f>
        <v>0.99970275482424942</v>
      </c>
      <c r="D82">
        <f t="shared" si="27"/>
        <v>0.9993048280802409</v>
      </c>
      <c r="E82">
        <f t="shared" si="27"/>
        <v>0.99837505649169833</v>
      </c>
      <c r="F82">
        <f t="shared" si="27"/>
        <v>0.99620646399682078</v>
      </c>
      <c r="G82">
        <f t="shared" si="27"/>
        <v>0.99116934281960667</v>
      </c>
      <c r="H82">
        <f t="shared" si="27"/>
        <v>0.97958093746322228</v>
      </c>
      <c r="I82">
        <f t="shared" si="27"/>
        <v>0.9534986188737069</v>
      </c>
      <c r="J82">
        <f t="shared" si="27"/>
        <v>0.89758328332302961</v>
      </c>
      <c r="K82">
        <f t="shared" si="27"/>
        <v>0.78929082093041159</v>
      </c>
      <c r="L82">
        <f t="shared" si="27"/>
        <v>0.61553900222485625</v>
      </c>
      <c r="M82">
        <f t="shared" si="27"/>
        <v>0.40628511704590886</v>
      </c>
      <c r="N82">
        <f t="shared" si="27"/>
        <v>0.22629625517742796</v>
      </c>
      <c r="O82">
        <f t="shared" si="27"/>
        <v>0.11112074154498312</v>
      </c>
      <c r="P82">
        <f t="shared" si="27"/>
        <v>5.0721899699648736E-2</v>
      </c>
      <c r="Q82">
        <f t="shared" si="27"/>
        <v>2.2327753371904815E-2</v>
      </c>
      <c r="R82">
        <f t="shared" si="27"/>
        <v>9.6668007716011785E-3</v>
      </c>
      <c r="S82">
        <f t="shared" si="27"/>
        <v>4.1547317072438816E-3</v>
      </c>
      <c r="T82">
        <f t="shared" si="27"/>
        <v>1.7800289472409757E-3</v>
      </c>
      <c r="U82">
        <f t="shared" si="27"/>
        <v>7.6158717470566322E-4</v>
      </c>
      <c r="V82">
        <f t="shared" si="27"/>
        <v>3.2565574027014515E-4</v>
      </c>
      <c r="W82">
        <f t="shared" si="27"/>
        <v>1.3921608507908769E-4</v>
      </c>
    </row>
    <row r="83" spans="2:23" x14ac:dyDescent="0.25">
      <c r="B83" s="2" t="s">
        <v>19</v>
      </c>
      <c r="C83">
        <f t="shared" ref="C83:W83" si="28">(EXP(1.7*($Q16-C$71)))/(1+EXP(1.7*($Q16-C$71)))</f>
        <v>0.99970275482424942</v>
      </c>
      <c r="D83">
        <f t="shared" si="28"/>
        <v>0.9993048280802409</v>
      </c>
      <c r="E83">
        <f t="shared" si="28"/>
        <v>0.99837505649169833</v>
      </c>
      <c r="F83">
        <f t="shared" si="28"/>
        <v>0.99620646399682078</v>
      </c>
      <c r="G83">
        <f t="shared" si="28"/>
        <v>0.99116934281960667</v>
      </c>
      <c r="H83">
        <f t="shared" si="28"/>
        <v>0.97958093746322228</v>
      </c>
      <c r="I83">
        <f t="shared" si="28"/>
        <v>0.9534986188737069</v>
      </c>
      <c r="J83">
        <f t="shared" si="28"/>
        <v>0.89758328332302961</v>
      </c>
      <c r="K83">
        <f t="shared" si="28"/>
        <v>0.78929082093041159</v>
      </c>
      <c r="L83">
        <f t="shared" si="28"/>
        <v>0.61553900222485625</v>
      </c>
      <c r="M83">
        <f t="shared" si="28"/>
        <v>0.40628511704590886</v>
      </c>
      <c r="N83">
        <f t="shared" si="28"/>
        <v>0.22629625517742796</v>
      </c>
      <c r="O83">
        <f t="shared" si="28"/>
        <v>0.11112074154498312</v>
      </c>
      <c r="P83">
        <f t="shared" si="28"/>
        <v>5.0721899699648736E-2</v>
      </c>
      <c r="Q83">
        <f t="shared" si="28"/>
        <v>2.2327753371904815E-2</v>
      </c>
      <c r="R83">
        <f t="shared" si="28"/>
        <v>9.6668007716011785E-3</v>
      </c>
      <c r="S83">
        <f t="shared" si="28"/>
        <v>4.1547317072438816E-3</v>
      </c>
      <c r="T83">
        <f t="shared" si="28"/>
        <v>1.7800289472409757E-3</v>
      </c>
      <c r="U83">
        <f t="shared" si="28"/>
        <v>7.6158717470566322E-4</v>
      </c>
      <c r="V83">
        <f t="shared" si="28"/>
        <v>3.2565574027014515E-4</v>
      </c>
      <c r="W83">
        <f t="shared" si="28"/>
        <v>1.3921608507908769E-4</v>
      </c>
    </row>
    <row r="84" spans="2:23" x14ac:dyDescent="0.25">
      <c r="B84" s="2" t="s">
        <v>14</v>
      </c>
      <c r="C84">
        <f t="shared" ref="C84:W84" si="29">(EXP(1.7*($Q17-C$71)))/(1+EXP(1.7*($Q17-C$71)))</f>
        <v>0.99933936604449269</v>
      </c>
      <c r="D84">
        <f t="shared" si="29"/>
        <v>0.99845571656158028</v>
      </c>
      <c r="E84">
        <f t="shared" si="29"/>
        <v>0.99639438139855974</v>
      </c>
      <c r="F84">
        <f t="shared" si="29"/>
        <v>0.99160467734423907</v>
      </c>
      <c r="G84">
        <f t="shared" si="29"/>
        <v>0.98057636290920602</v>
      </c>
      <c r="H84">
        <f t="shared" si="29"/>
        <v>0.95570806094782124</v>
      </c>
      <c r="I84">
        <f t="shared" si="29"/>
        <v>0.90217689275880997</v>
      </c>
      <c r="J84">
        <f t="shared" si="29"/>
        <v>0.79764657168636777</v>
      </c>
      <c r="K84">
        <f t="shared" si="29"/>
        <v>0.62753346211210204</v>
      </c>
      <c r="L84">
        <f t="shared" si="29"/>
        <v>0.41864209728286711</v>
      </c>
      <c r="M84">
        <f t="shared" si="29"/>
        <v>0.23534896306899958</v>
      </c>
      <c r="N84">
        <f t="shared" si="29"/>
        <v>0.11625831835493781</v>
      </c>
      <c r="O84">
        <f t="shared" si="29"/>
        <v>5.3234225271542458E-2</v>
      </c>
      <c r="P84">
        <f t="shared" si="29"/>
        <v>2.3468447391602171E-2</v>
      </c>
      <c r="Q84">
        <f t="shared" si="29"/>
        <v>1.0167391017648037E-2</v>
      </c>
      <c r="R84">
        <f t="shared" si="29"/>
        <v>4.3711422021921196E-3</v>
      </c>
      <c r="S84">
        <f t="shared" si="29"/>
        <v>1.8729792343795883E-3</v>
      </c>
      <c r="T84">
        <f t="shared" si="29"/>
        <v>8.0139874402659341E-4</v>
      </c>
      <c r="U84">
        <f t="shared" si="29"/>
        <v>3.4268703808476873E-4</v>
      </c>
      <c r="V84">
        <f t="shared" si="29"/>
        <v>1.4649830259062051E-4</v>
      </c>
      <c r="W84">
        <f t="shared" si="29"/>
        <v>6.2620814837938666E-5</v>
      </c>
    </row>
    <row r="85" spans="2:23" x14ac:dyDescent="0.25">
      <c r="B85" s="2" t="s">
        <v>17</v>
      </c>
      <c r="C85">
        <f t="shared" ref="C85:W85" si="30">(EXP(1.7*($Q18-C$71)))/(1+EXP(1.7*($Q18-C$71)))</f>
        <v>0.9982912841080932</v>
      </c>
      <c r="D85">
        <f t="shared" si="30"/>
        <v>0.99601133859123037</v>
      </c>
      <c r="E85">
        <f t="shared" si="30"/>
        <v>0.99071754076290819</v>
      </c>
      <c r="F85">
        <f t="shared" si="30"/>
        <v>0.97854907043809103</v>
      </c>
      <c r="G85">
        <f t="shared" si="30"/>
        <v>0.95121433767127639</v>
      </c>
      <c r="H85">
        <f t="shared" si="30"/>
        <v>0.89286091359190634</v>
      </c>
      <c r="I85">
        <f t="shared" si="30"/>
        <v>0.78079460415450463</v>
      </c>
      <c r="J85">
        <f t="shared" si="30"/>
        <v>0.60355574171706483</v>
      </c>
      <c r="K85">
        <f t="shared" si="30"/>
        <v>0.39419867640038048</v>
      </c>
      <c r="L85">
        <f t="shared" si="30"/>
        <v>0.21760179738765467</v>
      </c>
      <c r="M85">
        <f t="shared" si="30"/>
        <v>0.10624375550779952</v>
      </c>
      <c r="N85">
        <f t="shared" si="30"/>
        <v>4.835156682461645E-2</v>
      </c>
      <c r="O85">
        <f t="shared" si="30"/>
        <v>2.1254624099008919E-2</v>
      </c>
      <c r="P85">
        <f t="shared" si="30"/>
        <v>9.1964654365042347E-3</v>
      </c>
      <c r="Q85">
        <f t="shared" si="30"/>
        <v>3.951514370232413E-3</v>
      </c>
      <c r="R85">
        <f t="shared" si="30"/>
        <v>1.6927662615607445E-3</v>
      </c>
      <c r="S85">
        <f t="shared" si="30"/>
        <v>7.2421552433161464E-4</v>
      </c>
      <c r="T85">
        <f t="shared" si="30"/>
        <v>3.0966894101506299E-4</v>
      </c>
      <c r="U85">
        <f t="shared" si="30"/>
        <v>1.3238060199495644E-4</v>
      </c>
      <c r="V85">
        <f t="shared" si="30"/>
        <v>5.6585735143971462E-5</v>
      </c>
      <c r="W85">
        <f t="shared" si="30"/>
        <v>2.4186371777830437E-5</v>
      </c>
    </row>
    <row r="86" spans="2:23" x14ac:dyDescent="0.25">
      <c r="B86" s="2" t="s">
        <v>9</v>
      </c>
      <c r="C86">
        <f t="shared" ref="C86:W86" si="31">(EXP(1.7*($Q19-C$71)))/(1+EXP(1.7*($Q19-C$71)))</f>
        <v>0.99307005531249459</v>
      </c>
      <c r="D86">
        <f t="shared" si="31"/>
        <v>0.98393551425018544</v>
      </c>
      <c r="E86">
        <f t="shared" si="31"/>
        <v>0.96320659765098171</v>
      </c>
      <c r="F86">
        <f t="shared" si="31"/>
        <v>0.91796018794671119</v>
      </c>
      <c r="G86">
        <f t="shared" si="31"/>
        <v>0.82706240991362623</v>
      </c>
      <c r="H86">
        <f t="shared" si="31"/>
        <v>0.67149386787520871</v>
      </c>
      <c r="I86">
        <f t="shared" si="31"/>
        <v>0.46628856686028802</v>
      </c>
      <c r="J86">
        <f t="shared" si="31"/>
        <v>0.27189078040040127</v>
      </c>
      <c r="K86">
        <f t="shared" si="31"/>
        <v>0.13763769912156082</v>
      </c>
      <c r="L86">
        <f t="shared" si="31"/>
        <v>6.3861269169536619E-2</v>
      </c>
      <c r="M86">
        <f t="shared" si="31"/>
        <v>2.8331219653427622E-2</v>
      </c>
      <c r="N86">
        <f t="shared" si="31"/>
        <v>1.2308861074844463E-2</v>
      </c>
      <c r="O86">
        <f t="shared" si="31"/>
        <v>5.2983329810356531E-3</v>
      </c>
      <c r="P86">
        <f t="shared" si="31"/>
        <v>2.2714777177675781E-3</v>
      </c>
      <c r="Q86">
        <f t="shared" si="31"/>
        <v>9.7212785748128057E-4</v>
      </c>
      <c r="R86">
        <f t="shared" si="31"/>
        <v>4.1573337001016498E-4</v>
      </c>
      <c r="S86">
        <f t="shared" si="31"/>
        <v>1.7773295808847899E-4</v>
      </c>
      <c r="T86">
        <f t="shared" si="31"/>
        <v>7.5973451794776232E-5</v>
      </c>
      <c r="U86">
        <f t="shared" si="31"/>
        <v>3.2473600371439086E-5</v>
      </c>
      <c r="V86">
        <f t="shared" si="31"/>
        <v>1.3879959775454513E-5</v>
      </c>
      <c r="W86">
        <f t="shared" si="31"/>
        <v>5.9325492115609445E-6</v>
      </c>
    </row>
    <row r="107" spans="2:12" x14ac:dyDescent="0.25">
      <c r="C107" s="23" t="s">
        <v>104</v>
      </c>
      <c r="D107" s="23"/>
      <c r="E107" s="23"/>
      <c r="F107" s="23"/>
      <c r="G107" s="23"/>
      <c r="H107" s="23"/>
      <c r="I107" s="23"/>
      <c r="J107" s="23"/>
      <c r="K107" s="23"/>
    </row>
    <row r="109" spans="2:12" x14ac:dyDescent="0.25">
      <c r="B109" s="2" t="s">
        <v>1</v>
      </c>
      <c r="C109" s="2">
        <v>1</v>
      </c>
      <c r="D109" s="2">
        <v>7</v>
      </c>
      <c r="E109" s="2">
        <v>2</v>
      </c>
      <c r="F109" s="2">
        <v>4</v>
      </c>
      <c r="G109" s="2">
        <v>5</v>
      </c>
      <c r="H109" s="2">
        <v>9</v>
      </c>
      <c r="I109" s="2">
        <v>8</v>
      </c>
      <c r="J109" s="2">
        <v>3</v>
      </c>
      <c r="K109" s="2">
        <v>6</v>
      </c>
      <c r="L109" s="1" t="s">
        <v>105</v>
      </c>
    </row>
    <row r="110" spans="2:12" x14ac:dyDescent="0.25">
      <c r="B110" s="1" t="s">
        <v>102</v>
      </c>
    </row>
    <row r="111" spans="2:12" x14ac:dyDescent="0.25">
      <c r="B111">
        <v>-5</v>
      </c>
      <c r="C111" s="14">
        <f>2.89*(EXP(1.7*($B111-C$24)))/(1+EXP(1.7*($B111-C$24)))^2</f>
        <v>1.5894411558444572E-2</v>
      </c>
      <c r="D111" s="14">
        <f t="shared" ref="D111:K111" si="32">2.89*(EXP(1.7*($B111-D$24)))/(1+EXP(1.7*($B111-D$24)))^2</f>
        <v>3.7962749143929577E-3</v>
      </c>
      <c r="E111" s="14">
        <f t="shared" si="32"/>
        <v>2.2430469828894242E-3</v>
      </c>
      <c r="F111" s="14">
        <f t="shared" si="32"/>
        <v>2.2430469828894242E-3</v>
      </c>
      <c r="G111" s="14">
        <f t="shared" si="32"/>
        <v>9.0088520988125694E-4</v>
      </c>
      <c r="H111" s="14">
        <f t="shared" si="32"/>
        <v>9.0088520988125694E-4</v>
      </c>
      <c r="I111" s="14">
        <f t="shared" si="32"/>
        <v>5.8778437105223879E-4</v>
      </c>
      <c r="J111" s="14">
        <f t="shared" si="32"/>
        <v>2.4670486602646613E-4</v>
      </c>
      <c r="K111" s="14">
        <f t="shared" si="32"/>
        <v>9.0836692247770454E-5</v>
      </c>
      <c r="L111" s="14">
        <f t="shared" ref="L111:L131" si="33">SUM(C111:K111)</f>
        <v>2.6903876787705366E-2</v>
      </c>
    </row>
    <row r="112" spans="2:12" x14ac:dyDescent="0.25">
      <c r="B112">
        <v>-4.5</v>
      </c>
      <c r="C112" s="14">
        <f t="shared" ref="C112:K131" si="34">2.89*(EXP(1.7*($B112-C$24)))/(1+EXP(1.7*($B112-C$24)))^2</f>
        <v>3.6642350057315698E-2</v>
      </c>
      <c r="D112" s="14">
        <f t="shared" si="34"/>
        <v>8.8507240822723598E-3</v>
      </c>
      <c r="E112" s="14">
        <f t="shared" si="34"/>
        <v>5.2370332171713715E-3</v>
      </c>
      <c r="F112" s="14">
        <f t="shared" si="34"/>
        <v>5.2370332171713715E-3</v>
      </c>
      <c r="G112" s="14">
        <f t="shared" si="34"/>
        <v>2.1059933975381517E-3</v>
      </c>
      <c r="H112" s="14">
        <f t="shared" si="34"/>
        <v>2.1059933975381517E-3</v>
      </c>
      <c r="I112" s="14">
        <f t="shared" si="34"/>
        <v>1.3744586154883047E-3</v>
      </c>
      <c r="J112" s="14">
        <f t="shared" si="34"/>
        <v>5.7707025802631229E-4</v>
      </c>
      <c r="K112" s="14">
        <f t="shared" si="34"/>
        <v>2.1250788399935288E-4</v>
      </c>
      <c r="L112" s="14">
        <f t="shared" si="33"/>
        <v>6.2343164126521078E-2</v>
      </c>
    </row>
    <row r="113" spans="2:12" x14ac:dyDescent="0.25">
      <c r="B113">
        <v>-4</v>
      </c>
      <c r="C113" s="14">
        <f t="shared" si="34"/>
        <v>8.2854377988852479E-2</v>
      </c>
      <c r="D113" s="14">
        <f t="shared" si="34"/>
        <v>2.0538177050630879E-2</v>
      </c>
      <c r="E113" s="14">
        <f t="shared" si="34"/>
        <v>1.2193426868690765E-2</v>
      </c>
      <c r="F113" s="14">
        <f t="shared" si="34"/>
        <v>1.2193426868690765E-2</v>
      </c>
      <c r="G113" s="14">
        <f t="shared" si="34"/>
        <v>4.9176676317376428E-3</v>
      </c>
      <c r="H113" s="14">
        <f t="shared" si="34"/>
        <v>4.9176676317376428E-3</v>
      </c>
      <c r="I113" s="14">
        <f t="shared" si="34"/>
        <v>3.2116520766997778E-3</v>
      </c>
      <c r="J113" s="14">
        <f t="shared" si="34"/>
        <v>1.3494184371967007E-3</v>
      </c>
      <c r="K113" s="14">
        <f t="shared" si="34"/>
        <v>4.9709545491880708E-4</v>
      </c>
      <c r="L113" s="14">
        <f t="shared" si="33"/>
        <v>0.14267291000915547</v>
      </c>
    </row>
    <row r="114" spans="2:12" x14ac:dyDescent="0.25">
      <c r="B114">
        <v>-3.5</v>
      </c>
      <c r="C114" s="14">
        <f t="shared" si="34"/>
        <v>0.17937145547943037</v>
      </c>
      <c r="D114" s="14">
        <f t="shared" si="34"/>
        <v>4.7143624236824347E-2</v>
      </c>
      <c r="E114" s="14">
        <f t="shared" si="34"/>
        <v>2.8207181322812216E-2</v>
      </c>
      <c r="F114" s="14">
        <f t="shared" si="34"/>
        <v>2.8207181322812216E-2</v>
      </c>
      <c r="G114" s="14">
        <f t="shared" si="34"/>
        <v>1.1453239946666281E-2</v>
      </c>
      <c r="H114" s="14">
        <f t="shared" si="34"/>
        <v>1.1453239946666281E-2</v>
      </c>
      <c r="I114" s="14">
        <f t="shared" si="34"/>
        <v>7.4917834402706751E-3</v>
      </c>
      <c r="J114" s="14">
        <f t="shared" si="34"/>
        <v>3.1532147410377313E-3</v>
      </c>
      <c r="K114" s="14">
        <f t="shared" si="34"/>
        <v>1.1624919245697947E-3</v>
      </c>
      <c r="L114" s="14">
        <f t="shared" si="33"/>
        <v>0.31764341236108995</v>
      </c>
    </row>
    <row r="115" spans="2:12" x14ac:dyDescent="0.25">
      <c r="B115">
        <v>-3</v>
      </c>
      <c r="C115" s="14">
        <f t="shared" si="34"/>
        <v>0.3538286981133274</v>
      </c>
      <c r="D115" s="14">
        <f t="shared" si="34"/>
        <v>0.1055560113960802</v>
      </c>
      <c r="E115" s="14">
        <f t="shared" si="34"/>
        <v>6.4285782292392832E-2</v>
      </c>
      <c r="F115" s="14">
        <f t="shared" si="34"/>
        <v>6.4285782292392832E-2</v>
      </c>
      <c r="G115" s="14">
        <f t="shared" si="34"/>
        <v>2.6513137117649101E-2</v>
      </c>
      <c r="H115" s="14">
        <f t="shared" si="34"/>
        <v>2.6513137117649101E-2</v>
      </c>
      <c r="I115" s="14">
        <f t="shared" si="34"/>
        <v>1.7406702059678793E-2</v>
      </c>
      <c r="J115" s="14">
        <f t="shared" si="34"/>
        <v>7.3558661448109427E-3</v>
      </c>
      <c r="K115" s="14">
        <f t="shared" si="34"/>
        <v>2.7168905124317377E-3</v>
      </c>
      <c r="L115" s="14">
        <f t="shared" si="33"/>
        <v>0.6684620070464129</v>
      </c>
    </row>
    <row r="116" spans="2:12" x14ac:dyDescent="0.25">
      <c r="B116">
        <v>-2.5</v>
      </c>
      <c r="C116" s="14">
        <f t="shared" si="34"/>
        <v>0.58326677298749419</v>
      </c>
      <c r="D116" s="14">
        <f t="shared" si="34"/>
        <v>0.22363651642600588</v>
      </c>
      <c r="E116" s="14">
        <f t="shared" si="34"/>
        <v>0.14163635196859886</v>
      </c>
      <c r="F116" s="14">
        <f t="shared" si="34"/>
        <v>0.14163635196859886</v>
      </c>
      <c r="G116" s="14">
        <f t="shared" si="34"/>
        <v>6.0520559821808165E-2</v>
      </c>
      <c r="H116" s="14">
        <f t="shared" si="34"/>
        <v>6.0520559821808165E-2</v>
      </c>
      <c r="I116" s="14">
        <f t="shared" si="34"/>
        <v>4.0072281754762171E-2</v>
      </c>
      <c r="J116" s="14">
        <f t="shared" si="34"/>
        <v>1.7093063940179544E-2</v>
      </c>
      <c r="K116" s="14">
        <f t="shared" si="34"/>
        <v>6.3405685580134085E-3</v>
      </c>
      <c r="L116" s="14">
        <f t="shared" si="33"/>
        <v>1.2747230272472692</v>
      </c>
    </row>
    <row r="117" spans="2:12" x14ac:dyDescent="0.25">
      <c r="B117">
        <v>-2</v>
      </c>
      <c r="C117" s="14">
        <f t="shared" si="34"/>
        <v>0.7209749097019843</v>
      </c>
      <c r="D117" s="14">
        <f t="shared" si="34"/>
        <v>0.42219921082544593</v>
      </c>
      <c r="E117" s="14">
        <f t="shared" si="34"/>
        <v>0.28985476689071554</v>
      </c>
      <c r="F117" s="14">
        <f t="shared" si="34"/>
        <v>0.28985476689071554</v>
      </c>
      <c r="G117" s="14">
        <f t="shared" si="34"/>
        <v>0.13381450879103299</v>
      </c>
      <c r="H117" s="14">
        <f t="shared" si="34"/>
        <v>0.13381450879103299</v>
      </c>
      <c r="I117" s="14">
        <f t="shared" si="34"/>
        <v>9.0319631532665159E-2</v>
      </c>
      <c r="J117" s="14">
        <f t="shared" si="34"/>
        <v>3.9361740062125193E-2</v>
      </c>
      <c r="K117" s="14">
        <f t="shared" si="34"/>
        <v>1.4747681186550241E-2</v>
      </c>
      <c r="L117" s="14">
        <f t="shared" si="33"/>
        <v>2.1349417246722679</v>
      </c>
    </row>
    <row r="118" spans="2:12" x14ac:dyDescent="0.25">
      <c r="B118">
        <v>-1.5</v>
      </c>
      <c r="C118" s="14">
        <f t="shared" si="34"/>
        <v>0.62789432446714755</v>
      </c>
      <c r="D118" s="14">
        <f t="shared" si="34"/>
        <v>0.64451913679436212</v>
      </c>
      <c r="E118" s="14">
        <f t="shared" si="34"/>
        <v>0.51145655763884401</v>
      </c>
      <c r="F118" s="14">
        <f t="shared" si="34"/>
        <v>0.51145655763884401</v>
      </c>
      <c r="G118" s="14">
        <f t="shared" si="34"/>
        <v>0.27592372510942637</v>
      </c>
      <c r="H118" s="14">
        <f t="shared" si="34"/>
        <v>0.27592372510942637</v>
      </c>
      <c r="I118" s="14">
        <f t="shared" si="34"/>
        <v>0.19415277088532024</v>
      </c>
      <c r="J118" s="14">
        <f t="shared" si="34"/>
        <v>8.8777164330933217E-2</v>
      </c>
      <c r="K118" s="14">
        <f t="shared" si="34"/>
        <v>3.4035017689628487E-2</v>
      </c>
      <c r="L118" s="14">
        <f t="shared" si="33"/>
        <v>3.1641389796639325</v>
      </c>
    </row>
    <row r="119" spans="2:12" x14ac:dyDescent="0.25">
      <c r="B119">
        <v>-1</v>
      </c>
      <c r="C119" s="14">
        <f t="shared" si="34"/>
        <v>0.40176108355506945</v>
      </c>
      <c r="D119" s="14">
        <f t="shared" si="34"/>
        <v>0.71744749315077982</v>
      </c>
      <c r="E119" s="14">
        <f t="shared" si="34"/>
        <v>0.69963451434169455</v>
      </c>
      <c r="F119" s="14">
        <f t="shared" si="34"/>
        <v>0.69963451434169455</v>
      </c>
      <c r="G119" s="14">
        <f t="shared" si="34"/>
        <v>0.49395210412196394</v>
      </c>
      <c r="H119" s="14">
        <f t="shared" si="34"/>
        <v>0.49395210412196394</v>
      </c>
      <c r="I119" s="14">
        <f t="shared" si="34"/>
        <v>0.37745060873234126</v>
      </c>
      <c r="J119" s="14">
        <f t="shared" si="34"/>
        <v>0.19111683514524716</v>
      </c>
      <c r="K119" s="14">
        <f t="shared" si="34"/>
        <v>7.714663844214989E-2</v>
      </c>
      <c r="L119" s="14">
        <f t="shared" si="33"/>
        <v>4.1520958959529048</v>
      </c>
    </row>
    <row r="120" spans="2:12" x14ac:dyDescent="0.25">
      <c r="B120">
        <v>-0.5</v>
      </c>
      <c r="C120" s="14">
        <f t="shared" si="34"/>
        <v>0.20991344563179137</v>
      </c>
      <c r="D120" s="14">
        <f t="shared" si="34"/>
        <v>0.56356080212587822</v>
      </c>
      <c r="E120" s="14">
        <f t="shared" si="34"/>
        <v>0.68074838756404743</v>
      </c>
      <c r="F120" s="14">
        <f t="shared" si="34"/>
        <v>0.68074838756404743</v>
      </c>
      <c r="G120" s="14">
        <f t="shared" si="34"/>
        <v>0.69115464924804526</v>
      </c>
      <c r="H120" s="14">
        <f t="shared" si="34"/>
        <v>0.69115464924804526</v>
      </c>
      <c r="I120" s="14">
        <f t="shared" si="34"/>
        <v>0.6062434537298943</v>
      </c>
      <c r="J120" s="14">
        <f t="shared" si="34"/>
        <v>0.37266412166692892</v>
      </c>
      <c r="K120" s="14">
        <f t="shared" si="34"/>
        <v>0.16791993859263038</v>
      </c>
      <c r="L120" s="14">
        <f t="shared" si="33"/>
        <v>4.6641078353713095</v>
      </c>
    </row>
    <row r="121" spans="2:12" x14ac:dyDescent="0.25">
      <c r="B121">
        <v>0</v>
      </c>
      <c r="C121" s="14">
        <f t="shared" si="34"/>
        <v>9.840546042613442E-2</v>
      </c>
      <c r="D121" s="14">
        <f t="shared" si="34"/>
        <v>0.33497554318669742</v>
      </c>
      <c r="E121" s="14">
        <f t="shared" si="34"/>
        <v>0.47515448815804179</v>
      </c>
      <c r="F121" s="14">
        <f t="shared" si="34"/>
        <v>0.47515448815804179</v>
      </c>
      <c r="G121" s="14">
        <f t="shared" si="34"/>
        <v>0.69050828454731195</v>
      </c>
      <c r="H121" s="14">
        <f t="shared" si="34"/>
        <v>0.69050828454731195</v>
      </c>
      <c r="I121" s="14">
        <f t="shared" si="34"/>
        <v>0.72250000000000003</v>
      </c>
      <c r="J121" s="14">
        <f t="shared" si="34"/>
        <v>0.6017418136618421</v>
      </c>
      <c r="K121" s="14">
        <f t="shared" si="34"/>
        <v>0.33497554318669748</v>
      </c>
      <c r="L121" s="14">
        <f t="shared" si="33"/>
        <v>4.423923905872079</v>
      </c>
    </row>
    <row r="122" spans="2:12" x14ac:dyDescent="0.25">
      <c r="B122">
        <v>0.5</v>
      </c>
      <c r="C122" s="14">
        <f t="shared" si="34"/>
        <v>4.3812993393532916E-2</v>
      </c>
      <c r="D122" s="14">
        <f t="shared" si="34"/>
        <v>0.16791993859263035</v>
      </c>
      <c r="E122" s="14">
        <f t="shared" si="34"/>
        <v>0.26152754095787384</v>
      </c>
      <c r="F122" s="14">
        <f t="shared" si="34"/>
        <v>0.26152754095787384</v>
      </c>
      <c r="G122" s="14">
        <f t="shared" si="34"/>
        <v>0.49271041513541552</v>
      </c>
      <c r="H122" s="14">
        <f t="shared" si="34"/>
        <v>0.49271041513541552</v>
      </c>
      <c r="I122" s="14">
        <f t="shared" si="34"/>
        <v>0.60624345372989452</v>
      </c>
      <c r="J122" s="14">
        <f t="shared" si="34"/>
        <v>0.7224388273848491</v>
      </c>
      <c r="K122" s="14">
        <f t="shared" si="34"/>
        <v>0.56356080212587822</v>
      </c>
      <c r="L122" s="14">
        <f t="shared" si="33"/>
        <v>3.612451927413364</v>
      </c>
    </row>
    <row r="123" spans="2:12" x14ac:dyDescent="0.25">
      <c r="B123">
        <v>1</v>
      </c>
      <c r="C123" s="14">
        <f t="shared" si="34"/>
        <v>1.906093818036491E-2</v>
      </c>
      <c r="D123" s="14">
        <f t="shared" si="34"/>
        <v>7.714663844214989E-2</v>
      </c>
      <c r="E123" s="14">
        <f t="shared" si="34"/>
        <v>0.12586585279947829</v>
      </c>
      <c r="F123" s="14">
        <f t="shared" si="34"/>
        <v>0.12586585279947829</v>
      </c>
      <c r="G123" s="14">
        <f t="shared" si="34"/>
        <v>0.27495543394109373</v>
      </c>
      <c r="H123" s="14">
        <f t="shared" si="34"/>
        <v>0.27495543394109373</v>
      </c>
      <c r="I123" s="14">
        <f t="shared" si="34"/>
        <v>0.37745060873234132</v>
      </c>
      <c r="J123" s="14">
        <f t="shared" si="34"/>
        <v>0.61069198800536917</v>
      </c>
      <c r="K123" s="14">
        <f t="shared" si="34"/>
        <v>0.71744749315077971</v>
      </c>
      <c r="L123" s="14">
        <f t="shared" si="33"/>
        <v>2.6034402399921488</v>
      </c>
    </row>
    <row r="124" spans="2:12" x14ac:dyDescent="0.25">
      <c r="B124">
        <v>1.5</v>
      </c>
      <c r="C124" s="14">
        <f t="shared" si="34"/>
        <v>8.2092292516816635E-3</v>
      </c>
      <c r="D124" s="14">
        <f t="shared" si="34"/>
        <v>3.403501768962848E-2</v>
      </c>
      <c r="E124" s="14">
        <f t="shared" si="34"/>
        <v>5.6722508179247677E-2</v>
      </c>
      <c r="F124" s="14">
        <f t="shared" si="34"/>
        <v>5.6722508179247677E-2</v>
      </c>
      <c r="G124" s="14">
        <f t="shared" si="34"/>
        <v>0.13327566201659991</v>
      </c>
      <c r="H124" s="14">
        <f t="shared" si="34"/>
        <v>0.13327566201659991</v>
      </c>
      <c r="I124" s="14">
        <f t="shared" si="34"/>
        <v>0.19415277088532024</v>
      </c>
      <c r="J124" s="14">
        <f t="shared" si="34"/>
        <v>0.38226475263553111</v>
      </c>
      <c r="K124" s="14">
        <f t="shared" si="34"/>
        <v>0.64451913679436201</v>
      </c>
      <c r="L124" s="14">
        <f t="shared" si="33"/>
        <v>1.6431772476482185</v>
      </c>
    </row>
    <row r="125" spans="2:12" x14ac:dyDescent="0.25">
      <c r="B125">
        <v>2</v>
      </c>
      <c r="C125" s="14">
        <f t="shared" si="34"/>
        <v>3.5202215397902728E-3</v>
      </c>
      <c r="D125" s="14">
        <f t="shared" si="34"/>
        <v>1.4747681186550244E-2</v>
      </c>
      <c r="E125" s="14">
        <f t="shared" si="34"/>
        <v>2.4809817396202929E-2</v>
      </c>
      <c r="F125" s="14">
        <f t="shared" si="34"/>
        <v>2.4809817396202929E-2</v>
      </c>
      <c r="G125" s="14">
        <f t="shared" si="34"/>
        <v>6.0262193558707051E-2</v>
      </c>
      <c r="H125" s="14">
        <f t="shared" si="34"/>
        <v>6.0262193558707051E-2</v>
      </c>
      <c r="I125" s="14">
        <f t="shared" si="34"/>
        <v>9.0319631532665173E-2</v>
      </c>
      <c r="J125" s="14">
        <f t="shared" si="34"/>
        <v>0.19722795754273739</v>
      </c>
      <c r="K125" s="14">
        <f t="shared" si="34"/>
        <v>0.42219921082544604</v>
      </c>
      <c r="L125" s="14">
        <f t="shared" si="33"/>
        <v>0.89815872453700907</v>
      </c>
    </row>
    <row r="126" spans="2:12" x14ac:dyDescent="0.25">
      <c r="B126">
        <v>2.5</v>
      </c>
      <c r="C126" s="14">
        <f t="shared" si="34"/>
        <v>1.5066987711590343E-3</v>
      </c>
      <c r="D126" s="14">
        <f t="shared" si="34"/>
        <v>6.3405685580134076E-3</v>
      </c>
      <c r="E126" s="14">
        <f t="shared" si="34"/>
        <v>1.0710032698855921E-2</v>
      </c>
      <c r="F126" s="14">
        <f t="shared" si="34"/>
        <v>1.0710032698855921E-2</v>
      </c>
      <c r="G126" s="14">
        <f t="shared" si="34"/>
        <v>2.6397092640132742E-2</v>
      </c>
      <c r="H126" s="14">
        <f t="shared" si="34"/>
        <v>2.6397092640132742E-2</v>
      </c>
      <c r="I126" s="14">
        <f t="shared" si="34"/>
        <v>4.0072281754762171E-2</v>
      </c>
      <c r="J126" s="14">
        <f t="shared" si="34"/>
        <v>9.1886953176796488E-2</v>
      </c>
      <c r="K126" s="14">
        <f t="shared" si="34"/>
        <v>0.2236365164260059</v>
      </c>
      <c r="L126" s="14">
        <f t="shared" si="33"/>
        <v>0.43765726936471433</v>
      </c>
    </row>
    <row r="127" spans="2:12" x14ac:dyDescent="0.25">
      <c r="B127">
        <v>3</v>
      </c>
      <c r="C127" s="14">
        <f t="shared" si="34"/>
        <v>6.4437040667375263E-4</v>
      </c>
      <c r="D127" s="14">
        <f t="shared" si="34"/>
        <v>2.7168905124317381E-3</v>
      </c>
      <c r="E127" s="14">
        <f t="shared" si="34"/>
        <v>4.5971898015745574E-3</v>
      </c>
      <c r="F127" s="14">
        <f t="shared" si="34"/>
        <v>4.5971898015745574E-3</v>
      </c>
      <c r="G127" s="14">
        <f t="shared" si="34"/>
        <v>1.1402573588809924E-2</v>
      </c>
      <c r="H127" s="14">
        <f t="shared" si="34"/>
        <v>1.1402573588809924E-2</v>
      </c>
      <c r="I127" s="14">
        <f t="shared" si="34"/>
        <v>1.7406702059678796E-2</v>
      </c>
      <c r="J127" s="14">
        <f t="shared" si="34"/>
        <v>4.0795266669155034E-2</v>
      </c>
      <c r="K127" s="14">
        <f t="shared" si="34"/>
        <v>0.10555601139608023</v>
      </c>
      <c r="L127" s="14">
        <f t="shared" si="33"/>
        <v>0.19911876782478852</v>
      </c>
    </row>
    <row r="128" spans="2:12" x14ac:dyDescent="0.25">
      <c r="B128">
        <v>3.5</v>
      </c>
      <c r="C128" s="14">
        <f t="shared" si="34"/>
        <v>2.7548388497462405E-4</v>
      </c>
      <c r="D128" s="14">
        <f t="shared" si="34"/>
        <v>1.1624919245697949E-3</v>
      </c>
      <c r="E128" s="14">
        <f t="shared" si="34"/>
        <v>1.9684975611608635E-3</v>
      </c>
      <c r="F128" s="14">
        <f t="shared" si="34"/>
        <v>1.9684975611608635E-3</v>
      </c>
      <c r="G128" s="14">
        <f t="shared" si="34"/>
        <v>4.8958137568060013E-3</v>
      </c>
      <c r="H128" s="14">
        <f t="shared" si="34"/>
        <v>4.8958137568060013E-3</v>
      </c>
      <c r="I128" s="14">
        <f t="shared" si="34"/>
        <v>7.4917834402706733E-3</v>
      </c>
      <c r="J128" s="14">
        <f t="shared" si="34"/>
        <v>1.7726022755976695E-2</v>
      </c>
      <c r="K128" s="14">
        <f t="shared" si="34"/>
        <v>4.7143624236824333E-2</v>
      </c>
      <c r="L128" s="14">
        <f t="shared" si="33"/>
        <v>8.7528028878549852E-2</v>
      </c>
    </row>
    <row r="129" spans="2:12" x14ac:dyDescent="0.25">
      <c r="B129">
        <v>4</v>
      </c>
      <c r="C129" s="14">
        <f t="shared" si="34"/>
        <v>1.1775878151604802E-4</v>
      </c>
      <c r="D129" s="14">
        <f t="shared" si="34"/>
        <v>4.9709545491880708E-4</v>
      </c>
      <c r="E129" s="14">
        <f t="shared" si="34"/>
        <v>8.4202236714634132E-4</v>
      </c>
      <c r="F129" s="14">
        <f t="shared" si="34"/>
        <v>8.4202236714634132E-4</v>
      </c>
      <c r="G129" s="14">
        <f t="shared" si="34"/>
        <v>2.0966162298902396E-3</v>
      </c>
      <c r="H129" s="14">
        <f t="shared" si="34"/>
        <v>2.0966162298902396E-3</v>
      </c>
      <c r="I129" s="14">
        <f t="shared" si="34"/>
        <v>3.2116520766997773E-3</v>
      </c>
      <c r="J129" s="14">
        <f t="shared" si="34"/>
        <v>7.6301987353239471E-3</v>
      </c>
      <c r="K129" s="14">
        <f t="shared" si="34"/>
        <v>2.0538177050630876E-2</v>
      </c>
      <c r="L129" s="14">
        <f t="shared" si="33"/>
        <v>3.7872159293162622E-2</v>
      </c>
    </row>
    <row r="130" spans="2:12" x14ac:dyDescent="0.25">
      <c r="B130">
        <v>4.5</v>
      </c>
      <c r="C130" s="14">
        <f t="shared" si="34"/>
        <v>5.0334210362772309E-5</v>
      </c>
      <c r="D130" s="14">
        <f t="shared" si="34"/>
        <v>2.1250788399935288E-4</v>
      </c>
      <c r="E130" s="14">
        <f t="shared" si="34"/>
        <v>3.6001307740080062E-4</v>
      </c>
      <c r="F130" s="14">
        <f t="shared" si="34"/>
        <v>3.6001307740080062E-4</v>
      </c>
      <c r="G130" s="14">
        <f t="shared" si="34"/>
        <v>8.9687058044112184E-4</v>
      </c>
      <c r="H130" s="14">
        <f t="shared" si="34"/>
        <v>8.9687058044112184E-4</v>
      </c>
      <c r="I130" s="14">
        <f t="shared" si="34"/>
        <v>1.3744586154883049E-3</v>
      </c>
      <c r="J130" s="14">
        <f t="shared" si="34"/>
        <v>3.2711699468716028E-3</v>
      </c>
      <c r="K130" s="14">
        <f t="shared" si="34"/>
        <v>8.8507240822723598E-3</v>
      </c>
      <c r="L130" s="14">
        <f t="shared" si="33"/>
        <v>1.6272962054678236E-2</v>
      </c>
    </row>
    <row r="131" spans="2:12" x14ac:dyDescent="0.25">
      <c r="B131">
        <v>5</v>
      </c>
      <c r="C131" s="14">
        <f t="shared" si="34"/>
        <v>2.1514022200777791E-5</v>
      </c>
      <c r="D131" s="14">
        <f t="shared" si="34"/>
        <v>9.0836692247770441E-5</v>
      </c>
      <c r="E131" s="14">
        <f t="shared" si="34"/>
        <v>1.5389692127001141E-4</v>
      </c>
      <c r="F131" s="14">
        <f t="shared" si="34"/>
        <v>1.5389692127001141E-4</v>
      </c>
      <c r="G131" s="14">
        <f t="shared" si="34"/>
        <v>3.8347218946991289E-4</v>
      </c>
      <c r="H131" s="14">
        <f t="shared" si="34"/>
        <v>3.8347218946991289E-4</v>
      </c>
      <c r="I131" s="14">
        <f t="shared" si="34"/>
        <v>5.877843710522389E-4</v>
      </c>
      <c r="J131" s="14">
        <f t="shared" si="34"/>
        <v>1.3999629951692658E-3</v>
      </c>
      <c r="K131" s="14">
        <f t="shared" si="34"/>
        <v>3.7962749143929577E-3</v>
      </c>
      <c r="L131" s="14">
        <f t="shared" si="33"/>
        <v>6.9711112165428595E-3</v>
      </c>
    </row>
  </sheetData>
  <mergeCells count="11">
    <mergeCell ref="I69:O69"/>
    <mergeCell ref="S30:V30"/>
    <mergeCell ref="P4:R4"/>
    <mergeCell ref="Q21:R21"/>
    <mergeCell ref="N25:O25"/>
    <mergeCell ref="C28:G28"/>
    <mergeCell ref="J28:N28"/>
    <mergeCell ref="M30:N30"/>
    <mergeCell ref="C2:J2"/>
    <mergeCell ref="C40:J40"/>
    <mergeCell ref="C107:K107"/>
  </mergeCells>
  <conditionalFormatting sqref="C5:K19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2018-12-08T15:17:47Z</dcterms:modified>
</cp:coreProperties>
</file>