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yuuki/Development/unipa-academic-credit-scraping/"/>
    </mc:Choice>
  </mc:AlternateContent>
  <xr:revisionPtr revIDLastSave="0" documentId="13_ncr:1_{C9210901-5475-414D-A2DE-D5BF223FF023}" xr6:coauthVersionLast="38" xr6:coauthVersionMax="38" xr10:uidLastSave="{00000000-0000-0000-0000-000000000000}"/>
  <bookViews>
    <workbookView xWindow="0" yWindow="460" windowWidth="28800" windowHeight="16460" activeTab="2" xr2:uid="{00000000-000D-0000-FFFF-FFFF00000000}"/>
  </bookViews>
  <sheets>
    <sheet name="履修済み一覧" sheetId="1" r:id="rId1"/>
    <sheet name="履修予定一覧" sheetId="2" r:id="rId2"/>
    <sheet name="単位計算" sheetId="3" r:id="rId3"/>
  </sheets>
  <definedNames>
    <definedName name="_xlnm._FilterDatabase" localSheetId="0" hidden="1">履修済み一覧!$A$1:$E$1</definedName>
    <definedName name="_xlnm._FilterDatabase" localSheetId="1" hidden="1">履修予定一覧!$A$1:$D$1</definedName>
    <definedName name="results" localSheetId="0">履修済み一覧!#REF!</definedName>
    <definedName name="results" localSheetId="1">履修予定一覧!#REF!</definedName>
  </definedNames>
  <calcPr calcId="179021"/>
</workbook>
</file>

<file path=xl/calcChain.xml><?xml version="1.0" encoding="utf-8"?>
<calcChain xmlns="http://schemas.openxmlformats.org/spreadsheetml/2006/main">
  <c r="D6" i="3" l="1"/>
  <c r="B6" i="3"/>
  <c r="C6" i="3"/>
  <c r="H2" i="3"/>
  <c r="G2" i="3"/>
  <c r="F2" i="3"/>
  <c r="D11" i="3" l="1"/>
  <c r="C11" i="3"/>
  <c r="B11" i="3"/>
  <c r="D7" i="3"/>
  <c r="B7" i="3"/>
  <c r="F5" i="3"/>
  <c r="E2" i="3"/>
  <c r="D2" i="3"/>
  <c r="C2" i="3"/>
  <c r="B2" i="3"/>
  <c r="C7" i="3" l="1"/>
  <c r="C8" i="3" s="1"/>
  <c r="D8" i="3"/>
  <c r="B17" i="3"/>
  <c r="B8" i="3"/>
  <c r="E8" i="3" l="1"/>
  <c r="E9" i="3" s="1"/>
  <c r="C12" i="3"/>
  <c r="C9" i="3"/>
  <c r="D12" i="3"/>
  <c r="D9" i="3"/>
  <c r="B12" i="3"/>
  <c r="B9" i="3"/>
  <c r="F8" i="3" l="1"/>
  <c r="F9" i="3" s="1"/>
  <c r="B13" i="3"/>
  <c r="B14" i="3" s="1"/>
  <c r="D13" i="3"/>
  <c r="D14" i="3" s="1"/>
  <c r="D15" i="3" s="1"/>
  <c r="C13" i="3"/>
  <c r="C14" i="3" s="1"/>
  <c r="C15" i="3" s="1"/>
  <c r="B15" i="3" l="1"/>
  <c r="E14" i="3"/>
  <c r="E15" i="3" s="1"/>
  <c r="F14" i="3" l="1"/>
  <c r="F15" i="3" s="1"/>
</calcChain>
</file>

<file path=xl/sharedStrings.xml><?xml version="1.0" encoding="utf-8"?>
<sst xmlns="http://schemas.openxmlformats.org/spreadsheetml/2006/main" count="36" uniqueCount="27">
  <si>
    <t>科目名</t>
  </si>
  <si>
    <t>履修時期</t>
  </si>
  <si>
    <t>単位数</t>
  </si>
  <si>
    <t>評価</t>
  </si>
  <si>
    <t>科目分類</t>
  </si>
  <si>
    <t>A</t>
  </si>
  <si>
    <t>人間科学</t>
  </si>
  <si>
    <t>B</t>
  </si>
  <si>
    <t>英語</t>
  </si>
  <si>
    <t>S</t>
  </si>
  <si>
    <t>C</t>
  </si>
  <si>
    <t>専門</t>
  </si>
  <si>
    <t>D</t>
  </si>
  <si>
    <t>任意</t>
  </si>
  <si>
    <t>合計</t>
  </si>
  <si>
    <t>卒業要件単位</t>
  </si>
  <si>
    <t>修得済み単位</t>
  </si>
  <si>
    <t>要件超過分</t>
  </si>
  <si>
    <t>確定単位状況</t>
  </si>
  <si>
    <t>判定</t>
  </si>
  <si>
    <t>以下は履修予定も含む</t>
  </si>
  <si>
    <t>履修予定単位</t>
  </si>
  <si>
    <t>合計予定単位</t>
  </si>
  <si>
    <t>予定単位状況</t>
  </si>
  <si>
    <t>GPA</t>
  </si>
  <si>
    <t>-</t>
    <phoneticPr fontId="1"/>
  </si>
  <si>
    <t>登録単位</t>
    <rPh sb="0" eb="7">
      <t>ト</t>
    </rPh>
    <rPh sb="7" eb="12">
      <t>カクトク</t>
    </rPh>
    <rPh sb="12" eb="17">
      <t>トウロク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</si>
</sst>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5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 Medium"/>
      <family val="3"/>
      <charset val="128"/>
    </font>
    <font>
      <b/>
      <sz val="12"/>
      <color theme="1"/>
      <name val="游ゴシック Medium"/>
      <family val="3"/>
      <charset val="128"/>
    </font>
    <font>
      <sz val="12"/>
      <color rgb="FF000000"/>
      <name val="游ゴシック Medium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1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3" fillId="2" borderId="0" xfId="0" applyNumberFormat="1" applyFont="1" applyFill="1" applyAlignment="1">
      <alignment horizontal="left" vertical="center"/>
    </xf>
    <xf numFmtId="49" fontId="2" fillId="0" borderId="0" xfId="0" applyNumberFormat="1" applyFont="1" applyAlignment="1">
      <alignment vertical="center"/>
    </xf>
    <xf numFmtId="176" fontId="2" fillId="0" borderId="0" xfId="0" applyNumberFormat="1" applyFont="1" applyAlignment="1">
      <alignment horizontal="right" vertical="center"/>
    </xf>
    <xf numFmtId="176" fontId="2" fillId="0" borderId="0" xfId="0" applyNumberFormat="1" applyFont="1" applyAlignment="1">
      <alignment vertical="center"/>
    </xf>
    <xf numFmtId="176" fontId="3" fillId="2" borderId="0" xfId="0" applyNumberFormat="1" applyFont="1" applyFill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</cellXfs>
  <cellStyles count="1">
    <cellStyle name="標準" xfId="0" builtinId="0"/>
  </cellStyles>
  <dxfs count="4">
    <dxf>
      <font>
        <color rgb="FF9C0006"/>
      </font>
    </dxf>
    <dxf>
      <font>
        <color theme="9"/>
      </font>
      <fill>
        <patternFill>
          <bgColor auto="1"/>
        </patternFill>
      </fill>
    </dxf>
    <dxf>
      <font>
        <color rgb="FF9C0006"/>
      </font>
    </dxf>
    <dxf>
      <font>
        <color theme="9"/>
      </font>
      <fill>
        <patternFill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1"/>
  <sheetViews>
    <sheetView zoomScale="150" zoomScaleNormal="150" workbookViewId="0">
      <pane ySplit="1" topLeftCell="A2" activePane="bottomLeft" state="frozen"/>
      <selection pane="bottomLeft"/>
    </sheetView>
  </sheetViews>
  <sheetFormatPr baseColWidth="10" defaultRowHeight="20"/>
  <cols>
    <col min="1" max="1" width="40.28515625" style="1" bestFit="1" customWidth="1"/>
    <col min="2" max="2" width="10.7109375" style="11" bestFit="1" customWidth="1"/>
    <col min="3" max="3" width="9" style="12" bestFit="1" customWidth="1"/>
    <col min="4" max="4" width="7.28515625" style="1" bestFit="1" customWidth="1"/>
    <col min="5" max="5" width="8.5703125" style="10" bestFit="1" customWidth="1"/>
    <col min="6" max="6" width="10.7109375" style="1" customWidth="1"/>
    <col min="7" max="16384" width="10.7109375" style="1"/>
  </cols>
  <sheetData>
    <row r="1" spans="1:5" s="8" customFormat="1">
      <c r="A1" s="7" t="s">
        <v>0</v>
      </c>
      <c r="B1" s="13" t="s">
        <v>1</v>
      </c>
      <c r="C1" s="13" t="s">
        <v>2</v>
      </c>
      <c r="D1" s="7" t="s">
        <v>3</v>
      </c>
      <c r="E1" s="9" t="s">
        <v>4</v>
      </c>
    </row>
  </sheetData>
  <autoFilter ref="A1:E1" xr:uid="{00000000-0009-0000-0000-000000000000}"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"/>
  <sheetViews>
    <sheetView zoomScale="150" zoomScaleNormal="150" workbookViewId="0">
      <pane ySplit="1" topLeftCell="A2" activePane="bottomLeft" state="frozen"/>
      <selection pane="bottomLeft"/>
    </sheetView>
  </sheetViews>
  <sheetFormatPr baseColWidth="10" defaultRowHeight="20"/>
  <cols>
    <col min="1" max="1" width="40.28515625" style="1" bestFit="1" customWidth="1"/>
    <col min="2" max="2" width="10.7109375" style="11" bestFit="1" customWidth="1"/>
    <col min="3" max="3" width="9" style="12" bestFit="1" customWidth="1"/>
    <col min="4" max="4" width="8.5703125" style="10" bestFit="1" customWidth="1"/>
    <col min="5" max="5" width="10.7109375" style="1" customWidth="1"/>
    <col min="6" max="16384" width="10.7109375" style="1"/>
  </cols>
  <sheetData>
    <row r="1" spans="1:4" s="8" customFormat="1">
      <c r="A1" s="7" t="s">
        <v>0</v>
      </c>
      <c r="B1" s="13" t="s">
        <v>1</v>
      </c>
      <c r="C1" s="13" t="s">
        <v>2</v>
      </c>
      <c r="D1" s="9" t="s">
        <v>4</v>
      </c>
    </row>
  </sheetData>
  <autoFilter ref="A1:D1" xr:uid="{00000000-0009-0000-0000-000001000000}"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H17"/>
  <sheetViews>
    <sheetView tabSelected="1" zoomScale="150" workbookViewId="0">
      <selection activeCell="H2" sqref="H2"/>
    </sheetView>
  </sheetViews>
  <sheetFormatPr baseColWidth="10" defaultRowHeight="20"/>
  <cols>
    <col min="1" max="1" width="12" style="1" bestFit="1" customWidth="1"/>
    <col min="2" max="6" width="8.7109375" style="1" customWidth="1"/>
    <col min="7" max="7" width="8.7109375" style="15" customWidth="1"/>
    <col min="8" max="8" width="8.7109375" style="1" customWidth="1"/>
    <col min="9" max="16384" width="10.7109375" style="1"/>
  </cols>
  <sheetData>
    <row r="1" spans="1:8">
      <c r="A1" s="2" t="s">
        <v>3</v>
      </c>
      <c r="B1" s="6" t="s">
        <v>9</v>
      </c>
      <c r="C1" s="6" t="s">
        <v>5</v>
      </c>
      <c r="D1" s="6" t="s">
        <v>7</v>
      </c>
      <c r="E1" s="6" t="s">
        <v>10</v>
      </c>
      <c r="F1" s="6" t="s">
        <v>12</v>
      </c>
      <c r="G1" s="14" t="s">
        <v>25</v>
      </c>
      <c r="H1" s="6" t="s">
        <v>26</v>
      </c>
    </row>
    <row r="2" spans="1:8">
      <c r="A2" s="2" t="s">
        <v>2</v>
      </c>
      <c r="B2" s="4">
        <f>SUMIF(履修済み一覧!$D:$D,"S",履修済み一覧!$C:$C)</f>
        <v>0</v>
      </c>
      <c r="C2" s="4">
        <f>SUMIF(履修済み一覧!$D:$D,"A",履修済み一覧!$C:$C)</f>
        <v>0</v>
      </c>
      <c r="D2" s="4">
        <f>SUMIF(履修済み一覧!$D:$D,"B",履修済み一覧!$C:$C)</f>
        <v>0</v>
      </c>
      <c r="E2" s="4">
        <f>SUMIF(履修済み一覧!$D:$D,"C",履修済み一覧!$C:$C)</f>
        <v>0</v>
      </c>
      <c r="F2" s="4">
        <f>SUMIF(履修済み一覧!$D:$D,"D",履修済み一覧!$C:$C)</f>
        <v>0</v>
      </c>
      <c r="G2" s="4">
        <f>SUMIF(履修済み一覧!$D:$D,"-",履修済み一覧!$C:$C)</f>
        <v>0</v>
      </c>
      <c r="H2" s="3">
        <f>SUM(B2:G2)</f>
        <v>0</v>
      </c>
    </row>
    <row r="4" spans="1:8">
      <c r="A4" s="2" t="s">
        <v>4</v>
      </c>
      <c r="B4" s="6" t="s">
        <v>6</v>
      </c>
      <c r="C4" s="6" t="s">
        <v>8</v>
      </c>
      <c r="D4" s="6" t="s">
        <v>11</v>
      </c>
      <c r="E4" s="6" t="s">
        <v>13</v>
      </c>
      <c r="F4" s="6" t="s">
        <v>14</v>
      </c>
      <c r="G4" s="20"/>
    </row>
    <row r="5" spans="1:8">
      <c r="A5" s="2" t="s">
        <v>15</v>
      </c>
      <c r="B5" s="3">
        <v>8</v>
      </c>
      <c r="C5" s="3">
        <v>5</v>
      </c>
      <c r="D5" s="3">
        <v>86</v>
      </c>
      <c r="E5" s="3">
        <v>25</v>
      </c>
      <c r="F5" s="3">
        <f>SUM(B5:E5)</f>
        <v>124</v>
      </c>
      <c r="G5" s="18"/>
    </row>
    <row r="6" spans="1:8">
      <c r="A6" s="2" t="s">
        <v>16</v>
      </c>
      <c r="B6" s="3">
        <f>SUMIFS(履修済み一覧!$C:$C, 履修済み一覧!$E:$E, B$4) - SUMIFS(履修済み一覧!$C:$C, 履修済み一覧!$E:$E, B$4, 履修済み一覧!$D:$D, "D") - SUMIFS(履修済み一覧!$C:$C, 履修済み一覧!$E:$E, B$4, 履修済み一覧!$D:$D, "-") - SUMIFS(履修済み一覧!$C:$C, 履修済み一覧!$E:$E, B$4, 履修済み一覧!$D:$D, "")</f>
        <v>0</v>
      </c>
      <c r="C6" s="3">
        <f>SUMIFS(履修済み一覧!$C:$C, 履修済み一覧!$E:$E, C$4) - SUMIFS(履修済み一覧!$C:$C, 履修済み一覧!$E:$E, C$4, 履修済み一覧!$D:$D, "D") - SUMIFS(履修済み一覧!$C:$C, 履修済み一覧!$E:$E, C$4, 履修済み一覧!$D:$D, "-") - SUMIFS(履修済み一覧!$C:$C, 履修済み一覧!$E:$E, C$4, 履修済み一覧!$D:$D, "")</f>
        <v>0</v>
      </c>
      <c r="D6" s="3">
        <f>SUMIFS(履修済み一覧!$C:$C, 履修済み一覧!$E:$E, D$4) - SUMIFS(履修済み一覧!$C:$C, 履修済み一覧!$E:$E, D$4, 履修済み一覧!$D:$D, "D") - SUMIFS(履修済み一覧!$C:$C, 履修済み一覧!$E:$E, D$4, 履修済み一覧!$D:$D, "-") - SUMIFS(履修済み一覧!$C:$C, 履修済み一覧!$E:$E, D$4, 履修済み一覧!$D:$D, "")</f>
        <v>0</v>
      </c>
      <c r="E6" s="5"/>
      <c r="F6" s="5"/>
      <c r="G6" s="18"/>
    </row>
    <row r="7" spans="1:8">
      <c r="A7" s="2" t="s">
        <v>17</v>
      </c>
      <c r="B7" s="4">
        <f>IF((B6-B5) &lt; 0, 0,(B6-B5))</f>
        <v>0</v>
      </c>
      <c r="C7" s="4">
        <f>IF((C6-C5) &lt; 0, 0,(C6-C5))</f>
        <v>0</v>
      </c>
      <c r="D7" s="4">
        <f>IF((D6-D5) &lt; 0, 0,(D6-D5))</f>
        <v>0</v>
      </c>
      <c r="E7" s="5"/>
      <c r="F7" s="5"/>
      <c r="G7" s="18"/>
    </row>
    <row r="8" spans="1:8">
      <c r="A8" s="2" t="s">
        <v>18</v>
      </c>
      <c r="B8" s="3">
        <f>B$6-B$7</f>
        <v>0</v>
      </c>
      <c r="C8" s="3">
        <f>C$6-C$7</f>
        <v>0</v>
      </c>
      <c r="D8" s="3">
        <f>D$6-D$7</f>
        <v>0</v>
      </c>
      <c r="E8" s="3">
        <f>SUM(B7:D7)</f>
        <v>0</v>
      </c>
      <c r="F8" s="3">
        <f>SUM(B8:E8)</f>
        <v>0</v>
      </c>
      <c r="G8" s="18"/>
    </row>
    <row r="9" spans="1:8">
      <c r="A9" s="2" t="s">
        <v>19</v>
      </c>
      <c r="B9" s="4" t="str">
        <f>IF(B5 &lt;= B8, "OK", "NG")</f>
        <v>NG</v>
      </c>
      <c r="C9" s="3" t="str">
        <f>IF(C5 &lt;= C8, "OK", "NG")</f>
        <v>NG</v>
      </c>
      <c r="D9" s="3" t="str">
        <f>IF(D5 &lt;= D8, "OK", "NG")</f>
        <v>NG</v>
      </c>
      <c r="E9" s="3" t="str">
        <f>IF(E5 &lt;= E8, "OK", "NG")</f>
        <v>NG</v>
      </c>
      <c r="F9" s="3" t="str">
        <f>IF(F5 &lt;= F8, "OK", "NG")</f>
        <v>NG</v>
      </c>
      <c r="G9" s="18"/>
    </row>
    <row r="10" spans="1:8">
      <c r="A10" s="16" t="s">
        <v>20</v>
      </c>
      <c r="B10" s="17"/>
      <c r="C10" s="17"/>
      <c r="D10" s="17"/>
      <c r="E10" s="17"/>
      <c r="F10" s="17"/>
    </row>
    <row r="11" spans="1:8">
      <c r="A11" s="2" t="s">
        <v>21</v>
      </c>
      <c r="B11" s="3">
        <f>SUMIFS(履修予定一覧!$C:$C, 履修予定一覧!$D:$D, B$4)</f>
        <v>0</v>
      </c>
      <c r="C11" s="3">
        <f>SUMIFS(履修予定一覧!$C:$C, 履修予定一覧!$D:$D, C$4)</f>
        <v>0</v>
      </c>
      <c r="D11" s="3">
        <f>SUMIFS(履修予定一覧!$C:$C, 履修予定一覧!$D:$D, D$4)</f>
        <v>0</v>
      </c>
      <c r="E11" s="5"/>
      <c r="F11" s="5"/>
      <c r="G11" s="18"/>
    </row>
    <row r="12" spans="1:8">
      <c r="A12" s="2" t="s">
        <v>22</v>
      </c>
      <c r="B12" s="3">
        <f>B8+B11</f>
        <v>0</v>
      </c>
      <c r="C12" s="3">
        <f>C8+C11</f>
        <v>0</v>
      </c>
      <c r="D12" s="3">
        <f>D8+D11</f>
        <v>0</v>
      </c>
      <c r="E12" s="5"/>
      <c r="F12" s="5"/>
      <c r="G12" s="18"/>
    </row>
    <row r="13" spans="1:8">
      <c r="A13" s="2" t="s">
        <v>17</v>
      </c>
      <c r="B13" s="3">
        <f>IF((B12-B5) &lt; 0, 0,(B12-B5))</f>
        <v>0</v>
      </c>
      <c r="C13" s="3">
        <f>IF((C12-C5) &lt; 0, 0,(C12-C5))</f>
        <v>0</v>
      </c>
      <c r="D13" s="3">
        <f>IF((D12-D5) &lt; 0, 0,(D12-D5))</f>
        <v>0</v>
      </c>
      <c r="E13" s="5"/>
      <c r="F13" s="5"/>
      <c r="G13" s="18"/>
    </row>
    <row r="14" spans="1:8">
      <c r="A14" s="2" t="s">
        <v>23</v>
      </c>
      <c r="B14" s="3">
        <f>B12-B13</f>
        <v>0</v>
      </c>
      <c r="C14" s="3">
        <f>C12-C13</f>
        <v>0</v>
      </c>
      <c r="D14" s="3">
        <f>D12-D13</f>
        <v>0</v>
      </c>
      <c r="E14" s="3">
        <f>SUM(B13:D13)+E8</f>
        <v>0</v>
      </c>
      <c r="F14" s="3">
        <f>SUM(B14:E14)</f>
        <v>0</v>
      </c>
      <c r="G14" s="18"/>
    </row>
    <row r="15" spans="1:8">
      <c r="A15" s="2" t="s">
        <v>19</v>
      </c>
      <c r="B15" s="4" t="str">
        <f>IF(B5 &lt;= B14, "OK", "NG")</f>
        <v>NG</v>
      </c>
      <c r="C15" s="4" t="str">
        <f>IF(C5 &lt;= C14, "OK", "NG")</f>
        <v>NG</v>
      </c>
      <c r="D15" s="4" t="str">
        <f>IF(D5 &lt;= D14, "OK", "NG")</f>
        <v>NG</v>
      </c>
      <c r="E15" s="4" t="str">
        <f>IF(E5 &lt;= E14, "OK", "NG")</f>
        <v>NG</v>
      </c>
      <c r="F15" s="4" t="str">
        <f>IF(F5 &lt;= F14, "OK", "NG")</f>
        <v>NG</v>
      </c>
      <c r="G15" s="19"/>
    </row>
    <row r="17" spans="1:2">
      <c r="A17" s="1" t="s">
        <v>24</v>
      </c>
      <c r="B17" s="1" t="e">
        <f>SUM(4 * B2, 3 * C2, 2 * D2, E2)/H2</f>
        <v>#DIV/0!</v>
      </c>
    </row>
  </sheetData>
  <mergeCells count="1">
    <mergeCell ref="A10:F10"/>
  </mergeCells>
  <phoneticPr fontId="1"/>
  <conditionalFormatting sqref="B9:G9">
    <cfRule type="containsText" dxfId="3" priority="3" operator="containsText" text="OK">
      <formula>NOT(ISERROR(SEARCH("OK",B9)))</formula>
    </cfRule>
    <cfRule type="cellIs" dxfId="2" priority="7" operator="equal">
      <formula>"NG"</formula>
    </cfRule>
  </conditionalFormatting>
  <conditionalFormatting sqref="B15:G15">
    <cfRule type="containsText" dxfId="1" priority="1" operator="containsText" text="OK">
      <formula>NOT(ISERROR(SEARCH("OK",B15)))</formula>
    </cfRule>
    <cfRule type="cellIs" dxfId="0" priority="2" operator="equal">
      <formula>"NG"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履修済み一覧</vt:lpstr>
      <vt:lpstr>履修予定一覧</vt:lpstr>
      <vt:lpstr>単位計算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 Ishibashi</dc:creator>
  <cp:lastModifiedBy>ISHIBASHI YUKI</cp:lastModifiedBy>
  <dcterms:created xsi:type="dcterms:W3CDTF">2018-08-31T08:51:00Z</dcterms:created>
  <dcterms:modified xsi:type="dcterms:W3CDTF">2018-10-24T12:03:06Z</dcterms:modified>
</cp:coreProperties>
</file>